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810"/>
  <workbookPr/>
  <mc:AlternateContent xmlns:mc="http://schemas.openxmlformats.org/markup-compatibility/2006">
    <mc:Choice Requires="x15">
      <x15ac:absPath xmlns:x15ac="http://schemas.microsoft.com/office/spreadsheetml/2010/11/ac" url="/Users/rob/Documents/SDMayer/Green Toys/"/>
    </mc:Choice>
  </mc:AlternateContent>
  <bookViews>
    <workbookView xWindow="-9540" yWindow="-18200" windowWidth="25600" windowHeight="15560" activeTab="1"/>
  </bookViews>
  <sheets>
    <sheet name="To Do" sheetId="5" r:id="rId1"/>
    <sheet name="Recon" sheetId="2" r:id="rId2"/>
    <sheet name="NETSUITE ORIGINAL DATA" sheetId="1" r:id="rId3"/>
    <sheet name="ORION ORIGINAL DATA" sheetId="4" r:id="rId4"/>
  </sheets>
  <definedNames>
    <definedName name="_xlnm._FilterDatabase" localSheetId="1" hidden="1">Recon!$A$10:$T$959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8" i="4" l="1"/>
  <c r="L17" i="4"/>
  <c r="L16" i="4"/>
  <c r="K17" i="4"/>
  <c r="K16" i="4"/>
  <c r="J18" i="4"/>
  <c r="J17" i="4"/>
  <c r="J16" i="4"/>
  <c r="L19" i="4"/>
  <c r="K19" i="4"/>
  <c r="J19" i="4"/>
  <c r="L13" i="4"/>
  <c r="L11" i="4"/>
  <c r="L10" i="4"/>
  <c r="L9" i="4"/>
  <c r="K11" i="4"/>
  <c r="K10" i="4"/>
  <c r="K9" i="4"/>
  <c r="J11" i="4"/>
  <c r="J12" i="4"/>
  <c r="J10" i="4"/>
  <c r="J9" i="4"/>
  <c r="L12" i="4"/>
  <c r="K12" i="4"/>
  <c r="G988" i="1"/>
  <c r="G989" i="1"/>
  <c r="F988" i="1"/>
  <c r="F989" i="1"/>
  <c r="G129" i="1"/>
  <c r="H129" i="1"/>
  <c r="F129" i="1"/>
  <c r="H988" i="1"/>
  <c r="E988" i="1"/>
  <c r="C988" i="1"/>
  <c r="I987" i="1"/>
  <c r="H987" i="1"/>
  <c r="D987" i="1"/>
  <c r="I986" i="1"/>
  <c r="H986" i="1"/>
  <c r="D986" i="1"/>
  <c r="I985" i="1"/>
  <c r="H985" i="1"/>
  <c r="D985" i="1"/>
  <c r="I984" i="1"/>
  <c r="H984" i="1"/>
  <c r="D984" i="1"/>
  <c r="I983" i="1"/>
  <c r="H983" i="1"/>
  <c r="D983" i="1"/>
  <c r="I982" i="1"/>
  <c r="H982" i="1"/>
  <c r="D982" i="1"/>
  <c r="I981" i="1"/>
  <c r="H981" i="1"/>
  <c r="D981" i="1"/>
  <c r="I980" i="1"/>
  <c r="H980" i="1"/>
  <c r="D980" i="1"/>
  <c r="I979" i="1"/>
  <c r="H979" i="1"/>
  <c r="D979" i="1"/>
  <c r="I978" i="1"/>
  <c r="H978" i="1"/>
  <c r="D978" i="1"/>
  <c r="I977" i="1"/>
  <c r="H977" i="1"/>
  <c r="D977" i="1"/>
  <c r="I976" i="1"/>
  <c r="H976" i="1"/>
  <c r="D976" i="1"/>
  <c r="I975" i="1"/>
  <c r="H975" i="1"/>
  <c r="D975" i="1"/>
  <c r="I974" i="1"/>
  <c r="H974" i="1"/>
  <c r="D974" i="1"/>
  <c r="I973" i="1"/>
  <c r="H973" i="1"/>
  <c r="D973" i="1"/>
  <c r="I972" i="1"/>
  <c r="H972" i="1"/>
  <c r="D972" i="1"/>
  <c r="I971" i="1"/>
  <c r="H971" i="1"/>
  <c r="D971" i="1"/>
  <c r="I970" i="1"/>
  <c r="H970" i="1"/>
  <c r="D970" i="1"/>
  <c r="I969" i="1"/>
  <c r="H969" i="1"/>
  <c r="D969" i="1"/>
  <c r="I968" i="1"/>
  <c r="H968" i="1"/>
  <c r="D968" i="1"/>
  <c r="I967" i="1"/>
  <c r="H967" i="1"/>
  <c r="D967" i="1"/>
  <c r="I966" i="1"/>
  <c r="H966" i="1"/>
  <c r="D966" i="1"/>
  <c r="I965" i="1"/>
  <c r="H965" i="1"/>
  <c r="D965" i="1"/>
  <c r="I964" i="1"/>
  <c r="H964" i="1"/>
  <c r="D964" i="1"/>
  <c r="I963" i="1"/>
  <c r="H963" i="1"/>
  <c r="D963" i="1"/>
  <c r="I962" i="1"/>
  <c r="H962" i="1"/>
  <c r="D962" i="1"/>
  <c r="I961" i="1"/>
  <c r="H961" i="1"/>
  <c r="D961" i="1"/>
  <c r="I960" i="1"/>
  <c r="H960" i="1"/>
  <c r="D960" i="1"/>
  <c r="I959" i="1"/>
  <c r="H959" i="1"/>
  <c r="D959" i="1"/>
  <c r="I958" i="1"/>
  <c r="H958" i="1"/>
  <c r="D958" i="1"/>
  <c r="I957" i="1"/>
  <c r="H957" i="1"/>
  <c r="D957" i="1"/>
  <c r="I956" i="1"/>
  <c r="H956" i="1"/>
  <c r="D956" i="1"/>
  <c r="I955" i="1"/>
  <c r="H955" i="1"/>
  <c r="D955" i="1"/>
  <c r="I954" i="1"/>
  <c r="H954" i="1"/>
  <c r="D954" i="1"/>
  <c r="I953" i="1"/>
  <c r="H953" i="1"/>
  <c r="D953" i="1"/>
  <c r="I952" i="1"/>
  <c r="H952" i="1"/>
  <c r="D952" i="1"/>
  <c r="I951" i="1"/>
  <c r="H951" i="1"/>
  <c r="D951" i="1"/>
  <c r="I950" i="1"/>
  <c r="H950" i="1"/>
  <c r="D950" i="1"/>
  <c r="I949" i="1"/>
  <c r="H949" i="1"/>
  <c r="D949" i="1"/>
  <c r="I948" i="1"/>
  <c r="H948" i="1"/>
  <c r="D948" i="1"/>
  <c r="I947" i="1"/>
  <c r="H947" i="1"/>
  <c r="D947" i="1"/>
  <c r="I946" i="1"/>
  <c r="H946" i="1"/>
  <c r="D946" i="1"/>
  <c r="I945" i="1"/>
  <c r="H945" i="1"/>
  <c r="D945" i="1"/>
  <c r="I944" i="1"/>
  <c r="H944" i="1"/>
  <c r="D944" i="1"/>
  <c r="I943" i="1"/>
  <c r="H943" i="1"/>
  <c r="D943" i="1"/>
  <c r="I942" i="1"/>
  <c r="H942" i="1"/>
  <c r="D942" i="1"/>
  <c r="I941" i="1"/>
  <c r="H941" i="1"/>
  <c r="D941" i="1"/>
  <c r="I940" i="1"/>
  <c r="H940" i="1"/>
  <c r="D940" i="1"/>
  <c r="I939" i="1"/>
  <c r="H939" i="1"/>
  <c r="D939" i="1"/>
  <c r="I938" i="1"/>
  <c r="H938" i="1"/>
  <c r="D938" i="1"/>
  <c r="I937" i="1"/>
  <c r="H937" i="1"/>
  <c r="D937" i="1"/>
  <c r="I936" i="1"/>
  <c r="H936" i="1"/>
  <c r="D936" i="1"/>
  <c r="I935" i="1"/>
  <c r="H935" i="1"/>
  <c r="D935" i="1"/>
  <c r="I934" i="1"/>
  <c r="H934" i="1"/>
  <c r="D934" i="1"/>
  <c r="I933" i="1"/>
  <c r="H933" i="1"/>
  <c r="D933" i="1"/>
  <c r="I932" i="1"/>
  <c r="H932" i="1"/>
  <c r="D932" i="1"/>
  <c r="I931" i="1"/>
  <c r="H931" i="1"/>
  <c r="D931" i="1"/>
  <c r="I930" i="1"/>
  <c r="H930" i="1"/>
  <c r="D930" i="1"/>
  <c r="I929" i="1"/>
  <c r="H929" i="1"/>
  <c r="D929" i="1"/>
  <c r="I928" i="1"/>
  <c r="H928" i="1"/>
  <c r="D928" i="1"/>
  <c r="I927" i="1"/>
  <c r="H927" i="1"/>
  <c r="D927" i="1"/>
  <c r="I926" i="1"/>
  <c r="H926" i="1"/>
  <c r="D926" i="1"/>
  <c r="I925" i="1"/>
  <c r="H925" i="1"/>
  <c r="D925" i="1"/>
  <c r="I924" i="1"/>
  <c r="H924" i="1"/>
  <c r="D924" i="1"/>
  <c r="I923" i="1"/>
  <c r="H923" i="1"/>
  <c r="D923" i="1"/>
  <c r="I922" i="1"/>
  <c r="H922" i="1"/>
  <c r="D922" i="1"/>
  <c r="I921" i="1"/>
  <c r="H921" i="1"/>
  <c r="D921" i="1"/>
  <c r="I920" i="1"/>
  <c r="H920" i="1"/>
  <c r="D920" i="1"/>
  <c r="I919" i="1"/>
  <c r="H919" i="1"/>
  <c r="D919" i="1"/>
  <c r="I918" i="1"/>
  <c r="H918" i="1"/>
  <c r="D918" i="1"/>
  <c r="I917" i="1"/>
  <c r="H917" i="1"/>
  <c r="D917" i="1"/>
  <c r="I916" i="1"/>
  <c r="H916" i="1"/>
  <c r="D916" i="1"/>
  <c r="I915" i="1"/>
  <c r="H915" i="1"/>
  <c r="D915" i="1"/>
  <c r="I914" i="1"/>
  <c r="H914" i="1"/>
  <c r="D914" i="1"/>
  <c r="I913" i="1"/>
  <c r="H913" i="1"/>
  <c r="D913" i="1"/>
  <c r="I912" i="1"/>
  <c r="H912" i="1"/>
  <c r="D912" i="1"/>
  <c r="I911" i="1"/>
  <c r="H911" i="1"/>
  <c r="D911" i="1"/>
  <c r="I910" i="1"/>
  <c r="H910" i="1"/>
  <c r="D910" i="1"/>
  <c r="I909" i="1"/>
  <c r="H909" i="1"/>
  <c r="D909" i="1"/>
  <c r="I908" i="1"/>
  <c r="H908" i="1"/>
  <c r="D908" i="1"/>
  <c r="I907" i="1"/>
  <c r="H907" i="1"/>
  <c r="D907" i="1"/>
  <c r="I906" i="1"/>
  <c r="H906" i="1"/>
  <c r="D906" i="1"/>
  <c r="I905" i="1"/>
  <c r="H905" i="1"/>
  <c r="D905" i="1"/>
  <c r="I904" i="1"/>
  <c r="H904" i="1"/>
  <c r="D904" i="1"/>
  <c r="I903" i="1"/>
  <c r="H903" i="1"/>
  <c r="D903" i="1"/>
  <c r="I902" i="1"/>
  <c r="H902" i="1"/>
  <c r="D902" i="1"/>
  <c r="I901" i="1"/>
  <c r="H901" i="1"/>
  <c r="D901" i="1"/>
  <c r="I900" i="1"/>
  <c r="H900" i="1"/>
  <c r="D900" i="1"/>
  <c r="I899" i="1"/>
  <c r="H899" i="1"/>
  <c r="D899" i="1"/>
  <c r="I898" i="1"/>
  <c r="H898" i="1"/>
  <c r="D898" i="1"/>
  <c r="I897" i="1"/>
  <c r="H897" i="1"/>
  <c r="D897" i="1"/>
  <c r="I896" i="1"/>
  <c r="H896" i="1"/>
  <c r="D896" i="1"/>
  <c r="I895" i="1"/>
  <c r="H895" i="1"/>
  <c r="D895" i="1"/>
  <c r="I894" i="1"/>
  <c r="H894" i="1"/>
  <c r="D894" i="1"/>
  <c r="I893" i="1"/>
  <c r="H893" i="1"/>
  <c r="D893" i="1"/>
  <c r="I892" i="1"/>
  <c r="H892" i="1"/>
  <c r="D892" i="1"/>
  <c r="I891" i="1"/>
  <c r="H891" i="1"/>
  <c r="D891" i="1"/>
  <c r="I890" i="1"/>
  <c r="H890" i="1"/>
  <c r="D890" i="1"/>
  <c r="I889" i="1"/>
  <c r="H889" i="1"/>
  <c r="D889" i="1"/>
  <c r="I888" i="1"/>
  <c r="H888" i="1"/>
  <c r="D888" i="1"/>
  <c r="I887" i="1"/>
  <c r="H887" i="1"/>
  <c r="D887" i="1"/>
  <c r="I886" i="1"/>
  <c r="H886" i="1"/>
  <c r="D886" i="1"/>
  <c r="I885" i="1"/>
  <c r="H885" i="1"/>
  <c r="D885" i="1"/>
  <c r="I884" i="1"/>
  <c r="H884" i="1"/>
  <c r="D884" i="1"/>
  <c r="I883" i="1"/>
  <c r="H883" i="1"/>
  <c r="D883" i="1"/>
  <c r="I882" i="1"/>
  <c r="H882" i="1"/>
  <c r="D882" i="1"/>
  <c r="I881" i="1"/>
  <c r="H881" i="1"/>
  <c r="D881" i="1"/>
  <c r="I880" i="1"/>
  <c r="H880" i="1"/>
  <c r="D880" i="1"/>
  <c r="I879" i="1"/>
  <c r="H879" i="1"/>
  <c r="D879" i="1"/>
  <c r="I878" i="1"/>
  <c r="H878" i="1"/>
  <c r="D878" i="1"/>
  <c r="I877" i="1"/>
  <c r="H877" i="1"/>
  <c r="D877" i="1"/>
  <c r="I876" i="1"/>
  <c r="H876" i="1"/>
  <c r="D876" i="1"/>
  <c r="I875" i="1"/>
  <c r="H875" i="1"/>
  <c r="D875" i="1"/>
  <c r="I874" i="1"/>
  <c r="H874" i="1"/>
  <c r="D874" i="1"/>
  <c r="I873" i="1"/>
  <c r="H873" i="1"/>
  <c r="D873" i="1"/>
  <c r="I872" i="1"/>
  <c r="H872" i="1"/>
  <c r="D872" i="1"/>
  <c r="I871" i="1"/>
  <c r="H871" i="1"/>
  <c r="D871" i="1"/>
  <c r="I870" i="1"/>
  <c r="H870" i="1"/>
  <c r="D870" i="1"/>
  <c r="I869" i="1"/>
  <c r="H869" i="1"/>
  <c r="D869" i="1"/>
  <c r="I868" i="1"/>
  <c r="H868" i="1"/>
  <c r="D868" i="1"/>
  <c r="I867" i="1"/>
  <c r="H867" i="1"/>
  <c r="D867" i="1"/>
  <c r="I866" i="1"/>
  <c r="H866" i="1"/>
  <c r="D866" i="1"/>
  <c r="I865" i="1"/>
  <c r="H865" i="1"/>
  <c r="D865" i="1"/>
  <c r="I864" i="1"/>
  <c r="H864" i="1"/>
  <c r="D864" i="1"/>
  <c r="I863" i="1"/>
  <c r="H863" i="1"/>
  <c r="D863" i="1"/>
  <c r="I862" i="1"/>
  <c r="H862" i="1"/>
  <c r="D862" i="1"/>
  <c r="I861" i="1"/>
  <c r="H861" i="1"/>
  <c r="D861" i="1"/>
  <c r="I860" i="1"/>
  <c r="H860" i="1"/>
  <c r="D860" i="1"/>
  <c r="I859" i="1"/>
  <c r="H859" i="1"/>
  <c r="D859" i="1"/>
  <c r="I858" i="1"/>
  <c r="H858" i="1"/>
  <c r="D858" i="1"/>
  <c r="I857" i="1"/>
  <c r="H857" i="1"/>
  <c r="D857" i="1"/>
  <c r="I856" i="1"/>
  <c r="H856" i="1"/>
  <c r="D856" i="1"/>
  <c r="I855" i="1"/>
  <c r="H855" i="1"/>
  <c r="D855" i="1"/>
  <c r="I854" i="1"/>
  <c r="H854" i="1"/>
  <c r="D854" i="1"/>
  <c r="I853" i="1"/>
  <c r="H853" i="1"/>
  <c r="D853" i="1"/>
  <c r="I852" i="1"/>
  <c r="H852" i="1"/>
  <c r="D852" i="1"/>
  <c r="I851" i="1"/>
  <c r="H851" i="1"/>
  <c r="D851" i="1"/>
  <c r="I850" i="1"/>
  <c r="H850" i="1"/>
  <c r="D850" i="1"/>
  <c r="I849" i="1"/>
  <c r="H849" i="1"/>
  <c r="D849" i="1"/>
  <c r="I848" i="1"/>
  <c r="H848" i="1"/>
  <c r="D848" i="1"/>
  <c r="I847" i="1"/>
  <c r="H847" i="1"/>
  <c r="D847" i="1"/>
  <c r="I846" i="1"/>
  <c r="H846" i="1"/>
  <c r="D846" i="1"/>
  <c r="I845" i="1"/>
  <c r="H845" i="1"/>
  <c r="D845" i="1"/>
  <c r="I844" i="1"/>
  <c r="H844" i="1"/>
  <c r="D844" i="1"/>
  <c r="I843" i="1"/>
  <c r="H843" i="1"/>
  <c r="D843" i="1"/>
  <c r="I842" i="1"/>
  <c r="H842" i="1"/>
  <c r="D842" i="1"/>
  <c r="I841" i="1"/>
  <c r="H841" i="1"/>
  <c r="D841" i="1"/>
  <c r="I840" i="1"/>
  <c r="H840" i="1"/>
  <c r="D840" i="1"/>
  <c r="I839" i="1"/>
  <c r="H839" i="1"/>
  <c r="D839" i="1"/>
  <c r="I838" i="1"/>
  <c r="H838" i="1"/>
  <c r="D838" i="1"/>
  <c r="I837" i="1"/>
  <c r="H837" i="1"/>
  <c r="D837" i="1"/>
  <c r="I836" i="1"/>
  <c r="H836" i="1"/>
  <c r="D836" i="1"/>
  <c r="I835" i="1"/>
  <c r="H835" i="1"/>
  <c r="D835" i="1"/>
  <c r="I834" i="1"/>
  <c r="H834" i="1"/>
  <c r="D834" i="1"/>
  <c r="I833" i="1"/>
  <c r="H833" i="1"/>
  <c r="D833" i="1"/>
  <c r="I832" i="1"/>
  <c r="H832" i="1"/>
  <c r="D832" i="1"/>
  <c r="I831" i="1"/>
  <c r="H831" i="1"/>
  <c r="D831" i="1"/>
  <c r="I830" i="1"/>
  <c r="H830" i="1"/>
  <c r="D830" i="1"/>
  <c r="I829" i="1"/>
  <c r="H829" i="1"/>
  <c r="D829" i="1"/>
  <c r="I828" i="1"/>
  <c r="H828" i="1"/>
  <c r="D828" i="1"/>
  <c r="I827" i="1"/>
  <c r="H827" i="1"/>
  <c r="D827" i="1"/>
  <c r="I826" i="1"/>
  <c r="H826" i="1"/>
  <c r="D826" i="1"/>
  <c r="I825" i="1"/>
  <c r="H825" i="1"/>
  <c r="D825" i="1"/>
  <c r="I824" i="1"/>
  <c r="H824" i="1"/>
  <c r="D824" i="1"/>
  <c r="I823" i="1"/>
  <c r="H823" i="1"/>
  <c r="D823" i="1"/>
  <c r="I822" i="1"/>
  <c r="H822" i="1"/>
  <c r="D822" i="1"/>
  <c r="I821" i="1"/>
  <c r="H821" i="1"/>
  <c r="D821" i="1"/>
  <c r="I820" i="1"/>
  <c r="H820" i="1"/>
  <c r="D820" i="1"/>
  <c r="I819" i="1"/>
  <c r="H819" i="1"/>
  <c r="D819" i="1"/>
  <c r="I818" i="1"/>
  <c r="H818" i="1"/>
  <c r="D818" i="1"/>
  <c r="I817" i="1"/>
  <c r="H817" i="1"/>
  <c r="D817" i="1"/>
  <c r="I816" i="1"/>
  <c r="H816" i="1"/>
  <c r="D816" i="1"/>
  <c r="I815" i="1"/>
  <c r="H815" i="1"/>
  <c r="D815" i="1"/>
  <c r="I814" i="1"/>
  <c r="H814" i="1"/>
  <c r="D814" i="1"/>
  <c r="I813" i="1"/>
  <c r="H813" i="1"/>
  <c r="D813" i="1"/>
  <c r="I812" i="1"/>
  <c r="H812" i="1"/>
  <c r="D812" i="1"/>
  <c r="I811" i="1"/>
  <c r="H811" i="1"/>
  <c r="D811" i="1"/>
  <c r="I810" i="1"/>
  <c r="H810" i="1"/>
  <c r="D810" i="1"/>
  <c r="I809" i="1"/>
  <c r="H809" i="1"/>
  <c r="D809" i="1"/>
  <c r="I808" i="1"/>
  <c r="H808" i="1"/>
  <c r="D808" i="1"/>
  <c r="I807" i="1"/>
  <c r="H807" i="1"/>
  <c r="D807" i="1"/>
  <c r="I806" i="1"/>
  <c r="H806" i="1"/>
  <c r="D806" i="1"/>
  <c r="I805" i="1"/>
  <c r="H805" i="1"/>
  <c r="D805" i="1"/>
  <c r="I804" i="1"/>
  <c r="H804" i="1"/>
  <c r="D804" i="1"/>
  <c r="I803" i="1"/>
  <c r="H803" i="1"/>
  <c r="D803" i="1"/>
  <c r="I802" i="1"/>
  <c r="H802" i="1"/>
  <c r="D802" i="1"/>
  <c r="I801" i="1"/>
  <c r="H801" i="1"/>
  <c r="D801" i="1"/>
  <c r="I800" i="1"/>
  <c r="H800" i="1"/>
  <c r="D800" i="1"/>
  <c r="I799" i="1"/>
  <c r="H799" i="1"/>
  <c r="D799" i="1"/>
  <c r="I798" i="1"/>
  <c r="H798" i="1"/>
  <c r="D798" i="1"/>
  <c r="I797" i="1"/>
  <c r="H797" i="1"/>
  <c r="D797" i="1"/>
  <c r="I796" i="1"/>
  <c r="H796" i="1"/>
  <c r="D796" i="1"/>
  <c r="I795" i="1"/>
  <c r="H795" i="1"/>
  <c r="D795" i="1"/>
  <c r="I794" i="1"/>
  <c r="H794" i="1"/>
  <c r="D794" i="1"/>
  <c r="I793" i="1"/>
  <c r="H793" i="1"/>
  <c r="D793" i="1"/>
  <c r="I792" i="1"/>
  <c r="H792" i="1"/>
  <c r="D792" i="1"/>
  <c r="I791" i="1"/>
  <c r="H791" i="1"/>
  <c r="D791" i="1"/>
  <c r="I790" i="1"/>
  <c r="H790" i="1"/>
  <c r="D790" i="1"/>
  <c r="I789" i="1"/>
  <c r="H789" i="1"/>
  <c r="D789" i="1"/>
  <c r="I788" i="1"/>
  <c r="H788" i="1"/>
  <c r="D788" i="1"/>
  <c r="I787" i="1"/>
  <c r="H787" i="1"/>
  <c r="D787" i="1"/>
  <c r="I786" i="1"/>
  <c r="H786" i="1"/>
  <c r="D786" i="1"/>
  <c r="I785" i="1"/>
  <c r="H785" i="1"/>
  <c r="D785" i="1"/>
  <c r="I784" i="1"/>
  <c r="H784" i="1"/>
  <c r="D784" i="1"/>
  <c r="I783" i="1"/>
  <c r="H783" i="1"/>
  <c r="D783" i="1"/>
  <c r="I782" i="1"/>
  <c r="H782" i="1"/>
  <c r="D782" i="1"/>
  <c r="I781" i="1"/>
  <c r="H781" i="1"/>
  <c r="D781" i="1"/>
  <c r="I780" i="1"/>
  <c r="H780" i="1"/>
  <c r="D780" i="1"/>
  <c r="I779" i="1"/>
  <c r="H779" i="1"/>
  <c r="D779" i="1"/>
  <c r="I778" i="1"/>
  <c r="H778" i="1"/>
  <c r="D778" i="1"/>
  <c r="I777" i="1"/>
  <c r="H777" i="1"/>
  <c r="D777" i="1"/>
  <c r="I776" i="1"/>
  <c r="H776" i="1"/>
  <c r="D776" i="1"/>
  <c r="I775" i="1"/>
  <c r="H775" i="1"/>
  <c r="D775" i="1"/>
  <c r="I774" i="1"/>
  <c r="H774" i="1"/>
  <c r="D774" i="1"/>
  <c r="I773" i="1"/>
  <c r="H773" i="1"/>
  <c r="D773" i="1"/>
  <c r="I772" i="1"/>
  <c r="H772" i="1"/>
  <c r="D772" i="1"/>
  <c r="I771" i="1"/>
  <c r="H771" i="1"/>
  <c r="D771" i="1"/>
  <c r="I770" i="1"/>
  <c r="H770" i="1"/>
  <c r="D770" i="1"/>
  <c r="I769" i="1"/>
  <c r="H769" i="1"/>
  <c r="D769" i="1"/>
  <c r="I768" i="1"/>
  <c r="H768" i="1"/>
  <c r="D768" i="1"/>
  <c r="I767" i="1"/>
  <c r="H767" i="1"/>
  <c r="D767" i="1"/>
  <c r="I766" i="1"/>
  <c r="H766" i="1"/>
  <c r="D766" i="1"/>
  <c r="I765" i="1"/>
  <c r="H765" i="1"/>
  <c r="D765" i="1"/>
  <c r="I764" i="1"/>
  <c r="H764" i="1"/>
  <c r="D764" i="1"/>
  <c r="I763" i="1"/>
  <c r="H763" i="1"/>
  <c r="D763" i="1"/>
  <c r="I762" i="1"/>
  <c r="H762" i="1"/>
  <c r="D762" i="1"/>
  <c r="I761" i="1"/>
  <c r="H761" i="1"/>
  <c r="D761" i="1"/>
  <c r="I760" i="1"/>
  <c r="H760" i="1"/>
  <c r="D760" i="1"/>
  <c r="I759" i="1"/>
  <c r="H759" i="1"/>
  <c r="D759" i="1"/>
  <c r="I758" i="1"/>
  <c r="H758" i="1"/>
  <c r="D758" i="1"/>
  <c r="I757" i="1"/>
  <c r="H757" i="1"/>
  <c r="D757" i="1"/>
  <c r="I756" i="1"/>
  <c r="H756" i="1"/>
  <c r="D756" i="1"/>
  <c r="I755" i="1"/>
  <c r="H755" i="1"/>
  <c r="D755" i="1"/>
  <c r="I754" i="1"/>
  <c r="H754" i="1"/>
  <c r="D754" i="1"/>
  <c r="I753" i="1"/>
  <c r="H753" i="1"/>
  <c r="D753" i="1"/>
  <c r="I752" i="1"/>
  <c r="H752" i="1"/>
  <c r="D752" i="1"/>
  <c r="I751" i="1"/>
  <c r="H751" i="1"/>
  <c r="D751" i="1"/>
  <c r="I750" i="1"/>
  <c r="H750" i="1"/>
  <c r="D750" i="1"/>
  <c r="I749" i="1"/>
  <c r="H749" i="1"/>
  <c r="D749" i="1"/>
  <c r="I748" i="1"/>
  <c r="H748" i="1"/>
  <c r="D748" i="1"/>
  <c r="I747" i="1"/>
  <c r="H747" i="1"/>
  <c r="D747" i="1"/>
  <c r="I746" i="1"/>
  <c r="H746" i="1"/>
  <c r="D746" i="1"/>
  <c r="I745" i="1"/>
  <c r="H745" i="1"/>
  <c r="D745" i="1"/>
  <c r="I744" i="1"/>
  <c r="H744" i="1"/>
  <c r="D744" i="1"/>
  <c r="I743" i="1"/>
  <c r="H743" i="1"/>
  <c r="D743" i="1"/>
  <c r="I742" i="1"/>
  <c r="H742" i="1"/>
  <c r="D742" i="1"/>
  <c r="I741" i="1"/>
  <c r="H741" i="1"/>
  <c r="D741" i="1"/>
  <c r="I740" i="1"/>
  <c r="H740" i="1"/>
  <c r="D740" i="1"/>
  <c r="I739" i="1"/>
  <c r="H739" i="1"/>
  <c r="D739" i="1"/>
  <c r="I738" i="1"/>
  <c r="H738" i="1"/>
  <c r="D738" i="1"/>
  <c r="I737" i="1"/>
  <c r="H737" i="1"/>
  <c r="D737" i="1"/>
  <c r="I736" i="1"/>
  <c r="H736" i="1"/>
  <c r="D736" i="1"/>
  <c r="I735" i="1"/>
  <c r="H735" i="1"/>
  <c r="D735" i="1"/>
  <c r="I734" i="1"/>
  <c r="H734" i="1"/>
  <c r="D734" i="1"/>
  <c r="I733" i="1"/>
  <c r="H733" i="1"/>
  <c r="D733" i="1"/>
  <c r="I732" i="1"/>
  <c r="H732" i="1"/>
  <c r="D732" i="1"/>
  <c r="I731" i="1"/>
  <c r="H731" i="1"/>
  <c r="D731" i="1"/>
  <c r="I730" i="1"/>
  <c r="H730" i="1"/>
  <c r="D730" i="1"/>
  <c r="I729" i="1"/>
  <c r="H729" i="1"/>
  <c r="D729" i="1"/>
  <c r="I728" i="1"/>
  <c r="H728" i="1"/>
  <c r="D728" i="1"/>
  <c r="I727" i="1"/>
  <c r="H727" i="1"/>
  <c r="D727" i="1"/>
  <c r="I726" i="1"/>
  <c r="H726" i="1"/>
  <c r="D726" i="1"/>
  <c r="I725" i="1"/>
  <c r="H725" i="1"/>
  <c r="D725" i="1"/>
  <c r="I724" i="1"/>
  <c r="H724" i="1"/>
  <c r="D724" i="1"/>
  <c r="I723" i="1"/>
  <c r="H723" i="1"/>
  <c r="D723" i="1"/>
  <c r="I722" i="1"/>
  <c r="H722" i="1"/>
  <c r="D722" i="1"/>
  <c r="I721" i="1"/>
  <c r="H721" i="1"/>
  <c r="D721" i="1"/>
  <c r="I720" i="1"/>
  <c r="H720" i="1"/>
  <c r="D720" i="1"/>
  <c r="I719" i="1"/>
  <c r="H719" i="1"/>
  <c r="D719" i="1"/>
  <c r="I718" i="1"/>
  <c r="H718" i="1"/>
  <c r="D718" i="1"/>
  <c r="I717" i="1"/>
  <c r="H717" i="1"/>
  <c r="D717" i="1"/>
  <c r="I716" i="1"/>
  <c r="H716" i="1"/>
  <c r="D716" i="1"/>
  <c r="I715" i="1"/>
  <c r="H715" i="1"/>
  <c r="D715" i="1"/>
  <c r="I714" i="1"/>
  <c r="H714" i="1"/>
  <c r="D714" i="1"/>
  <c r="I713" i="1"/>
  <c r="H713" i="1"/>
  <c r="D713" i="1"/>
  <c r="I712" i="1"/>
  <c r="H712" i="1"/>
  <c r="D712" i="1"/>
  <c r="I711" i="1"/>
  <c r="H711" i="1"/>
  <c r="D711" i="1"/>
  <c r="I710" i="1"/>
  <c r="H710" i="1"/>
  <c r="D710" i="1"/>
  <c r="I709" i="1"/>
  <c r="H709" i="1"/>
  <c r="D709" i="1"/>
  <c r="I708" i="1"/>
  <c r="H708" i="1"/>
  <c r="D708" i="1"/>
  <c r="I707" i="1"/>
  <c r="H707" i="1"/>
  <c r="D707" i="1"/>
  <c r="I706" i="1"/>
  <c r="H706" i="1"/>
  <c r="D706" i="1"/>
  <c r="I705" i="1"/>
  <c r="H705" i="1"/>
  <c r="D705" i="1"/>
  <c r="I704" i="1"/>
  <c r="H704" i="1"/>
  <c r="D704" i="1"/>
  <c r="I703" i="1"/>
  <c r="H703" i="1"/>
  <c r="D703" i="1"/>
  <c r="I702" i="1"/>
  <c r="H702" i="1"/>
  <c r="D702" i="1"/>
  <c r="I701" i="1"/>
  <c r="H701" i="1"/>
  <c r="D701" i="1"/>
  <c r="I700" i="1"/>
  <c r="H700" i="1"/>
  <c r="D700" i="1"/>
  <c r="I699" i="1"/>
  <c r="H699" i="1"/>
  <c r="D699" i="1"/>
  <c r="I698" i="1"/>
  <c r="H698" i="1"/>
  <c r="D698" i="1"/>
  <c r="I697" i="1"/>
  <c r="H697" i="1"/>
  <c r="D697" i="1"/>
  <c r="I696" i="1"/>
  <c r="H696" i="1"/>
  <c r="D696" i="1"/>
  <c r="I695" i="1"/>
  <c r="H695" i="1"/>
  <c r="D695" i="1"/>
  <c r="I694" i="1"/>
  <c r="H694" i="1"/>
  <c r="D694" i="1"/>
  <c r="I693" i="1"/>
  <c r="H693" i="1"/>
  <c r="D693" i="1"/>
  <c r="I692" i="1"/>
  <c r="H692" i="1"/>
  <c r="D692" i="1"/>
  <c r="I691" i="1"/>
  <c r="H691" i="1"/>
  <c r="D691" i="1"/>
  <c r="I690" i="1"/>
  <c r="H690" i="1"/>
  <c r="D690" i="1"/>
  <c r="I689" i="1"/>
  <c r="H689" i="1"/>
  <c r="D689" i="1"/>
  <c r="I688" i="1"/>
  <c r="H688" i="1"/>
  <c r="D688" i="1"/>
  <c r="I687" i="1"/>
  <c r="H687" i="1"/>
  <c r="D687" i="1"/>
  <c r="I686" i="1"/>
  <c r="H686" i="1"/>
  <c r="D686" i="1"/>
  <c r="I685" i="1"/>
  <c r="H685" i="1"/>
  <c r="D685" i="1"/>
  <c r="I684" i="1"/>
  <c r="H684" i="1"/>
  <c r="D684" i="1"/>
  <c r="I683" i="1"/>
  <c r="H683" i="1"/>
  <c r="D683" i="1"/>
  <c r="I682" i="1"/>
  <c r="H682" i="1"/>
  <c r="D682" i="1"/>
  <c r="I681" i="1"/>
  <c r="H681" i="1"/>
  <c r="D681" i="1"/>
  <c r="I680" i="1"/>
  <c r="H680" i="1"/>
  <c r="D680" i="1"/>
  <c r="I679" i="1"/>
  <c r="H679" i="1"/>
  <c r="D679" i="1"/>
  <c r="I678" i="1"/>
  <c r="H678" i="1"/>
  <c r="D678" i="1"/>
  <c r="I677" i="1"/>
  <c r="H677" i="1"/>
  <c r="D677" i="1"/>
  <c r="I676" i="1"/>
  <c r="H676" i="1"/>
  <c r="D676" i="1"/>
  <c r="I675" i="1"/>
  <c r="H675" i="1"/>
  <c r="D675" i="1"/>
  <c r="I674" i="1"/>
  <c r="H674" i="1"/>
  <c r="D674" i="1"/>
  <c r="I673" i="1"/>
  <c r="H673" i="1"/>
  <c r="D673" i="1"/>
  <c r="I672" i="1"/>
  <c r="H672" i="1"/>
  <c r="D672" i="1"/>
  <c r="I671" i="1"/>
  <c r="H671" i="1"/>
  <c r="D671" i="1"/>
  <c r="I670" i="1"/>
  <c r="H670" i="1"/>
  <c r="D670" i="1"/>
  <c r="I669" i="1"/>
  <c r="H669" i="1"/>
  <c r="D669" i="1"/>
  <c r="I668" i="1"/>
  <c r="H668" i="1"/>
  <c r="D668" i="1"/>
  <c r="I667" i="1"/>
  <c r="H667" i="1"/>
  <c r="D667" i="1"/>
  <c r="I666" i="1"/>
  <c r="H666" i="1"/>
  <c r="D666" i="1"/>
  <c r="I665" i="1"/>
  <c r="H665" i="1"/>
  <c r="D665" i="1"/>
  <c r="I664" i="1"/>
  <c r="H664" i="1"/>
  <c r="D664" i="1"/>
  <c r="I663" i="1"/>
  <c r="H663" i="1"/>
  <c r="D663" i="1"/>
  <c r="I662" i="1"/>
  <c r="H662" i="1"/>
  <c r="D662" i="1"/>
  <c r="I661" i="1"/>
  <c r="H661" i="1"/>
  <c r="D661" i="1"/>
  <c r="I660" i="1"/>
  <c r="H660" i="1"/>
  <c r="D660" i="1"/>
  <c r="I659" i="1"/>
  <c r="H659" i="1"/>
  <c r="D659" i="1"/>
  <c r="I658" i="1"/>
  <c r="H658" i="1"/>
  <c r="D658" i="1"/>
  <c r="I657" i="1"/>
  <c r="H657" i="1"/>
  <c r="D657" i="1"/>
  <c r="I656" i="1"/>
  <c r="H656" i="1"/>
  <c r="D656" i="1"/>
  <c r="I655" i="1"/>
  <c r="H655" i="1"/>
  <c r="D655" i="1"/>
  <c r="I654" i="1"/>
  <c r="H654" i="1"/>
  <c r="D654" i="1"/>
  <c r="I653" i="1"/>
  <c r="H653" i="1"/>
  <c r="D653" i="1"/>
  <c r="I652" i="1"/>
  <c r="H652" i="1"/>
  <c r="D652" i="1"/>
  <c r="I651" i="1"/>
  <c r="H651" i="1"/>
  <c r="D651" i="1"/>
  <c r="I650" i="1"/>
  <c r="H650" i="1"/>
  <c r="D650" i="1"/>
  <c r="I649" i="1"/>
  <c r="H649" i="1"/>
  <c r="D649" i="1"/>
  <c r="I648" i="1"/>
  <c r="H648" i="1"/>
  <c r="D648" i="1"/>
  <c r="I647" i="1"/>
  <c r="H647" i="1"/>
  <c r="D647" i="1"/>
  <c r="I646" i="1"/>
  <c r="H646" i="1"/>
  <c r="D646" i="1"/>
  <c r="I645" i="1"/>
  <c r="H645" i="1"/>
  <c r="D645" i="1"/>
  <c r="I644" i="1"/>
  <c r="H644" i="1"/>
  <c r="D644" i="1"/>
  <c r="I643" i="1"/>
  <c r="H643" i="1"/>
  <c r="D643" i="1"/>
  <c r="I642" i="1"/>
  <c r="H642" i="1"/>
  <c r="D642" i="1"/>
  <c r="I641" i="1"/>
  <c r="H641" i="1"/>
  <c r="D641" i="1"/>
  <c r="I640" i="1"/>
  <c r="H640" i="1"/>
  <c r="D640" i="1"/>
  <c r="I639" i="1"/>
  <c r="H639" i="1"/>
  <c r="D639" i="1"/>
  <c r="I638" i="1"/>
  <c r="H638" i="1"/>
  <c r="D638" i="1"/>
  <c r="I637" i="1"/>
  <c r="H637" i="1"/>
  <c r="D637" i="1"/>
  <c r="I636" i="1"/>
  <c r="H636" i="1"/>
  <c r="D636" i="1"/>
  <c r="I635" i="1"/>
  <c r="H635" i="1"/>
  <c r="D635" i="1"/>
  <c r="I634" i="1"/>
  <c r="H634" i="1"/>
  <c r="D634" i="1"/>
  <c r="I633" i="1"/>
  <c r="H633" i="1"/>
  <c r="D633" i="1"/>
  <c r="I632" i="1"/>
  <c r="H632" i="1"/>
  <c r="D632" i="1"/>
  <c r="I631" i="1"/>
  <c r="H631" i="1"/>
  <c r="D631" i="1"/>
  <c r="I630" i="1"/>
  <c r="H630" i="1"/>
  <c r="D630" i="1"/>
  <c r="I629" i="1"/>
  <c r="H629" i="1"/>
  <c r="D629" i="1"/>
  <c r="I628" i="1"/>
  <c r="H628" i="1"/>
  <c r="D628" i="1"/>
  <c r="I627" i="1"/>
  <c r="H627" i="1"/>
  <c r="D627" i="1"/>
  <c r="I626" i="1"/>
  <c r="H626" i="1"/>
  <c r="D626" i="1"/>
  <c r="I625" i="1"/>
  <c r="H625" i="1"/>
  <c r="D625" i="1"/>
  <c r="I624" i="1"/>
  <c r="H624" i="1"/>
  <c r="D624" i="1"/>
  <c r="I623" i="1"/>
  <c r="H623" i="1"/>
  <c r="D623" i="1"/>
  <c r="I622" i="1"/>
  <c r="H622" i="1"/>
  <c r="D622" i="1"/>
  <c r="I621" i="1"/>
  <c r="H621" i="1"/>
  <c r="D621" i="1"/>
  <c r="I620" i="1"/>
  <c r="H620" i="1"/>
  <c r="D620" i="1"/>
  <c r="I619" i="1"/>
  <c r="H619" i="1"/>
  <c r="D619" i="1"/>
  <c r="I618" i="1"/>
  <c r="H618" i="1"/>
  <c r="D618" i="1"/>
  <c r="I617" i="1"/>
  <c r="H617" i="1"/>
  <c r="D617" i="1"/>
  <c r="I616" i="1"/>
  <c r="H616" i="1"/>
  <c r="D616" i="1"/>
  <c r="I615" i="1"/>
  <c r="H615" i="1"/>
  <c r="D615" i="1"/>
  <c r="I614" i="1"/>
  <c r="H614" i="1"/>
  <c r="D614" i="1"/>
  <c r="I613" i="1"/>
  <c r="H613" i="1"/>
  <c r="D613" i="1"/>
  <c r="I612" i="1"/>
  <c r="H612" i="1"/>
  <c r="D612" i="1"/>
  <c r="I611" i="1"/>
  <c r="H611" i="1"/>
  <c r="D611" i="1"/>
  <c r="I610" i="1"/>
  <c r="H610" i="1"/>
  <c r="D610" i="1"/>
  <c r="I609" i="1"/>
  <c r="H609" i="1"/>
  <c r="D609" i="1"/>
  <c r="I608" i="1"/>
  <c r="H608" i="1"/>
  <c r="D608" i="1"/>
  <c r="I607" i="1"/>
  <c r="H607" i="1"/>
  <c r="D607" i="1"/>
  <c r="I606" i="1"/>
  <c r="H606" i="1"/>
  <c r="D606" i="1"/>
  <c r="I605" i="1"/>
  <c r="H605" i="1"/>
  <c r="D605" i="1"/>
  <c r="I604" i="1"/>
  <c r="H604" i="1"/>
  <c r="D604" i="1"/>
  <c r="I603" i="1"/>
  <c r="H603" i="1"/>
  <c r="D603" i="1"/>
  <c r="I602" i="1"/>
  <c r="H602" i="1"/>
  <c r="D602" i="1"/>
  <c r="I601" i="1"/>
  <c r="H601" i="1"/>
  <c r="D601" i="1"/>
  <c r="I600" i="1"/>
  <c r="H600" i="1"/>
  <c r="D600" i="1"/>
  <c r="I599" i="1"/>
  <c r="H599" i="1"/>
  <c r="D599" i="1"/>
  <c r="I598" i="1"/>
  <c r="H598" i="1"/>
  <c r="D598" i="1"/>
  <c r="I597" i="1"/>
  <c r="H597" i="1"/>
  <c r="D597" i="1"/>
  <c r="I596" i="1"/>
  <c r="H596" i="1"/>
  <c r="D596" i="1"/>
  <c r="I595" i="1"/>
  <c r="H595" i="1"/>
  <c r="D595" i="1"/>
  <c r="I594" i="1"/>
  <c r="H594" i="1"/>
  <c r="D594" i="1"/>
  <c r="I593" i="1"/>
  <c r="H593" i="1"/>
  <c r="D593" i="1"/>
  <c r="I592" i="1"/>
  <c r="H592" i="1"/>
  <c r="D592" i="1"/>
  <c r="I591" i="1"/>
  <c r="H591" i="1"/>
  <c r="D591" i="1"/>
  <c r="I590" i="1"/>
  <c r="H590" i="1"/>
  <c r="D590" i="1"/>
  <c r="I589" i="1"/>
  <c r="H589" i="1"/>
  <c r="D589" i="1"/>
  <c r="I588" i="1"/>
  <c r="H588" i="1"/>
  <c r="D588" i="1"/>
  <c r="I587" i="1"/>
  <c r="H587" i="1"/>
  <c r="D587" i="1"/>
  <c r="I586" i="1"/>
  <c r="H586" i="1"/>
  <c r="D586" i="1"/>
  <c r="I585" i="1"/>
  <c r="H585" i="1"/>
  <c r="D585" i="1"/>
  <c r="I584" i="1"/>
  <c r="H584" i="1"/>
  <c r="D584" i="1"/>
  <c r="I583" i="1"/>
  <c r="H583" i="1"/>
  <c r="D583" i="1"/>
  <c r="I582" i="1"/>
  <c r="H582" i="1"/>
  <c r="D582" i="1"/>
  <c r="I581" i="1"/>
  <c r="H581" i="1"/>
  <c r="D581" i="1"/>
  <c r="I580" i="1"/>
  <c r="H580" i="1"/>
  <c r="D580" i="1"/>
  <c r="I579" i="1"/>
  <c r="H579" i="1"/>
  <c r="D579" i="1"/>
  <c r="I578" i="1"/>
  <c r="H578" i="1"/>
  <c r="D578" i="1"/>
  <c r="I577" i="1"/>
  <c r="H577" i="1"/>
  <c r="D577" i="1"/>
  <c r="I576" i="1"/>
  <c r="H576" i="1"/>
  <c r="D576" i="1"/>
  <c r="I575" i="1"/>
  <c r="H575" i="1"/>
  <c r="D575" i="1"/>
  <c r="I574" i="1"/>
  <c r="H574" i="1"/>
  <c r="D574" i="1"/>
  <c r="I573" i="1"/>
  <c r="H573" i="1"/>
  <c r="D573" i="1"/>
  <c r="I572" i="1"/>
  <c r="H572" i="1"/>
  <c r="D572" i="1"/>
  <c r="I571" i="1"/>
  <c r="H571" i="1"/>
  <c r="D571" i="1"/>
  <c r="I570" i="1"/>
  <c r="H570" i="1"/>
  <c r="D570" i="1"/>
  <c r="I569" i="1"/>
  <c r="H569" i="1"/>
  <c r="D569" i="1"/>
  <c r="I568" i="1"/>
  <c r="H568" i="1"/>
  <c r="D568" i="1"/>
  <c r="I567" i="1"/>
  <c r="H567" i="1"/>
  <c r="D567" i="1"/>
  <c r="I566" i="1"/>
  <c r="H566" i="1"/>
  <c r="D566" i="1"/>
  <c r="I565" i="1"/>
  <c r="H565" i="1"/>
  <c r="D565" i="1"/>
  <c r="I564" i="1"/>
  <c r="H564" i="1"/>
  <c r="D564" i="1"/>
  <c r="I563" i="1"/>
  <c r="H563" i="1"/>
  <c r="D563" i="1"/>
  <c r="I562" i="1"/>
  <c r="H562" i="1"/>
  <c r="D562" i="1"/>
  <c r="I561" i="1"/>
  <c r="H561" i="1"/>
  <c r="D561" i="1"/>
  <c r="I560" i="1"/>
  <c r="H560" i="1"/>
  <c r="D560" i="1"/>
  <c r="I559" i="1"/>
  <c r="H559" i="1"/>
  <c r="D559" i="1"/>
  <c r="I558" i="1"/>
  <c r="H558" i="1"/>
  <c r="D558" i="1"/>
  <c r="I557" i="1"/>
  <c r="H557" i="1"/>
  <c r="D557" i="1"/>
  <c r="I556" i="1"/>
  <c r="H556" i="1"/>
  <c r="D556" i="1"/>
  <c r="I555" i="1"/>
  <c r="H555" i="1"/>
  <c r="D555" i="1"/>
  <c r="I554" i="1"/>
  <c r="H554" i="1"/>
  <c r="D554" i="1"/>
  <c r="I553" i="1"/>
  <c r="H553" i="1"/>
  <c r="D553" i="1"/>
  <c r="I552" i="1"/>
  <c r="H552" i="1"/>
  <c r="D552" i="1"/>
  <c r="I551" i="1"/>
  <c r="H551" i="1"/>
  <c r="D551" i="1"/>
  <c r="I550" i="1"/>
  <c r="H550" i="1"/>
  <c r="D550" i="1"/>
  <c r="I549" i="1"/>
  <c r="H549" i="1"/>
  <c r="D549" i="1"/>
  <c r="I548" i="1"/>
  <c r="H548" i="1"/>
  <c r="D548" i="1"/>
  <c r="I547" i="1"/>
  <c r="H547" i="1"/>
  <c r="D547" i="1"/>
  <c r="I546" i="1"/>
  <c r="H546" i="1"/>
  <c r="D546" i="1"/>
  <c r="I545" i="1"/>
  <c r="H545" i="1"/>
  <c r="D545" i="1"/>
  <c r="I544" i="1"/>
  <c r="H544" i="1"/>
  <c r="D544" i="1"/>
  <c r="I543" i="1"/>
  <c r="H543" i="1"/>
  <c r="D543" i="1"/>
  <c r="I542" i="1"/>
  <c r="H542" i="1"/>
  <c r="D542" i="1"/>
  <c r="I541" i="1"/>
  <c r="H541" i="1"/>
  <c r="D541" i="1"/>
  <c r="I540" i="1"/>
  <c r="H540" i="1"/>
  <c r="D540" i="1"/>
  <c r="I539" i="1"/>
  <c r="H539" i="1"/>
  <c r="D539" i="1"/>
  <c r="I538" i="1"/>
  <c r="H538" i="1"/>
  <c r="D538" i="1"/>
  <c r="I537" i="1"/>
  <c r="H537" i="1"/>
  <c r="D537" i="1"/>
  <c r="I536" i="1"/>
  <c r="H536" i="1"/>
  <c r="D536" i="1"/>
  <c r="I535" i="1"/>
  <c r="H535" i="1"/>
  <c r="D535" i="1"/>
  <c r="I534" i="1"/>
  <c r="H534" i="1"/>
  <c r="D534" i="1"/>
  <c r="I533" i="1"/>
  <c r="H533" i="1"/>
  <c r="D533" i="1"/>
  <c r="I532" i="1"/>
  <c r="H532" i="1"/>
  <c r="D532" i="1"/>
  <c r="I531" i="1"/>
  <c r="H531" i="1"/>
  <c r="D531" i="1"/>
  <c r="I530" i="1"/>
  <c r="H530" i="1"/>
  <c r="D530" i="1"/>
  <c r="I529" i="1"/>
  <c r="H529" i="1"/>
  <c r="D529" i="1"/>
  <c r="I528" i="1"/>
  <c r="H528" i="1"/>
  <c r="D528" i="1"/>
  <c r="I527" i="1"/>
  <c r="H527" i="1"/>
  <c r="D527" i="1"/>
  <c r="I526" i="1"/>
  <c r="H526" i="1"/>
  <c r="D526" i="1"/>
  <c r="I525" i="1"/>
  <c r="H525" i="1"/>
  <c r="D525" i="1"/>
  <c r="I524" i="1"/>
  <c r="H524" i="1"/>
  <c r="D524" i="1"/>
  <c r="I523" i="1"/>
  <c r="H523" i="1"/>
  <c r="D523" i="1"/>
  <c r="I522" i="1"/>
  <c r="H522" i="1"/>
  <c r="D522" i="1"/>
  <c r="I521" i="1"/>
  <c r="H521" i="1"/>
  <c r="D521" i="1"/>
  <c r="I520" i="1"/>
  <c r="H520" i="1"/>
  <c r="D520" i="1"/>
  <c r="I519" i="1"/>
  <c r="H519" i="1"/>
  <c r="D519" i="1"/>
  <c r="I518" i="1"/>
  <c r="H518" i="1"/>
  <c r="D518" i="1"/>
  <c r="I517" i="1"/>
  <c r="H517" i="1"/>
  <c r="D517" i="1"/>
  <c r="I516" i="1"/>
  <c r="H516" i="1"/>
  <c r="D516" i="1"/>
  <c r="I515" i="1"/>
  <c r="H515" i="1"/>
  <c r="D515" i="1"/>
  <c r="I514" i="1"/>
  <c r="H514" i="1"/>
  <c r="D514" i="1"/>
  <c r="I513" i="1"/>
  <c r="H513" i="1"/>
  <c r="D513" i="1"/>
  <c r="I512" i="1"/>
  <c r="H512" i="1"/>
  <c r="D512" i="1"/>
  <c r="I511" i="1"/>
  <c r="H511" i="1"/>
  <c r="D511" i="1"/>
  <c r="I510" i="1"/>
  <c r="H510" i="1"/>
  <c r="D510" i="1"/>
  <c r="I509" i="1"/>
  <c r="H509" i="1"/>
  <c r="D509" i="1"/>
  <c r="I508" i="1"/>
  <c r="H508" i="1"/>
  <c r="D508" i="1"/>
  <c r="I507" i="1"/>
  <c r="H507" i="1"/>
  <c r="D507" i="1"/>
  <c r="I506" i="1"/>
  <c r="H506" i="1"/>
  <c r="D506" i="1"/>
  <c r="I505" i="1"/>
  <c r="H505" i="1"/>
  <c r="D505" i="1"/>
  <c r="I504" i="1"/>
  <c r="H504" i="1"/>
  <c r="D504" i="1"/>
  <c r="I503" i="1"/>
  <c r="H503" i="1"/>
  <c r="D503" i="1"/>
  <c r="I502" i="1"/>
  <c r="H502" i="1"/>
  <c r="D502" i="1"/>
  <c r="I501" i="1"/>
  <c r="H501" i="1"/>
  <c r="D501" i="1"/>
  <c r="I500" i="1"/>
  <c r="H500" i="1"/>
  <c r="D500" i="1"/>
  <c r="I499" i="1"/>
  <c r="H499" i="1"/>
  <c r="D499" i="1"/>
  <c r="I498" i="1"/>
  <c r="H498" i="1"/>
  <c r="D498" i="1"/>
  <c r="I497" i="1"/>
  <c r="H497" i="1"/>
  <c r="D497" i="1"/>
  <c r="I496" i="1"/>
  <c r="H496" i="1"/>
  <c r="D496" i="1"/>
  <c r="I495" i="1"/>
  <c r="H495" i="1"/>
  <c r="D495" i="1"/>
  <c r="I494" i="1"/>
  <c r="H494" i="1"/>
  <c r="D494" i="1"/>
  <c r="I493" i="1"/>
  <c r="H493" i="1"/>
  <c r="D493" i="1"/>
  <c r="I492" i="1"/>
  <c r="H492" i="1"/>
  <c r="D492" i="1"/>
  <c r="I491" i="1"/>
  <c r="H491" i="1"/>
  <c r="D491" i="1"/>
  <c r="I490" i="1"/>
  <c r="H490" i="1"/>
  <c r="D490" i="1"/>
  <c r="I489" i="1"/>
  <c r="H489" i="1"/>
  <c r="D489" i="1"/>
  <c r="I488" i="1"/>
  <c r="H488" i="1"/>
  <c r="D488" i="1"/>
  <c r="I487" i="1"/>
  <c r="H487" i="1"/>
  <c r="D487" i="1"/>
  <c r="I486" i="1"/>
  <c r="H486" i="1"/>
  <c r="D486" i="1"/>
  <c r="I485" i="1"/>
  <c r="H485" i="1"/>
  <c r="D485" i="1"/>
  <c r="I484" i="1"/>
  <c r="H484" i="1"/>
  <c r="D484" i="1"/>
  <c r="I483" i="1"/>
  <c r="H483" i="1"/>
  <c r="D483" i="1"/>
  <c r="I482" i="1"/>
  <c r="H482" i="1"/>
  <c r="D482" i="1"/>
  <c r="I481" i="1"/>
  <c r="H481" i="1"/>
  <c r="D481" i="1"/>
  <c r="I480" i="1"/>
  <c r="H480" i="1"/>
  <c r="D480" i="1"/>
  <c r="I479" i="1"/>
  <c r="H479" i="1"/>
  <c r="D479" i="1"/>
  <c r="I478" i="1"/>
  <c r="H478" i="1"/>
  <c r="D478" i="1"/>
  <c r="I477" i="1"/>
  <c r="H477" i="1"/>
  <c r="D477" i="1"/>
  <c r="I476" i="1"/>
  <c r="H476" i="1"/>
  <c r="D476" i="1"/>
  <c r="I475" i="1"/>
  <c r="H475" i="1"/>
  <c r="D475" i="1"/>
  <c r="I474" i="1"/>
  <c r="H474" i="1"/>
  <c r="D474" i="1"/>
  <c r="I473" i="1"/>
  <c r="H473" i="1"/>
  <c r="D473" i="1"/>
  <c r="I472" i="1"/>
  <c r="H472" i="1"/>
  <c r="D472" i="1"/>
  <c r="I471" i="1"/>
  <c r="H471" i="1"/>
  <c r="D471" i="1"/>
  <c r="I470" i="1"/>
  <c r="H470" i="1"/>
  <c r="D470" i="1"/>
  <c r="I469" i="1"/>
  <c r="H469" i="1"/>
  <c r="D469" i="1"/>
  <c r="I468" i="1"/>
  <c r="H468" i="1"/>
  <c r="D468" i="1"/>
  <c r="I467" i="1"/>
  <c r="H467" i="1"/>
  <c r="D467" i="1"/>
  <c r="I466" i="1"/>
  <c r="H466" i="1"/>
  <c r="D466" i="1"/>
  <c r="I465" i="1"/>
  <c r="H465" i="1"/>
  <c r="D465" i="1"/>
  <c r="I464" i="1"/>
  <c r="H464" i="1"/>
  <c r="D464" i="1"/>
  <c r="I463" i="1"/>
  <c r="H463" i="1"/>
  <c r="D463" i="1"/>
  <c r="I462" i="1"/>
  <c r="H462" i="1"/>
  <c r="D462" i="1"/>
  <c r="I461" i="1"/>
  <c r="H461" i="1"/>
  <c r="D461" i="1"/>
  <c r="I460" i="1"/>
  <c r="H460" i="1"/>
  <c r="D460" i="1"/>
  <c r="I459" i="1"/>
  <c r="H459" i="1"/>
  <c r="D459" i="1"/>
  <c r="I458" i="1"/>
  <c r="H458" i="1"/>
  <c r="D458" i="1"/>
  <c r="I457" i="1"/>
  <c r="H457" i="1"/>
  <c r="D457" i="1"/>
  <c r="I456" i="1"/>
  <c r="H456" i="1"/>
  <c r="D456" i="1"/>
  <c r="I455" i="1"/>
  <c r="H455" i="1"/>
  <c r="D455" i="1"/>
  <c r="I454" i="1"/>
  <c r="H454" i="1"/>
  <c r="D454" i="1"/>
  <c r="I453" i="1"/>
  <c r="H453" i="1"/>
  <c r="D453" i="1"/>
  <c r="I452" i="1"/>
  <c r="H452" i="1"/>
  <c r="D452" i="1"/>
  <c r="I451" i="1"/>
  <c r="H451" i="1"/>
  <c r="D451" i="1"/>
  <c r="I450" i="1"/>
  <c r="H450" i="1"/>
  <c r="D450" i="1"/>
  <c r="I449" i="1"/>
  <c r="H449" i="1"/>
  <c r="D449" i="1"/>
  <c r="I448" i="1"/>
  <c r="H448" i="1"/>
  <c r="D448" i="1"/>
  <c r="I447" i="1"/>
  <c r="H447" i="1"/>
  <c r="D447" i="1"/>
  <c r="I446" i="1"/>
  <c r="H446" i="1"/>
  <c r="D446" i="1"/>
  <c r="I445" i="1"/>
  <c r="H445" i="1"/>
  <c r="D445" i="1"/>
  <c r="I444" i="1"/>
  <c r="H444" i="1"/>
  <c r="D444" i="1"/>
  <c r="I443" i="1"/>
  <c r="H443" i="1"/>
  <c r="D443" i="1"/>
  <c r="I442" i="1"/>
  <c r="H442" i="1"/>
  <c r="D442" i="1"/>
  <c r="I441" i="1"/>
  <c r="H441" i="1"/>
  <c r="D441" i="1"/>
  <c r="I440" i="1"/>
  <c r="H440" i="1"/>
  <c r="D440" i="1"/>
  <c r="I439" i="1"/>
  <c r="H439" i="1"/>
  <c r="D439" i="1"/>
  <c r="I438" i="1"/>
  <c r="H438" i="1"/>
  <c r="D438" i="1"/>
  <c r="I437" i="1"/>
  <c r="H437" i="1"/>
  <c r="D437" i="1"/>
  <c r="I436" i="1"/>
  <c r="H436" i="1"/>
  <c r="D436" i="1"/>
  <c r="I435" i="1"/>
  <c r="H435" i="1"/>
  <c r="D435" i="1"/>
  <c r="I434" i="1"/>
  <c r="H434" i="1"/>
  <c r="D434" i="1"/>
  <c r="I433" i="1"/>
  <c r="H433" i="1"/>
  <c r="D433" i="1"/>
  <c r="I432" i="1"/>
  <c r="H432" i="1"/>
  <c r="D432" i="1"/>
  <c r="I431" i="1"/>
  <c r="H431" i="1"/>
  <c r="D431" i="1"/>
  <c r="I430" i="1"/>
  <c r="H430" i="1"/>
  <c r="D430" i="1"/>
  <c r="I429" i="1"/>
  <c r="H429" i="1"/>
  <c r="D429" i="1"/>
  <c r="I428" i="1"/>
  <c r="H428" i="1"/>
  <c r="D428" i="1"/>
  <c r="I427" i="1"/>
  <c r="H427" i="1"/>
  <c r="D427" i="1"/>
  <c r="I426" i="1"/>
  <c r="H426" i="1"/>
  <c r="D426" i="1"/>
  <c r="I425" i="1"/>
  <c r="H425" i="1"/>
  <c r="D425" i="1"/>
  <c r="I424" i="1"/>
  <c r="H424" i="1"/>
  <c r="D424" i="1"/>
  <c r="I423" i="1"/>
  <c r="H423" i="1"/>
  <c r="D423" i="1"/>
  <c r="I422" i="1"/>
  <c r="H422" i="1"/>
  <c r="D422" i="1"/>
  <c r="I421" i="1"/>
  <c r="H421" i="1"/>
  <c r="D421" i="1"/>
  <c r="I420" i="1"/>
  <c r="H420" i="1"/>
  <c r="D420" i="1"/>
  <c r="I419" i="1"/>
  <c r="H419" i="1"/>
  <c r="D419" i="1"/>
  <c r="I418" i="1"/>
  <c r="H418" i="1"/>
  <c r="D418" i="1"/>
  <c r="I417" i="1"/>
  <c r="H417" i="1"/>
  <c r="D417" i="1"/>
  <c r="I416" i="1"/>
  <c r="H416" i="1"/>
  <c r="D416" i="1"/>
  <c r="I415" i="1"/>
  <c r="H415" i="1"/>
  <c r="D415" i="1"/>
  <c r="I414" i="1"/>
  <c r="H414" i="1"/>
  <c r="D414" i="1"/>
  <c r="I413" i="1"/>
  <c r="H413" i="1"/>
  <c r="D413" i="1"/>
  <c r="I412" i="1"/>
  <c r="H412" i="1"/>
  <c r="D412" i="1"/>
  <c r="I411" i="1"/>
  <c r="H411" i="1"/>
  <c r="D411" i="1"/>
  <c r="I410" i="1"/>
  <c r="H410" i="1"/>
  <c r="D410" i="1"/>
  <c r="I409" i="1"/>
  <c r="H409" i="1"/>
  <c r="D409" i="1"/>
  <c r="I408" i="1"/>
  <c r="H408" i="1"/>
  <c r="D408" i="1"/>
  <c r="I407" i="1"/>
  <c r="H407" i="1"/>
  <c r="D407" i="1"/>
  <c r="I406" i="1"/>
  <c r="H406" i="1"/>
  <c r="D406" i="1"/>
  <c r="I405" i="1"/>
  <c r="H405" i="1"/>
  <c r="D405" i="1"/>
  <c r="I404" i="1"/>
  <c r="H404" i="1"/>
  <c r="D404" i="1"/>
  <c r="I403" i="1"/>
  <c r="H403" i="1"/>
  <c r="D403" i="1"/>
  <c r="I402" i="1"/>
  <c r="H402" i="1"/>
  <c r="D402" i="1"/>
  <c r="I401" i="1"/>
  <c r="H401" i="1"/>
  <c r="D401" i="1"/>
  <c r="I400" i="1"/>
  <c r="H400" i="1"/>
  <c r="D400" i="1"/>
  <c r="I399" i="1"/>
  <c r="H399" i="1"/>
  <c r="D399" i="1"/>
  <c r="I398" i="1"/>
  <c r="H398" i="1"/>
  <c r="D398" i="1"/>
  <c r="I397" i="1"/>
  <c r="H397" i="1"/>
  <c r="D397" i="1"/>
  <c r="I396" i="1"/>
  <c r="H396" i="1"/>
  <c r="D396" i="1"/>
  <c r="I395" i="1"/>
  <c r="H395" i="1"/>
  <c r="D395" i="1"/>
  <c r="I394" i="1"/>
  <c r="H394" i="1"/>
  <c r="D394" i="1"/>
  <c r="I393" i="1"/>
  <c r="H393" i="1"/>
  <c r="D393" i="1"/>
  <c r="I392" i="1"/>
  <c r="H392" i="1"/>
  <c r="D392" i="1"/>
  <c r="I391" i="1"/>
  <c r="H391" i="1"/>
  <c r="D391" i="1"/>
  <c r="I390" i="1"/>
  <c r="H390" i="1"/>
  <c r="D390" i="1"/>
  <c r="I389" i="1"/>
  <c r="H389" i="1"/>
  <c r="D389" i="1"/>
  <c r="I388" i="1"/>
  <c r="H388" i="1"/>
  <c r="D388" i="1"/>
  <c r="I387" i="1"/>
  <c r="H387" i="1"/>
  <c r="D387" i="1"/>
  <c r="I386" i="1"/>
  <c r="H386" i="1"/>
  <c r="D386" i="1"/>
  <c r="I385" i="1"/>
  <c r="H385" i="1"/>
  <c r="D385" i="1"/>
  <c r="I384" i="1"/>
  <c r="H384" i="1"/>
  <c r="D384" i="1"/>
  <c r="I383" i="1"/>
  <c r="H383" i="1"/>
  <c r="D383" i="1"/>
  <c r="I382" i="1"/>
  <c r="H382" i="1"/>
  <c r="D382" i="1"/>
  <c r="I381" i="1"/>
  <c r="H381" i="1"/>
  <c r="D381" i="1"/>
  <c r="I380" i="1"/>
  <c r="H380" i="1"/>
  <c r="D380" i="1"/>
  <c r="I379" i="1"/>
  <c r="H379" i="1"/>
  <c r="D379" i="1"/>
  <c r="I378" i="1"/>
  <c r="H378" i="1"/>
  <c r="D378" i="1"/>
  <c r="I377" i="1"/>
  <c r="H377" i="1"/>
  <c r="D377" i="1"/>
  <c r="I376" i="1"/>
  <c r="H376" i="1"/>
  <c r="D376" i="1"/>
  <c r="I375" i="1"/>
  <c r="H375" i="1"/>
  <c r="D375" i="1"/>
  <c r="I374" i="1"/>
  <c r="H374" i="1"/>
  <c r="D374" i="1"/>
  <c r="I373" i="1"/>
  <c r="H373" i="1"/>
  <c r="D373" i="1"/>
  <c r="I372" i="1"/>
  <c r="H372" i="1"/>
  <c r="D372" i="1"/>
  <c r="I371" i="1"/>
  <c r="H371" i="1"/>
  <c r="D371" i="1"/>
  <c r="I370" i="1"/>
  <c r="H370" i="1"/>
  <c r="D370" i="1"/>
  <c r="I369" i="1"/>
  <c r="H369" i="1"/>
  <c r="D369" i="1"/>
  <c r="I368" i="1"/>
  <c r="H368" i="1"/>
  <c r="D368" i="1"/>
  <c r="I367" i="1"/>
  <c r="H367" i="1"/>
  <c r="D367" i="1"/>
  <c r="I366" i="1"/>
  <c r="H366" i="1"/>
  <c r="D366" i="1"/>
  <c r="I365" i="1"/>
  <c r="H365" i="1"/>
  <c r="D365" i="1"/>
  <c r="I364" i="1"/>
  <c r="H364" i="1"/>
  <c r="D364" i="1"/>
  <c r="I363" i="1"/>
  <c r="H363" i="1"/>
  <c r="D363" i="1"/>
  <c r="I362" i="1"/>
  <c r="H362" i="1"/>
  <c r="D362" i="1"/>
  <c r="I361" i="1"/>
  <c r="H361" i="1"/>
  <c r="D361" i="1"/>
  <c r="I360" i="1"/>
  <c r="H360" i="1"/>
  <c r="D360" i="1"/>
  <c r="I359" i="1"/>
  <c r="H359" i="1"/>
  <c r="D359" i="1"/>
  <c r="I358" i="1"/>
  <c r="H358" i="1"/>
  <c r="D358" i="1"/>
  <c r="I357" i="1"/>
  <c r="H357" i="1"/>
  <c r="D357" i="1"/>
  <c r="I356" i="1"/>
  <c r="H356" i="1"/>
  <c r="D356" i="1"/>
  <c r="I355" i="1"/>
  <c r="H355" i="1"/>
  <c r="D355" i="1"/>
  <c r="I354" i="1"/>
  <c r="H354" i="1"/>
  <c r="D354" i="1"/>
  <c r="I353" i="1"/>
  <c r="H353" i="1"/>
  <c r="D353" i="1"/>
  <c r="I352" i="1"/>
  <c r="H352" i="1"/>
  <c r="D352" i="1"/>
  <c r="I351" i="1"/>
  <c r="H351" i="1"/>
  <c r="D351" i="1"/>
  <c r="I350" i="1"/>
  <c r="H350" i="1"/>
  <c r="D350" i="1"/>
  <c r="I349" i="1"/>
  <c r="H349" i="1"/>
  <c r="D349" i="1"/>
  <c r="I348" i="1"/>
  <c r="H348" i="1"/>
  <c r="D348" i="1"/>
  <c r="I347" i="1"/>
  <c r="H347" i="1"/>
  <c r="D347" i="1"/>
  <c r="I346" i="1"/>
  <c r="H346" i="1"/>
  <c r="D346" i="1"/>
  <c r="I345" i="1"/>
  <c r="H345" i="1"/>
  <c r="D345" i="1"/>
  <c r="I344" i="1"/>
  <c r="H344" i="1"/>
  <c r="D344" i="1"/>
  <c r="I343" i="1"/>
  <c r="H343" i="1"/>
  <c r="D343" i="1"/>
  <c r="I342" i="1"/>
  <c r="H342" i="1"/>
  <c r="D342" i="1"/>
  <c r="I341" i="1"/>
  <c r="H341" i="1"/>
  <c r="D341" i="1"/>
  <c r="I340" i="1"/>
  <c r="H340" i="1"/>
  <c r="D340" i="1"/>
  <c r="I339" i="1"/>
  <c r="H339" i="1"/>
  <c r="D339" i="1"/>
  <c r="I338" i="1"/>
  <c r="H338" i="1"/>
  <c r="D338" i="1"/>
  <c r="I337" i="1"/>
  <c r="H337" i="1"/>
  <c r="D337" i="1"/>
  <c r="I336" i="1"/>
  <c r="H336" i="1"/>
  <c r="D336" i="1"/>
  <c r="I335" i="1"/>
  <c r="H335" i="1"/>
  <c r="D335" i="1"/>
  <c r="I334" i="1"/>
  <c r="H334" i="1"/>
  <c r="D334" i="1"/>
  <c r="I333" i="1"/>
  <c r="H333" i="1"/>
  <c r="D333" i="1"/>
  <c r="I332" i="1"/>
  <c r="H332" i="1"/>
  <c r="D332" i="1"/>
  <c r="I331" i="1"/>
  <c r="H331" i="1"/>
  <c r="D331" i="1"/>
  <c r="I330" i="1"/>
  <c r="H330" i="1"/>
  <c r="D330" i="1"/>
  <c r="I329" i="1"/>
  <c r="H329" i="1"/>
  <c r="D329" i="1"/>
  <c r="I328" i="1"/>
  <c r="H328" i="1"/>
  <c r="D328" i="1"/>
  <c r="I327" i="1"/>
  <c r="H327" i="1"/>
  <c r="D327" i="1"/>
  <c r="I326" i="1"/>
  <c r="H326" i="1"/>
  <c r="D326" i="1"/>
  <c r="I325" i="1"/>
  <c r="H325" i="1"/>
  <c r="D325" i="1"/>
  <c r="I324" i="1"/>
  <c r="H324" i="1"/>
  <c r="D324" i="1"/>
  <c r="I323" i="1"/>
  <c r="H323" i="1"/>
  <c r="D323" i="1"/>
  <c r="I322" i="1"/>
  <c r="H322" i="1"/>
  <c r="D322" i="1"/>
  <c r="I321" i="1"/>
  <c r="H321" i="1"/>
  <c r="D321" i="1"/>
  <c r="I320" i="1"/>
  <c r="H320" i="1"/>
  <c r="D320" i="1"/>
  <c r="I319" i="1"/>
  <c r="H319" i="1"/>
  <c r="D319" i="1"/>
  <c r="I318" i="1"/>
  <c r="H318" i="1"/>
  <c r="D318" i="1"/>
  <c r="I317" i="1"/>
  <c r="H317" i="1"/>
  <c r="D317" i="1"/>
  <c r="I316" i="1"/>
  <c r="H316" i="1"/>
  <c r="D316" i="1"/>
  <c r="I315" i="1"/>
  <c r="H315" i="1"/>
  <c r="D315" i="1"/>
  <c r="I314" i="1"/>
  <c r="H314" i="1"/>
  <c r="D314" i="1"/>
  <c r="I313" i="1"/>
  <c r="H313" i="1"/>
  <c r="D313" i="1"/>
  <c r="I312" i="1"/>
  <c r="H312" i="1"/>
  <c r="D312" i="1"/>
  <c r="I311" i="1"/>
  <c r="H311" i="1"/>
  <c r="D311" i="1"/>
  <c r="I310" i="1"/>
  <c r="H310" i="1"/>
  <c r="D310" i="1"/>
  <c r="I309" i="1"/>
  <c r="H309" i="1"/>
  <c r="D309" i="1"/>
  <c r="I308" i="1"/>
  <c r="H308" i="1"/>
  <c r="D308" i="1"/>
  <c r="I307" i="1"/>
  <c r="H307" i="1"/>
  <c r="D307" i="1"/>
  <c r="I306" i="1"/>
  <c r="H306" i="1"/>
  <c r="D306" i="1"/>
  <c r="I305" i="1"/>
  <c r="H305" i="1"/>
  <c r="D305" i="1"/>
  <c r="I304" i="1"/>
  <c r="H304" i="1"/>
  <c r="D304" i="1"/>
  <c r="I303" i="1"/>
  <c r="H303" i="1"/>
  <c r="D303" i="1"/>
  <c r="I302" i="1"/>
  <c r="H302" i="1"/>
  <c r="D302" i="1"/>
  <c r="I301" i="1"/>
  <c r="H301" i="1"/>
  <c r="D301" i="1"/>
  <c r="I300" i="1"/>
  <c r="H300" i="1"/>
  <c r="D300" i="1"/>
  <c r="I299" i="1"/>
  <c r="H299" i="1"/>
  <c r="D299" i="1"/>
  <c r="I298" i="1"/>
  <c r="H298" i="1"/>
  <c r="D298" i="1"/>
  <c r="I297" i="1"/>
  <c r="H297" i="1"/>
  <c r="D297" i="1"/>
  <c r="I296" i="1"/>
  <c r="H296" i="1"/>
  <c r="D296" i="1"/>
  <c r="I295" i="1"/>
  <c r="H295" i="1"/>
  <c r="D295" i="1"/>
  <c r="I294" i="1"/>
  <c r="H294" i="1"/>
  <c r="D294" i="1"/>
  <c r="I293" i="1"/>
  <c r="H293" i="1"/>
  <c r="D293" i="1"/>
  <c r="I292" i="1"/>
  <c r="H292" i="1"/>
  <c r="D292" i="1"/>
  <c r="I291" i="1"/>
  <c r="H291" i="1"/>
  <c r="D291" i="1"/>
  <c r="I290" i="1"/>
  <c r="H290" i="1"/>
  <c r="D290" i="1"/>
  <c r="I289" i="1"/>
  <c r="H289" i="1"/>
  <c r="D289" i="1"/>
  <c r="I288" i="1"/>
  <c r="H288" i="1"/>
  <c r="D288" i="1"/>
  <c r="I287" i="1"/>
  <c r="H287" i="1"/>
  <c r="D287" i="1"/>
  <c r="I286" i="1"/>
  <c r="H286" i="1"/>
  <c r="D286" i="1"/>
  <c r="I285" i="1"/>
  <c r="H285" i="1"/>
  <c r="D285" i="1"/>
  <c r="I284" i="1"/>
  <c r="H284" i="1"/>
  <c r="D284" i="1"/>
  <c r="I283" i="1"/>
  <c r="H283" i="1"/>
  <c r="D283" i="1"/>
  <c r="I282" i="1"/>
  <c r="H282" i="1"/>
  <c r="D282" i="1"/>
  <c r="I281" i="1"/>
  <c r="H281" i="1"/>
  <c r="D281" i="1"/>
  <c r="I280" i="1"/>
  <c r="H280" i="1"/>
  <c r="D280" i="1"/>
  <c r="I279" i="1"/>
  <c r="H279" i="1"/>
  <c r="D279" i="1"/>
  <c r="I278" i="1"/>
  <c r="H278" i="1"/>
  <c r="D278" i="1"/>
  <c r="I277" i="1"/>
  <c r="H277" i="1"/>
  <c r="D277" i="1"/>
  <c r="I276" i="1"/>
  <c r="H276" i="1"/>
  <c r="D276" i="1"/>
  <c r="I275" i="1"/>
  <c r="H275" i="1"/>
  <c r="D275" i="1"/>
  <c r="I274" i="1"/>
  <c r="H274" i="1"/>
  <c r="D274" i="1"/>
  <c r="I273" i="1"/>
  <c r="H273" i="1"/>
  <c r="D273" i="1"/>
  <c r="I272" i="1"/>
  <c r="H272" i="1"/>
  <c r="D272" i="1"/>
  <c r="I271" i="1"/>
  <c r="H271" i="1"/>
  <c r="D271" i="1"/>
  <c r="I270" i="1"/>
  <c r="H270" i="1"/>
  <c r="D270" i="1"/>
  <c r="I269" i="1"/>
  <c r="H269" i="1"/>
  <c r="D269" i="1"/>
  <c r="I268" i="1"/>
  <c r="H268" i="1"/>
  <c r="D268" i="1"/>
  <c r="I267" i="1"/>
  <c r="H267" i="1"/>
  <c r="D267" i="1"/>
  <c r="I266" i="1"/>
  <c r="H266" i="1"/>
  <c r="D266" i="1"/>
  <c r="I265" i="1"/>
  <c r="H265" i="1"/>
  <c r="D265" i="1"/>
  <c r="I264" i="1"/>
  <c r="H264" i="1"/>
  <c r="D264" i="1"/>
  <c r="I263" i="1"/>
  <c r="H263" i="1"/>
  <c r="D263" i="1"/>
  <c r="I262" i="1"/>
  <c r="H262" i="1"/>
  <c r="D262" i="1"/>
  <c r="I261" i="1"/>
  <c r="H261" i="1"/>
  <c r="D261" i="1"/>
  <c r="I260" i="1"/>
  <c r="H260" i="1"/>
  <c r="D260" i="1"/>
  <c r="I259" i="1"/>
  <c r="H259" i="1"/>
  <c r="D259" i="1"/>
  <c r="I258" i="1"/>
  <c r="H258" i="1"/>
  <c r="D258" i="1"/>
  <c r="I257" i="1"/>
  <c r="H257" i="1"/>
  <c r="D257" i="1"/>
  <c r="I256" i="1"/>
  <c r="H256" i="1"/>
  <c r="D256" i="1"/>
  <c r="I255" i="1"/>
  <c r="H255" i="1"/>
  <c r="D255" i="1"/>
  <c r="I254" i="1"/>
  <c r="H254" i="1"/>
  <c r="D254" i="1"/>
  <c r="I253" i="1"/>
  <c r="H253" i="1"/>
  <c r="D253" i="1"/>
  <c r="I252" i="1"/>
  <c r="H252" i="1"/>
  <c r="D252" i="1"/>
  <c r="I251" i="1"/>
  <c r="H251" i="1"/>
  <c r="D251" i="1"/>
  <c r="I250" i="1"/>
  <c r="H250" i="1"/>
  <c r="D250" i="1"/>
  <c r="I249" i="1"/>
  <c r="H249" i="1"/>
  <c r="D249" i="1"/>
  <c r="I248" i="1"/>
  <c r="H248" i="1"/>
  <c r="D248" i="1"/>
  <c r="I247" i="1"/>
  <c r="H247" i="1"/>
  <c r="D247" i="1"/>
  <c r="I246" i="1"/>
  <c r="H246" i="1"/>
  <c r="D246" i="1"/>
  <c r="I245" i="1"/>
  <c r="H245" i="1"/>
  <c r="D245" i="1"/>
  <c r="I244" i="1"/>
  <c r="H244" i="1"/>
  <c r="D244" i="1"/>
  <c r="I243" i="1"/>
  <c r="H243" i="1"/>
  <c r="D243" i="1"/>
  <c r="I242" i="1"/>
  <c r="H242" i="1"/>
  <c r="D242" i="1"/>
  <c r="I241" i="1"/>
  <c r="H241" i="1"/>
  <c r="D241" i="1"/>
  <c r="I240" i="1"/>
  <c r="H240" i="1"/>
  <c r="D240" i="1"/>
  <c r="I239" i="1"/>
  <c r="H239" i="1"/>
  <c r="D239" i="1"/>
  <c r="I238" i="1"/>
  <c r="H238" i="1"/>
  <c r="D238" i="1"/>
  <c r="I237" i="1"/>
  <c r="H237" i="1"/>
  <c r="D237" i="1"/>
  <c r="I236" i="1"/>
  <c r="H236" i="1"/>
  <c r="D236" i="1"/>
  <c r="I235" i="1"/>
  <c r="H235" i="1"/>
  <c r="D235" i="1"/>
  <c r="I234" i="1"/>
  <c r="H234" i="1"/>
  <c r="D234" i="1"/>
  <c r="I233" i="1"/>
  <c r="H233" i="1"/>
  <c r="D233" i="1"/>
  <c r="I232" i="1"/>
  <c r="H232" i="1"/>
  <c r="D232" i="1"/>
  <c r="I231" i="1"/>
  <c r="H231" i="1"/>
  <c r="D231" i="1"/>
  <c r="I230" i="1"/>
  <c r="H230" i="1"/>
  <c r="D230" i="1"/>
  <c r="I229" i="1"/>
  <c r="H229" i="1"/>
  <c r="D229" i="1"/>
  <c r="I228" i="1"/>
  <c r="H228" i="1"/>
  <c r="D228" i="1"/>
  <c r="I227" i="1"/>
  <c r="H227" i="1"/>
  <c r="D227" i="1"/>
  <c r="I226" i="1"/>
  <c r="H226" i="1"/>
  <c r="D226" i="1"/>
  <c r="I225" i="1"/>
  <c r="H225" i="1"/>
  <c r="D225" i="1"/>
  <c r="I224" i="1"/>
  <c r="H224" i="1"/>
  <c r="D224" i="1"/>
  <c r="I223" i="1"/>
  <c r="H223" i="1"/>
  <c r="D223" i="1"/>
  <c r="I222" i="1"/>
  <c r="H222" i="1"/>
  <c r="D222" i="1"/>
  <c r="I221" i="1"/>
  <c r="H221" i="1"/>
  <c r="D221" i="1"/>
  <c r="I220" i="1"/>
  <c r="H220" i="1"/>
  <c r="D220" i="1"/>
  <c r="I219" i="1"/>
  <c r="H219" i="1"/>
  <c r="D219" i="1"/>
  <c r="I218" i="1"/>
  <c r="H218" i="1"/>
  <c r="D218" i="1"/>
  <c r="I217" i="1"/>
  <c r="H217" i="1"/>
  <c r="D217" i="1"/>
  <c r="I216" i="1"/>
  <c r="H216" i="1"/>
  <c r="D216" i="1"/>
  <c r="I215" i="1"/>
  <c r="H215" i="1"/>
  <c r="D215" i="1"/>
  <c r="I214" i="1"/>
  <c r="H214" i="1"/>
  <c r="D214" i="1"/>
  <c r="I213" i="1"/>
  <c r="H213" i="1"/>
  <c r="D213" i="1"/>
  <c r="I212" i="1"/>
  <c r="H212" i="1"/>
  <c r="D212" i="1"/>
  <c r="I211" i="1"/>
  <c r="H211" i="1"/>
  <c r="D211" i="1"/>
  <c r="I210" i="1"/>
  <c r="H210" i="1"/>
  <c r="D210" i="1"/>
  <c r="I209" i="1"/>
  <c r="H209" i="1"/>
  <c r="D209" i="1"/>
  <c r="I208" i="1"/>
  <c r="H208" i="1"/>
  <c r="D208" i="1"/>
  <c r="I207" i="1"/>
  <c r="H207" i="1"/>
  <c r="D207" i="1"/>
  <c r="I206" i="1"/>
  <c r="H206" i="1"/>
  <c r="D206" i="1"/>
  <c r="I205" i="1"/>
  <c r="H205" i="1"/>
  <c r="D205" i="1"/>
  <c r="I204" i="1"/>
  <c r="H204" i="1"/>
  <c r="D204" i="1"/>
  <c r="I203" i="1"/>
  <c r="H203" i="1"/>
  <c r="D203" i="1"/>
  <c r="I202" i="1"/>
  <c r="H202" i="1"/>
  <c r="D202" i="1"/>
  <c r="I201" i="1"/>
  <c r="H201" i="1"/>
  <c r="D201" i="1"/>
  <c r="I200" i="1"/>
  <c r="H200" i="1"/>
  <c r="D200" i="1"/>
  <c r="I199" i="1"/>
  <c r="H199" i="1"/>
  <c r="D199" i="1"/>
  <c r="I198" i="1"/>
  <c r="H198" i="1"/>
  <c r="D198" i="1"/>
  <c r="I197" i="1"/>
  <c r="H197" i="1"/>
  <c r="D197" i="1"/>
  <c r="I196" i="1"/>
  <c r="H196" i="1"/>
  <c r="D196" i="1"/>
  <c r="I195" i="1"/>
  <c r="H195" i="1"/>
  <c r="D195" i="1"/>
  <c r="I194" i="1"/>
  <c r="H194" i="1"/>
  <c r="D194" i="1"/>
  <c r="I193" i="1"/>
  <c r="H193" i="1"/>
  <c r="D193" i="1"/>
  <c r="I192" i="1"/>
  <c r="H192" i="1"/>
  <c r="D192" i="1"/>
  <c r="I191" i="1"/>
  <c r="H191" i="1"/>
  <c r="D191" i="1"/>
  <c r="I190" i="1"/>
  <c r="H190" i="1"/>
  <c r="D190" i="1"/>
  <c r="I189" i="1"/>
  <c r="H189" i="1"/>
  <c r="D189" i="1"/>
  <c r="I188" i="1"/>
  <c r="H188" i="1"/>
  <c r="D188" i="1"/>
  <c r="I187" i="1"/>
  <c r="H187" i="1"/>
  <c r="D187" i="1"/>
  <c r="I186" i="1"/>
  <c r="H186" i="1"/>
  <c r="D186" i="1"/>
  <c r="I185" i="1"/>
  <c r="H185" i="1"/>
  <c r="D185" i="1"/>
  <c r="I184" i="1"/>
  <c r="H184" i="1"/>
  <c r="D184" i="1"/>
  <c r="I183" i="1"/>
  <c r="H183" i="1"/>
  <c r="D183" i="1"/>
  <c r="I182" i="1"/>
  <c r="H182" i="1"/>
  <c r="D182" i="1"/>
  <c r="I181" i="1"/>
  <c r="H181" i="1"/>
  <c r="D181" i="1"/>
  <c r="I180" i="1"/>
  <c r="H180" i="1"/>
  <c r="D180" i="1"/>
  <c r="I179" i="1"/>
  <c r="H179" i="1"/>
  <c r="D179" i="1"/>
  <c r="I178" i="1"/>
  <c r="H178" i="1"/>
  <c r="D178" i="1"/>
  <c r="I177" i="1"/>
  <c r="H177" i="1"/>
  <c r="D177" i="1"/>
  <c r="I176" i="1"/>
  <c r="H176" i="1"/>
  <c r="D176" i="1"/>
  <c r="I175" i="1"/>
  <c r="H175" i="1"/>
  <c r="D175" i="1"/>
  <c r="I174" i="1"/>
  <c r="H174" i="1"/>
  <c r="D174" i="1"/>
  <c r="I173" i="1"/>
  <c r="H173" i="1"/>
  <c r="D173" i="1"/>
  <c r="I172" i="1"/>
  <c r="H172" i="1"/>
  <c r="D172" i="1"/>
  <c r="I171" i="1"/>
  <c r="H171" i="1"/>
  <c r="D171" i="1"/>
  <c r="I170" i="1"/>
  <c r="H170" i="1"/>
  <c r="D170" i="1"/>
  <c r="I169" i="1"/>
  <c r="H169" i="1"/>
  <c r="D169" i="1"/>
  <c r="I168" i="1"/>
  <c r="H168" i="1"/>
  <c r="D168" i="1"/>
  <c r="I167" i="1"/>
  <c r="H167" i="1"/>
  <c r="D167" i="1"/>
  <c r="I166" i="1"/>
  <c r="H166" i="1"/>
  <c r="D166" i="1"/>
  <c r="I165" i="1"/>
  <c r="H165" i="1"/>
  <c r="D165" i="1"/>
  <c r="I164" i="1"/>
  <c r="H164" i="1"/>
  <c r="D164" i="1"/>
  <c r="I163" i="1"/>
  <c r="H163" i="1"/>
  <c r="D163" i="1"/>
  <c r="I162" i="1"/>
  <c r="H162" i="1"/>
  <c r="D162" i="1"/>
  <c r="I161" i="1"/>
  <c r="H161" i="1"/>
  <c r="D161" i="1"/>
  <c r="I160" i="1"/>
  <c r="H160" i="1"/>
  <c r="D160" i="1"/>
  <c r="I159" i="1"/>
  <c r="H159" i="1"/>
  <c r="D159" i="1"/>
  <c r="I158" i="1"/>
  <c r="H158" i="1"/>
  <c r="D158" i="1"/>
  <c r="I157" i="1"/>
  <c r="H157" i="1"/>
  <c r="D157" i="1"/>
  <c r="I156" i="1"/>
  <c r="H156" i="1"/>
  <c r="D156" i="1"/>
  <c r="I155" i="1"/>
  <c r="H155" i="1"/>
  <c r="D155" i="1"/>
  <c r="I154" i="1"/>
  <c r="H154" i="1"/>
  <c r="D154" i="1"/>
  <c r="I153" i="1"/>
  <c r="H153" i="1"/>
  <c r="D153" i="1"/>
  <c r="I152" i="1"/>
  <c r="H152" i="1"/>
  <c r="D152" i="1"/>
  <c r="I151" i="1"/>
  <c r="H151" i="1"/>
  <c r="D151" i="1"/>
  <c r="I150" i="1"/>
  <c r="H150" i="1"/>
  <c r="D150" i="1"/>
  <c r="I149" i="1"/>
  <c r="H149" i="1"/>
  <c r="D149" i="1"/>
  <c r="I148" i="1"/>
  <c r="H148" i="1"/>
  <c r="D148" i="1"/>
  <c r="I147" i="1"/>
  <c r="H147" i="1"/>
  <c r="D147" i="1"/>
  <c r="I146" i="1"/>
  <c r="H146" i="1"/>
  <c r="D146" i="1"/>
  <c r="I145" i="1"/>
  <c r="H145" i="1"/>
  <c r="D145" i="1"/>
  <c r="I144" i="1"/>
  <c r="H144" i="1"/>
  <c r="D144" i="1"/>
  <c r="I143" i="1"/>
  <c r="H143" i="1"/>
  <c r="D143" i="1"/>
  <c r="I142" i="1"/>
  <c r="H142" i="1"/>
  <c r="D142" i="1"/>
  <c r="I141" i="1"/>
  <c r="H141" i="1"/>
  <c r="D141" i="1"/>
  <c r="I140" i="1"/>
  <c r="H140" i="1"/>
  <c r="D140" i="1"/>
  <c r="I139" i="1"/>
  <c r="H139" i="1"/>
  <c r="D139" i="1"/>
  <c r="I138" i="1"/>
  <c r="H138" i="1"/>
  <c r="D138" i="1"/>
  <c r="I137" i="1"/>
  <c r="H137" i="1"/>
  <c r="D137" i="1"/>
  <c r="I136" i="1"/>
  <c r="H136" i="1"/>
  <c r="D136" i="1"/>
  <c r="I135" i="1"/>
  <c r="H135" i="1"/>
  <c r="D135" i="1"/>
  <c r="I134" i="1"/>
  <c r="H134" i="1"/>
  <c r="D134" i="1"/>
  <c r="I133" i="1"/>
  <c r="H133" i="1"/>
  <c r="D133" i="1"/>
  <c r="I132" i="1"/>
  <c r="H132" i="1"/>
  <c r="D132" i="1"/>
  <c r="I131" i="1"/>
  <c r="H131" i="1"/>
  <c r="D131" i="1"/>
  <c r="D988" i="1"/>
  <c r="E129" i="1"/>
  <c r="I129" i="1"/>
  <c r="C129" i="1"/>
  <c r="C989" i="1"/>
  <c r="I128" i="1"/>
  <c r="H128" i="1"/>
  <c r="D128" i="1"/>
  <c r="I127" i="1"/>
  <c r="H127" i="1"/>
  <c r="D127" i="1"/>
  <c r="I126" i="1"/>
  <c r="H126" i="1"/>
  <c r="D126" i="1"/>
  <c r="I125" i="1"/>
  <c r="H125" i="1"/>
  <c r="D125" i="1"/>
  <c r="I124" i="1"/>
  <c r="H124" i="1"/>
  <c r="D124" i="1"/>
  <c r="I123" i="1"/>
  <c r="H123" i="1"/>
  <c r="D123" i="1"/>
  <c r="I122" i="1"/>
  <c r="H122" i="1"/>
  <c r="D122" i="1"/>
  <c r="I121" i="1"/>
  <c r="H121" i="1"/>
  <c r="D121" i="1"/>
  <c r="I120" i="1"/>
  <c r="H120" i="1"/>
  <c r="D120" i="1"/>
  <c r="I119" i="1"/>
  <c r="H119" i="1"/>
  <c r="D119" i="1"/>
  <c r="I118" i="1"/>
  <c r="H118" i="1"/>
  <c r="D118" i="1"/>
  <c r="I117" i="1"/>
  <c r="H117" i="1"/>
  <c r="D117" i="1"/>
  <c r="I116" i="1"/>
  <c r="H116" i="1"/>
  <c r="D116" i="1"/>
  <c r="I115" i="1"/>
  <c r="H115" i="1"/>
  <c r="D115" i="1"/>
  <c r="I114" i="1"/>
  <c r="H114" i="1"/>
  <c r="D114" i="1"/>
  <c r="I113" i="1"/>
  <c r="H113" i="1"/>
  <c r="D113" i="1"/>
  <c r="I112" i="1"/>
  <c r="H112" i="1"/>
  <c r="D112" i="1"/>
  <c r="I111" i="1"/>
  <c r="H111" i="1"/>
  <c r="D111" i="1"/>
  <c r="I110" i="1"/>
  <c r="H110" i="1"/>
  <c r="D110" i="1"/>
  <c r="I109" i="1"/>
  <c r="H109" i="1"/>
  <c r="D109" i="1"/>
  <c r="I108" i="1"/>
  <c r="H108" i="1"/>
  <c r="D108" i="1"/>
  <c r="I107" i="1"/>
  <c r="H107" i="1"/>
  <c r="D107" i="1"/>
  <c r="I106" i="1"/>
  <c r="H106" i="1"/>
  <c r="D106" i="1"/>
  <c r="I105" i="1"/>
  <c r="H105" i="1"/>
  <c r="D105" i="1"/>
  <c r="I104" i="1"/>
  <c r="H104" i="1"/>
  <c r="D104" i="1"/>
  <c r="I103" i="1"/>
  <c r="H103" i="1"/>
  <c r="D103" i="1"/>
  <c r="I102" i="1"/>
  <c r="H102" i="1"/>
  <c r="D102" i="1"/>
  <c r="I101" i="1"/>
  <c r="H101" i="1"/>
  <c r="D101" i="1"/>
  <c r="I100" i="1"/>
  <c r="H100" i="1"/>
  <c r="D100" i="1"/>
  <c r="I99" i="1"/>
  <c r="H99" i="1"/>
  <c r="D99" i="1"/>
  <c r="I98" i="1"/>
  <c r="H98" i="1"/>
  <c r="D98" i="1"/>
  <c r="I97" i="1"/>
  <c r="H97" i="1"/>
  <c r="D97" i="1"/>
  <c r="I96" i="1"/>
  <c r="H96" i="1"/>
  <c r="D96" i="1"/>
  <c r="I95" i="1"/>
  <c r="H95" i="1"/>
  <c r="D95" i="1"/>
  <c r="I94" i="1"/>
  <c r="H94" i="1"/>
  <c r="D94" i="1"/>
  <c r="I93" i="1"/>
  <c r="H93" i="1"/>
  <c r="D93" i="1"/>
  <c r="I92" i="1"/>
  <c r="H92" i="1"/>
  <c r="D92" i="1"/>
  <c r="I91" i="1"/>
  <c r="H91" i="1"/>
  <c r="D91" i="1"/>
  <c r="I90" i="1"/>
  <c r="H90" i="1"/>
  <c r="D90" i="1"/>
  <c r="I89" i="1"/>
  <c r="H89" i="1"/>
  <c r="D89" i="1"/>
  <c r="I88" i="1"/>
  <c r="H88" i="1"/>
  <c r="D88" i="1"/>
  <c r="I87" i="1"/>
  <c r="H87" i="1"/>
  <c r="D87" i="1"/>
  <c r="I86" i="1"/>
  <c r="H86" i="1"/>
  <c r="D86" i="1"/>
  <c r="I85" i="1"/>
  <c r="H85" i="1"/>
  <c r="D85" i="1"/>
  <c r="I84" i="1"/>
  <c r="H84" i="1"/>
  <c r="D84" i="1"/>
  <c r="I83" i="1"/>
  <c r="H83" i="1"/>
  <c r="D83" i="1"/>
  <c r="I82" i="1"/>
  <c r="H82" i="1"/>
  <c r="D82" i="1"/>
  <c r="I81" i="1"/>
  <c r="H81" i="1"/>
  <c r="D81" i="1"/>
  <c r="I80" i="1"/>
  <c r="H80" i="1"/>
  <c r="D80" i="1"/>
  <c r="I79" i="1"/>
  <c r="H79" i="1"/>
  <c r="D79" i="1"/>
  <c r="I78" i="1"/>
  <c r="H78" i="1"/>
  <c r="D78" i="1"/>
  <c r="I77" i="1"/>
  <c r="H77" i="1"/>
  <c r="D77" i="1"/>
  <c r="I76" i="1"/>
  <c r="H76" i="1"/>
  <c r="D76" i="1"/>
  <c r="I75" i="1"/>
  <c r="H75" i="1"/>
  <c r="D75" i="1"/>
  <c r="I74" i="1"/>
  <c r="H74" i="1"/>
  <c r="D74" i="1"/>
  <c r="I73" i="1"/>
  <c r="H73" i="1"/>
  <c r="D73" i="1"/>
  <c r="I72" i="1"/>
  <c r="H72" i="1"/>
  <c r="D72" i="1"/>
  <c r="I71" i="1"/>
  <c r="H71" i="1"/>
  <c r="D71" i="1"/>
  <c r="I70" i="1"/>
  <c r="H70" i="1"/>
  <c r="D70" i="1"/>
  <c r="I69" i="1"/>
  <c r="H69" i="1"/>
  <c r="D69" i="1"/>
  <c r="I68" i="1"/>
  <c r="H68" i="1"/>
  <c r="D68" i="1"/>
  <c r="I67" i="1"/>
  <c r="H67" i="1"/>
  <c r="D67" i="1"/>
  <c r="I66" i="1"/>
  <c r="H66" i="1"/>
  <c r="D66" i="1"/>
  <c r="I65" i="1"/>
  <c r="H65" i="1"/>
  <c r="D65" i="1"/>
  <c r="I64" i="1"/>
  <c r="H64" i="1"/>
  <c r="D64" i="1"/>
  <c r="I63" i="1"/>
  <c r="H63" i="1"/>
  <c r="D63" i="1"/>
  <c r="I62" i="1"/>
  <c r="H62" i="1"/>
  <c r="D62" i="1"/>
  <c r="I61" i="1"/>
  <c r="H61" i="1"/>
  <c r="D61" i="1"/>
  <c r="I60" i="1"/>
  <c r="H60" i="1"/>
  <c r="D60" i="1"/>
  <c r="I59" i="1"/>
  <c r="H59" i="1"/>
  <c r="D59" i="1"/>
  <c r="I58" i="1"/>
  <c r="H58" i="1"/>
  <c r="D58" i="1"/>
  <c r="I57" i="1"/>
  <c r="H57" i="1"/>
  <c r="D57" i="1"/>
  <c r="I56" i="1"/>
  <c r="H56" i="1"/>
  <c r="D56" i="1"/>
  <c r="I55" i="1"/>
  <c r="H55" i="1"/>
  <c r="D55" i="1"/>
  <c r="I54" i="1"/>
  <c r="H54" i="1"/>
  <c r="D54" i="1"/>
  <c r="I53" i="1"/>
  <c r="H53" i="1"/>
  <c r="D53" i="1"/>
  <c r="I52" i="1"/>
  <c r="H52" i="1"/>
  <c r="D52" i="1"/>
  <c r="I51" i="1"/>
  <c r="H51" i="1"/>
  <c r="D51" i="1"/>
  <c r="I50" i="1"/>
  <c r="H50" i="1"/>
  <c r="D50" i="1"/>
  <c r="I49" i="1"/>
  <c r="H49" i="1"/>
  <c r="D49" i="1"/>
  <c r="I48" i="1"/>
  <c r="H48" i="1"/>
  <c r="D48" i="1"/>
  <c r="I47" i="1"/>
  <c r="H47" i="1"/>
  <c r="D47" i="1"/>
  <c r="I46" i="1"/>
  <c r="H46" i="1"/>
  <c r="D46" i="1"/>
  <c r="I45" i="1"/>
  <c r="H45" i="1"/>
  <c r="D45" i="1"/>
  <c r="I44" i="1"/>
  <c r="H44" i="1"/>
  <c r="D44" i="1"/>
  <c r="I43" i="1"/>
  <c r="H43" i="1"/>
  <c r="D43" i="1"/>
  <c r="I42" i="1"/>
  <c r="H42" i="1"/>
  <c r="D42" i="1"/>
  <c r="I41" i="1"/>
  <c r="H41" i="1"/>
  <c r="D41" i="1"/>
  <c r="I40" i="1"/>
  <c r="H40" i="1"/>
  <c r="D40" i="1"/>
  <c r="I39" i="1"/>
  <c r="H39" i="1"/>
  <c r="D39" i="1"/>
  <c r="I38" i="1"/>
  <c r="H38" i="1"/>
  <c r="D38" i="1"/>
  <c r="I37" i="1"/>
  <c r="H37" i="1"/>
  <c r="D37" i="1"/>
  <c r="I36" i="1"/>
  <c r="H36" i="1"/>
  <c r="D36" i="1"/>
  <c r="I35" i="1"/>
  <c r="H35" i="1"/>
  <c r="D35" i="1"/>
  <c r="I34" i="1"/>
  <c r="H34" i="1"/>
  <c r="D34" i="1"/>
  <c r="I33" i="1"/>
  <c r="H33" i="1"/>
  <c r="D33" i="1"/>
  <c r="I32" i="1"/>
  <c r="H32" i="1"/>
  <c r="D32" i="1"/>
  <c r="I31" i="1"/>
  <c r="H31" i="1"/>
  <c r="D31" i="1"/>
  <c r="I30" i="1"/>
  <c r="H30" i="1"/>
  <c r="D30" i="1"/>
  <c r="I29" i="1"/>
  <c r="H29" i="1"/>
  <c r="D29" i="1"/>
  <c r="I28" i="1"/>
  <c r="H28" i="1"/>
  <c r="D28" i="1"/>
  <c r="I27" i="1"/>
  <c r="H27" i="1"/>
  <c r="D27" i="1"/>
  <c r="I26" i="1"/>
  <c r="H26" i="1"/>
  <c r="D26" i="1"/>
  <c r="I25" i="1"/>
  <c r="H25" i="1"/>
  <c r="D25" i="1"/>
  <c r="I24" i="1"/>
  <c r="H24" i="1"/>
  <c r="D24" i="1"/>
  <c r="I23" i="1"/>
  <c r="H23" i="1"/>
  <c r="D23" i="1"/>
  <c r="I22" i="1"/>
  <c r="H22" i="1"/>
  <c r="D22" i="1"/>
  <c r="I21" i="1"/>
  <c r="H21" i="1"/>
  <c r="D21" i="1"/>
  <c r="I20" i="1"/>
  <c r="H20" i="1"/>
  <c r="D20" i="1"/>
  <c r="I19" i="1"/>
  <c r="H19" i="1"/>
  <c r="D19" i="1"/>
  <c r="I18" i="1"/>
  <c r="H18" i="1"/>
  <c r="D18" i="1"/>
  <c r="I17" i="1"/>
  <c r="H17" i="1"/>
  <c r="D17" i="1"/>
  <c r="I16" i="1"/>
  <c r="H16" i="1"/>
  <c r="D16" i="1"/>
  <c r="I15" i="1"/>
  <c r="H15" i="1"/>
  <c r="D15" i="1"/>
  <c r="I14" i="1"/>
  <c r="H14" i="1"/>
  <c r="D14" i="1"/>
  <c r="I13" i="1"/>
  <c r="H13" i="1"/>
  <c r="D13" i="1"/>
  <c r="I12" i="1"/>
  <c r="H12" i="1"/>
  <c r="D12" i="1"/>
  <c r="I11" i="1"/>
  <c r="H11" i="1"/>
  <c r="D11" i="1"/>
  <c r="I10" i="1"/>
  <c r="H10" i="1"/>
  <c r="D10" i="1"/>
  <c r="I9" i="1"/>
  <c r="H9" i="1"/>
  <c r="D9" i="1"/>
  <c r="I8" i="1"/>
  <c r="H8" i="1"/>
  <c r="D8" i="1"/>
  <c r="D129" i="1"/>
  <c r="H989" i="1"/>
  <c r="I988" i="1"/>
  <c r="D989" i="1"/>
  <c r="E989" i="1"/>
  <c r="I989" i="1"/>
  <c r="O1002" i="2"/>
  <c r="O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K13" i="2"/>
  <c r="O13" i="2"/>
  <c r="K17" i="2"/>
  <c r="O17" i="2"/>
  <c r="K21" i="2"/>
  <c r="O21" i="2"/>
  <c r="K25" i="2"/>
  <c r="O25" i="2"/>
  <c r="K29" i="2"/>
  <c r="O29" i="2"/>
  <c r="K33" i="2"/>
  <c r="O33" i="2"/>
  <c r="K37" i="2"/>
  <c r="O37" i="2"/>
  <c r="K41" i="2"/>
  <c r="O41" i="2"/>
  <c r="K45" i="2"/>
  <c r="O45" i="2"/>
  <c r="K49" i="2"/>
  <c r="O49" i="2"/>
  <c r="K53" i="2"/>
  <c r="O53" i="2"/>
  <c r="K57" i="2"/>
  <c r="O57" i="2"/>
  <c r="K61" i="2"/>
  <c r="O61" i="2"/>
  <c r="K65" i="2"/>
  <c r="O65" i="2"/>
  <c r="K69" i="2"/>
  <c r="O69" i="2"/>
  <c r="K73" i="2"/>
  <c r="O73" i="2"/>
  <c r="K77" i="2"/>
  <c r="O77" i="2"/>
  <c r="K81" i="2"/>
  <c r="O81" i="2"/>
  <c r="K85" i="2"/>
  <c r="O85" i="2"/>
  <c r="K89" i="2"/>
  <c r="O89" i="2"/>
  <c r="K93" i="2"/>
  <c r="O93" i="2"/>
  <c r="K97" i="2"/>
  <c r="O97" i="2"/>
  <c r="K101" i="2"/>
  <c r="O101" i="2"/>
  <c r="K105" i="2"/>
  <c r="O105" i="2"/>
  <c r="K109" i="2"/>
  <c r="O109" i="2"/>
  <c r="K113" i="2"/>
  <c r="O113" i="2"/>
  <c r="K117" i="2"/>
  <c r="O117" i="2"/>
  <c r="K121" i="2"/>
  <c r="O121" i="2"/>
  <c r="K125" i="2"/>
  <c r="O125" i="2"/>
  <c r="K129" i="2"/>
  <c r="O129" i="2"/>
  <c r="K133" i="2"/>
  <c r="O133" i="2"/>
  <c r="K137" i="2"/>
  <c r="O137" i="2"/>
  <c r="K141" i="2"/>
  <c r="O141" i="2"/>
  <c r="K145" i="2"/>
  <c r="O145" i="2"/>
  <c r="K149" i="2"/>
  <c r="O149" i="2"/>
  <c r="K153" i="2"/>
  <c r="O153" i="2"/>
  <c r="K157" i="2"/>
  <c r="O157" i="2"/>
  <c r="K161" i="2"/>
  <c r="O161" i="2"/>
  <c r="K165" i="2"/>
  <c r="O165" i="2"/>
  <c r="K169" i="2"/>
  <c r="O169" i="2"/>
  <c r="K173" i="2"/>
  <c r="O173" i="2"/>
  <c r="K177" i="2"/>
  <c r="O177" i="2"/>
  <c r="K181" i="2"/>
  <c r="O181" i="2"/>
  <c r="K185" i="2"/>
  <c r="O185" i="2"/>
  <c r="K189" i="2"/>
  <c r="O189" i="2"/>
  <c r="K193" i="2"/>
  <c r="O193" i="2"/>
  <c r="K197" i="2"/>
  <c r="O197" i="2"/>
  <c r="K201" i="2"/>
  <c r="O201" i="2"/>
  <c r="K205" i="2"/>
  <c r="O205" i="2"/>
  <c r="K209" i="2"/>
  <c r="O209" i="2"/>
  <c r="K213" i="2"/>
  <c r="O213" i="2"/>
  <c r="K217" i="2"/>
  <c r="O217" i="2"/>
  <c r="K221" i="2"/>
  <c r="O221" i="2"/>
  <c r="K225" i="2"/>
  <c r="O225" i="2"/>
  <c r="K229" i="2"/>
  <c r="O229" i="2"/>
  <c r="K233" i="2"/>
  <c r="O233" i="2"/>
  <c r="K237" i="2"/>
  <c r="O237" i="2"/>
  <c r="K241" i="2"/>
  <c r="O241" i="2"/>
  <c r="K245" i="2"/>
  <c r="O245" i="2"/>
  <c r="K249" i="2"/>
  <c r="O249" i="2"/>
  <c r="K253" i="2"/>
  <c r="O253" i="2"/>
  <c r="K257" i="2"/>
  <c r="O257" i="2"/>
  <c r="K261" i="2"/>
  <c r="O261" i="2"/>
  <c r="K265" i="2"/>
  <c r="O265" i="2"/>
  <c r="K269" i="2"/>
  <c r="O269" i="2"/>
  <c r="K273" i="2"/>
  <c r="O273" i="2"/>
  <c r="K277" i="2"/>
  <c r="O277" i="2"/>
  <c r="K281" i="2"/>
  <c r="O281" i="2"/>
  <c r="K285" i="2"/>
  <c r="O285" i="2"/>
  <c r="K289" i="2"/>
  <c r="O289" i="2"/>
  <c r="K293" i="2"/>
  <c r="O293" i="2"/>
  <c r="K297" i="2"/>
  <c r="O297" i="2"/>
  <c r="K301" i="2"/>
  <c r="O301" i="2"/>
  <c r="K305" i="2"/>
  <c r="O305" i="2"/>
  <c r="K309" i="2"/>
  <c r="O309" i="2"/>
  <c r="K313" i="2"/>
  <c r="O313" i="2"/>
  <c r="K317" i="2"/>
  <c r="O317" i="2"/>
  <c r="K321" i="2"/>
  <c r="O321" i="2"/>
  <c r="K325" i="2"/>
  <c r="O325" i="2"/>
  <c r="K329" i="2"/>
  <c r="O329" i="2"/>
  <c r="K333" i="2"/>
  <c r="O333" i="2"/>
  <c r="K337" i="2"/>
  <c r="O337" i="2"/>
  <c r="K341" i="2"/>
  <c r="O341" i="2"/>
  <c r="K345" i="2"/>
  <c r="O345" i="2"/>
  <c r="K349" i="2"/>
  <c r="O349" i="2"/>
  <c r="K353" i="2"/>
  <c r="O353" i="2"/>
  <c r="K357" i="2"/>
  <c r="O357" i="2"/>
  <c r="K361" i="2"/>
  <c r="O361" i="2"/>
  <c r="K365" i="2"/>
  <c r="O365" i="2"/>
  <c r="K369" i="2"/>
  <c r="O369" i="2"/>
  <c r="K373" i="2"/>
  <c r="O373" i="2"/>
  <c r="K377" i="2"/>
  <c r="O377" i="2"/>
  <c r="K381" i="2"/>
  <c r="O381" i="2"/>
  <c r="K385" i="2"/>
  <c r="O385" i="2"/>
  <c r="K389" i="2"/>
  <c r="O389" i="2"/>
  <c r="K393" i="2"/>
  <c r="O393" i="2"/>
  <c r="K397" i="2"/>
  <c r="O397" i="2"/>
  <c r="K401" i="2"/>
  <c r="O401" i="2"/>
  <c r="K405" i="2"/>
  <c r="O405" i="2"/>
  <c r="K409" i="2"/>
  <c r="O409" i="2"/>
  <c r="K413" i="2"/>
  <c r="O413" i="2"/>
  <c r="K417" i="2"/>
  <c r="O417" i="2"/>
  <c r="K421" i="2"/>
  <c r="O421" i="2"/>
  <c r="K425" i="2"/>
  <c r="O425" i="2"/>
  <c r="K429" i="2"/>
  <c r="O429" i="2"/>
  <c r="K433" i="2"/>
  <c r="O433" i="2"/>
  <c r="K437" i="2"/>
  <c r="O437" i="2"/>
  <c r="K441" i="2"/>
  <c r="O441" i="2"/>
  <c r="K445" i="2"/>
  <c r="O445" i="2"/>
  <c r="K449" i="2"/>
  <c r="O449" i="2"/>
  <c r="K453" i="2"/>
  <c r="O453" i="2"/>
  <c r="K457" i="2"/>
  <c r="O457" i="2"/>
  <c r="K461" i="2"/>
  <c r="O461" i="2"/>
  <c r="K465" i="2"/>
  <c r="O465" i="2"/>
  <c r="K469" i="2"/>
  <c r="O469" i="2"/>
  <c r="K473" i="2"/>
  <c r="O473" i="2"/>
  <c r="K477" i="2"/>
  <c r="O477" i="2"/>
  <c r="K481" i="2"/>
  <c r="O481" i="2"/>
  <c r="K485" i="2"/>
  <c r="O485" i="2"/>
  <c r="K489" i="2"/>
  <c r="O489" i="2"/>
  <c r="K493" i="2"/>
  <c r="O493" i="2"/>
  <c r="K497" i="2"/>
  <c r="O497" i="2"/>
  <c r="K501" i="2"/>
  <c r="O501" i="2"/>
  <c r="K505" i="2"/>
  <c r="O505" i="2"/>
  <c r="K509" i="2"/>
  <c r="O509" i="2"/>
  <c r="K513" i="2"/>
  <c r="O513" i="2"/>
  <c r="K517" i="2"/>
  <c r="O517" i="2"/>
  <c r="K521" i="2"/>
  <c r="O521" i="2"/>
  <c r="K525" i="2"/>
  <c r="O525" i="2"/>
  <c r="K529" i="2"/>
  <c r="O529" i="2"/>
  <c r="K533" i="2"/>
  <c r="O533" i="2"/>
  <c r="K537" i="2"/>
  <c r="O537" i="2"/>
  <c r="K541" i="2"/>
  <c r="O541" i="2"/>
  <c r="K545" i="2"/>
  <c r="O545" i="2"/>
  <c r="K549" i="2"/>
  <c r="O549" i="2"/>
  <c r="K553" i="2"/>
  <c r="O553" i="2"/>
  <c r="K557" i="2"/>
  <c r="O557" i="2"/>
  <c r="K561" i="2"/>
  <c r="O561" i="2"/>
  <c r="K565" i="2"/>
  <c r="O565" i="2"/>
  <c r="K569" i="2"/>
  <c r="O569" i="2"/>
  <c r="K573" i="2"/>
  <c r="O573" i="2"/>
  <c r="K577" i="2"/>
  <c r="O577" i="2"/>
  <c r="K581" i="2"/>
  <c r="O581" i="2"/>
  <c r="K585" i="2"/>
  <c r="O585" i="2"/>
  <c r="K589" i="2"/>
  <c r="O589" i="2"/>
  <c r="K593" i="2"/>
  <c r="O593" i="2"/>
  <c r="K597" i="2"/>
  <c r="O597" i="2"/>
  <c r="K601" i="2"/>
  <c r="O601" i="2"/>
  <c r="K605" i="2"/>
  <c r="O605" i="2"/>
  <c r="K609" i="2"/>
  <c r="O609" i="2"/>
  <c r="K613" i="2"/>
  <c r="O613" i="2"/>
  <c r="K617" i="2"/>
  <c r="O617" i="2"/>
  <c r="K621" i="2"/>
  <c r="O621" i="2"/>
  <c r="K625" i="2"/>
  <c r="O625" i="2"/>
  <c r="K629" i="2"/>
  <c r="O629" i="2"/>
  <c r="K633" i="2"/>
  <c r="O633" i="2"/>
  <c r="K637" i="2"/>
  <c r="O637" i="2"/>
  <c r="K641" i="2"/>
  <c r="O641" i="2"/>
  <c r="K645" i="2"/>
  <c r="O645" i="2"/>
  <c r="K649" i="2"/>
  <c r="O649" i="2"/>
  <c r="K653" i="2"/>
  <c r="O653" i="2"/>
  <c r="K657" i="2"/>
  <c r="O657" i="2"/>
  <c r="K661" i="2"/>
  <c r="O661" i="2"/>
  <c r="K665" i="2"/>
  <c r="O665" i="2"/>
  <c r="K669" i="2"/>
  <c r="O669" i="2"/>
  <c r="K673" i="2"/>
  <c r="O673" i="2"/>
  <c r="K677" i="2"/>
  <c r="O677" i="2"/>
  <c r="K681" i="2"/>
  <c r="O681" i="2"/>
  <c r="K685" i="2"/>
  <c r="O685" i="2"/>
  <c r="K689" i="2"/>
  <c r="O689" i="2"/>
  <c r="K693" i="2"/>
  <c r="O693" i="2"/>
  <c r="K697" i="2"/>
  <c r="O697" i="2"/>
  <c r="K701" i="2"/>
  <c r="O701" i="2"/>
  <c r="K705" i="2"/>
  <c r="O705" i="2"/>
  <c r="K709" i="2"/>
  <c r="O709" i="2"/>
  <c r="K713" i="2"/>
  <c r="O713" i="2"/>
  <c r="K717" i="2"/>
  <c r="O717" i="2"/>
  <c r="K721" i="2"/>
  <c r="O721" i="2"/>
  <c r="K725" i="2"/>
  <c r="O725" i="2"/>
  <c r="K729" i="2"/>
  <c r="O729" i="2"/>
  <c r="K733" i="2"/>
  <c r="O733" i="2"/>
  <c r="K737" i="2"/>
  <c r="O737" i="2"/>
  <c r="K741" i="2"/>
  <c r="O741" i="2"/>
  <c r="K745" i="2"/>
  <c r="O745" i="2"/>
  <c r="K749" i="2"/>
  <c r="O749" i="2"/>
  <c r="K753" i="2"/>
  <c r="O753" i="2"/>
  <c r="K757" i="2"/>
  <c r="O757" i="2"/>
  <c r="K761" i="2"/>
  <c r="O761" i="2"/>
  <c r="K765" i="2"/>
  <c r="O765" i="2"/>
  <c r="K769" i="2"/>
  <c r="O769" i="2"/>
  <c r="K773" i="2"/>
  <c r="O773" i="2"/>
  <c r="K777" i="2"/>
  <c r="O777" i="2"/>
  <c r="K781" i="2"/>
  <c r="O781" i="2"/>
  <c r="K785" i="2"/>
  <c r="O785" i="2"/>
  <c r="K789" i="2"/>
  <c r="O789" i="2"/>
  <c r="K793" i="2"/>
  <c r="O793" i="2"/>
  <c r="K797" i="2"/>
  <c r="O797" i="2"/>
  <c r="K801" i="2"/>
  <c r="O801" i="2"/>
  <c r="K805" i="2"/>
  <c r="O805" i="2"/>
  <c r="K809" i="2"/>
  <c r="O809" i="2"/>
  <c r="K813" i="2"/>
  <c r="O813" i="2"/>
  <c r="K817" i="2"/>
  <c r="O817" i="2"/>
  <c r="K821" i="2"/>
  <c r="O821" i="2"/>
  <c r="K825" i="2"/>
  <c r="O825" i="2"/>
  <c r="K829" i="2"/>
  <c r="O829" i="2"/>
  <c r="K833" i="2"/>
  <c r="O833" i="2"/>
  <c r="K837" i="2"/>
  <c r="O837" i="2"/>
  <c r="K841" i="2"/>
  <c r="O841" i="2"/>
  <c r="K845" i="2"/>
  <c r="O845" i="2"/>
  <c r="K849" i="2"/>
  <c r="O849" i="2"/>
  <c r="K853" i="2"/>
  <c r="O853" i="2"/>
  <c r="K857" i="2"/>
  <c r="O857" i="2"/>
  <c r="K861" i="2"/>
  <c r="O861" i="2"/>
  <c r="K865" i="2"/>
  <c r="O865" i="2"/>
  <c r="K869" i="2"/>
  <c r="O869" i="2"/>
  <c r="K873" i="2"/>
  <c r="O873" i="2"/>
  <c r="K877" i="2"/>
  <c r="O877" i="2"/>
  <c r="K881" i="2"/>
  <c r="O881" i="2"/>
  <c r="K885" i="2"/>
  <c r="O885" i="2"/>
  <c r="K889" i="2"/>
  <c r="O889" i="2"/>
  <c r="K893" i="2"/>
  <c r="O893" i="2"/>
  <c r="K897" i="2"/>
  <c r="O897" i="2"/>
  <c r="K901" i="2"/>
  <c r="O901" i="2"/>
  <c r="K905" i="2"/>
  <c r="O905" i="2"/>
  <c r="K909" i="2"/>
  <c r="O909" i="2"/>
  <c r="K913" i="2"/>
  <c r="O913" i="2"/>
  <c r="K917" i="2"/>
  <c r="O917" i="2"/>
  <c r="K921" i="2"/>
  <c r="O921" i="2"/>
  <c r="K925" i="2"/>
  <c r="O925" i="2"/>
  <c r="K929" i="2"/>
  <c r="O929" i="2"/>
  <c r="K933" i="2"/>
  <c r="O933" i="2"/>
  <c r="K937" i="2"/>
  <c r="O937" i="2"/>
  <c r="K941" i="2"/>
  <c r="O941" i="2"/>
  <c r="K945" i="2"/>
  <c r="O945" i="2"/>
  <c r="K949" i="2"/>
  <c r="O949" i="2"/>
  <c r="K953" i="2"/>
  <c r="O953" i="2"/>
  <c r="K957" i="2"/>
  <c r="O957" i="2"/>
  <c r="K961" i="2"/>
  <c r="O961" i="2"/>
  <c r="K965" i="2"/>
  <c r="O965" i="2"/>
  <c r="K969" i="2"/>
  <c r="O969" i="2"/>
  <c r="K973" i="2"/>
  <c r="O973" i="2"/>
  <c r="K977" i="2"/>
  <c r="O977" i="2"/>
  <c r="K981" i="2"/>
  <c r="O981" i="2"/>
  <c r="K989" i="2"/>
  <c r="O989" i="2"/>
  <c r="K993" i="2"/>
  <c r="O993" i="2"/>
  <c r="K997" i="2"/>
  <c r="O997" i="2"/>
  <c r="K14" i="2"/>
  <c r="O14" i="2"/>
  <c r="K18" i="2"/>
  <c r="O18" i="2"/>
  <c r="K22" i="2"/>
  <c r="O22" i="2"/>
  <c r="K26" i="2"/>
  <c r="O26" i="2"/>
  <c r="K30" i="2"/>
  <c r="O30" i="2"/>
  <c r="K34" i="2"/>
  <c r="O34" i="2"/>
  <c r="K38" i="2"/>
  <c r="O38" i="2"/>
  <c r="K42" i="2"/>
  <c r="O42" i="2"/>
  <c r="K46" i="2"/>
  <c r="O46" i="2"/>
  <c r="K50" i="2"/>
  <c r="O50" i="2"/>
  <c r="K54" i="2"/>
  <c r="O54" i="2"/>
  <c r="K58" i="2"/>
  <c r="O58" i="2"/>
  <c r="K62" i="2"/>
  <c r="O62" i="2"/>
  <c r="K66" i="2"/>
  <c r="O66" i="2"/>
  <c r="K70" i="2"/>
  <c r="O70" i="2"/>
  <c r="K74" i="2"/>
  <c r="O74" i="2"/>
  <c r="K78" i="2"/>
  <c r="O78" i="2"/>
  <c r="K82" i="2"/>
  <c r="O82" i="2"/>
  <c r="K86" i="2"/>
  <c r="O86" i="2"/>
  <c r="K90" i="2"/>
  <c r="O90" i="2"/>
  <c r="K94" i="2"/>
  <c r="O94" i="2"/>
  <c r="K98" i="2"/>
  <c r="O98" i="2"/>
  <c r="K102" i="2"/>
  <c r="O102" i="2"/>
  <c r="K106" i="2"/>
  <c r="O106" i="2"/>
  <c r="K110" i="2"/>
  <c r="O110" i="2"/>
  <c r="K114" i="2"/>
  <c r="O114" i="2"/>
  <c r="K118" i="2"/>
  <c r="O118" i="2"/>
  <c r="K122" i="2"/>
  <c r="O122" i="2"/>
  <c r="K126" i="2"/>
  <c r="O126" i="2"/>
  <c r="K130" i="2"/>
  <c r="O130" i="2"/>
  <c r="K134" i="2"/>
  <c r="O134" i="2"/>
  <c r="K138" i="2"/>
  <c r="O138" i="2"/>
  <c r="K142" i="2"/>
  <c r="O142" i="2"/>
  <c r="K146" i="2"/>
  <c r="O146" i="2"/>
  <c r="K150" i="2"/>
  <c r="O150" i="2"/>
  <c r="K154" i="2"/>
  <c r="O154" i="2"/>
  <c r="K158" i="2"/>
  <c r="O158" i="2"/>
  <c r="K162" i="2"/>
  <c r="O162" i="2"/>
  <c r="K166" i="2"/>
  <c r="O166" i="2"/>
  <c r="K170" i="2"/>
  <c r="O170" i="2"/>
  <c r="K174" i="2"/>
  <c r="O174" i="2"/>
  <c r="K178" i="2"/>
  <c r="O178" i="2"/>
  <c r="K182" i="2"/>
  <c r="O182" i="2"/>
  <c r="K186" i="2"/>
  <c r="O186" i="2"/>
  <c r="K190" i="2"/>
  <c r="O190" i="2"/>
  <c r="K194" i="2"/>
  <c r="O194" i="2"/>
  <c r="K198" i="2"/>
  <c r="O198" i="2"/>
  <c r="K202" i="2"/>
  <c r="O202" i="2"/>
  <c r="K206" i="2"/>
  <c r="O206" i="2"/>
  <c r="K210" i="2"/>
  <c r="O210" i="2"/>
  <c r="K214" i="2"/>
  <c r="O214" i="2"/>
  <c r="K218" i="2"/>
  <c r="O218" i="2"/>
  <c r="K222" i="2"/>
  <c r="O222" i="2"/>
  <c r="K226" i="2"/>
  <c r="O226" i="2"/>
  <c r="K230" i="2"/>
  <c r="O230" i="2"/>
  <c r="K234" i="2"/>
  <c r="O234" i="2"/>
  <c r="K238" i="2"/>
  <c r="O238" i="2"/>
  <c r="K242" i="2"/>
  <c r="O242" i="2"/>
  <c r="K246" i="2"/>
  <c r="O246" i="2"/>
  <c r="K250" i="2"/>
  <c r="O250" i="2"/>
  <c r="K254" i="2"/>
  <c r="O254" i="2"/>
  <c r="K258" i="2"/>
  <c r="O258" i="2"/>
  <c r="K262" i="2"/>
  <c r="O262" i="2"/>
  <c r="K266" i="2"/>
  <c r="O266" i="2"/>
  <c r="K270" i="2"/>
  <c r="O270" i="2"/>
  <c r="K274" i="2"/>
  <c r="O274" i="2"/>
  <c r="K278" i="2"/>
  <c r="O278" i="2"/>
  <c r="K282" i="2"/>
  <c r="O282" i="2"/>
  <c r="K286" i="2"/>
  <c r="O286" i="2"/>
  <c r="K290" i="2"/>
  <c r="O290" i="2"/>
  <c r="K294" i="2"/>
  <c r="O294" i="2"/>
  <c r="K298" i="2"/>
  <c r="O298" i="2"/>
  <c r="K302" i="2"/>
  <c r="O302" i="2"/>
  <c r="K306" i="2"/>
  <c r="O306" i="2"/>
  <c r="K310" i="2"/>
  <c r="O310" i="2"/>
  <c r="K314" i="2"/>
  <c r="O314" i="2"/>
  <c r="K318" i="2"/>
  <c r="O318" i="2"/>
  <c r="K322" i="2"/>
  <c r="O322" i="2"/>
  <c r="K326" i="2"/>
  <c r="O326" i="2"/>
  <c r="K330" i="2"/>
  <c r="O330" i="2"/>
  <c r="K334" i="2"/>
  <c r="O334" i="2"/>
  <c r="K338" i="2"/>
  <c r="O338" i="2"/>
  <c r="K342" i="2"/>
  <c r="O342" i="2"/>
  <c r="K346" i="2"/>
  <c r="O346" i="2"/>
  <c r="K350" i="2"/>
  <c r="O350" i="2"/>
  <c r="K354" i="2"/>
  <c r="O354" i="2"/>
  <c r="K358" i="2"/>
  <c r="O358" i="2"/>
  <c r="K362" i="2"/>
  <c r="O362" i="2"/>
  <c r="K366" i="2"/>
  <c r="O366" i="2"/>
  <c r="K370" i="2"/>
  <c r="O370" i="2"/>
  <c r="K374" i="2"/>
  <c r="O374" i="2"/>
  <c r="K378" i="2"/>
  <c r="O378" i="2"/>
  <c r="K382" i="2"/>
  <c r="O382" i="2"/>
  <c r="K386" i="2"/>
  <c r="O386" i="2"/>
  <c r="K390" i="2"/>
  <c r="O390" i="2"/>
  <c r="K394" i="2"/>
  <c r="O394" i="2"/>
  <c r="K398" i="2"/>
  <c r="O398" i="2"/>
  <c r="K402" i="2"/>
  <c r="O402" i="2"/>
  <c r="K406" i="2"/>
  <c r="O406" i="2"/>
  <c r="K410" i="2"/>
  <c r="O410" i="2"/>
  <c r="K414" i="2"/>
  <c r="O414" i="2"/>
  <c r="K418" i="2"/>
  <c r="O418" i="2"/>
  <c r="K422" i="2"/>
  <c r="O422" i="2"/>
  <c r="K426" i="2"/>
  <c r="O426" i="2"/>
  <c r="K430" i="2"/>
  <c r="O430" i="2"/>
  <c r="K434" i="2"/>
  <c r="O434" i="2"/>
  <c r="K438" i="2"/>
  <c r="O438" i="2"/>
  <c r="K442" i="2"/>
  <c r="O442" i="2"/>
  <c r="K446" i="2"/>
  <c r="O446" i="2"/>
  <c r="K450" i="2"/>
  <c r="O450" i="2"/>
  <c r="K454" i="2"/>
  <c r="O454" i="2"/>
  <c r="K458" i="2"/>
  <c r="O458" i="2"/>
  <c r="K462" i="2"/>
  <c r="O462" i="2"/>
  <c r="K466" i="2"/>
  <c r="O466" i="2"/>
  <c r="K470" i="2"/>
  <c r="O470" i="2"/>
  <c r="K474" i="2"/>
  <c r="O474" i="2"/>
  <c r="K478" i="2"/>
  <c r="O478" i="2"/>
  <c r="K482" i="2"/>
  <c r="O482" i="2"/>
  <c r="K486" i="2"/>
  <c r="O486" i="2"/>
  <c r="K490" i="2"/>
  <c r="O490" i="2"/>
  <c r="K494" i="2"/>
  <c r="O494" i="2"/>
  <c r="K498" i="2"/>
  <c r="O498" i="2"/>
  <c r="K502" i="2"/>
  <c r="O502" i="2"/>
  <c r="K506" i="2"/>
  <c r="O506" i="2"/>
  <c r="K510" i="2"/>
  <c r="O510" i="2"/>
  <c r="K514" i="2"/>
  <c r="O514" i="2"/>
  <c r="K518" i="2"/>
  <c r="O518" i="2"/>
  <c r="K522" i="2"/>
  <c r="O522" i="2"/>
  <c r="K526" i="2"/>
  <c r="O526" i="2"/>
  <c r="K530" i="2"/>
  <c r="O530" i="2"/>
  <c r="K534" i="2"/>
  <c r="O534" i="2"/>
  <c r="K538" i="2"/>
  <c r="O538" i="2"/>
  <c r="K542" i="2"/>
  <c r="O542" i="2"/>
  <c r="K546" i="2"/>
  <c r="O546" i="2"/>
  <c r="K550" i="2"/>
  <c r="O550" i="2"/>
  <c r="K554" i="2"/>
  <c r="O554" i="2"/>
  <c r="K558" i="2"/>
  <c r="O558" i="2"/>
  <c r="K562" i="2"/>
  <c r="O562" i="2"/>
  <c r="K566" i="2"/>
  <c r="O566" i="2"/>
  <c r="K570" i="2"/>
  <c r="O570" i="2"/>
  <c r="K574" i="2"/>
  <c r="O574" i="2"/>
  <c r="K578" i="2"/>
  <c r="O578" i="2"/>
  <c r="K582" i="2"/>
  <c r="O582" i="2"/>
  <c r="K586" i="2"/>
  <c r="O586" i="2"/>
  <c r="K590" i="2"/>
  <c r="O590" i="2"/>
  <c r="K594" i="2"/>
  <c r="O594" i="2"/>
  <c r="K598" i="2"/>
  <c r="O598" i="2"/>
  <c r="K602" i="2"/>
  <c r="O602" i="2"/>
  <c r="K606" i="2"/>
  <c r="O606" i="2"/>
  <c r="K610" i="2"/>
  <c r="O610" i="2"/>
  <c r="K614" i="2"/>
  <c r="O614" i="2"/>
  <c r="K618" i="2"/>
  <c r="O618" i="2"/>
  <c r="K622" i="2"/>
  <c r="O622" i="2"/>
  <c r="K626" i="2"/>
  <c r="O626" i="2"/>
  <c r="K630" i="2"/>
  <c r="O630" i="2"/>
  <c r="K634" i="2"/>
  <c r="O634" i="2"/>
  <c r="K638" i="2"/>
  <c r="O638" i="2"/>
  <c r="K642" i="2"/>
  <c r="O642" i="2"/>
  <c r="K646" i="2"/>
  <c r="O646" i="2"/>
  <c r="K650" i="2"/>
  <c r="O650" i="2"/>
  <c r="K654" i="2"/>
  <c r="O654" i="2"/>
  <c r="K658" i="2"/>
  <c r="O658" i="2"/>
  <c r="K662" i="2"/>
  <c r="O662" i="2"/>
  <c r="K666" i="2"/>
  <c r="O666" i="2"/>
  <c r="K670" i="2"/>
  <c r="O670" i="2"/>
  <c r="K674" i="2"/>
  <c r="O674" i="2"/>
  <c r="K678" i="2"/>
  <c r="O678" i="2"/>
  <c r="K682" i="2"/>
  <c r="O682" i="2"/>
  <c r="K686" i="2"/>
  <c r="O686" i="2"/>
  <c r="K690" i="2"/>
  <c r="O690" i="2"/>
  <c r="K694" i="2"/>
  <c r="O694" i="2"/>
  <c r="K698" i="2"/>
  <c r="O698" i="2"/>
  <c r="K702" i="2"/>
  <c r="O702" i="2"/>
  <c r="K706" i="2"/>
  <c r="O706" i="2"/>
  <c r="K710" i="2"/>
  <c r="O710" i="2"/>
  <c r="K714" i="2"/>
  <c r="O714" i="2"/>
  <c r="K718" i="2"/>
  <c r="O718" i="2"/>
  <c r="K722" i="2"/>
  <c r="O722" i="2"/>
  <c r="K726" i="2"/>
  <c r="O726" i="2"/>
  <c r="K730" i="2"/>
  <c r="O730" i="2"/>
  <c r="K734" i="2"/>
  <c r="O734" i="2"/>
  <c r="K738" i="2"/>
  <c r="O738" i="2"/>
  <c r="K742" i="2"/>
  <c r="O742" i="2"/>
  <c r="K746" i="2"/>
  <c r="O746" i="2"/>
  <c r="K750" i="2"/>
  <c r="O750" i="2"/>
  <c r="K754" i="2"/>
  <c r="O754" i="2"/>
  <c r="K758" i="2"/>
  <c r="O758" i="2"/>
  <c r="K762" i="2"/>
  <c r="O762" i="2"/>
  <c r="K766" i="2"/>
  <c r="O766" i="2"/>
  <c r="K770" i="2"/>
  <c r="O770" i="2"/>
  <c r="K774" i="2"/>
  <c r="O774" i="2"/>
  <c r="K778" i="2"/>
  <c r="O778" i="2"/>
  <c r="K782" i="2"/>
  <c r="O782" i="2"/>
  <c r="K786" i="2"/>
  <c r="O786" i="2"/>
  <c r="K790" i="2"/>
  <c r="O790" i="2"/>
  <c r="K794" i="2"/>
  <c r="O794" i="2"/>
  <c r="K798" i="2"/>
  <c r="O798" i="2"/>
  <c r="K802" i="2"/>
  <c r="O802" i="2"/>
  <c r="K806" i="2"/>
  <c r="O806" i="2"/>
  <c r="K810" i="2"/>
  <c r="O810" i="2"/>
  <c r="K814" i="2"/>
  <c r="O814" i="2"/>
  <c r="K818" i="2"/>
  <c r="O818" i="2"/>
  <c r="K822" i="2"/>
  <c r="O822" i="2"/>
  <c r="K826" i="2"/>
  <c r="O826" i="2"/>
  <c r="K830" i="2"/>
  <c r="O830" i="2"/>
  <c r="K834" i="2"/>
  <c r="O834" i="2"/>
  <c r="K838" i="2"/>
  <c r="O838" i="2"/>
  <c r="K842" i="2"/>
  <c r="O842" i="2"/>
  <c r="K846" i="2"/>
  <c r="O846" i="2"/>
  <c r="K850" i="2"/>
  <c r="O850" i="2"/>
  <c r="K854" i="2"/>
  <c r="O854" i="2"/>
  <c r="K858" i="2"/>
  <c r="O858" i="2"/>
  <c r="K862" i="2"/>
  <c r="O862" i="2"/>
  <c r="K866" i="2"/>
  <c r="O866" i="2"/>
  <c r="K870" i="2"/>
  <c r="O870" i="2"/>
  <c r="K874" i="2"/>
  <c r="O874" i="2"/>
  <c r="K878" i="2"/>
  <c r="O878" i="2"/>
  <c r="K882" i="2"/>
  <c r="O882" i="2"/>
  <c r="K886" i="2"/>
  <c r="O886" i="2"/>
  <c r="K890" i="2"/>
  <c r="O890" i="2"/>
  <c r="K894" i="2"/>
  <c r="O894" i="2"/>
  <c r="K898" i="2"/>
  <c r="O898" i="2"/>
  <c r="K902" i="2"/>
  <c r="O902" i="2"/>
  <c r="K906" i="2"/>
  <c r="O906" i="2"/>
  <c r="K910" i="2"/>
  <c r="O910" i="2"/>
  <c r="K914" i="2"/>
  <c r="O914" i="2"/>
  <c r="K918" i="2"/>
  <c r="O918" i="2"/>
  <c r="K922" i="2"/>
  <c r="O922" i="2"/>
  <c r="K926" i="2"/>
  <c r="O926" i="2"/>
  <c r="K930" i="2"/>
  <c r="O930" i="2"/>
  <c r="K934" i="2"/>
  <c r="O934" i="2"/>
  <c r="K938" i="2"/>
  <c r="O938" i="2"/>
  <c r="K942" i="2"/>
  <c r="O942" i="2"/>
  <c r="K946" i="2"/>
  <c r="O946" i="2"/>
  <c r="K950" i="2"/>
  <c r="O950" i="2"/>
  <c r="K954" i="2"/>
  <c r="O954" i="2"/>
  <c r="K958" i="2"/>
  <c r="O958" i="2"/>
  <c r="K962" i="2"/>
  <c r="O962" i="2"/>
  <c r="K966" i="2"/>
  <c r="O966" i="2"/>
  <c r="K970" i="2"/>
  <c r="O970" i="2"/>
  <c r="K974" i="2"/>
  <c r="O974" i="2"/>
  <c r="K978" i="2"/>
  <c r="O978" i="2"/>
  <c r="K982" i="2"/>
  <c r="O982" i="2"/>
  <c r="K986" i="2"/>
  <c r="O986" i="2"/>
  <c r="K990" i="2"/>
  <c r="O990" i="2"/>
  <c r="K994" i="2"/>
  <c r="O994" i="2"/>
  <c r="K998" i="2"/>
  <c r="O998" i="2"/>
  <c r="K11" i="2"/>
  <c r="O11" i="2"/>
  <c r="K15" i="2"/>
  <c r="O15" i="2"/>
  <c r="K19" i="2"/>
  <c r="O19" i="2"/>
  <c r="K23" i="2"/>
  <c r="O23" i="2"/>
  <c r="K27" i="2"/>
  <c r="O27" i="2"/>
  <c r="K31" i="2"/>
  <c r="O31" i="2"/>
  <c r="K35" i="2"/>
  <c r="O35" i="2"/>
  <c r="K39" i="2"/>
  <c r="O39" i="2"/>
  <c r="K43" i="2"/>
  <c r="O43" i="2"/>
  <c r="K47" i="2"/>
  <c r="O47" i="2"/>
  <c r="K51" i="2"/>
  <c r="O51" i="2"/>
  <c r="K55" i="2"/>
  <c r="O55" i="2"/>
  <c r="K59" i="2"/>
  <c r="O59" i="2"/>
  <c r="K63" i="2"/>
  <c r="O63" i="2"/>
  <c r="K67" i="2"/>
  <c r="O67" i="2"/>
  <c r="K71" i="2"/>
  <c r="O71" i="2"/>
  <c r="K75" i="2"/>
  <c r="O75" i="2"/>
  <c r="K79" i="2"/>
  <c r="O79" i="2"/>
  <c r="K83" i="2"/>
  <c r="O83" i="2"/>
  <c r="K87" i="2"/>
  <c r="O87" i="2"/>
  <c r="K91" i="2"/>
  <c r="O91" i="2"/>
  <c r="K95" i="2"/>
  <c r="O95" i="2"/>
  <c r="K99" i="2"/>
  <c r="O99" i="2"/>
  <c r="K103" i="2"/>
  <c r="O103" i="2"/>
  <c r="K107" i="2"/>
  <c r="O107" i="2"/>
  <c r="K111" i="2"/>
  <c r="O111" i="2"/>
  <c r="K115" i="2"/>
  <c r="O115" i="2"/>
  <c r="K119" i="2"/>
  <c r="O119" i="2"/>
  <c r="K123" i="2"/>
  <c r="O123" i="2"/>
  <c r="K127" i="2"/>
  <c r="O127" i="2"/>
  <c r="K131" i="2"/>
  <c r="O131" i="2"/>
  <c r="K135" i="2"/>
  <c r="O135" i="2"/>
  <c r="K139" i="2"/>
  <c r="O139" i="2"/>
  <c r="K143" i="2"/>
  <c r="O143" i="2"/>
  <c r="K147" i="2"/>
  <c r="O147" i="2"/>
  <c r="K151" i="2"/>
  <c r="O151" i="2"/>
  <c r="K155" i="2"/>
  <c r="O155" i="2"/>
  <c r="K159" i="2"/>
  <c r="O159" i="2"/>
  <c r="K163" i="2"/>
  <c r="O163" i="2"/>
  <c r="K167" i="2"/>
  <c r="O167" i="2"/>
  <c r="K171" i="2"/>
  <c r="O171" i="2"/>
  <c r="K175" i="2"/>
  <c r="O175" i="2"/>
  <c r="K179" i="2"/>
  <c r="O179" i="2"/>
  <c r="K183" i="2"/>
  <c r="O183" i="2"/>
  <c r="K187" i="2"/>
  <c r="O187" i="2"/>
  <c r="K191" i="2"/>
  <c r="O191" i="2"/>
  <c r="K195" i="2"/>
  <c r="O195" i="2"/>
  <c r="K199" i="2"/>
  <c r="O199" i="2"/>
  <c r="K203" i="2"/>
  <c r="O203" i="2"/>
  <c r="K207" i="2"/>
  <c r="O207" i="2"/>
  <c r="K211" i="2"/>
  <c r="O211" i="2"/>
  <c r="K215" i="2"/>
  <c r="O215" i="2"/>
  <c r="K219" i="2"/>
  <c r="O219" i="2"/>
  <c r="K223" i="2"/>
  <c r="O223" i="2"/>
  <c r="K227" i="2"/>
  <c r="O227" i="2"/>
  <c r="K231" i="2"/>
  <c r="O231" i="2"/>
  <c r="K235" i="2"/>
  <c r="O235" i="2"/>
  <c r="K239" i="2"/>
  <c r="O239" i="2"/>
  <c r="K243" i="2"/>
  <c r="O243" i="2"/>
  <c r="K247" i="2"/>
  <c r="O247" i="2"/>
  <c r="K251" i="2"/>
  <c r="O251" i="2"/>
  <c r="K255" i="2"/>
  <c r="O255" i="2"/>
  <c r="K259" i="2"/>
  <c r="O259" i="2"/>
  <c r="K263" i="2"/>
  <c r="O263" i="2"/>
  <c r="K267" i="2"/>
  <c r="O267" i="2"/>
  <c r="K271" i="2"/>
  <c r="O271" i="2"/>
  <c r="K275" i="2"/>
  <c r="O275" i="2"/>
  <c r="K279" i="2"/>
  <c r="O279" i="2"/>
  <c r="K283" i="2"/>
  <c r="O283" i="2"/>
  <c r="K287" i="2"/>
  <c r="O287" i="2"/>
  <c r="K291" i="2"/>
  <c r="O291" i="2"/>
  <c r="K295" i="2"/>
  <c r="O295" i="2"/>
  <c r="K299" i="2"/>
  <c r="O299" i="2"/>
  <c r="K303" i="2"/>
  <c r="O303" i="2"/>
  <c r="K307" i="2"/>
  <c r="O307" i="2"/>
  <c r="K311" i="2"/>
  <c r="O311" i="2"/>
  <c r="K315" i="2"/>
  <c r="O315" i="2"/>
  <c r="K319" i="2"/>
  <c r="O319" i="2"/>
  <c r="K323" i="2"/>
  <c r="O323" i="2"/>
  <c r="K327" i="2"/>
  <c r="O327" i="2"/>
  <c r="K331" i="2"/>
  <c r="O331" i="2"/>
  <c r="K335" i="2"/>
  <c r="O335" i="2"/>
  <c r="K339" i="2"/>
  <c r="O339" i="2"/>
  <c r="K343" i="2"/>
  <c r="O343" i="2"/>
  <c r="K347" i="2"/>
  <c r="O347" i="2"/>
  <c r="K351" i="2"/>
  <c r="O351" i="2"/>
  <c r="K355" i="2"/>
  <c r="O355" i="2"/>
  <c r="K359" i="2"/>
  <c r="O359" i="2"/>
  <c r="K363" i="2"/>
  <c r="O363" i="2"/>
  <c r="K367" i="2"/>
  <c r="O367" i="2"/>
  <c r="K371" i="2"/>
  <c r="O371" i="2"/>
  <c r="K375" i="2"/>
  <c r="O375" i="2"/>
  <c r="K379" i="2"/>
  <c r="O379" i="2"/>
  <c r="K383" i="2"/>
  <c r="O383" i="2"/>
  <c r="K387" i="2"/>
  <c r="O387" i="2"/>
  <c r="K391" i="2"/>
  <c r="O391" i="2"/>
  <c r="K395" i="2"/>
  <c r="O395" i="2"/>
  <c r="K399" i="2"/>
  <c r="O399" i="2"/>
  <c r="K403" i="2"/>
  <c r="O403" i="2"/>
  <c r="K407" i="2"/>
  <c r="O407" i="2"/>
  <c r="K411" i="2"/>
  <c r="O411" i="2"/>
  <c r="K415" i="2"/>
  <c r="O415" i="2"/>
  <c r="K419" i="2"/>
  <c r="O419" i="2"/>
  <c r="K423" i="2"/>
  <c r="O423" i="2"/>
  <c r="K427" i="2"/>
  <c r="O427" i="2"/>
  <c r="K431" i="2"/>
  <c r="O431" i="2"/>
  <c r="K435" i="2"/>
  <c r="O435" i="2"/>
  <c r="K439" i="2"/>
  <c r="O439" i="2"/>
  <c r="K443" i="2"/>
  <c r="O443" i="2"/>
  <c r="K447" i="2"/>
  <c r="O447" i="2"/>
  <c r="K451" i="2"/>
  <c r="O451" i="2"/>
  <c r="K455" i="2"/>
  <c r="O455" i="2"/>
  <c r="K459" i="2"/>
  <c r="O459" i="2"/>
  <c r="K463" i="2"/>
  <c r="O463" i="2"/>
  <c r="K467" i="2"/>
  <c r="O467" i="2"/>
  <c r="K471" i="2"/>
  <c r="O471" i="2"/>
  <c r="K475" i="2"/>
  <c r="O475" i="2"/>
  <c r="K479" i="2"/>
  <c r="O479" i="2"/>
  <c r="K483" i="2"/>
  <c r="O483" i="2"/>
  <c r="K487" i="2"/>
  <c r="O487" i="2"/>
  <c r="K491" i="2"/>
  <c r="O491" i="2"/>
  <c r="K495" i="2"/>
  <c r="O495" i="2"/>
  <c r="K499" i="2"/>
  <c r="O499" i="2"/>
  <c r="K503" i="2"/>
  <c r="O503" i="2"/>
  <c r="K507" i="2"/>
  <c r="O507" i="2"/>
  <c r="K511" i="2"/>
  <c r="O511" i="2"/>
  <c r="K515" i="2"/>
  <c r="O515" i="2"/>
  <c r="K519" i="2"/>
  <c r="O519" i="2"/>
  <c r="K523" i="2"/>
  <c r="O523" i="2"/>
  <c r="K527" i="2"/>
  <c r="O527" i="2"/>
  <c r="K531" i="2"/>
  <c r="O531" i="2"/>
  <c r="K535" i="2"/>
  <c r="O535" i="2"/>
  <c r="K539" i="2"/>
  <c r="O539" i="2"/>
  <c r="K543" i="2"/>
  <c r="O543" i="2"/>
  <c r="K547" i="2"/>
  <c r="O547" i="2"/>
  <c r="K551" i="2"/>
  <c r="O551" i="2"/>
  <c r="K555" i="2"/>
  <c r="O555" i="2"/>
  <c r="K559" i="2"/>
  <c r="O559" i="2"/>
  <c r="K563" i="2"/>
  <c r="O563" i="2"/>
  <c r="K567" i="2"/>
  <c r="O567" i="2"/>
  <c r="K571" i="2"/>
  <c r="O571" i="2"/>
  <c r="K575" i="2"/>
  <c r="O575" i="2"/>
  <c r="K579" i="2"/>
  <c r="O579" i="2"/>
  <c r="K583" i="2"/>
  <c r="O583" i="2"/>
  <c r="K587" i="2"/>
  <c r="O587" i="2"/>
  <c r="K591" i="2"/>
  <c r="O591" i="2"/>
  <c r="K595" i="2"/>
  <c r="O595" i="2"/>
  <c r="K599" i="2"/>
  <c r="O599" i="2"/>
  <c r="K603" i="2"/>
  <c r="O603" i="2"/>
  <c r="K607" i="2"/>
  <c r="O607" i="2"/>
  <c r="K611" i="2"/>
  <c r="O611" i="2"/>
  <c r="K615" i="2"/>
  <c r="O615" i="2"/>
  <c r="K619" i="2"/>
  <c r="O619" i="2"/>
  <c r="K623" i="2"/>
  <c r="O623" i="2"/>
  <c r="K627" i="2"/>
  <c r="O627" i="2"/>
  <c r="K631" i="2"/>
  <c r="O631" i="2"/>
  <c r="K635" i="2"/>
  <c r="O635" i="2"/>
  <c r="K639" i="2"/>
  <c r="O639" i="2"/>
  <c r="K643" i="2"/>
  <c r="O643" i="2"/>
  <c r="K647" i="2"/>
  <c r="O647" i="2"/>
  <c r="K651" i="2"/>
  <c r="O651" i="2"/>
  <c r="K655" i="2"/>
  <c r="O655" i="2"/>
  <c r="K659" i="2"/>
  <c r="O659" i="2"/>
  <c r="K663" i="2"/>
  <c r="O663" i="2"/>
  <c r="K667" i="2"/>
  <c r="O667" i="2"/>
  <c r="K671" i="2"/>
  <c r="O671" i="2"/>
  <c r="K675" i="2"/>
  <c r="O675" i="2"/>
  <c r="K679" i="2"/>
  <c r="O679" i="2"/>
  <c r="K683" i="2"/>
  <c r="O683" i="2"/>
  <c r="K687" i="2"/>
  <c r="O687" i="2"/>
  <c r="K691" i="2"/>
  <c r="O691" i="2"/>
  <c r="K695" i="2"/>
  <c r="O695" i="2"/>
  <c r="K699" i="2"/>
  <c r="O699" i="2"/>
  <c r="K703" i="2"/>
  <c r="O703" i="2"/>
  <c r="K707" i="2"/>
  <c r="O707" i="2"/>
  <c r="K711" i="2"/>
  <c r="O711" i="2"/>
  <c r="K715" i="2"/>
  <c r="O715" i="2"/>
  <c r="K719" i="2"/>
  <c r="O719" i="2"/>
  <c r="K723" i="2"/>
  <c r="O723" i="2"/>
  <c r="K727" i="2"/>
  <c r="O727" i="2"/>
  <c r="K731" i="2"/>
  <c r="O731" i="2"/>
  <c r="K735" i="2"/>
  <c r="O735" i="2"/>
  <c r="K739" i="2"/>
  <c r="O739" i="2"/>
  <c r="K743" i="2"/>
  <c r="O743" i="2"/>
  <c r="K747" i="2"/>
  <c r="O747" i="2"/>
  <c r="K751" i="2"/>
  <c r="O751" i="2"/>
  <c r="K755" i="2"/>
  <c r="O755" i="2"/>
  <c r="K759" i="2"/>
  <c r="O759" i="2"/>
  <c r="K763" i="2"/>
  <c r="O763" i="2"/>
  <c r="K767" i="2"/>
  <c r="O767" i="2"/>
  <c r="K771" i="2"/>
  <c r="O771" i="2"/>
  <c r="K775" i="2"/>
  <c r="O775" i="2"/>
  <c r="K779" i="2"/>
  <c r="O779" i="2"/>
  <c r="K783" i="2"/>
  <c r="O783" i="2"/>
  <c r="K787" i="2"/>
  <c r="O787" i="2"/>
  <c r="K791" i="2"/>
  <c r="O791" i="2"/>
  <c r="K795" i="2"/>
  <c r="O795" i="2"/>
  <c r="K799" i="2"/>
  <c r="O799" i="2"/>
  <c r="K803" i="2"/>
  <c r="O803" i="2"/>
  <c r="K807" i="2"/>
  <c r="O807" i="2"/>
  <c r="K811" i="2"/>
  <c r="O811" i="2"/>
  <c r="K815" i="2"/>
  <c r="O815" i="2"/>
  <c r="K819" i="2"/>
  <c r="O819" i="2"/>
  <c r="K823" i="2"/>
  <c r="O823" i="2"/>
  <c r="K827" i="2"/>
  <c r="O827" i="2"/>
  <c r="K831" i="2"/>
  <c r="O831" i="2"/>
  <c r="K835" i="2"/>
  <c r="O835" i="2"/>
  <c r="K839" i="2"/>
  <c r="O839" i="2"/>
  <c r="K843" i="2"/>
  <c r="O843" i="2"/>
  <c r="K847" i="2"/>
  <c r="O847" i="2"/>
  <c r="K851" i="2"/>
  <c r="O851" i="2"/>
  <c r="K855" i="2"/>
  <c r="O855" i="2"/>
  <c r="K859" i="2"/>
  <c r="O859" i="2"/>
  <c r="K863" i="2"/>
  <c r="O863" i="2"/>
  <c r="K867" i="2"/>
  <c r="O867" i="2"/>
  <c r="K871" i="2"/>
  <c r="O871" i="2"/>
  <c r="K875" i="2"/>
  <c r="O875" i="2"/>
  <c r="K879" i="2"/>
  <c r="O879" i="2"/>
  <c r="K883" i="2"/>
  <c r="O883" i="2"/>
  <c r="K887" i="2"/>
  <c r="O887" i="2"/>
  <c r="K891" i="2"/>
  <c r="O891" i="2"/>
  <c r="K895" i="2"/>
  <c r="O895" i="2"/>
  <c r="K899" i="2"/>
  <c r="O899" i="2"/>
  <c r="K903" i="2"/>
  <c r="O903" i="2"/>
  <c r="K907" i="2"/>
  <c r="O907" i="2"/>
  <c r="K911" i="2"/>
  <c r="O911" i="2"/>
  <c r="K915" i="2"/>
  <c r="O915" i="2"/>
  <c r="K919" i="2"/>
  <c r="O919" i="2"/>
  <c r="K923" i="2"/>
  <c r="O923" i="2"/>
  <c r="K927" i="2"/>
  <c r="O927" i="2"/>
  <c r="K931" i="2"/>
  <c r="O931" i="2"/>
  <c r="K935" i="2"/>
  <c r="O935" i="2"/>
  <c r="K939" i="2"/>
  <c r="O939" i="2"/>
  <c r="K943" i="2"/>
  <c r="O943" i="2"/>
  <c r="K947" i="2"/>
  <c r="O947" i="2"/>
  <c r="K951" i="2"/>
  <c r="O951" i="2"/>
  <c r="K955" i="2"/>
  <c r="O955" i="2"/>
  <c r="K959" i="2"/>
  <c r="O959" i="2"/>
  <c r="K963" i="2"/>
  <c r="O963" i="2"/>
  <c r="K967" i="2"/>
  <c r="O967" i="2"/>
  <c r="K971" i="2"/>
  <c r="O971" i="2"/>
  <c r="K975" i="2"/>
  <c r="O975" i="2"/>
  <c r="K979" i="2"/>
  <c r="O979" i="2"/>
  <c r="K983" i="2"/>
  <c r="O983" i="2"/>
  <c r="K987" i="2"/>
  <c r="O987" i="2"/>
  <c r="K991" i="2"/>
  <c r="O991" i="2"/>
  <c r="K995" i="2"/>
  <c r="O995" i="2"/>
  <c r="K999" i="2"/>
  <c r="O999" i="2"/>
  <c r="K12" i="2"/>
  <c r="O12" i="2"/>
  <c r="K16" i="2"/>
  <c r="O16" i="2"/>
  <c r="K20" i="2"/>
  <c r="O20" i="2"/>
  <c r="K24" i="2"/>
  <c r="O24" i="2"/>
  <c r="K28" i="2"/>
  <c r="O28" i="2"/>
  <c r="K32" i="2"/>
  <c r="O32" i="2"/>
  <c r="K36" i="2"/>
  <c r="O36" i="2"/>
  <c r="K40" i="2"/>
  <c r="O40" i="2"/>
  <c r="K44" i="2"/>
  <c r="O44" i="2"/>
  <c r="K48" i="2"/>
  <c r="O48" i="2"/>
  <c r="K52" i="2"/>
  <c r="O52" i="2"/>
  <c r="K56" i="2"/>
  <c r="O56" i="2"/>
  <c r="K60" i="2"/>
  <c r="O60" i="2"/>
  <c r="K64" i="2"/>
  <c r="O64" i="2"/>
  <c r="K68" i="2"/>
  <c r="O68" i="2"/>
  <c r="K72" i="2"/>
  <c r="O72" i="2"/>
  <c r="K76" i="2"/>
  <c r="O76" i="2"/>
  <c r="K80" i="2"/>
  <c r="O80" i="2"/>
  <c r="K84" i="2"/>
  <c r="O84" i="2"/>
  <c r="K88" i="2"/>
  <c r="O88" i="2"/>
  <c r="K92" i="2"/>
  <c r="O92" i="2"/>
  <c r="K96" i="2"/>
  <c r="O96" i="2"/>
  <c r="K100" i="2"/>
  <c r="O100" i="2"/>
  <c r="K104" i="2"/>
  <c r="O104" i="2"/>
  <c r="K108" i="2"/>
  <c r="O108" i="2"/>
  <c r="K112" i="2"/>
  <c r="O112" i="2"/>
  <c r="K116" i="2"/>
  <c r="O116" i="2"/>
  <c r="K120" i="2"/>
  <c r="O120" i="2"/>
  <c r="K124" i="2"/>
  <c r="O124" i="2"/>
  <c r="K128" i="2"/>
  <c r="O128" i="2"/>
  <c r="K132" i="2"/>
  <c r="O132" i="2"/>
  <c r="K136" i="2"/>
  <c r="O136" i="2"/>
  <c r="K140" i="2"/>
  <c r="O140" i="2"/>
  <c r="K144" i="2"/>
  <c r="O144" i="2"/>
  <c r="K148" i="2"/>
  <c r="O148" i="2"/>
  <c r="K152" i="2"/>
  <c r="O152" i="2"/>
  <c r="K156" i="2"/>
  <c r="O156" i="2"/>
  <c r="K160" i="2"/>
  <c r="O160" i="2"/>
  <c r="K164" i="2"/>
  <c r="O164" i="2"/>
  <c r="K168" i="2"/>
  <c r="O168" i="2"/>
  <c r="K172" i="2"/>
  <c r="O172" i="2"/>
  <c r="K176" i="2"/>
  <c r="O176" i="2"/>
  <c r="K180" i="2"/>
  <c r="O180" i="2"/>
  <c r="K184" i="2"/>
  <c r="O184" i="2"/>
  <c r="K188" i="2"/>
  <c r="O188" i="2"/>
  <c r="K192" i="2"/>
  <c r="O192" i="2"/>
  <c r="K196" i="2"/>
  <c r="O196" i="2"/>
  <c r="K200" i="2"/>
  <c r="O200" i="2"/>
  <c r="K204" i="2"/>
  <c r="O204" i="2"/>
  <c r="K208" i="2"/>
  <c r="O208" i="2"/>
  <c r="K212" i="2"/>
  <c r="O212" i="2"/>
  <c r="K216" i="2"/>
  <c r="O216" i="2"/>
  <c r="K220" i="2"/>
  <c r="O220" i="2"/>
  <c r="K224" i="2"/>
  <c r="O224" i="2"/>
  <c r="K228" i="2"/>
  <c r="O228" i="2"/>
  <c r="K232" i="2"/>
  <c r="O232" i="2"/>
  <c r="K236" i="2"/>
  <c r="O236" i="2"/>
  <c r="K240" i="2"/>
  <c r="O240" i="2"/>
  <c r="K244" i="2"/>
  <c r="O244" i="2"/>
  <c r="K248" i="2"/>
  <c r="O248" i="2"/>
  <c r="K252" i="2"/>
  <c r="O252" i="2"/>
  <c r="K256" i="2"/>
  <c r="O256" i="2"/>
  <c r="K260" i="2"/>
  <c r="O260" i="2"/>
  <c r="K264" i="2"/>
  <c r="O264" i="2"/>
  <c r="K268" i="2"/>
  <c r="O268" i="2"/>
  <c r="K272" i="2"/>
  <c r="O272" i="2"/>
  <c r="K276" i="2"/>
  <c r="O276" i="2"/>
  <c r="K280" i="2"/>
  <c r="O280" i="2"/>
  <c r="K284" i="2"/>
  <c r="O284" i="2"/>
  <c r="K288" i="2"/>
  <c r="O288" i="2"/>
  <c r="K292" i="2"/>
  <c r="O292" i="2"/>
  <c r="K296" i="2"/>
  <c r="O296" i="2"/>
  <c r="K300" i="2"/>
  <c r="O300" i="2"/>
  <c r="K304" i="2"/>
  <c r="O304" i="2"/>
  <c r="K308" i="2"/>
  <c r="O308" i="2"/>
  <c r="K312" i="2"/>
  <c r="O312" i="2"/>
  <c r="K316" i="2"/>
  <c r="O316" i="2"/>
  <c r="K320" i="2"/>
  <c r="O320" i="2"/>
  <c r="K324" i="2"/>
  <c r="O324" i="2"/>
  <c r="K328" i="2"/>
  <c r="O328" i="2"/>
  <c r="K332" i="2"/>
  <c r="O332" i="2"/>
  <c r="K336" i="2"/>
  <c r="O336" i="2"/>
  <c r="K340" i="2"/>
  <c r="O340" i="2"/>
  <c r="K344" i="2"/>
  <c r="O344" i="2"/>
  <c r="K348" i="2"/>
  <c r="O348" i="2"/>
  <c r="K352" i="2"/>
  <c r="O352" i="2"/>
  <c r="K356" i="2"/>
  <c r="O356" i="2"/>
  <c r="K360" i="2"/>
  <c r="O360" i="2"/>
  <c r="K364" i="2"/>
  <c r="O364" i="2"/>
  <c r="K368" i="2"/>
  <c r="O368" i="2"/>
  <c r="K372" i="2"/>
  <c r="O372" i="2"/>
  <c r="K376" i="2"/>
  <c r="O376" i="2"/>
  <c r="K380" i="2"/>
  <c r="O380" i="2"/>
  <c r="K384" i="2"/>
  <c r="O384" i="2"/>
  <c r="K388" i="2"/>
  <c r="O388" i="2"/>
  <c r="K392" i="2"/>
  <c r="O392" i="2"/>
  <c r="K396" i="2"/>
  <c r="O396" i="2"/>
  <c r="K400" i="2"/>
  <c r="O400" i="2"/>
  <c r="K404" i="2"/>
  <c r="O404" i="2"/>
  <c r="K408" i="2"/>
  <c r="O408" i="2"/>
  <c r="K412" i="2"/>
  <c r="O412" i="2"/>
  <c r="K416" i="2"/>
  <c r="O416" i="2"/>
  <c r="K420" i="2"/>
  <c r="O420" i="2"/>
  <c r="K424" i="2"/>
  <c r="O424" i="2"/>
  <c r="K428" i="2"/>
  <c r="O428" i="2"/>
  <c r="K432" i="2"/>
  <c r="O432" i="2"/>
  <c r="K436" i="2"/>
  <c r="O436" i="2"/>
  <c r="K440" i="2"/>
  <c r="O440" i="2"/>
  <c r="K444" i="2"/>
  <c r="O444" i="2"/>
  <c r="K448" i="2"/>
  <c r="O448" i="2"/>
  <c r="K452" i="2"/>
  <c r="O452" i="2"/>
  <c r="K456" i="2"/>
  <c r="O456" i="2"/>
  <c r="K460" i="2"/>
  <c r="O460" i="2"/>
  <c r="K464" i="2"/>
  <c r="O464" i="2"/>
  <c r="K468" i="2"/>
  <c r="O468" i="2"/>
  <c r="K472" i="2"/>
  <c r="O472" i="2"/>
  <c r="K476" i="2"/>
  <c r="O476" i="2"/>
  <c r="K480" i="2"/>
  <c r="O480" i="2"/>
  <c r="K484" i="2"/>
  <c r="O484" i="2"/>
  <c r="K488" i="2"/>
  <c r="O488" i="2"/>
  <c r="K492" i="2"/>
  <c r="O492" i="2"/>
  <c r="K496" i="2"/>
  <c r="O496" i="2"/>
  <c r="K500" i="2"/>
  <c r="O500" i="2"/>
  <c r="K504" i="2"/>
  <c r="O504" i="2"/>
  <c r="K508" i="2"/>
  <c r="O508" i="2"/>
  <c r="K512" i="2"/>
  <c r="O512" i="2"/>
  <c r="K516" i="2"/>
  <c r="O516" i="2"/>
  <c r="K520" i="2"/>
  <c r="O520" i="2"/>
  <c r="K524" i="2"/>
  <c r="O524" i="2"/>
  <c r="K528" i="2"/>
  <c r="O528" i="2"/>
  <c r="K532" i="2"/>
  <c r="O532" i="2"/>
  <c r="K536" i="2"/>
  <c r="O536" i="2"/>
  <c r="K540" i="2"/>
  <c r="O540" i="2"/>
  <c r="K544" i="2"/>
  <c r="O544" i="2"/>
  <c r="K548" i="2"/>
  <c r="O548" i="2"/>
  <c r="K552" i="2"/>
  <c r="O552" i="2"/>
  <c r="K556" i="2"/>
  <c r="O556" i="2"/>
  <c r="K560" i="2"/>
  <c r="O560" i="2"/>
  <c r="K564" i="2"/>
  <c r="O564" i="2"/>
  <c r="K568" i="2"/>
  <c r="O568" i="2"/>
  <c r="K572" i="2"/>
  <c r="O572" i="2"/>
  <c r="K576" i="2"/>
  <c r="O576" i="2"/>
  <c r="K580" i="2"/>
  <c r="O580" i="2"/>
  <c r="K584" i="2"/>
  <c r="O584" i="2"/>
  <c r="K588" i="2"/>
  <c r="O588" i="2"/>
  <c r="K592" i="2"/>
  <c r="O592" i="2"/>
  <c r="K596" i="2"/>
  <c r="O596" i="2"/>
  <c r="K600" i="2"/>
  <c r="O600" i="2"/>
  <c r="K604" i="2"/>
  <c r="O604" i="2"/>
  <c r="K608" i="2"/>
  <c r="O608" i="2"/>
  <c r="K612" i="2"/>
  <c r="O612" i="2"/>
  <c r="K616" i="2"/>
  <c r="O616" i="2"/>
  <c r="K620" i="2"/>
  <c r="O620" i="2"/>
  <c r="K624" i="2"/>
  <c r="O624" i="2"/>
  <c r="K628" i="2"/>
  <c r="O628" i="2"/>
  <c r="K632" i="2"/>
  <c r="O632" i="2"/>
  <c r="K636" i="2"/>
  <c r="O636" i="2"/>
  <c r="K640" i="2"/>
  <c r="O640" i="2"/>
  <c r="K644" i="2"/>
  <c r="O644" i="2"/>
  <c r="K648" i="2"/>
  <c r="O648" i="2"/>
  <c r="K652" i="2"/>
  <c r="O652" i="2"/>
  <c r="K656" i="2"/>
  <c r="O656" i="2"/>
  <c r="K660" i="2"/>
  <c r="O660" i="2"/>
  <c r="K664" i="2"/>
  <c r="O664" i="2"/>
  <c r="K668" i="2"/>
  <c r="O668" i="2"/>
  <c r="K672" i="2"/>
  <c r="O672" i="2"/>
  <c r="K676" i="2"/>
  <c r="O676" i="2"/>
  <c r="K680" i="2"/>
  <c r="O680" i="2"/>
  <c r="K684" i="2"/>
  <c r="O684" i="2"/>
  <c r="K688" i="2"/>
  <c r="O688" i="2"/>
  <c r="K692" i="2"/>
  <c r="O692" i="2"/>
  <c r="K696" i="2"/>
  <c r="O696" i="2"/>
  <c r="K700" i="2"/>
  <c r="O700" i="2"/>
  <c r="K704" i="2"/>
  <c r="O704" i="2"/>
  <c r="K708" i="2"/>
  <c r="O708" i="2"/>
  <c r="K712" i="2"/>
  <c r="O712" i="2"/>
  <c r="K716" i="2"/>
  <c r="O716" i="2"/>
  <c r="K720" i="2"/>
  <c r="O720" i="2"/>
  <c r="K724" i="2"/>
  <c r="O724" i="2"/>
  <c r="K728" i="2"/>
  <c r="O728" i="2"/>
  <c r="K732" i="2"/>
  <c r="O732" i="2"/>
  <c r="K736" i="2"/>
  <c r="O736" i="2"/>
  <c r="K740" i="2"/>
  <c r="O740" i="2"/>
  <c r="K744" i="2"/>
  <c r="O744" i="2"/>
  <c r="K748" i="2"/>
  <c r="O748" i="2"/>
  <c r="K752" i="2"/>
  <c r="O752" i="2"/>
  <c r="K756" i="2"/>
  <c r="O756" i="2"/>
  <c r="K760" i="2"/>
  <c r="O760" i="2"/>
  <c r="K764" i="2"/>
  <c r="O764" i="2"/>
  <c r="K768" i="2"/>
  <c r="O768" i="2"/>
  <c r="K772" i="2"/>
  <c r="O772" i="2"/>
  <c r="K776" i="2"/>
  <c r="O776" i="2"/>
  <c r="K780" i="2"/>
  <c r="O780" i="2"/>
  <c r="K784" i="2"/>
  <c r="O784" i="2"/>
  <c r="K788" i="2"/>
  <c r="O788" i="2"/>
  <c r="K792" i="2"/>
  <c r="O792" i="2"/>
  <c r="K796" i="2"/>
  <c r="O796" i="2"/>
  <c r="K800" i="2"/>
  <c r="O800" i="2"/>
  <c r="K804" i="2"/>
  <c r="O804" i="2"/>
  <c r="K808" i="2"/>
  <c r="O808" i="2"/>
  <c r="K812" i="2"/>
  <c r="O812" i="2"/>
  <c r="K816" i="2"/>
  <c r="O816" i="2"/>
  <c r="K820" i="2"/>
  <c r="O820" i="2"/>
  <c r="K824" i="2"/>
  <c r="O824" i="2"/>
  <c r="K828" i="2"/>
  <c r="O828" i="2"/>
  <c r="K832" i="2"/>
  <c r="O832" i="2"/>
  <c r="K836" i="2"/>
  <c r="O836" i="2"/>
  <c r="K840" i="2"/>
  <c r="O840" i="2"/>
  <c r="K844" i="2"/>
  <c r="O844" i="2"/>
  <c r="K848" i="2"/>
  <c r="O848" i="2"/>
  <c r="K852" i="2"/>
  <c r="O852" i="2"/>
  <c r="K856" i="2"/>
  <c r="O856" i="2"/>
  <c r="K860" i="2"/>
  <c r="O860" i="2"/>
  <c r="K864" i="2"/>
  <c r="O864" i="2"/>
  <c r="K868" i="2"/>
  <c r="O868" i="2"/>
  <c r="K872" i="2"/>
  <c r="O872" i="2"/>
  <c r="K876" i="2"/>
  <c r="O876" i="2"/>
  <c r="K880" i="2"/>
  <c r="O880" i="2"/>
  <c r="K884" i="2"/>
  <c r="O884" i="2"/>
  <c r="K888" i="2"/>
  <c r="O888" i="2"/>
  <c r="K892" i="2"/>
  <c r="O892" i="2"/>
  <c r="K896" i="2"/>
  <c r="O896" i="2"/>
  <c r="K900" i="2"/>
  <c r="O900" i="2"/>
  <c r="K904" i="2"/>
  <c r="O904" i="2"/>
  <c r="K908" i="2"/>
  <c r="O908" i="2"/>
  <c r="K912" i="2"/>
  <c r="O912" i="2"/>
  <c r="K916" i="2"/>
  <c r="O916" i="2"/>
  <c r="K920" i="2"/>
  <c r="O920" i="2"/>
  <c r="K924" i="2"/>
  <c r="O924" i="2"/>
  <c r="K928" i="2"/>
  <c r="O928" i="2"/>
  <c r="K932" i="2"/>
  <c r="O932" i="2"/>
  <c r="K936" i="2"/>
  <c r="O936" i="2"/>
  <c r="K940" i="2"/>
  <c r="O940" i="2"/>
  <c r="K944" i="2"/>
  <c r="O944" i="2"/>
  <c r="K948" i="2"/>
  <c r="O948" i="2"/>
  <c r="K952" i="2"/>
  <c r="O952" i="2"/>
  <c r="K956" i="2"/>
  <c r="O956" i="2"/>
  <c r="K960" i="2"/>
  <c r="O960" i="2"/>
  <c r="K964" i="2"/>
  <c r="O964" i="2"/>
  <c r="K968" i="2"/>
  <c r="O968" i="2"/>
  <c r="K972" i="2"/>
  <c r="O972" i="2"/>
  <c r="K976" i="2"/>
  <c r="O976" i="2"/>
  <c r="K980" i="2"/>
  <c r="O980" i="2"/>
  <c r="K984" i="2"/>
  <c r="O984" i="2"/>
  <c r="K988" i="2"/>
  <c r="O988" i="2"/>
  <c r="K992" i="2"/>
  <c r="O992" i="2"/>
  <c r="K996" i="2"/>
  <c r="O996" i="2"/>
  <c r="K1000" i="2"/>
  <c r="O1000" i="2"/>
  <c r="K985" i="2"/>
  <c r="O985" i="2"/>
  <c r="P1002" i="2"/>
  <c r="Q1002" i="2"/>
  <c r="P1001" i="2"/>
  <c r="P1000" i="2"/>
  <c r="P999" i="2"/>
  <c r="P998" i="2"/>
  <c r="P997" i="2"/>
  <c r="P996" i="2"/>
  <c r="P995" i="2"/>
  <c r="P994" i="2"/>
  <c r="P993" i="2"/>
  <c r="P992" i="2"/>
  <c r="P991" i="2"/>
  <c r="P990" i="2"/>
  <c r="P989" i="2"/>
  <c r="P988" i="2"/>
  <c r="P987" i="2"/>
  <c r="P986" i="2"/>
  <c r="P985" i="2"/>
  <c r="P984" i="2"/>
  <c r="P983" i="2"/>
  <c r="P982" i="2"/>
  <c r="P981" i="2"/>
  <c r="P980" i="2"/>
  <c r="P979" i="2"/>
  <c r="P978" i="2"/>
  <c r="P977" i="2"/>
  <c r="P976" i="2"/>
  <c r="P975" i="2"/>
  <c r="P974" i="2"/>
  <c r="P973" i="2"/>
  <c r="P972" i="2"/>
  <c r="P971" i="2"/>
  <c r="P970" i="2"/>
  <c r="P969" i="2"/>
  <c r="P968" i="2"/>
  <c r="P967" i="2"/>
  <c r="P966" i="2"/>
  <c r="P965" i="2"/>
  <c r="P964" i="2"/>
  <c r="P963" i="2"/>
  <c r="P962" i="2"/>
  <c r="P961" i="2"/>
  <c r="P960" i="2"/>
  <c r="P959" i="2"/>
  <c r="P958" i="2"/>
  <c r="P957" i="2"/>
  <c r="P956" i="2"/>
  <c r="P955" i="2"/>
  <c r="P954" i="2"/>
  <c r="P953" i="2"/>
  <c r="P952" i="2"/>
  <c r="P951" i="2"/>
  <c r="P950" i="2"/>
  <c r="P949" i="2"/>
  <c r="P948" i="2"/>
  <c r="P947" i="2"/>
  <c r="P946" i="2"/>
  <c r="P945" i="2"/>
  <c r="P944" i="2"/>
  <c r="P943" i="2"/>
  <c r="P942" i="2"/>
  <c r="P941" i="2"/>
  <c r="P940" i="2"/>
  <c r="P939" i="2"/>
  <c r="P938" i="2"/>
  <c r="P937" i="2"/>
  <c r="P936" i="2"/>
  <c r="P935" i="2"/>
  <c r="P934" i="2"/>
  <c r="P933" i="2"/>
  <c r="P932" i="2"/>
  <c r="P931" i="2"/>
  <c r="P930" i="2"/>
  <c r="P929" i="2"/>
  <c r="P928" i="2"/>
  <c r="P927" i="2"/>
  <c r="P926" i="2"/>
  <c r="P925" i="2"/>
  <c r="P924" i="2"/>
  <c r="P923" i="2"/>
  <c r="P922" i="2"/>
  <c r="P921" i="2"/>
  <c r="P920" i="2"/>
  <c r="P919" i="2"/>
  <c r="P918" i="2"/>
  <c r="P917" i="2"/>
  <c r="P916" i="2"/>
  <c r="P915" i="2"/>
  <c r="P914" i="2"/>
  <c r="P913" i="2"/>
  <c r="P912" i="2"/>
  <c r="P911" i="2"/>
  <c r="P910" i="2"/>
  <c r="P909" i="2"/>
  <c r="P908" i="2"/>
  <c r="P907" i="2"/>
  <c r="P906" i="2"/>
  <c r="P905" i="2"/>
  <c r="P904" i="2"/>
  <c r="P903" i="2"/>
  <c r="P902" i="2"/>
  <c r="P901" i="2"/>
  <c r="P900" i="2"/>
  <c r="P899" i="2"/>
  <c r="P898" i="2"/>
  <c r="P897" i="2"/>
  <c r="P896" i="2"/>
  <c r="P895" i="2"/>
  <c r="P894" i="2"/>
  <c r="P893" i="2"/>
  <c r="P892" i="2"/>
  <c r="P891" i="2"/>
  <c r="P890" i="2"/>
  <c r="P889" i="2"/>
  <c r="P888" i="2"/>
  <c r="P887" i="2"/>
  <c r="P886" i="2"/>
  <c r="P885" i="2"/>
  <c r="P884" i="2"/>
  <c r="P883" i="2"/>
  <c r="P882" i="2"/>
  <c r="P881" i="2"/>
  <c r="P880" i="2"/>
  <c r="P879" i="2"/>
  <c r="P878" i="2"/>
  <c r="P877" i="2"/>
  <c r="P876" i="2"/>
  <c r="P875" i="2"/>
  <c r="P874" i="2"/>
  <c r="P873" i="2"/>
  <c r="P872" i="2"/>
  <c r="P871" i="2"/>
  <c r="P870" i="2"/>
  <c r="P869" i="2"/>
  <c r="P868" i="2"/>
  <c r="P867" i="2"/>
  <c r="P866" i="2"/>
  <c r="P865" i="2"/>
  <c r="P864" i="2"/>
  <c r="P863" i="2"/>
  <c r="P862" i="2"/>
  <c r="P861" i="2"/>
  <c r="P860" i="2"/>
  <c r="P859" i="2"/>
  <c r="P858" i="2"/>
  <c r="P857" i="2"/>
  <c r="P856" i="2"/>
  <c r="P855" i="2"/>
  <c r="P854" i="2"/>
  <c r="P853" i="2"/>
  <c r="P852" i="2"/>
  <c r="P851" i="2"/>
  <c r="P850" i="2"/>
  <c r="P849" i="2"/>
  <c r="P848" i="2"/>
  <c r="P847" i="2"/>
  <c r="P846" i="2"/>
  <c r="P845" i="2"/>
  <c r="P844" i="2"/>
  <c r="P843" i="2"/>
  <c r="P842" i="2"/>
  <c r="P841" i="2"/>
  <c r="P840" i="2"/>
  <c r="P839" i="2"/>
  <c r="P838" i="2"/>
  <c r="P837" i="2"/>
  <c r="P836" i="2"/>
  <c r="P835" i="2"/>
  <c r="P834" i="2"/>
  <c r="P833" i="2"/>
  <c r="P832" i="2"/>
  <c r="P831" i="2"/>
  <c r="P830" i="2"/>
  <c r="P829" i="2"/>
  <c r="P828" i="2"/>
  <c r="P827" i="2"/>
  <c r="P826" i="2"/>
  <c r="P825" i="2"/>
  <c r="P824" i="2"/>
  <c r="P823" i="2"/>
  <c r="P822" i="2"/>
  <c r="P821" i="2"/>
  <c r="P820" i="2"/>
  <c r="P819" i="2"/>
  <c r="P818" i="2"/>
  <c r="P817" i="2"/>
  <c r="P816" i="2"/>
  <c r="P815" i="2"/>
  <c r="P814" i="2"/>
  <c r="P813" i="2"/>
  <c r="P812" i="2"/>
  <c r="P811" i="2"/>
  <c r="P810" i="2"/>
  <c r="P809" i="2"/>
  <c r="P808" i="2"/>
  <c r="P807" i="2"/>
  <c r="P806" i="2"/>
  <c r="P805" i="2"/>
  <c r="P804" i="2"/>
  <c r="P803" i="2"/>
  <c r="P802" i="2"/>
  <c r="P801" i="2"/>
  <c r="P800" i="2"/>
  <c r="P799" i="2"/>
  <c r="P798" i="2"/>
  <c r="P797" i="2"/>
  <c r="P796" i="2"/>
  <c r="P795" i="2"/>
  <c r="P794" i="2"/>
  <c r="P793" i="2"/>
  <c r="P792" i="2"/>
  <c r="P791" i="2"/>
  <c r="P790" i="2"/>
  <c r="P789" i="2"/>
  <c r="P788" i="2"/>
  <c r="P787" i="2"/>
  <c r="P786" i="2"/>
  <c r="P785" i="2"/>
  <c r="P784" i="2"/>
  <c r="P783" i="2"/>
  <c r="P782" i="2"/>
  <c r="P781" i="2"/>
  <c r="P780" i="2"/>
  <c r="P779" i="2"/>
  <c r="P778" i="2"/>
  <c r="P777" i="2"/>
  <c r="P776" i="2"/>
  <c r="P775" i="2"/>
  <c r="P774" i="2"/>
  <c r="P773" i="2"/>
  <c r="P772" i="2"/>
  <c r="P771" i="2"/>
  <c r="P770" i="2"/>
  <c r="P769" i="2"/>
  <c r="P768" i="2"/>
  <c r="P767" i="2"/>
  <c r="P766" i="2"/>
  <c r="P765" i="2"/>
  <c r="P764" i="2"/>
  <c r="P763" i="2"/>
  <c r="P762" i="2"/>
  <c r="P761" i="2"/>
  <c r="P760" i="2"/>
  <c r="P759" i="2"/>
  <c r="P758" i="2"/>
  <c r="P757" i="2"/>
  <c r="P756" i="2"/>
  <c r="P755" i="2"/>
  <c r="P754" i="2"/>
  <c r="P753" i="2"/>
  <c r="P752" i="2"/>
  <c r="P751" i="2"/>
  <c r="P750" i="2"/>
  <c r="P749" i="2"/>
  <c r="P748" i="2"/>
  <c r="P747" i="2"/>
  <c r="P746" i="2"/>
  <c r="P745" i="2"/>
  <c r="P744" i="2"/>
  <c r="P743" i="2"/>
  <c r="P742" i="2"/>
  <c r="P741" i="2"/>
  <c r="P740" i="2"/>
  <c r="P739" i="2"/>
  <c r="P738" i="2"/>
  <c r="P737" i="2"/>
  <c r="P736" i="2"/>
  <c r="P735" i="2"/>
  <c r="P734" i="2"/>
  <c r="P733" i="2"/>
  <c r="P732" i="2"/>
  <c r="P731" i="2"/>
  <c r="P730" i="2"/>
  <c r="P729" i="2"/>
  <c r="P728" i="2"/>
  <c r="P727" i="2"/>
  <c r="P726" i="2"/>
  <c r="P725" i="2"/>
  <c r="P724" i="2"/>
  <c r="P723" i="2"/>
  <c r="P722" i="2"/>
  <c r="P721" i="2"/>
  <c r="P720" i="2"/>
  <c r="P719" i="2"/>
  <c r="P718" i="2"/>
  <c r="P717" i="2"/>
  <c r="P716" i="2"/>
  <c r="P715" i="2"/>
  <c r="P714" i="2"/>
  <c r="P713" i="2"/>
  <c r="P712" i="2"/>
  <c r="P711" i="2"/>
  <c r="P710" i="2"/>
  <c r="P709" i="2"/>
  <c r="P708" i="2"/>
  <c r="P707" i="2"/>
  <c r="P706" i="2"/>
  <c r="P705" i="2"/>
  <c r="P704" i="2"/>
  <c r="P703" i="2"/>
  <c r="P702" i="2"/>
  <c r="P701" i="2"/>
  <c r="P700" i="2"/>
  <c r="P699" i="2"/>
  <c r="P698" i="2"/>
  <c r="P697" i="2"/>
  <c r="P696" i="2"/>
  <c r="P695" i="2"/>
  <c r="P694" i="2"/>
  <c r="P693" i="2"/>
  <c r="P692" i="2"/>
  <c r="P691" i="2"/>
  <c r="P690" i="2"/>
  <c r="P689" i="2"/>
  <c r="P688" i="2"/>
  <c r="P687" i="2"/>
  <c r="P686" i="2"/>
  <c r="P685" i="2"/>
  <c r="P684" i="2"/>
  <c r="P683" i="2"/>
  <c r="P682" i="2"/>
  <c r="P681" i="2"/>
  <c r="P680" i="2"/>
  <c r="P679" i="2"/>
  <c r="P678" i="2"/>
  <c r="P677" i="2"/>
  <c r="P676" i="2"/>
  <c r="P675" i="2"/>
  <c r="P674" i="2"/>
  <c r="P673" i="2"/>
  <c r="P672" i="2"/>
  <c r="P671" i="2"/>
  <c r="P670" i="2"/>
  <c r="P669" i="2"/>
  <c r="P668" i="2"/>
  <c r="P667" i="2"/>
  <c r="P666" i="2"/>
  <c r="P665" i="2"/>
  <c r="P664" i="2"/>
  <c r="P663" i="2"/>
  <c r="P662" i="2"/>
  <c r="P661" i="2"/>
  <c r="P660" i="2"/>
  <c r="P659" i="2"/>
  <c r="P658" i="2"/>
  <c r="P657" i="2"/>
  <c r="P656" i="2"/>
  <c r="P655" i="2"/>
  <c r="P654" i="2"/>
  <c r="P653" i="2"/>
  <c r="P652" i="2"/>
  <c r="P651" i="2"/>
  <c r="P650" i="2"/>
  <c r="P649" i="2"/>
  <c r="P648" i="2"/>
  <c r="P647" i="2"/>
  <c r="P646" i="2"/>
  <c r="P645" i="2"/>
  <c r="P644" i="2"/>
  <c r="P643" i="2"/>
  <c r="P642" i="2"/>
  <c r="P641" i="2"/>
  <c r="P640" i="2"/>
  <c r="P639" i="2"/>
  <c r="P638" i="2"/>
  <c r="P637" i="2"/>
  <c r="P636" i="2"/>
  <c r="P635" i="2"/>
  <c r="P634" i="2"/>
  <c r="P633" i="2"/>
  <c r="P632" i="2"/>
  <c r="P631" i="2"/>
  <c r="P630" i="2"/>
  <c r="P629" i="2"/>
  <c r="P628" i="2"/>
  <c r="P627" i="2"/>
  <c r="P626" i="2"/>
  <c r="P625" i="2"/>
  <c r="P624" i="2"/>
  <c r="P623" i="2"/>
  <c r="P622" i="2"/>
  <c r="P621" i="2"/>
  <c r="P620" i="2"/>
  <c r="P619" i="2"/>
  <c r="P618" i="2"/>
  <c r="P617" i="2"/>
  <c r="P616" i="2"/>
  <c r="P615" i="2"/>
  <c r="P614" i="2"/>
  <c r="P613" i="2"/>
  <c r="P612" i="2"/>
  <c r="P611" i="2"/>
  <c r="P610" i="2"/>
  <c r="P609" i="2"/>
  <c r="P608" i="2"/>
  <c r="P607" i="2"/>
  <c r="P606" i="2"/>
  <c r="P605" i="2"/>
  <c r="P604" i="2"/>
  <c r="P603" i="2"/>
  <c r="P602" i="2"/>
  <c r="P601" i="2"/>
  <c r="P600" i="2"/>
  <c r="P599" i="2"/>
  <c r="P598" i="2"/>
  <c r="P597" i="2"/>
  <c r="P596" i="2"/>
  <c r="P595" i="2"/>
  <c r="P594" i="2"/>
  <c r="P593" i="2"/>
  <c r="P592" i="2"/>
  <c r="P591" i="2"/>
  <c r="P590" i="2"/>
  <c r="P589" i="2"/>
  <c r="P588" i="2"/>
  <c r="P587" i="2"/>
  <c r="P586" i="2"/>
  <c r="P585" i="2"/>
  <c r="P584" i="2"/>
  <c r="P583" i="2"/>
  <c r="P582" i="2"/>
  <c r="P581" i="2"/>
  <c r="P580" i="2"/>
  <c r="P579" i="2"/>
  <c r="P578" i="2"/>
  <c r="P577" i="2"/>
  <c r="P576" i="2"/>
  <c r="P575" i="2"/>
  <c r="P574" i="2"/>
  <c r="P573" i="2"/>
  <c r="P572" i="2"/>
  <c r="P571" i="2"/>
  <c r="P570" i="2"/>
  <c r="P569" i="2"/>
  <c r="P568" i="2"/>
  <c r="P567" i="2"/>
  <c r="P566" i="2"/>
  <c r="P565" i="2"/>
  <c r="P564" i="2"/>
  <c r="P563" i="2"/>
  <c r="P562" i="2"/>
  <c r="P561" i="2"/>
  <c r="P560" i="2"/>
  <c r="P559" i="2"/>
  <c r="P558" i="2"/>
  <c r="P557" i="2"/>
  <c r="P556" i="2"/>
  <c r="P555" i="2"/>
  <c r="P554" i="2"/>
  <c r="P553" i="2"/>
  <c r="P552" i="2"/>
  <c r="P551" i="2"/>
  <c r="P550" i="2"/>
  <c r="P549" i="2"/>
  <c r="P548" i="2"/>
  <c r="P547" i="2"/>
  <c r="P546" i="2"/>
  <c r="P545" i="2"/>
  <c r="P544" i="2"/>
  <c r="P543" i="2"/>
  <c r="P542" i="2"/>
  <c r="P541" i="2"/>
  <c r="P540" i="2"/>
  <c r="P539" i="2"/>
  <c r="P538" i="2"/>
  <c r="P537" i="2"/>
  <c r="P536" i="2"/>
  <c r="P535" i="2"/>
  <c r="P534" i="2"/>
  <c r="P533" i="2"/>
  <c r="P532" i="2"/>
  <c r="P531" i="2"/>
  <c r="P530" i="2"/>
  <c r="P529" i="2"/>
  <c r="P528" i="2"/>
  <c r="P527" i="2"/>
  <c r="P526" i="2"/>
  <c r="P525" i="2"/>
  <c r="P524" i="2"/>
  <c r="P523" i="2"/>
  <c r="P522" i="2"/>
  <c r="P521" i="2"/>
  <c r="P520" i="2"/>
  <c r="P519" i="2"/>
  <c r="P518" i="2"/>
  <c r="P517" i="2"/>
  <c r="P516" i="2"/>
  <c r="P515" i="2"/>
  <c r="P514" i="2"/>
  <c r="P513" i="2"/>
  <c r="P512" i="2"/>
  <c r="P511" i="2"/>
  <c r="P510" i="2"/>
  <c r="P509" i="2"/>
  <c r="P508" i="2"/>
  <c r="P507" i="2"/>
  <c r="P506" i="2"/>
  <c r="P505" i="2"/>
  <c r="P504" i="2"/>
  <c r="P503" i="2"/>
  <c r="P502" i="2"/>
  <c r="P501" i="2"/>
  <c r="P500" i="2"/>
  <c r="P499" i="2"/>
  <c r="P498" i="2"/>
  <c r="P497" i="2"/>
  <c r="P496" i="2"/>
  <c r="P495" i="2"/>
  <c r="P494" i="2"/>
  <c r="P493" i="2"/>
  <c r="P492" i="2"/>
  <c r="P491" i="2"/>
  <c r="P490" i="2"/>
  <c r="P489" i="2"/>
  <c r="P488" i="2"/>
  <c r="P487" i="2"/>
  <c r="P486" i="2"/>
  <c r="P485" i="2"/>
  <c r="P484" i="2"/>
  <c r="P483" i="2"/>
  <c r="P482" i="2"/>
  <c r="P481" i="2"/>
  <c r="P480" i="2"/>
  <c r="P479" i="2"/>
  <c r="P478" i="2"/>
  <c r="P477" i="2"/>
  <c r="P476" i="2"/>
  <c r="P475" i="2"/>
  <c r="P474" i="2"/>
  <c r="P473" i="2"/>
  <c r="P472" i="2"/>
  <c r="P471" i="2"/>
  <c r="P470" i="2"/>
  <c r="P469" i="2"/>
  <c r="P468" i="2"/>
  <c r="P467" i="2"/>
  <c r="P466" i="2"/>
  <c r="P465" i="2"/>
  <c r="P464" i="2"/>
  <c r="P463" i="2"/>
  <c r="P462" i="2"/>
  <c r="P461" i="2"/>
  <c r="P460" i="2"/>
  <c r="P459" i="2"/>
  <c r="P458" i="2"/>
  <c r="P457" i="2"/>
  <c r="P456" i="2"/>
  <c r="P455" i="2"/>
  <c r="P454" i="2"/>
  <c r="P453" i="2"/>
  <c r="P452" i="2"/>
  <c r="P451" i="2"/>
  <c r="P450" i="2"/>
  <c r="P449" i="2"/>
  <c r="P448" i="2"/>
  <c r="P447" i="2"/>
  <c r="P446" i="2"/>
  <c r="P445" i="2"/>
  <c r="P444" i="2"/>
  <c r="P443" i="2"/>
  <c r="P442" i="2"/>
  <c r="P441" i="2"/>
  <c r="P440" i="2"/>
  <c r="P439" i="2"/>
  <c r="P438" i="2"/>
  <c r="P437" i="2"/>
  <c r="P436" i="2"/>
  <c r="P435" i="2"/>
  <c r="P434" i="2"/>
  <c r="P433" i="2"/>
  <c r="P432" i="2"/>
  <c r="P431" i="2"/>
  <c r="P430" i="2"/>
  <c r="P429" i="2"/>
  <c r="P428" i="2"/>
  <c r="P427" i="2"/>
  <c r="P426" i="2"/>
  <c r="P425" i="2"/>
  <c r="P424" i="2"/>
  <c r="P423" i="2"/>
  <c r="P422" i="2"/>
  <c r="P421" i="2"/>
  <c r="P420" i="2"/>
  <c r="P419" i="2"/>
  <c r="P418" i="2"/>
  <c r="P417" i="2"/>
  <c r="P416" i="2"/>
  <c r="P415" i="2"/>
  <c r="P414" i="2"/>
  <c r="P413" i="2"/>
  <c r="P412" i="2"/>
  <c r="P411" i="2"/>
  <c r="P410" i="2"/>
  <c r="P409" i="2"/>
  <c r="P408" i="2"/>
  <c r="P407" i="2"/>
  <c r="P406" i="2"/>
  <c r="P405" i="2"/>
  <c r="P404" i="2"/>
  <c r="P403" i="2"/>
  <c r="P402" i="2"/>
  <c r="P401" i="2"/>
  <c r="P400" i="2"/>
  <c r="P399" i="2"/>
  <c r="P398" i="2"/>
  <c r="P397" i="2"/>
  <c r="P396" i="2"/>
  <c r="P395" i="2"/>
  <c r="P394" i="2"/>
  <c r="P393" i="2"/>
  <c r="P392" i="2"/>
  <c r="P391" i="2"/>
  <c r="P390" i="2"/>
  <c r="P389" i="2"/>
  <c r="P388" i="2"/>
  <c r="P387" i="2"/>
  <c r="P386" i="2"/>
  <c r="P385" i="2"/>
  <c r="P384" i="2"/>
  <c r="P383" i="2"/>
  <c r="P382" i="2"/>
  <c r="P381" i="2"/>
  <c r="P380" i="2"/>
  <c r="P379" i="2"/>
  <c r="P378" i="2"/>
  <c r="P377" i="2"/>
  <c r="P376" i="2"/>
  <c r="P375" i="2"/>
  <c r="P374" i="2"/>
  <c r="P373" i="2"/>
  <c r="P372" i="2"/>
  <c r="P371" i="2"/>
  <c r="P370" i="2"/>
  <c r="P369" i="2"/>
  <c r="P368" i="2"/>
  <c r="P367" i="2"/>
  <c r="P366" i="2"/>
  <c r="P365" i="2"/>
  <c r="P364" i="2"/>
  <c r="P363" i="2"/>
  <c r="P362" i="2"/>
  <c r="P361" i="2"/>
  <c r="P360" i="2"/>
  <c r="P359" i="2"/>
  <c r="P358" i="2"/>
  <c r="P357" i="2"/>
  <c r="P356" i="2"/>
  <c r="P355" i="2"/>
  <c r="P354" i="2"/>
  <c r="P353" i="2"/>
  <c r="P352" i="2"/>
  <c r="P351" i="2"/>
  <c r="P350" i="2"/>
  <c r="P349" i="2"/>
  <c r="P348" i="2"/>
  <c r="P347" i="2"/>
  <c r="P346" i="2"/>
  <c r="P345" i="2"/>
  <c r="P344" i="2"/>
  <c r="P343" i="2"/>
  <c r="P342" i="2"/>
  <c r="P341" i="2"/>
  <c r="P340" i="2"/>
  <c r="P339" i="2"/>
  <c r="P338" i="2"/>
  <c r="P337" i="2"/>
  <c r="P336" i="2"/>
  <c r="P335" i="2"/>
  <c r="P334" i="2"/>
  <c r="P333" i="2"/>
  <c r="P332" i="2"/>
  <c r="P331" i="2"/>
  <c r="P330" i="2"/>
  <c r="P329" i="2"/>
  <c r="P328" i="2"/>
  <c r="P327" i="2"/>
  <c r="P326" i="2"/>
  <c r="P325" i="2"/>
  <c r="P324" i="2"/>
  <c r="P323" i="2"/>
  <c r="P322" i="2"/>
  <c r="P321" i="2"/>
  <c r="P320" i="2"/>
  <c r="P319" i="2"/>
  <c r="P318" i="2"/>
  <c r="P317" i="2"/>
  <c r="P316" i="2"/>
  <c r="P315" i="2"/>
  <c r="P314" i="2"/>
  <c r="P313" i="2"/>
  <c r="P312" i="2"/>
  <c r="P311" i="2"/>
  <c r="P310" i="2"/>
  <c r="P309" i="2"/>
  <c r="P308" i="2"/>
  <c r="P307" i="2"/>
  <c r="P306" i="2"/>
  <c r="P305" i="2"/>
  <c r="P304" i="2"/>
  <c r="P303" i="2"/>
  <c r="P302" i="2"/>
  <c r="P301" i="2"/>
  <c r="P300" i="2"/>
  <c r="P299" i="2"/>
  <c r="P298" i="2"/>
  <c r="P297" i="2"/>
  <c r="P296" i="2"/>
  <c r="P295" i="2"/>
  <c r="P294" i="2"/>
  <c r="P293" i="2"/>
  <c r="P292" i="2"/>
  <c r="P291" i="2"/>
  <c r="P290" i="2"/>
  <c r="P289" i="2"/>
  <c r="P288" i="2"/>
  <c r="P287" i="2"/>
  <c r="P286" i="2"/>
  <c r="P285" i="2"/>
  <c r="P284" i="2"/>
  <c r="P283" i="2"/>
  <c r="P282" i="2"/>
  <c r="P281" i="2"/>
  <c r="P280" i="2"/>
  <c r="P279" i="2"/>
  <c r="P278" i="2"/>
  <c r="P277" i="2"/>
  <c r="P276" i="2"/>
  <c r="P275" i="2"/>
  <c r="P274" i="2"/>
  <c r="P273" i="2"/>
  <c r="P272" i="2"/>
  <c r="P271" i="2"/>
  <c r="P270" i="2"/>
  <c r="P269" i="2"/>
  <c r="P268" i="2"/>
  <c r="P267" i="2"/>
  <c r="P266" i="2"/>
  <c r="P265" i="2"/>
  <c r="P264" i="2"/>
  <c r="P263" i="2"/>
  <c r="P262" i="2"/>
  <c r="P261" i="2"/>
  <c r="P260" i="2"/>
  <c r="P259" i="2"/>
  <c r="P258" i="2"/>
  <c r="P257" i="2"/>
  <c r="P256" i="2"/>
  <c r="P255" i="2"/>
  <c r="P254" i="2"/>
  <c r="P253" i="2"/>
  <c r="P252" i="2"/>
  <c r="P251" i="2"/>
  <c r="P250" i="2"/>
  <c r="P249" i="2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L333" i="1"/>
  <c r="Q1001" i="2"/>
  <c r="M1002" i="2"/>
  <c r="M1001" i="2"/>
  <c r="G1002" i="2"/>
  <c r="G1001" i="2"/>
  <c r="F1003" i="2"/>
  <c r="O1003" i="2"/>
  <c r="F1004" i="2"/>
  <c r="G357" i="2"/>
  <c r="G698" i="2"/>
  <c r="G702" i="2"/>
  <c r="G706" i="2"/>
  <c r="G710" i="2"/>
  <c r="G714" i="2"/>
  <c r="G718" i="2"/>
  <c r="G722" i="2"/>
  <c r="G726" i="2"/>
  <c r="G730" i="2"/>
  <c r="G734" i="2"/>
  <c r="G738" i="2"/>
  <c r="G742" i="2"/>
  <c r="G746" i="2"/>
  <c r="G750" i="2"/>
  <c r="G754" i="2"/>
  <c r="G758" i="2"/>
  <c r="G762" i="2"/>
  <c r="G766" i="2"/>
  <c r="G770" i="2"/>
  <c r="G774" i="2"/>
  <c r="G778" i="2"/>
  <c r="G782" i="2"/>
  <c r="G786" i="2"/>
  <c r="G790" i="2"/>
  <c r="G794" i="2"/>
  <c r="G798" i="2"/>
  <c r="G802" i="2"/>
  <c r="G806" i="2"/>
  <c r="G810" i="2"/>
  <c r="G814" i="2"/>
  <c r="G818" i="2"/>
  <c r="G822" i="2"/>
  <c r="G826" i="2"/>
  <c r="G830" i="2"/>
  <c r="G838" i="2"/>
  <c r="G842" i="2"/>
  <c r="G846" i="2"/>
  <c r="G850" i="2"/>
  <c r="G854" i="2"/>
  <c r="G858" i="2"/>
  <c r="G862" i="2"/>
  <c r="G866" i="2"/>
  <c r="G870" i="2"/>
  <c r="G874" i="2"/>
  <c r="G878" i="2"/>
  <c r="G882" i="2"/>
  <c r="G886" i="2"/>
  <c r="G890" i="2"/>
  <c r="G894" i="2"/>
  <c r="G898" i="2"/>
  <c r="G902" i="2"/>
  <c r="G906" i="2"/>
  <c r="G910" i="2"/>
  <c r="G914" i="2"/>
  <c r="G917" i="2"/>
  <c r="G920" i="2"/>
  <c r="G924" i="2"/>
  <c r="G928" i="2"/>
  <c r="G932" i="2"/>
  <c r="G936" i="2"/>
  <c r="G941" i="2"/>
  <c r="G945" i="2"/>
  <c r="G949" i="2"/>
  <c r="G954" i="2"/>
  <c r="G958" i="2"/>
  <c r="G962" i="2"/>
  <c r="G952" i="2"/>
  <c r="G969" i="2"/>
  <c r="G973" i="2"/>
  <c r="G977" i="2"/>
  <c r="G981" i="2"/>
  <c r="G985" i="2"/>
  <c r="G989" i="2"/>
  <c r="G993" i="2"/>
  <c r="G997" i="2"/>
  <c r="G11" i="2"/>
  <c r="H84" i="2"/>
  <c r="L84" i="2"/>
  <c r="E1003" i="2"/>
  <c r="E1004" i="2"/>
  <c r="G694" i="2"/>
  <c r="G690" i="2"/>
  <c r="G686" i="2"/>
  <c r="G682" i="2"/>
  <c r="G678" i="2"/>
  <c r="G674" i="2"/>
  <c r="G670" i="2"/>
  <c r="G666" i="2"/>
  <c r="G662" i="2"/>
  <c r="G658" i="2"/>
  <c r="G654" i="2"/>
  <c r="G650" i="2"/>
  <c r="G646" i="2"/>
  <c r="G642" i="2"/>
  <c r="G638" i="2"/>
  <c r="G634" i="2"/>
  <c r="G630" i="2"/>
  <c r="G626" i="2"/>
  <c r="G622" i="2"/>
  <c r="G618" i="2"/>
  <c r="G614" i="2"/>
  <c r="G610" i="2"/>
  <c r="G606" i="2"/>
  <c r="G602" i="2"/>
  <c r="G598" i="2"/>
  <c r="G594" i="2"/>
  <c r="G590" i="2"/>
  <c r="G586" i="2"/>
  <c r="G582" i="2"/>
  <c r="G578" i="2"/>
  <c r="G574" i="2"/>
  <c r="G570" i="2"/>
  <c r="G566" i="2"/>
  <c r="G562" i="2"/>
  <c r="G558" i="2"/>
  <c r="G554" i="2"/>
  <c r="G550" i="2"/>
  <c r="G546" i="2"/>
  <c r="G542" i="2"/>
  <c r="G538" i="2"/>
  <c r="G534" i="2"/>
  <c r="G530" i="2"/>
  <c r="G526" i="2"/>
  <c r="G522" i="2"/>
  <c r="G518" i="2"/>
  <c r="G514" i="2"/>
  <c r="G510" i="2"/>
  <c r="G506" i="2"/>
  <c r="G502" i="2"/>
  <c r="G498" i="2"/>
  <c r="G494" i="2"/>
  <c r="G490" i="2"/>
  <c r="G486" i="2"/>
  <c r="G482" i="2"/>
  <c r="G478" i="2"/>
  <c r="G474" i="2"/>
  <c r="G470" i="2"/>
  <c r="G466" i="2"/>
  <c r="G462" i="2"/>
  <c r="G458" i="2"/>
  <c r="G454" i="2"/>
  <c r="G450" i="2"/>
  <c r="G446" i="2"/>
  <c r="G442" i="2"/>
  <c r="G438" i="2"/>
  <c r="G434" i="2"/>
  <c r="G430" i="2"/>
  <c r="G426" i="2"/>
  <c r="G422" i="2"/>
  <c r="G418" i="2"/>
  <c r="G414" i="2"/>
  <c r="G410" i="2"/>
  <c r="G406" i="2"/>
  <c r="G402" i="2"/>
  <c r="G398" i="2"/>
  <c r="G394" i="2"/>
  <c r="G390" i="2"/>
  <c r="G386" i="2"/>
  <c r="G382" i="2"/>
  <c r="G378" i="2"/>
  <c r="G374" i="2"/>
  <c r="G370" i="2"/>
  <c r="G366" i="2"/>
  <c r="G362" i="2"/>
  <c r="G358" i="2"/>
  <c r="G354" i="2"/>
  <c r="G350" i="2"/>
  <c r="G346" i="2"/>
  <c r="G342" i="2"/>
  <c r="G338" i="2"/>
  <c r="G334" i="2"/>
  <c r="G330" i="2"/>
  <c r="G326" i="2"/>
  <c r="G322" i="2"/>
  <c r="G318" i="2"/>
  <c r="G314" i="2"/>
  <c r="G310" i="2"/>
  <c r="G306" i="2"/>
  <c r="G302" i="2"/>
  <c r="G298" i="2"/>
  <c r="G294" i="2"/>
  <c r="G290" i="2"/>
  <c r="G286" i="2"/>
  <c r="G282" i="2"/>
  <c r="G278" i="2"/>
  <c r="G274" i="2"/>
  <c r="G270" i="2"/>
  <c r="G266" i="2"/>
  <c r="G262" i="2"/>
  <c r="G258" i="2"/>
  <c r="G254" i="2"/>
  <c r="G250" i="2"/>
  <c r="G246" i="2"/>
  <c r="G242" i="2"/>
  <c r="G238" i="2"/>
  <c r="G234" i="2"/>
  <c r="G230" i="2"/>
  <c r="G226" i="2"/>
  <c r="G222" i="2"/>
  <c r="G218" i="2"/>
  <c r="G213" i="2"/>
  <c r="G209" i="2"/>
  <c r="G205" i="2"/>
  <c r="G201" i="2"/>
  <c r="G197" i="2"/>
  <c r="G193" i="2"/>
  <c r="G189" i="2"/>
  <c r="G185" i="2"/>
  <c r="G181" i="2"/>
  <c r="G177" i="2"/>
  <c r="G173" i="2"/>
  <c r="G169" i="2"/>
  <c r="G165" i="2"/>
  <c r="G161" i="2"/>
  <c r="G156" i="2"/>
  <c r="G152" i="2"/>
  <c r="G148" i="2"/>
  <c r="G144" i="2"/>
  <c r="G140" i="2"/>
  <c r="G136" i="2"/>
  <c r="G132" i="2"/>
  <c r="G128" i="2"/>
  <c r="G124" i="2"/>
  <c r="G120" i="2"/>
  <c r="G116" i="2"/>
  <c r="G112" i="2"/>
  <c r="G108" i="2"/>
  <c r="G104" i="2"/>
  <c r="G100" i="2"/>
  <c r="G96" i="2"/>
  <c r="G91" i="2"/>
  <c r="G87" i="2"/>
  <c r="G83" i="2"/>
  <c r="G79" i="2"/>
  <c r="G75" i="2"/>
  <c r="G71" i="2"/>
  <c r="G67" i="2"/>
  <c r="G63" i="2"/>
  <c r="G59" i="2"/>
  <c r="G55" i="2"/>
  <c r="G51" i="2"/>
  <c r="G47" i="2"/>
  <c r="G43" i="2"/>
  <c r="G39" i="2"/>
  <c r="G35" i="2"/>
  <c r="G31" i="2"/>
  <c r="G939" i="2"/>
  <c r="G25" i="2"/>
  <c r="G21" i="2"/>
  <c r="G17" i="2"/>
  <c r="G834" i="2"/>
  <c r="G13" i="2"/>
  <c r="M84" i="2"/>
  <c r="G1000" i="2"/>
  <c r="G996" i="2"/>
  <c r="G992" i="2"/>
  <c r="G988" i="2"/>
  <c r="G984" i="2"/>
  <c r="G980" i="2"/>
  <c r="G976" i="2"/>
  <c r="G972" i="2"/>
  <c r="G968" i="2"/>
  <c r="G965" i="2"/>
  <c r="G961" i="2"/>
  <c r="G957" i="2"/>
  <c r="G953" i="2"/>
  <c r="G948" i="2"/>
  <c r="G944" i="2"/>
  <c r="G940" i="2"/>
  <c r="G935" i="2"/>
  <c r="G931" i="2"/>
  <c r="G927" i="2"/>
  <c r="G923" i="2"/>
  <c r="G215" i="2"/>
  <c r="G158" i="2"/>
  <c r="G913" i="2"/>
  <c r="G909" i="2"/>
  <c r="G905" i="2"/>
  <c r="G901" i="2"/>
  <c r="G897" i="2"/>
  <c r="G893" i="2"/>
  <c r="G889" i="2"/>
  <c r="G885" i="2"/>
  <c r="G881" i="2"/>
  <c r="G877" i="2"/>
  <c r="G873" i="2"/>
  <c r="G869" i="2"/>
  <c r="G865" i="2"/>
  <c r="G861" i="2"/>
  <c r="G857" i="2"/>
  <c r="G853" i="2"/>
  <c r="G849" i="2"/>
  <c r="G845" i="2"/>
  <c r="G841" i="2"/>
  <c r="G837" i="2"/>
  <c r="G833" i="2"/>
  <c r="G829" i="2"/>
  <c r="G825" i="2"/>
  <c r="G821" i="2"/>
  <c r="G817" i="2"/>
  <c r="G813" i="2"/>
  <c r="G809" i="2"/>
  <c r="G805" i="2"/>
  <c r="G801" i="2"/>
  <c r="G797" i="2"/>
  <c r="G793" i="2"/>
  <c r="G789" i="2"/>
  <c r="G785" i="2"/>
  <c r="G781" i="2"/>
  <c r="G777" i="2"/>
  <c r="G773" i="2"/>
  <c r="G769" i="2"/>
  <c r="G765" i="2"/>
  <c r="G761" i="2"/>
  <c r="G757" i="2"/>
  <c r="G753" i="2"/>
  <c r="G749" i="2"/>
  <c r="G745" i="2"/>
  <c r="G741" i="2"/>
  <c r="G737" i="2"/>
  <c r="G733" i="2"/>
  <c r="G729" i="2"/>
  <c r="G725" i="2"/>
  <c r="G721" i="2"/>
  <c r="G717" i="2"/>
  <c r="G713" i="2"/>
  <c r="G709" i="2"/>
  <c r="G705" i="2"/>
  <c r="G701" i="2"/>
  <c r="G697" i="2"/>
  <c r="G693" i="2"/>
  <c r="G689" i="2"/>
  <c r="G685" i="2"/>
  <c r="G681" i="2"/>
  <c r="G677" i="2"/>
  <c r="G673" i="2"/>
  <c r="G669" i="2"/>
  <c r="G665" i="2"/>
  <c r="G661" i="2"/>
  <c r="G657" i="2"/>
  <c r="G653" i="2"/>
  <c r="G649" i="2"/>
  <c r="G645" i="2"/>
  <c r="G641" i="2"/>
  <c r="G637" i="2"/>
  <c r="G633" i="2"/>
  <c r="G629" i="2"/>
  <c r="G625" i="2"/>
  <c r="G621" i="2"/>
  <c r="G617" i="2"/>
  <c r="G613" i="2"/>
  <c r="G609" i="2"/>
  <c r="G605" i="2"/>
  <c r="G601" i="2"/>
  <c r="G597" i="2"/>
  <c r="G593" i="2"/>
  <c r="G589" i="2"/>
  <c r="G585" i="2"/>
  <c r="G581" i="2"/>
  <c r="G577" i="2"/>
  <c r="G573" i="2"/>
  <c r="G569" i="2"/>
  <c r="G565" i="2"/>
  <c r="G561" i="2"/>
  <c r="G557" i="2"/>
  <c r="G553" i="2"/>
  <c r="G549" i="2"/>
  <c r="G545" i="2"/>
  <c r="G541" i="2"/>
  <c r="G537" i="2"/>
  <c r="G533" i="2"/>
  <c r="G529" i="2"/>
  <c r="G525" i="2"/>
  <c r="G521" i="2"/>
  <c r="G517" i="2"/>
  <c r="G513" i="2"/>
  <c r="G509" i="2"/>
  <c r="G505" i="2"/>
  <c r="G501" i="2"/>
  <c r="G497" i="2"/>
  <c r="G493" i="2"/>
  <c r="G489" i="2"/>
  <c r="G485" i="2"/>
  <c r="G481" i="2"/>
  <c r="G477" i="2"/>
  <c r="G473" i="2"/>
  <c r="G469" i="2"/>
  <c r="G465" i="2"/>
  <c r="G461" i="2"/>
  <c r="G457" i="2"/>
  <c r="G453" i="2"/>
  <c r="G449" i="2"/>
  <c r="G445" i="2"/>
  <c r="G441" i="2"/>
  <c r="G437" i="2"/>
  <c r="G433" i="2"/>
  <c r="G429" i="2"/>
  <c r="G425" i="2"/>
  <c r="G421" i="2"/>
  <c r="G417" i="2"/>
  <c r="G413" i="2"/>
  <c r="G409" i="2"/>
  <c r="G405" i="2"/>
  <c r="G401" i="2"/>
  <c r="G397" i="2"/>
  <c r="G393" i="2"/>
  <c r="G389" i="2"/>
  <c r="G385" i="2"/>
  <c r="G381" i="2"/>
  <c r="G377" i="2"/>
  <c r="G373" i="2"/>
  <c r="G369" i="2"/>
  <c r="G365" i="2"/>
  <c r="G361" i="2"/>
  <c r="G337" i="2"/>
  <c r="G353" i="2"/>
  <c r="G349" i="2"/>
  <c r="G345" i="2"/>
  <c r="G341" i="2"/>
  <c r="G333" i="2"/>
  <c r="G329" i="2"/>
  <c r="G325" i="2"/>
  <c r="G321" i="2"/>
  <c r="G317" i="2"/>
  <c r="G313" i="2"/>
  <c r="G309" i="2"/>
  <c r="G305" i="2"/>
  <c r="G301" i="2"/>
  <c r="G297" i="2"/>
  <c r="G293" i="2"/>
  <c r="G289" i="2"/>
  <c r="G285" i="2"/>
  <c r="G281" i="2"/>
  <c r="G277" i="2"/>
  <c r="G273" i="2"/>
  <c r="G269" i="2"/>
  <c r="G265" i="2"/>
  <c r="G261" i="2"/>
  <c r="G257" i="2"/>
  <c r="G253" i="2"/>
  <c r="G249" i="2"/>
  <c r="G245" i="2"/>
  <c r="G241" i="2"/>
  <c r="G237" i="2"/>
  <c r="G233" i="2"/>
  <c r="G229" i="2"/>
  <c r="G225" i="2"/>
  <c r="G221" i="2"/>
  <c r="G217" i="2"/>
  <c r="G212" i="2"/>
  <c r="G208" i="2"/>
  <c r="G204" i="2"/>
  <c r="G200" i="2"/>
  <c r="G196" i="2"/>
  <c r="G192" i="2"/>
  <c r="G188" i="2"/>
  <c r="G184" i="2"/>
  <c r="G180" i="2"/>
  <c r="G176" i="2"/>
  <c r="G172" i="2"/>
  <c r="G168" i="2"/>
  <c r="G164" i="2"/>
  <c r="G160" i="2"/>
  <c r="G155" i="2"/>
  <c r="G151" i="2"/>
  <c r="G147" i="2"/>
  <c r="G143" i="2"/>
  <c r="G139" i="2"/>
  <c r="G135" i="2"/>
  <c r="G131" i="2"/>
  <c r="G127" i="2"/>
  <c r="G123" i="2"/>
  <c r="G119" i="2"/>
  <c r="G115" i="2"/>
  <c r="G111" i="2"/>
  <c r="G107" i="2"/>
  <c r="G103" i="2"/>
  <c r="G99" i="2"/>
  <c r="G95" i="2"/>
  <c r="G90" i="2"/>
  <c r="G86" i="2"/>
  <c r="G82" i="2"/>
  <c r="G78" i="2"/>
  <c r="G74" i="2"/>
  <c r="G70" i="2"/>
  <c r="G66" i="2"/>
  <c r="G62" i="2"/>
  <c r="G58" i="2"/>
  <c r="G54" i="2"/>
  <c r="G50" i="2"/>
  <c r="G46" i="2"/>
  <c r="G42" i="2"/>
  <c r="G38" i="2"/>
  <c r="G34" i="2"/>
  <c r="G30" i="2"/>
  <c r="G94" i="2"/>
  <c r="G24" i="2"/>
  <c r="G20" i="2"/>
  <c r="G16" i="2"/>
  <c r="G12" i="2"/>
  <c r="G999" i="2"/>
  <c r="G995" i="2"/>
  <c r="G991" i="2"/>
  <c r="G987" i="2"/>
  <c r="G983" i="2"/>
  <c r="G979" i="2"/>
  <c r="G975" i="2"/>
  <c r="G971" i="2"/>
  <c r="G967" i="2"/>
  <c r="G964" i="2"/>
  <c r="G960" i="2"/>
  <c r="G956" i="2"/>
  <c r="G951" i="2"/>
  <c r="G947" i="2"/>
  <c r="G943" i="2"/>
  <c r="G938" i="2"/>
  <c r="G934" i="2"/>
  <c r="G930" i="2"/>
  <c r="G926" i="2"/>
  <c r="G922" i="2"/>
  <c r="G919" i="2"/>
  <c r="G916" i="2"/>
  <c r="G912" i="2"/>
  <c r="G908" i="2"/>
  <c r="G904" i="2"/>
  <c r="G900" i="2"/>
  <c r="G896" i="2"/>
  <c r="G892" i="2"/>
  <c r="G888" i="2"/>
  <c r="G884" i="2"/>
  <c r="G880" i="2"/>
  <c r="G876" i="2"/>
  <c r="G872" i="2"/>
  <c r="G868" i="2"/>
  <c r="G864" i="2"/>
  <c r="G860" i="2"/>
  <c r="G856" i="2"/>
  <c r="G852" i="2"/>
  <c r="G848" i="2"/>
  <c r="G844" i="2"/>
  <c r="G840" i="2"/>
  <c r="G836" i="2"/>
  <c r="G832" i="2"/>
  <c r="G828" i="2"/>
  <c r="G824" i="2"/>
  <c r="G820" i="2"/>
  <c r="G816" i="2"/>
  <c r="G812" i="2"/>
  <c r="G808" i="2"/>
  <c r="G804" i="2"/>
  <c r="G800" i="2"/>
  <c r="G796" i="2"/>
  <c r="G792" i="2"/>
  <c r="G788" i="2"/>
  <c r="G784" i="2"/>
  <c r="G780" i="2"/>
  <c r="G776" i="2"/>
  <c r="G772" i="2"/>
  <c r="G768" i="2"/>
  <c r="G764" i="2"/>
  <c r="G760" i="2"/>
  <c r="G756" i="2"/>
  <c r="G752" i="2"/>
  <c r="G748" i="2"/>
  <c r="G744" i="2"/>
  <c r="G740" i="2"/>
  <c r="G736" i="2"/>
  <c r="G732" i="2"/>
  <c r="G728" i="2"/>
  <c r="G724" i="2"/>
  <c r="G720" i="2"/>
  <c r="G716" i="2"/>
  <c r="G712" i="2"/>
  <c r="G708" i="2"/>
  <c r="G704" i="2"/>
  <c r="G700" i="2"/>
  <c r="G696" i="2"/>
  <c r="G692" i="2"/>
  <c r="G688" i="2"/>
  <c r="G684" i="2"/>
  <c r="G680" i="2"/>
  <c r="G676" i="2"/>
  <c r="G672" i="2"/>
  <c r="G668" i="2"/>
  <c r="G664" i="2"/>
  <c r="G660" i="2"/>
  <c r="G656" i="2"/>
  <c r="G652" i="2"/>
  <c r="G648" i="2"/>
  <c r="G644" i="2"/>
  <c r="G640" i="2"/>
  <c r="G636" i="2"/>
  <c r="G632" i="2"/>
  <c r="G628" i="2"/>
  <c r="G624" i="2"/>
  <c r="G620" i="2"/>
  <c r="G616" i="2"/>
  <c r="G612" i="2"/>
  <c r="G608" i="2"/>
  <c r="G604" i="2"/>
  <c r="G600" i="2"/>
  <c r="G596" i="2"/>
  <c r="G592" i="2"/>
  <c r="G588" i="2"/>
  <c r="G584" i="2"/>
  <c r="G580" i="2"/>
  <c r="G576" i="2"/>
  <c r="G572" i="2"/>
  <c r="G568" i="2"/>
  <c r="G564" i="2"/>
  <c r="G560" i="2"/>
  <c r="G556" i="2"/>
  <c r="G552" i="2"/>
  <c r="G548" i="2"/>
  <c r="G544" i="2"/>
  <c r="G540" i="2"/>
  <c r="G536" i="2"/>
  <c r="G532" i="2"/>
  <c r="G528" i="2"/>
  <c r="G524" i="2"/>
  <c r="G520" i="2"/>
  <c r="G516" i="2"/>
  <c r="G512" i="2"/>
  <c r="G508" i="2"/>
  <c r="G504" i="2"/>
  <c r="G500" i="2"/>
  <c r="G496" i="2"/>
  <c r="G492" i="2"/>
  <c r="G488" i="2"/>
  <c r="G484" i="2"/>
  <c r="G480" i="2"/>
  <c r="G476" i="2"/>
  <c r="G472" i="2"/>
  <c r="G468" i="2"/>
  <c r="G464" i="2"/>
  <c r="G460" i="2"/>
  <c r="G456" i="2"/>
  <c r="G452" i="2"/>
  <c r="G448" i="2"/>
  <c r="G444" i="2"/>
  <c r="G440" i="2"/>
  <c r="G436" i="2"/>
  <c r="G432" i="2"/>
  <c r="G428" i="2"/>
  <c r="G424" i="2"/>
  <c r="G420" i="2"/>
  <c r="G416" i="2"/>
  <c r="G412" i="2"/>
  <c r="G408" i="2"/>
  <c r="G404" i="2"/>
  <c r="G400" i="2"/>
  <c r="G396" i="2"/>
  <c r="G392" i="2"/>
  <c r="G388" i="2"/>
  <c r="G384" i="2"/>
  <c r="G380" i="2"/>
  <c r="G376" i="2"/>
  <c r="G372" i="2"/>
  <c r="G368" i="2"/>
  <c r="G364" i="2"/>
  <c r="G360" i="2"/>
  <c r="G356" i="2"/>
  <c r="G352" i="2"/>
  <c r="G348" i="2"/>
  <c r="G344" i="2"/>
  <c r="G340" i="2"/>
  <c r="G336" i="2"/>
  <c r="G332" i="2"/>
  <c r="G328" i="2"/>
  <c r="G324" i="2"/>
  <c r="G320" i="2"/>
  <c r="G316" i="2"/>
  <c r="G312" i="2"/>
  <c r="G308" i="2"/>
  <c r="G304" i="2"/>
  <c r="G300" i="2"/>
  <c r="G296" i="2"/>
  <c r="G292" i="2"/>
  <c r="G288" i="2"/>
  <c r="G284" i="2"/>
  <c r="G280" i="2"/>
  <c r="G276" i="2"/>
  <c r="G272" i="2"/>
  <c r="G268" i="2"/>
  <c r="G264" i="2"/>
  <c r="G260" i="2"/>
  <c r="G256" i="2"/>
  <c r="G252" i="2"/>
  <c r="G248" i="2"/>
  <c r="G244" i="2"/>
  <c r="G240" i="2"/>
  <c r="G236" i="2"/>
  <c r="G232" i="2"/>
  <c r="G228" i="2"/>
  <c r="G224" i="2"/>
  <c r="G220" i="2"/>
  <c r="G216" i="2"/>
  <c r="G211" i="2"/>
  <c r="G207" i="2"/>
  <c r="G203" i="2"/>
  <c r="G199" i="2"/>
  <c r="G195" i="2"/>
  <c r="G191" i="2"/>
  <c r="G187" i="2"/>
  <c r="G183" i="2"/>
  <c r="G179" i="2"/>
  <c r="G175" i="2"/>
  <c r="G171" i="2"/>
  <c r="G167" i="2"/>
  <c r="G163" i="2"/>
  <c r="G159" i="2"/>
  <c r="G154" i="2"/>
  <c r="G150" i="2"/>
  <c r="G146" i="2"/>
  <c r="G142" i="2"/>
  <c r="G138" i="2"/>
  <c r="G134" i="2"/>
  <c r="G130" i="2"/>
  <c r="G126" i="2"/>
  <c r="G122" i="2"/>
  <c r="G118" i="2"/>
  <c r="G114" i="2"/>
  <c r="G110" i="2"/>
  <c r="G106" i="2"/>
  <c r="G102" i="2"/>
  <c r="G98" i="2"/>
  <c r="G93" i="2"/>
  <c r="G89" i="2"/>
  <c r="G85" i="2"/>
  <c r="G81" i="2"/>
  <c r="G77" i="2"/>
  <c r="G73" i="2"/>
  <c r="G69" i="2"/>
  <c r="G65" i="2"/>
  <c r="G61" i="2"/>
  <c r="G57" i="2"/>
  <c r="G53" i="2"/>
  <c r="G49" i="2"/>
  <c r="G45" i="2"/>
  <c r="G41" i="2"/>
  <c r="G37" i="2"/>
  <c r="G33" i="2"/>
  <c r="G29" i="2"/>
  <c r="G27" i="2"/>
  <c r="G23" i="2"/>
  <c r="G19" i="2"/>
  <c r="G15" i="2"/>
  <c r="G998" i="2"/>
  <c r="G994" i="2"/>
  <c r="G990" i="2"/>
  <c r="G986" i="2"/>
  <c r="G982" i="2"/>
  <c r="G978" i="2"/>
  <c r="G974" i="2"/>
  <c r="G970" i="2"/>
  <c r="G966" i="2"/>
  <c r="G963" i="2"/>
  <c r="G959" i="2"/>
  <c r="G955" i="2"/>
  <c r="G950" i="2"/>
  <c r="G946" i="2"/>
  <c r="G942" i="2"/>
  <c r="G937" i="2"/>
  <c r="G933" i="2"/>
  <c r="G929" i="2"/>
  <c r="G925" i="2"/>
  <c r="G921" i="2"/>
  <c r="G918" i="2"/>
  <c r="G915" i="2"/>
  <c r="G911" i="2"/>
  <c r="G907" i="2"/>
  <c r="G903" i="2"/>
  <c r="G899" i="2"/>
  <c r="G895" i="2"/>
  <c r="G891" i="2"/>
  <c r="G887" i="2"/>
  <c r="G883" i="2"/>
  <c r="G879" i="2"/>
  <c r="G875" i="2"/>
  <c r="G871" i="2"/>
  <c r="G867" i="2"/>
  <c r="G863" i="2"/>
  <c r="G859" i="2"/>
  <c r="G855" i="2"/>
  <c r="G851" i="2"/>
  <c r="G847" i="2"/>
  <c r="G843" i="2"/>
  <c r="G839" i="2"/>
  <c r="G835" i="2"/>
  <c r="G831" i="2"/>
  <c r="G827" i="2"/>
  <c r="G823" i="2"/>
  <c r="G819" i="2"/>
  <c r="G815" i="2"/>
  <c r="G811" i="2"/>
  <c r="G807" i="2"/>
  <c r="G803" i="2"/>
  <c r="G799" i="2"/>
  <c r="G795" i="2"/>
  <c r="G791" i="2"/>
  <c r="G787" i="2"/>
  <c r="G783" i="2"/>
  <c r="G779" i="2"/>
  <c r="G775" i="2"/>
  <c r="G771" i="2"/>
  <c r="G767" i="2"/>
  <c r="G763" i="2"/>
  <c r="G759" i="2"/>
  <c r="G755" i="2"/>
  <c r="G751" i="2"/>
  <c r="G747" i="2"/>
  <c r="G743" i="2"/>
  <c r="G739" i="2"/>
  <c r="G735" i="2"/>
  <c r="G731" i="2"/>
  <c r="G727" i="2"/>
  <c r="G723" i="2"/>
  <c r="G719" i="2"/>
  <c r="G715" i="2"/>
  <c r="G711" i="2"/>
  <c r="G707" i="2"/>
  <c r="G703" i="2"/>
  <c r="G699" i="2"/>
  <c r="G695" i="2"/>
  <c r="G691" i="2"/>
  <c r="G687" i="2"/>
  <c r="G683" i="2"/>
  <c r="G679" i="2"/>
  <c r="G675" i="2"/>
  <c r="G671" i="2"/>
  <c r="G667" i="2"/>
  <c r="G663" i="2"/>
  <c r="G659" i="2"/>
  <c r="G655" i="2"/>
  <c r="G651" i="2"/>
  <c r="G647" i="2"/>
  <c r="G643" i="2"/>
  <c r="G639" i="2"/>
  <c r="G635" i="2"/>
  <c r="G631" i="2"/>
  <c r="G627" i="2"/>
  <c r="G623" i="2"/>
  <c r="G619" i="2"/>
  <c r="G615" i="2"/>
  <c r="G611" i="2"/>
  <c r="G607" i="2"/>
  <c r="G603" i="2"/>
  <c r="G599" i="2"/>
  <c r="G595" i="2"/>
  <c r="G591" i="2"/>
  <c r="G587" i="2"/>
  <c r="G583" i="2"/>
  <c r="G579" i="2"/>
  <c r="G575" i="2"/>
  <c r="G571" i="2"/>
  <c r="G567" i="2"/>
  <c r="G563" i="2"/>
  <c r="G559" i="2"/>
  <c r="G555" i="2"/>
  <c r="G551" i="2"/>
  <c r="G547" i="2"/>
  <c r="G543" i="2"/>
  <c r="G539" i="2"/>
  <c r="G535" i="2"/>
  <c r="G531" i="2"/>
  <c r="G527" i="2"/>
  <c r="G523" i="2"/>
  <c r="G519" i="2"/>
  <c r="G515" i="2"/>
  <c r="G511" i="2"/>
  <c r="G507" i="2"/>
  <c r="G503" i="2"/>
  <c r="G499" i="2"/>
  <c r="G495" i="2"/>
  <c r="G491" i="2"/>
  <c r="G487" i="2"/>
  <c r="G483" i="2"/>
  <c r="G479" i="2"/>
  <c r="G475" i="2"/>
  <c r="G471" i="2"/>
  <c r="G467" i="2"/>
  <c r="G463" i="2"/>
  <c r="G459" i="2"/>
  <c r="G455" i="2"/>
  <c r="G451" i="2"/>
  <c r="G447" i="2"/>
  <c r="G443" i="2"/>
  <c r="G439" i="2"/>
  <c r="G435" i="2"/>
  <c r="G431" i="2"/>
  <c r="G427" i="2"/>
  <c r="G423" i="2"/>
  <c r="G419" i="2"/>
  <c r="G415" i="2"/>
  <c r="G411" i="2"/>
  <c r="G407" i="2"/>
  <c r="G403" i="2"/>
  <c r="G399" i="2"/>
  <c r="G395" i="2"/>
  <c r="G391" i="2"/>
  <c r="G387" i="2"/>
  <c r="G383" i="2"/>
  <c r="G379" i="2"/>
  <c r="G375" i="2"/>
  <c r="G371" i="2"/>
  <c r="G367" i="2"/>
  <c r="G363" i="2"/>
  <c r="G359" i="2"/>
  <c r="G355" i="2"/>
  <c r="G351" i="2"/>
  <c r="G347" i="2"/>
  <c r="G343" i="2"/>
  <c r="G339" i="2"/>
  <c r="G335" i="2"/>
  <c r="G331" i="2"/>
  <c r="G327" i="2"/>
  <c r="G323" i="2"/>
  <c r="G319" i="2"/>
  <c r="G315" i="2"/>
  <c r="G311" i="2"/>
  <c r="G307" i="2"/>
  <c r="G303" i="2"/>
  <c r="G299" i="2"/>
  <c r="G295" i="2"/>
  <c r="G291" i="2"/>
  <c r="G287" i="2"/>
  <c r="G283" i="2"/>
  <c r="G279" i="2"/>
  <c r="G275" i="2"/>
  <c r="G271" i="2"/>
  <c r="G267" i="2"/>
  <c r="G263" i="2"/>
  <c r="G259" i="2"/>
  <c r="G255" i="2"/>
  <c r="G251" i="2"/>
  <c r="G247" i="2"/>
  <c r="G243" i="2"/>
  <c r="G239" i="2"/>
  <c r="G235" i="2"/>
  <c r="G231" i="2"/>
  <c r="G227" i="2"/>
  <c r="G223" i="2"/>
  <c r="G219" i="2"/>
  <c r="G214" i="2"/>
  <c r="G210" i="2"/>
  <c r="G206" i="2"/>
  <c r="G202" i="2"/>
  <c r="G198" i="2"/>
  <c r="G194" i="2"/>
  <c r="G190" i="2"/>
  <c r="G186" i="2"/>
  <c r="G182" i="2"/>
  <c r="G178" i="2"/>
  <c r="G174" i="2"/>
  <c r="G170" i="2"/>
  <c r="G166" i="2"/>
  <c r="G162" i="2"/>
  <c r="G157" i="2"/>
  <c r="G153" i="2"/>
  <c r="G149" i="2"/>
  <c r="G145" i="2"/>
  <c r="G141" i="2"/>
  <c r="G137" i="2"/>
  <c r="G133" i="2"/>
  <c r="G129" i="2"/>
  <c r="G125" i="2"/>
  <c r="G121" i="2"/>
  <c r="G117" i="2"/>
  <c r="G113" i="2"/>
  <c r="G109" i="2"/>
  <c r="G105" i="2"/>
  <c r="G101" i="2"/>
  <c r="G97" i="2"/>
  <c r="G92" i="2"/>
  <c r="G88" i="2"/>
  <c r="G84" i="2"/>
  <c r="G80" i="2"/>
  <c r="G76" i="2"/>
  <c r="G72" i="2"/>
  <c r="G68" i="2"/>
  <c r="G64" i="2"/>
  <c r="G60" i="2"/>
  <c r="G56" i="2"/>
  <c r="G52" i="2"/>
  <c r="G48" i="2"/>
  <c r="G44" i="2"/>
  <c r="G40" i="2"/>
  <c r="G36" i="2"/>
  <c r="G32" i="2"/>
  <c r="G28" i="2"/>
  <c r="G26" i="2"/>
  <c r="G22" i="2"/>
  <c r="G18" i="2"/>
  <c r="G14" i="2"/>
  <c r="G1003" i="2"/>
  <c r="I84" i="2"/>
  <c r="Q84" i="2"/>
  <c r="G1004" i="2"/>
  <c r="H917" i="2"/>
  <c r="I917" i="2"/>
  <c r="L917" i="2"/>
  <c r="M917" i="2"/>
  <c r="L43" i="2"/>
  <c r="L44" i="2"/>
  <c r="L45" i="2"/>
  <c r="L46" i="2"/>
  <c r="L47" i="2"/>
  <c r="L48" i="2"/>
  <c r="L49" i="2"/>
  <c r="L928" i="2"/>
  <c r="L37" i="2"/>
  <c r="L938" i="2"/>
  <c r="L50" i="2"/>
  <c r="L51" i="2"/>
  <c r="L52" i="2"/>
  <c r="L997" i="2"/>
  <c r="L53" i="2"/>
  <c r="L54" i="2"/>
  <c r="L55" i="2"/>
  <c r="L56" i="2"/>
  <c r="L57" i="2"/>
  <c r="L58" i="2"/>
  <c r="L59" i="2"/>
  <c r="L60" i="2"/>
  <c r="L61" i="2"/>
  <c r="L969" i="2"/>
  <c r="L62" i="2"/>
  <c r="L63" i="2"/>
  <c r="L64" i="2"/>
  <c r="L65" i="2"/>
  <c r="L66" i="2"/>
  <c r="L915" i="2"/>
  <c r="L67" i="2"/>
  <c r="L68" i="2"/>
  <c r="L69" i="2"/>
  <c r="L70" i="2"/>
  <c r="L71" i="2"/>
  <c r="L929" i="2"/>
  <c r="L72" i="2"/>
  <c r="L73" i="2"/>
  <c r="L74" i="2"/>
  <c r="L75" i="2"/>
  <c r="L942" i="2"/>
  <c r="L76" i="2"/>
  <c r="L77" i="2"/>
  <c r="L78" i="2"/>
  <c r="L79" i="2"/>
  <c r="L80" i="2"/>
  <c r="L81" i="2"/>
  <c r="L82" i="2"/>
  <c r="L83" i="2"/>
  <c r="L85" i="2"/>
  <c r="L86" i="2"/>
  <c r="L87" i="2"/>
  <c r="L88" i="2"/>
  <c r="L89" i="2"/>
  <c r="L90" i="2"/>
  <c r="L91" i="2"/>
  <c r="L92" i="2"/>
  <c r="L93" i="2"/>
  <c r="L952" i="2"/>
  <c r="L94" i="2"/>
  <c r="L95" i="2"/>
  <c r="L96" i="2"/>
  <c r="L97" i="2"/>
  <c r="L98" i="2"/>
  <c r="L99" i="2"/>
  <c r="L100" i="2"/>
  <c r="L939" i="2"/>
  <c r="L101" i="2"/>
  <c r="L102" i="2"/>
  <c r="L940" i="2"/>
  <c r="L103" i="2"/>
  <c r="L104" i="2"/>
  <c r="L991" i="2"/>
  <c r="L992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943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982" i="2"/>
  <c r="L132" i="2"/>
  <c r="L133" i="2"/>
  <c r="L134" i="2"/>
  <c r="L135" i="2"/>
  <c r="L136" i="2"/>
  <c r="L137" i="2"/>
  <c r="L138" i="2"/>
  <c r="L139" i="2"/>
  <c r="L981" i="2"/>
  <c r="L140" i="2"/>
  <c r="L141" i="2"/>
  <c r="L1000" i="2"/>
  <c r="L142" i="2"/>
  <c r="L999" i="2"/>
  <c r="L143" i="2"/>
  <c r="L144" i="2"/>
  <c r="L145" i="2"/>
  <c r="L146" i="2"/>
  <c r="L147" i="2"/>
  <c r="L148" i="2"/>
  <c r="L149" i="2"/>
  <c r="L150" i="2"/>
  <c r="L994" i="2"/>
  <c r="L151" i="2"/>
  <c r="L152" i="2"/>
  <c r="L38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922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996" i="2"/>
  <c r="L191" i="2"/>
  <c r="L192" i="2"/>
  <c r="L193" i="2"/>
  <c r="L937" i="2"/>
  <c r="L964" i="2"/>
  <c r="L93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949" i="2"/>
  <c r="L217" i="2"/>
  <c r="L218" i="2"/>
  <c r="L219" i="2"/>
  <c r="L220" i="2"/>
  <c r="L221" i="2"/>
  <c r="L222" i="2"/>
  <c r="L223" i="2"/>
  <c r="L950" i="2"/>
  <c r="L224" i="2"/>
  <c r="L225" i="2"/>
  <c r="L226" i="2"/>
  <c r="L227" i="2"/>
  <c r="L228" i="2"/>
  <c r="L33" i="2"/>
  <c r="L229" i="2"/>
  <c r="L230" i="2"/>
  <c r="L231" i="2"/>
  <c r="L232" i="2"/>
  <c r="L995" i="2"/>
  <c r="L973" i="2"/>
  <c r="L233" i="2"/>
  <c r="L976" i="2"/>
  <c r="L934" i="2"/>
  <c r="L234" i="2"/>
  <c r="L235" i="2"/>
  <c r="L236" i="2"/>
  <c r="L237" i="2"/>
  <c r="L238" i="2"/>
  <c r="L239" i="2"/>
  <c r="L948" i="2"/>
  <c r="L965" i="2"/>
  <c r="L240" i="2"/>
  <c r="L241" i="2"/>
  <c r="L242" i="2"/>
  <c r="L20" i="2"/>
  <c r="L243" i="2"/>
  <c r="L244" i="2"/>
  <c r="L245" i="2"/>
  <c r="L246" i="2"/>
  <c r="L247" i="2"/>
  <c r="L248" i="2"/>
  <c r="L249" i="2"/>
  <c r="L250" i="2"/>
  <c r="L977" i="2"/>
  <c r="L251" i="2"/>
  <c r="L252" i="2"/>
  <c r="L253" i="2"/>
  <c r="L254" i="2"/>
  <c r="L960" i="2"/>
  <c r="L255" i="2"/>
  <c r="L256" i="2"/>
  <c r="L257" i="2"/>
  <c r="L258" i="2"/>
  <c r="L983" i="2"/>
  <c r="L259" i="2"/>
  <c r="L260" i="2"/>
  <c r="L261" i="2"/>
  <c r="L262" i="2"/>
  <c r="L263" i="2"/>
  <c r="L264" i="2"/>
  <c r="L265" i="2"/>
  <c r="L266" i="2"/>
  <c r="L267" i="2"/>
  <c r="L972" i="2"/>
  <c r="L268" i="2"/>
  <c r="L269" i="2"/>
  <c r="L270" i="2"/>
  <c r="L271" i="2"/>
  <c r="L272" i="2"/>
  <c r="L273" i="2"/>
  <c r="L274" i="2"/>
  <c r="L275" i="2"/>
  <c r="L276" i="2"/>
  <c r="L277" i="2"/>
  <c r="L956" i="2"/>
  <c r="L923" i="2"/>
  <c r="L278" i="2"/>
  <c r="L279" i="2"/>
  <c r="L280" i="2"/>
  <c r="L281" i="2"/>
  <c r="L282" i="2"/>
  <c r="L946" i="2"/>
  <c r="L283" i="2"/>
  <c r="L935" i="2"/>
  <c r="L284" i="2"/>
  <c r="L285" i="2"/>
  <c r="L990" i="2"/>
  <c r="L286" i="2"/>
  <c r="L28" i="2"/>
  <c r="L287" i="2"/>
  <c r="L288" i="2"/>
  <c r="L289" i="2"/>
  <c r="L961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16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1" i="2"/>
  <c r="L396" i="2"/>
  <c r="L397" i="2"/>
  <c r="L398" i="2"/>
  <c r="L399" i="2"/>
  <c r="L400" i="2"/>
  <c r="L401" i="2"/>
  <c r="L402" i="2"/>
  <c r="L953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920" i="2"/>
  <c r="L418" i="2"/>
  <c r="L419" i="2"/>
  <c r="L420" i="2"/>
  <c r="L421" i="2"/>
  <c r="L422" i="2"/>
  <c r="L423" i="2"/>
  <c r="L424" i="2"/>
  <c r="L425" i="2"/>
  <c r="L924" i="2"/>
  <c r="L944" i="2"/>
  <c r="L954" i="2"/>
  <c r="L426" i="2"/>
  <c r="L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27" i="2"/>
  <c r="L25" i="2"/>
  <c r="L13" i="2"/>
  <c r="L17" i="2"/>
  <c r="L21" i="2"/>
  <c r="L22" i="2"/>
  <c r="L19" i="2"/>
  <c r="L453" i="2"/>
  <c r="L454" i="2"/>
  <c r="L455" i="2"/>
  <c r="L456" i="2"/>
  <c r="L457" i="2"/>
  <c r="L458" i="2"/>
  <c r="L459" i="2"/>
  <c r="L460" i="2"/>
  <c r="L461" i="2"/>
  <c r="L462" i="2"/>
  <c r="L18" i="2"/>
  <c r="L463" i="2"/>
  <c r="L912" i="2"/>
  <c r="L913" i="2"/>
  <c r="L914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29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14" i="2"/>
  <c r="L15" i="2"/>
  <c r="L11" i="2"/>
  <c r="L12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955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941" i="2"/>
  <c r="L674" i="2"/>
  <c r="L675" i="2"/>
  <c r="L967" i="2"/>
  <c r="L676" i="2"/>
  <c r="L677" i="2"/>
  <c r="L966" i="2"/>
  <c r="L678" i="2"/>
  <c r="L679" i="2"/>
  <c r="L680" i="2"/>
  <c r="L681" i="2"/>
  <c r="L39" i="2"/>
  <c r="L682" i="2"/>
  <c r="L683" i="2"/>
  <c r="L684" i="2"/>
  <c r="L30" i="2"/>
  <c r="L685" i="2"/>
  <c r="L925" i="2"/>
  <c r="L686" i="2"/>
  <c r="L687" i="2"/>
  <c r="L688" i="2"/>
  <c r="L689" i="2"/>
  <c r="L690" i="2"/>
  <c r="L691" i="2"/>
  <c r="L951" i="2"/>
  <c r="L692" i="2"/>
  <c r="L693" i="2"/>
  <c r="L694" i="2"/>
  <c r="L695" i="2"/>
  <c r="L921" i="2"/>
  <c r="L984" i="2"/>
  <c r="L696" i="2"/>
  <c r="L697" i="2"/>
  <c r="L970" i="2"/>
  <c r="L926" i="2"/>
  <c r="L998" i="2"/>
  <c r="L698" i="2"/>
  <c r="L699" i="2"/>
  <c r="L975" i="2"/>
  <c r="L40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958" i="2"/>
  <c r="L720" i="2"/>
  <c r="L721" i="2"/>
  <c r="L722" i="2"/>
  <c r="L723" i="2"/>
  <c r="L724" i="2"/>
  <c r="L962" i="2"/>
  <c r="L725" i="2"/>
  <c r="L726" i="2"/>
  <c r="L968" i="2"/>
  <c r="L727" i="2"/>
  <c r="L728" i="2"/>
  <c r="L729" i="2"/>
  <c r="L730" i="2"/>
  <c r="L959" i="2"/>
  <c r="L731" i="2"/>
  <c r="L963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35" i="2"/>
  <c r="L746" i="2"/>
  <c r="L747" i="2"/>
  <c r="L748" i="2"/>
  <c r="L749" i="2"/>
  <c r="L750" i="2"/>
  <c r="L751" i="2"/>
  <c r="L936" i="2"/>
  <c r="L752" i="2"/>
  <c r="L753" i="2"/>
  <c r="L754" i="2"/>
  <c r="L755" i="2"/>
  <c r="L918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978" i="2"/>
  <c r="L769" i="2"/>
  <c r="L770" i="2"/>
  <c r="L771" i="2"/>
  <c r="L772" i="2"/>
  <c r="L947" i="2"/>
  <c r="L773" i="2"/>
  <c r="L774" i="2"/>
  <c r="L775" i="2"/>
  <c r="L776" i="2"/>
  <c r="L777" i="2"/>
  <c r="L24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957" i="2"/>
  <c r="L793" i="2"/>
  <c r="L794" i="2"/>
  <c r="L795" i="2"/>
  <c r="L796" i="2"/>
  <c r="L797" i="2"/>
  <c r="L798" i="2"/>
  <c r="L799" i="2"/>
  <c r="L800" i="2"/>
  <c r="L801" i="2"/>
  <c r="L802" i="2"/>
  <c r="L803" i="2"/>
  <c r="L927" i="2"/>
  <c r="L804" i="2"/>
  <c r="L805" i="2"/>
  <c r="L41" i="2"/>
  <c r="L806" i="2"/>
  <c r="L807" i="2"/>
  <c r="L808" i="2"/>
  <c r="L809" i="2"/>
  <c r="L810" i="2"/>
  <c r="L811" i="2"/>
  <c r="L979" i="2"/>
  <c r="L812" i="2"/>
  <c r="L985" i="2"/>
  <c r="L813" i="2"/>
  <c r="L99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3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23" i="2"/>
  <c r="L986" i="2"/>
  <c r="L840" i="2"/>
  <c r="L841" i="2"/>
  <c r="L842" i="2"/>
  <c r="L843" i="2"/>
  <c r="L844" i="2"/>
  <c r="L845" i="2"/>
  <c r="L846" i="2"/>
  <c r="L919" i="2"/>
  <c r="L847" i="2"/>
  <c r="L848" i="2"/>
  <c r="L849" i="2"/>
  <c r="L850" i="2"/>
  <c r="L851" i="2"/>
  <c r="L852" i="2"/>
  <c r="L853" i="2"/>
  <c r="L854" i="2"/>
  <c r="L855" i="2"/>
  <c r="L856" i="2"/>
  <c r="L930" i="2"/>
  <c r="L857" i="2"/>
  <c r="L858" i="2"/>
  <c r="L980" i="2"/>
  <c r="L859" i="2"/>
  <c r="L860" i="2"/>
  <c r="L861" i="2"/>
  <c r="L974" i="2"/>
  <c r="L862" i="2"/>
  <c r="L863" i="2"/>
  <c r="L864" i="2"/>
  <c r="L34" i="2"/>
  <c r="L865" i="2"/>
  <c r="L866" i="2"/>
  <c r="L867" i="2"/>
  <c r="L868" i="2"/>
  <c r="L989" i="2"/>
  <c r="L988" i="2"/>
  <c r="L987" i="2"/>
  <c r="L916" i="2"/>
  <c r="L869" i="2"/>
  <c r="L870" i="2"/>
  <c r="L871" i="2"/>
  <c r="L872" i="2"/>
  <c r="L873" i="2"/>
  <c r="L874" i="2"/>
  <c r="L931" i="2"/>
  <c r="L875" i="2"/>
  <c r="L932" i="2"/>
  <c r="L876" i="2"/>
  <c r="L877" i="2"/>
  <c r="L878" i="2"/>
  <c r="L879" i="2"/>
  <c r="L880" i="2"/>
  <c r="L881" i="2"/>
  <c r="L882" i="2"/>
  <c r="L883" i="2"/>
  <c r="L884" i="2"/>
  <c r="L971" i="2"/>
  <c r="L885" i="2"/>
  <c r="L886" i="2"/>
  <c r="L887" i="2"/>
  <c r="L888" i="2"/>
  <c r="L889" i="2"/>
  <c r="L890" i="2"/>
  <c r="L891" i="2"/>
  <c r="L892" i="2"/>
  <c r="L893" i="2"/>
  <c r="L894" i="2"/>
  <c r="L945" i="2"/>
  <c r="L895" i="2"/>
  <c r="L896" i="2"/>
  <c r="L32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H43" i="2"/>
  <c r="I43" i="2"/>
  <c r="H44" i="2"/>
  <c r="I44" i="2"/>
  <c r="H45" i="2"/>
  <c r="I45" i="2"/>
  <c r="H46" i="2"/>
  <c r="I46" i="2"/>
  <c r="H47" i="2"/>
  <c r="I47" i="2"/>
  <c r="H48" i="2"/>
  <c r="I48" i="2"/>
  <c r="H49" i="2"/>
  <c r="I49" i="2"/>
  <c r="H928" i="2"/>
  <c r="I928" i="2"/>
  <c r="H37" i="2"/>
  <c r="I37" i="2"/>
  <c r="H938" i="2"/>
  <c r="I938" i="2"/>
  <c r="H50" i="2"/>
  <c r="I50" i="2"/>
  <c r="H51" i="2"/>
  <c r="I51" i="2"/>
  <c r="H52" i="2"/>
  <c r="I52" i="2"/>
  <c r="H997" i="2"/>
  <c r="I997" i="2"/>
  <c r="H53" i="2"/>
  <c r="I53" i="2"/>
  <c r="H54" i="2"/>
  <c r="I54" i="2"/>
  <c r="H55" i="2"/>
  <c r="I55" i="2"/>
  <c r="H56" i="2"/>
  <c r="I56" i="2"/>
  <c r="H57" i="2"/>
  <c r="I57" i="2"/>
  <c r="H58" i="2"/>
  <c r="I58" i="2"/>
  <c r="H59" i="2"/>
  <c r="I59" i="2"/>
  <c r="H60" i="2"/>
  <c r="I60" i="2"/>
  <c r="H61" i="2"/>
  <c r="I61" i="2"/>
  <c r="H969" i="2"/>
  <c r="I969" i="2"/>
  <c r="H62" i="2"/>
  <c r="I62" i="2"/>
  <c r="H63" i="2"/>
  <c r="I63" i="2"/>
  <c r="H64" i="2"/>
  <c r="I64" i="2"/>
  <c r="H65" i="2"/>
  <c r="I65" i="2"/>
  <c r="H66" i="2"/>
  <c r="I66" i="2"/>
  <c r="H915" i="2"/>
  <c r="I915" i="2"/>
  <c r="H67" i="2"/>
  <c r="I67" i="2"/>
  <c r="H68" i="2"/>
  <c r="I68" i="2"/>
  <c r="H69" i="2"/>
  <c r="I69" i="2"/>
  <c r="H70" i="2"/>
  <c r="I70" i="2"/>
  <c r="H71" i="2"/>
  <c r="I71" i="2"/>
  <c r="H929" i="2"/>
  <c r="I929" i="2"/>
  <c r="H72" i="2"/>
  <c r="I72" i="2"/>
  <c r="H73" i="2"/>
  <c r="I73" i="2"/>
  <c r="H74" i="2"/>
  <c r="I74" i="2"/>
  <c r="H75" i="2"/>
  <c r="I75" i="2"/>
  <c r="H942" i="2"/>
  <c r="I942" i="2"/>
  <c r="H76" i="2"/>
  <c r="I76" i="2"/>
  <c r="H77" i="2"/>
  <c r="I77" i="2"/>
  <c r="H78" i="2"/>
  <c r="I78" i="2"/>
  <c r="H79" i="2"/>
  <c r="I79" i="2"/>
  <c r="H80" i="2"/>
  <c r="I80" i="2"/>
  <c r="H81" i="2"/>
  <c r="I81" i="2"/>
  <c r="H82" i="2"/>
  <c r="I82" i="2"/>
  <c r="H83" i="2"/>
  <c r="I83" i="2"/>
  <c r="H85" i="2"/>
  <c r="I85" i="2"/>
  <c r="H86" i="2"/>
  <c r="I86" i="2"/>
  <c r="H87" i="2"/>
  <c r="I87" i="2"/>
  <c r="H88" i="2"/>
  <c r="I88" i="2"/>
  <c r="H89" i="2"/>
  <c r="I89" i="2"/>
  <c r="H90" i="2"/>
  <c r="I90" i="2"/>
  <c r="H91" i="2"/>
  <c r="I91" i="2"/>
  <c r="H92" i="2"/>
  <c r="I92" i="2"/>
  <c r="H93" i="2"/>
  <c r="I93" i="2"/>
  <c r="H952" i="2"/>
  <c r="I952" i="2"/>
  <c r="H94" i="2"/>
  <c r="I94" i="2"/>
  <c r="H95" i="2"/>
  <c r="I95" i="2"/>
  <c r="H96" i="2"/>
  <c r="I96" i="2"/>
  <c r="H97" i="2"/>
  <c r="I97" i="2"/>
  <c r="H98" i="2"/>
  <c r="I98" i="2"/>
  <c r="H99" i="2"/>
  <c r="I99" i="2"/>
  <c r="H100" i="2"/>
  <c r="I100" i="2"/>
  <c r="H939" i="2"/>
  <c r="I939" i="2"/>
  <c r="H101" i="2"/>
  <c r="I101" i="2"/>
  <c r="H102" i="2"/>
  <c r="I102" i="2"/>
  <c r="H940" i="2"/>
  <c r="I940" i="2"/>
  <c r="H103" i="2"/>
  <c r="I103" i="2"/>
  <c r="H104" i="2"/>
  <c r="I104" i="2"/>
  <c r="H991" i="2"/>
  <c r="I991" i="2"/>
  <c r="H992" i="2"/>
  <c r="I992" i="2"/>
  <c r="H105" i="2"/>
  <c r="I105" i="2"/>
  <c r="H106" i="2"/>
  <c r="I106" i="2"/>
  <c r="H107" i="2"/>
  <c r="I107" i="2"/>
  <c r="H108" i="2"/>
  <c r="I108" i="2"/>
  <c r="H109" i="2"/>
  <c r="I109" i="2"/>
  <c r="H110" i="2"/>
  <c r="I110" i="2"/>
  <c r="H111" i="2"/>
  <c r="I111" i="2"/>
  <c r="H112" i="2"/>
  <c r="I112" i="2"/>
  <c r="H113" i="2"/>
  <c r="I113" i="2"/>
  <c r="H114" i="2"/>
  <c r="I114" i="2"/>
  <c r="H115" i="2"/>
  <c r="I115" i="2"/>
  <c r="H116" i="2"/>
  <c r="I116" i="2"/>
  <c r="H117" i="2"/>
  <c r="I117" i="2"/>
  <c r="H118" i="2"/>
  <c r="I118" i="2"/>
  <c r="H943" i="2"/>
  <c r="I943" i="2"/>
  <c r="H119" i="2"/>
  <c r="I119" i="2"/>
  <c r="H120" i="2"/>
  <c r="I120" i="2"/>
  <c r="H121" i="2"/>
  <c r="I121" i="2"/>
  <c r="H122" i="2"/>
  <c r="I122" i="2"/>
  <c r="H123" i="2"/>
  <c r="I123" i="2"/>
  <c r="H124" i="2"/>
  <c r="I124" i="2"/>
  <c r="H125" i="2"/>
  <c r="I125" i="2"/>
  <c r="H126" i="2"/>
  <c r="I126" i="2"/>
  <c r="H127" i="2"/>
  <c r="I127" i="2"/>
  <c r="H128" i="2"/>
  <c r="I128" i="2"/>
  <c r="H129" i="2"/>
  <c r="I129" i="2"/>
  <c r="H130" i="2"/>
  <c r="I130" i="2"/>
  <c r="H131" i="2"/>
  <c r="I131" i="2"/>
  <c r="H982" i="2"/>
  <c r="I982" i="2"/>
  <c r="H132" i="2"/>
  <c r="I132" i="2"/>
  <c r="H133" i="2"/>
  <c r="I133" i="2"/>
  <c r="H134" i="2"/>
  <c r="I134" i="2"/>
  <c r="H135" i="2"/>
  <c r="I135" i="2"/>
  <c r="H136" i="2"/>
  <c r="I136" i="2"/>
  <c r="H137" i="2"/>
  <c r="I137" i="2"/>
  <c r="H138" i="2"/>
  <c r="I138" i="2"/>
  <c r="H139" i="2"/>
  <c r="I139" i="2"/>
  <c r="H981" i="2"/>
  <c r="I981" i="2"/>
  <c r="H140" i="2"/>
  <c r="I140" i="2"/>
  <c r="H141" i="2"/>
  <c r="I141" i="2"/>
  <c r="H1000" i="2"/>
  <c r="I1000" i="2"/>
  <c r="H142" i="2"/>
  <c r="I142" i="2"/>
  <c r="H999" i="2"/>
  <c r="I999" i="2"/>
  <c r="H143" i="2"/>
  <c r="I143" i="2"/>
  <c r="H144" i="2"/>
  <c r="I144" i="2"/>
  <c r="H145" i="2"/>
  <c r="I145" i="2"/>
  <c r="H146" i="2"/>
  <c r="I146" i="2"/>
  <c r="H147" i="2"/>
  <c r="I147" i="2"/>
  <c r="H148" i="2"/>
  <c r="I148" i="2"/>
  <c r="H149" i="2"/>
  <c r="I149" i="2"/>
  <c r="H150" i="2"/>
  <c r="I150" i="2"/>
  <c r="H994" i="2"/>
  <c r="I994" i="2"/>
  <c r="H151" i="2"/>
  <c r="I151" i="2"/>
  <c r="H152" i="2"/>
  <c r="I152" i="2"/>
  <c r="H38" i="2"/>
  <c r="I38" i="2"/>
  <c r="H153" i="2"/>
  <c r="I153" i="2"/>
  <c r="H154" i="2"/>
  <c r="I154" i="2"/>
  <c r="H155" i="2"/>
  <c r="I155" i="2"/>
  <c r="H156" i="2"/>
  <c r="I156" i="2"/>
  <c r="H157" i="2"/>
  <c r="I157" i="2"/>
  <c r="H158" i="2"/>
  <c r="I158" i="2"/>
  <c r="H159" i="2"/>
  <c r="I159" i="2"/>
  <c r="H160" i="2"/>
  <c r="I160" i="2"/>
  <c r="H161" i="2"/>
  <c r="I161" i="2"/>
  <c r="H162" i="2"/>
  <c r="I162" i="2"/>
  <c r="H163" i="2"/>
  <c r="I163" i="2"/>
  <c r="H164" i="2"/>
  <c r="I164" i="2"/>
  <c r="H165" i="2"/>
  <c r="I165" i="2"/>
  <c r="H166" i="2"/>
  <c r="I166" i="2"/>
  <c r="H167" i="2"/>
  <c r="I167" i="2"/>
  <c r="H168" i="2"/>
  <c r="I168" i="2"/>
  <c r="H169" i="2"/>
  <c r="I169" i="2"/>
  <c r="H170" i="2"/>
  <c r="I170" i="2"/>
  <c r="H922" i="2"/>
  <c r="I922" i="2"/>
  <c r="H171" i="2"/>
  <c r="I171" i="2"/>
  <c r="H172" i="2"/>
  <c r="I172" i="2"/>
  <c r="H173" i="2"/>
  <c r="I173" i="2"/>
  <c r="H174" i="2"/>
  <c r="I174" i="2"/>
  <c r="H175" i="2"/>
  <c r="I175" i="2"/>
  <c r="H176" i="2"/>
  <c r="I176" i="2"/>
  <c r="H177" i="2"/>
  <c r="I177" i="2"/>
  <c r="H178" i="2"/>
  <c r="I178" i="2"/>
  <c r="H179" i="2"/>
  <c r="I179" i="2"/>
  <c r="H180" i="2"/>
  <c r="I180" i="2"/>
  <c r="H181" i="2"/>
  <c r="I181" i="2"/>
  <c r="H182" i="2"/>
  <c r="I182" i="2"/>
  <c r="H183" i="2"/>
  <c r="I183" i="2"/>
  <c r="H184" i="2"/>
  <c r="I184" i="2"/>
  <c r="H185" i="2"/>
  <c r="I185" i="2"/>
  <c r="H186" i="2"/>
  <c r="I186" i="2"/>
  <c r="H187" i="2"/>
  <c r="I187" i="2"/>
  <c r="H188" i="2"/>
  <c r="I188" i="2"/>
  <c r="H189" i="2"/>
  <c r="I189" i="2"/>
  <c r="H190" i="2"/>
  <c r="I190" i="2"/>
  <c r="H996" i="2"/>
  <c r="I996" i="2"/>
  <c r="H191" i="2"/>
  <c r="I191" i="2"/>
  <c r="H192" i="2"/>
  <c r="I192" i="2"/>
  <c r="H193" i="2"/>
  <c r="I193" i="2"/>
  <c r="H937" i="2"/>
  <c r="I937" i="2"/>
  <c r="H964" i="2"/>
  <c r="I964" i="2"/>
  <c r="H933" i="2"/>
  <c r="I933" i="2"/>
  <c r="H194" i="2"/>
  <c r="I194" i="2"/>
  <c r="H195" i="2"/>
  <c r="I195" i="2"/>
  <c r="H196" i="2"/>
  <c r="I196" i="2"/>
  <c r="H197" i="2"/>
  <c r="I197" i="2"/>
  <c r="H198" i="2"/>
  <c r="I198" i="2"/>
  <c r="H199" i="2"/>
  <c r="I199" i="2"/>
  <c r="H200" i="2"/>
  <c r="I200" i="2"/>
  <c r="H201" i="2"/>
  <c r="I201" i="2"/>
  <c r="H202" i="2"/>
  <c r="I202" i="2"/>
  <c r="H203" i="2"/>
  <c r="I203" i="2"/>
  <c r="H204" i="2"/>
  <c r="I204" i="2"/>
  <c r="H205" i="2"/>
  <c r="I205" i="2"/>
  <c r="H206" i="2"/>
  <c r="I206" i="2"/>
  <c r="H207" i="2"/>
  <c r="I207" i="2"/>
  <c r="H208" i="2"/>
  <c r="I208" i="2"/>
  <c r="H209" i="2"/>
  <c r="I209" i="2"/>
  <c r="H210" i="2"/>
  <c r="I210" i="2"/>
  <c r="H211" i="2"/>
  <c r="I211" i="2"/>
  <c r="H212" i="2"/>
  <c r="I212" i="2"/>
  <c r="H213" i="2"/>
  <c r="I213" i="2"/>
  <c r="H214" i="2"/>
  <c r="I214" i="2"/>
  <c r="H215" i="2"/>
  <c r="I215" i="2"/>
  <c r="H216" i="2"/>
  <c r="I216" i="2"/>
  <c r="H949" i="2"/>
  <c r="I949" i="2"/>
  <c r="H217" i="2"/>
  <c r="I217" i="2"/>
  <c r="H218" i="2"/>
  <c r="I218" i="2"/>
  <c r="H219" i="2"/>
  <c r="I219" i="2"/>
  <c r="H220" i="2"/>
  <c r="I220" i="2"/>
  <c r="H221" i="2"/>
  <c r="I221" i="2"/>
  <c r="H222" i="2"/>
  <c r="I222" i="2"/>
  <c r="H223" i="2"/>
  <c r="I223" i="2"/>
  <c r="H950" i="2"/>
  <c r="I950" i="2"/>
  <c r="H224" i="2"/>
  <c r="I224" i="2"/>
  <c r="H225" i="2"/>
  <c r="I225" i="2"/>
  <c r="H226" i="2"/>
  <c r="I226" i="2"/>
  <c r="H227" i="2"/>
  <c r="I227" i="2"/>
  <c r="H228" i="2"/>
  <c r="I228" i="2"/>
  <c r="H33" i="2"/>
  <c r="I33" i="2"/>
  <c r="H229" i="2"/>
  <c r="I229" i="2"/>
  <c r="H230" i="2"/>
  <c r="I230" i="2"/>
  <c r="H231" i="2"/>
  <c r="I231" i="2"/>
  <c r="H232" i="2"/>
  <c r="I232" i="2"/>
  <c r="H995" i="2"/>
  <c r="I995" i="2"/>
  <c r="H973" i="2"/>
  <c r="I973" i="2"/>
  <c r="H233" i="2"/>
  <c r="I233" i="2"/>
  <c r="H976" i="2"/>
  <c r="I976" i="2"/>
  <c r="H934" i="2"/>
  <c r="I934" i="2"/>
  <c r="H234" i="2"/>
  <c r="I234" i="2"/>
  <c r="H235" i="2"/>
  <c r="I235" i="2"/>
  <c r="H236" i="2"/>
  <c r="I236" i="2"/>
  <c r="H237" i="2"/>
  <c r="I237" i="2"/>
  <c r="H238" i="2"/>
  <c r="I238" i="2"/>
  <c r="H239" i="2"/>
  <c r="I239" i="2"/>
  <c r="H948" i="2"/>
  <c r="I948" i="2"/>
  <c r="H965" i="2"/>
  <c r="I965" i="2"/>
  <c r="H240" i="2"/>
  <c r="I240" i="2"/>
  <c r="H241" i="2"/>
  <c r="I241" i="2"/>
  <c r="H242" i="2"/>
  <c r="I242" i="2"/>
  <c r="H20" i="2"/>
  <c r="I20" i="2"/>
  <c r="H243" i="2"/>
  <c r="I243" i="2"/>
  <c r="H244" i="2"/>
  <c r="I244" i="2"/>
  <c r="H245" i="2"/>
  <c r="I245" i="2"/>
  <c r="H246" i="2"/>
  <c r="I246" i="2"/>
  <c r="H247" i="2"/>
  <c r="I247" i="2"/>
  <c r="H248" i="2"/>
  <c r="I248" i="2"/>
  <c r="H249" i="2"/>
  <c r="I249" i="2"/>
  <c r="H250" i="2"/>
  <c r="I250" i="2"/>
  <c r="H977" i="2"/>
  <c r="I977" i="2"/>
  <c r="H251" i="2"/>
  <c r="I251" i="2"/>
  <c r="H252" i="2"/>
  <c r="I252" i="2"/>
  <c r="H253" i="2"/>
  <c r="I253" i="2"/>
  <c r="H254" i="2"/>
  <c r="I254" i="2"/>
  <c r="H960" i="2"/>
  <c r="I960" i="2"/>
  <c r="H255" i="2"/>
  <c r="I255" i="2"/>
  <c r="H256" i="2"/>
  <c r="I256" i="2"/>
  <c r="H257" i="2"/>
  <c r="I257" i="2"/>
  <c r="H258" i="2"/>
  <c r="I258" i="2"/>
  <c r="H983" i="2"/>
  <c r="I983" i="2"/>
  <c r="H259" i="2"/>
  <c r="I259" i="2"/>
  <c r="H260" i="2"/>
  <c r="I260" i="2"/>
  <c r="H261" i="2"/>
  <c r="I261" i="2"/>
  <c r="H262" i="2"/>
  <c r="I262" i="2"/>
  <c r="H263" i="2"/>
  <c r="I263" i="2"/>
  <c r="H264" i="2"/>
  <c r="I264" i="2"/>
  <c r="H265" i="2"/>
  <c r="I265" i="2"/>
  <c r="H266" i="2"/>
  <c r="I266" i="2"/>
  <c r="H267" i="2"/>
  <c r="I267" i="2"/>
  <c r="H972" i="2"/>
  <c r="I972" i="2"/>
  <c r="H268" i="2"/>
  <c r="I268" i="2"/>
  <c r="H269" i="2"/>
  <c r="I269" i="2"/>
  <c r="H270" i="2"/>
  <c r="I270" i="2"/>
  <c r="H271" i="2"/>
  <c r="I271" i="2"/>
  <c r="H272" i="2"/>
  <c r="I272" i="2"/>
  <c r="H273" i="2"/>
  <c r="I273" i="2"/>
  <c r="H274" i="2"/>
  <c r="I274" i="2"/>
  <c r="H275" i="2"/>
  <c r="I275" i="2"/>
  <c r="H276" i="2"/>
  <c r="I276" i="2"/>
  <c r="H277" i="2"/>
  <c r="I277" i="2"/>
  <c r="H956" i="2"/>
  <c r="I956" i="2"/>
  <c r="H923" i="2"/>
  <c r="I923" i="2"/>
  <c r="H278" i="2"/>
  <c r="I278" i="2"/>
  <c r="H279" i="2"/>
  <c r="I279" i="2"/>
  <c r="H280" i="2"/>
  <c r="I280" i="2"/>
  <c r="H281" i="2"/>
  <c r="I281" i="2"/>
  <c r="H282" i="2"/>
  <c r="I282" i="2"/>
  <c r="H946" i="2"/>
  <c r="I946" i="2"/>
  <c r="H283" i="2"/>
  <c r="I283" i="2"/>
  <c r="H935" i="2"/>
  <c r="I935" i="2"/>
  <c r="H284" i="2"/>
  <c r="I284" i="2"/>
  <c r="H285" i="2"/>
  <c r="I285" i="2"/>
  <c r="H990" i="2"/>
  <c r="I990" i="2"/>
  <c r="H286" i="2"/>
  <c r="I286" i="2"/>
  <c r="H28" i="2"/>
  <c r="I28" i="2"/>
  <c r="H287" i="2"/>
  <c r="I287" i="2"/>
  <c r="H288" i="2"/>
  <c r="I288" i="2"/>
  <c r="H289" i="2"/>
  <c r="I289" i="2"/>
  <c r="H961" i="2"/>
  <c r="I961" i="2"/>
  <c r="H290" i="2"/>
  <c r="I290" i="2"/>
  <c r="H291" i="2"/>
  <c r="I291" i="2"/>
  <c r="H292" i="2"/>
  <c r="I292" i="2"/>
  <c r="H293" i="2"/>
  <c r="I293" i="2"/>
  <c r="H294" i="2"/>
  <c r="I294" i="2"/>
  <c r="H295" i="2"/>
  <c r="I295" i="2"/>
  <c r="H296" i="2"/>
  <c r="I296" i="2"/>
  <c r="H297" i="2"/>
  <c r="I297" i="2"/>
  <c r="H298" i="2"/>
  <c r="I298" i="2"/>
  <c r="H299" i="2"/>
  <c r="I299" i="2"/>
  <c r="H300" i="2"/>
  <c r="I300" i="2"/>
  <c r="H301" i="2"/>
  <c r="I301" i="2"/>
  <c r="H302" i="2"/>
  <c r="I302" i="2"/>
  <c r="H303" i="2"/>
  <c r="I303" i="2"/>
  <c r="H304" i="2"/>
  <c r="I304" i="2"/>
  <c r="H305" i="2"/>
  <c r="I305" i="2"/>
  <c r="H306" i="2"/>
  <c r="I306" i="2"/>
  <c r="H307" i="2"/>
  <c r="I307" i="2"/>
  <c r="H308" i="2"/>
  <c r="I308" i="2"/>
  <c r="H309" i="2"/>
  <c r="I309" i="2"/>
  <c r="H310" i="2"/>
  <c r="I310" i="2"/>
  <c r="H311" i="2"/>
  <c r="I311" i="2"/>
  <c r="H312" i="2"/>
  <c r="I312" i="2"/>
  <c r="H313" i="2"/>
  <c r="I313" i="2"/>
  <c r="H314" i="2"/>
  <c r="I314" i="2"/>
  <c r="H315" i="2"/>
  <c r="I315" i="2"/>
  <c r="H316" i="2"/>
  <c r="I316" i="2"/>
  <c r="H317" i="2"/>
  <c r="I317" i="2"/>
  <c r="H318" i="2"/>
  <c r="I318" i="2"/>
  <c r="H319" i="2"/>
  <c r="I319" i="2"/>
  <c r="H320" i="2"/>
  <c r="I320" i="2"/>
  <c r="H321" i="2"/>
  <c r="I321" i="2"/>
  <c r="H322" i="2"/>
  <c r="I322" i="2"/>
  <c r="H323" i="2"/>
  <c r="I323" i="2"/>
  <c r="H324" i="2"/>
  <c r="I324" i="2"/>
  <c r="H325" i="2"/>
  <c r="I325" i="2"/>
  <c r="H326" i="2"/>
  <c r="I326" i="2"/>
  <c r="H327" i="2"/>
  <c r="I327" i="2"/>
  <c r="H328" i="2"/>
  <c r="I328" i="2"/>
  <c r="H329" i="2"/>
  <c r="I329" i="2"/>
  <c r="H330" i="2"/>
  <c r="I330" i="2"/>
  <c r="H331" i="2"/>
  <c r="I331" i="2"/>
  <c r="H332" i="2"/>
  <c r="I332" i="2"/>
  <c r="H333" i="2"/>
  <c r="I333" i="2"/>
  <c r="H334" i="2"/>
  <c r="I334" i="2"/>
  <c r="H335" i="2"/>
  <c r="I335" i="2"/>
  <c r="H336" i="2"/>
  <c r="I336" i="2"/>
  <c r="H337" i="2"/>
  <c r="I337" i="2"/>
  <c r="H338" i="2"/>
  <c r="I338" i="2"/>
  <c r="H339" i="2"/>
  <c r="I339" i="2"/>
  <c r="H340" i="2"/>
  <c r="I340" i="2"/>
  <c r="H341" i="2"/>
  <c r="I341" i="2"/>
  <c r="H342" i="2"/>
  <c r="I342" i="2"/>
  <c r="H343" i="2"/>
  <c r="I343" i="2"/>
  <c r="H344" i="2"/>
  <c r="I344" i="2"/>
  <c r="H345" i="2"/>
  <c r="I345" i="2"/>
  <c r="H346" i="2"/>
  <c r="I346" i="2"/>
  <c r="H347" i="2"/>
  <c r="I347" i="2"/>
  <c r="H348" i="2"/>
  <c r="I348" i="2"/>
  <c r="H349" i="2"/>
  <c r="I349" i="2"/>
  <c r="H350" i="2"/>
  <c r="I350" i="2"/>
  <c r="H351" i="2"/>
  <c r="I351" i="2"/>
  <c r="H352" i="2"/>
  <c r="I352" i="2"/>
  <c r="H353" i="2"/>
  <c r="I353" i="2"/>
  <c r="H354" i="2"/>
  <c r="I354" i="2"/>
  <c r="H355" i="2"/>
  <c r="I355" i="2"/>
  <c r="H356" i="2"/>
  <c r="I356" i="2"/>
  <c r="H357" i="2"/>
  <c r="I357" i="2"/>
  <c r="H358" i="2"/>
  <c r="I358" i="2"/>
  <c r="H359" i="2"/>
  <c r="I359" i="2"/>
  <c r="H16" i="2"/>
  <c r="I16" i="2"/>
  <c r="H360" i="2"/>
  <c r="I360" i="2"/>
  <c r="H361" i="2"/>
  <c r="I361" i="2"/>
  <c r="H362" i="2"/>
  <c r="I362" i="2"/>
  <c r="H363" i="2"/>
  <c r="I363" i="2"/>
  <c r="H364" i="2"/>
  <c r="I364" i="2"/>
  <c r="H365" i="2"/>
  <c r="I365" i="2"/>
  <c r="H366" i="2"/>
  <c r="I366" i="2"/>
  <c r="H367" i="2"/>
  <c r="I367" i="2"/>
  <c r="H368" i="2"/>
  <c r="I368" i="2"/>
  <c r="H369" i="2"/>
  <c r="I369" i="2"/>
  <c r="H370" i="2"/>
  <c r="I370" i="2"/>
  <c r="H371" i="2"/>
  <c r="I371" i="2"/>
  <c r="H372" i="2"/>
  <c r="I372" i="2"/>
  <c r="H373" i="2"/>
  <c r="I373" i="2"/>
  <c r="H374" i="2"/>
  <c r="I374" i="2"/>
  <c r="H375" i="2"/>
  <c r="I375" i="2"/>
  <c r="H376" i="2"/>
  <c r="I376" i="2"/>
  <c r="H377" i="2"/>
  <c r="I377" i="2"/>
  <c r="H378" i="2"/>
  <c r="I378" i="2"/>
  <c r="H379" i="2"/>
  <c r="I379" i="2"/>
  <c r="H380" i="2"/>
  <c r="I380" i="2"/>
  <c r="H381" i="2"/>
  <c r="I381" i="2"/>
  <c r="H382" i="2"/>
  <c r="I382" i="2"/>
  <c r="H383" i="2"/>
  <c r="I383" i="2"/>
  <c r="H384" i="2"/>
  <c r="I384" i="2"/>
  <c r="H385" i="2"/>
  <c r="I385" i="2"/>
  <c r="H386" i="2"/>
  <c r="I386" i="2"/>
  <c r="H387" i="2"/>
  <c r="I387" i="2"/>
  <c r="H388" i="2"/>
  <c r="I388" i="2"/>
  <c r="H389" i="2"/>
  <c r="I389" i="2"/>
  <c r="H390" i="2"/>
  <c r="I390" i="2"/>
  <c r="H391" i="2"/>
  <c r="I391" i="2"/>
  <c r="H392" i="2"/>
  <c r="I392" i="2"/>
  <c r="H393" i="2"/>
  <c r="I393" i="2"/>
  <c r="H394" i="2"/>
  <c r="I394" i="2"/>
  <c r="H395" i="2"/>
  <c r="I395" i="2"/>
  <c r="H31" i="2"/>
  <c r="I31" i="2"/>
  <c r="H396" i="2"/>
  <c r="I396" i="2"/>
  <c r="H397" i="2"/>
  <c r="I397" i="2"/>
  <c r="H398" i="2"/>
  <c r="I398" i="2"/>
  <c r="H399" i="2"/>
  <c r="I399" i="2"/>
  <c r="H400" i="2"/>
  <c r="I400" i="2"/>
  <c r="H401" i="2"/>
  <c r="I401" i="2"/>
  <c r="H402" i="2"/>
  <c r="I402" i="2"/>
  <c r="H953" i="2"/>
  <c r="I953" i="2"/>
  <c r="H403" i="2"/>
  <c r="I403" i="2"/>
  <c r="H404" i="2"/>
  <c r="I404" i="2"/>
  <c r="H405" i="2"/>
  <c r="I405" i="2"/>
  <c r="H406" i="2"/>
  <c r="I406" i="2"/>
  <c r="H407" i="2"/>
  <c r="I407" i="2"/>
  <c r="H408" i="2"/>
  <c r="I408" i="2"/>
  <c r="H409" i="2"/>
  <c r="I409" i="2"/>
  <c r="H410" i="2"/>
  <c r="I410" i="2"/>
  <c r="H411" i="2"/>
  <c r="I411" i="2"/>
  <c r="H412" i="2"/>
  <c r="I412" i="2"/>
  <c r="H413" i="2"/>
  <c r="I413" i="2"/>
  <c r="H414" i="2"/>
  <c r="I414" i="2"/>
  <c r="H415" i="2"/>
  <c r="I415" i="2"/>
  <c r="H416" i="2"/>
  <c r="I416" i="2"/>
  <c r="H417" i="2"/>
  <c r="I417" i="2"/>
  <c r="H920" i="2"/>
  <c r="I920" i="2"/>
  <c r="H418" i="2"/>
  <c r="I418" i="2"/>
  <c r="H419" i="2"/>
  <c r="I419" i="2"/>
  <c r="H420" i="2"/>
  <c r="I420" i="2"/>
  <c r="H421" i="2"/>
  <c r="I421" i="2"/>
  <c r="H422" i="2"/>
  <c r="I422" i="2"/>
  <c r="H423" i="2"/>
  <c r="I423" i="2"/>
  <c r="H424" i="2"/>
  <c r="I424" i="2"/>
  <c r="H425" i="2"/>
  <c r="I425" i="2"/>
  <c r="H924" i="2"/>
  <c r="I924" i="2"/>
  <c r="H944" i="2"/>
  <c r="I944" i="2"/>
  <c r="H954" i="2"/>
  <c r="I954" i="2"/>
  <c r="H426" i="2"/>
  <c r="I426" i="2"/>
  <c r="H26" i="2"/>
  <c r="I26" i="2"/>
  <c r="H427" i="2"/>
  <c r="I427" i="2"/>
  <c r="H428" i="2"/>
  <c r="I428" i="2"/>
  <c r="H429" i="2"/>
  <c r="I429" i="2"/>
  <c r="H430" i="2"/>
  <c r="I430" i="2"/>
  <c r="H431" i="2"/>
  <c r="I431" i="2"/>
  <c r="H432" i="2"/>
  <c r="I432" i="2"/>
  <c r="H433" i="2"/>
  <c r="I433" i="2"/>
  <c r="H434" i="2"/>
  <c r="I434" i="2"/>
  <c r="H435" i="2"/>
  <c r="I435" i="2"/>
  <c r="H436" i="2"/>
  <c r="I436" i="2"/>
  <c r="H437" i="2"/>
  <c r="I437" i="2"/>
  <c r="H438" i="2"/>
  <c r="I438" i="2"/>
  <c r="H439" i="2"/>
  <c r="I439" i="2"/>
  <c r="H440" i="2"/>
  <c r="I440" i="2"/>
  <c r="H441" i="2"/>
  <c r="I441" i="2"/>
  <c r="H442" i="2"/>
  <c r="I442" i="2"/>
  <c r="H443" i="2"/>
  <c r="I443" i="2"/>
  <c r="H444" i="2"/>
  <c r="I444" i="2"/>
  <c r="H445" i="2"/>
  <c r="I445" i="2"/>
  <c r="H446" i="2"/>
  <c r="I446" i="2"/>
  <c r="H447" i="2"/>
  <c r="I447" i="2"/>
  <c r="H448" i="2"/>
  <c r="I448" i="2"/>
  <c r="H449" i="2"/>
  <c r="I449" i="2"/>
  <c r="H450" i="2"/>
  <c r="I450" i="2"/>
  <c r="H451" i="2"/>
  <c r="I451" i="2"/>
  <c r="H452" i="2"/>
  <c r="I452" i="2"/>
  <c r="H27" i="2"/>
  <c r="I27" i="2"/>
  <c r="H25" i="2"/>
  <c r="I25" i="2"/>
  <c r="H13" i="2"/>
  <c r="I13" i="2"/>
  <c r="H17" i="2"/>
  <c r="I17" i="2"/>
  <c r="H21" i="2"/>
  <c r="I21" i="2"/>
  <c r="H22" i="2"/>
  <c r="I22" i="2"/>
  <c r="H19" i="2"/>
  <c r="I19" i="2"/>
  <c r="H453" i="2"/>
  <c r="I453" i="2"/>
  <c r="H454" i="2"/>
  <c r="I454" i="2"/>
  <c r="H455" i="2"/>
  <c r="I455" i="2"/>
  <c r="H456" i="2"/>
  <c r="I456" i="2"/>
  <c r="H457" i="2"/>
  <c r="I457" i="2"/>
  <c r="H458" i="2"/>
  <c r="I458" i="2"/>
  <c r="H459" i="2"/>
  <c r="I459" i="2"/>
  <c r="H460" i="2"/>
  <c r="I460" i="2"/>
  <c r="H461" i="2"/>
  <c r="I461" i="2"/>
  <c r="H462" i="2"/>
  <c r="I462" i="2"/>
  <c r="H18" i="2"/>
  <c r="I18" i="2"/>
  <c r="H463" i="2"/>
  <c r="I463" i="2"/>
  <c r="H912" i="2"/>
  <c r="I912" i="2"/>
  <c r="H913" i="2"/>
  <c r="I913" i="2"/>
  <c r="H914" i="2"/>
  <c r="I914" i="2"/>
  <c r="H464" i="2"/>
  <c r="I464" i="2"/>
  <c r="H465" i="2"/>
  <c r="I465" i="2"/>
  <c r="H466" i="2"/>
  <c r="I466" i="2"/>
  <c r="H467" i="2"/>
  <c r="I467" i="2"/>
  <c r="H468" i="2"/>
  <c r="I468" i="2"/>
  <c r="H469" i="2"/>
  <c r="I469" i="2"/>
  <c r="H470" i="2"/>
  <c r="I470" i="2"/>
  <c r="H471" i="2"/>
  <c r="I471" i="2"/>
  <c r="H472" i="2"/>
  <c r="I472" i="2"/>
  <c r="H473" i="2"/>
  <c r="I473" i="2"/>
  <c r="H474" i="2"/>
  <c r="I474" i="2"/>
  <c r="H475" i="2"/>
  <c r="I475" i="2"/>
  <c r="H476" i="2"/>
  <c r="I476" i="2"/>
  <c r="H477" i="2"/>
  <c r="I477" i="2"/>
  <c r="H478" i="2"/>
  <c r="I478" i="2"/>
  <c r="H29" i="2"/>
  <c r="I29" i="2"/>
  <c r="H479" i="2"/>
  <c r="I479" i="2"/>
  <c r="H480" i="2"/>
  <c r="I480" i="2"/>
  <c r="H481" i="2"/>
  <c r="I481" i="2"/>
  <c r="H482" i="2"/>
  <c r="I482" i="2"/>
  <c r="H483" i="2"/>
  <c r="I483" i="2"/>
  <c r="H484" i="2"/>
  <c r="I484" i="2"/>
  <c r="H485" i="2"/>
  <c r="I485" i="2"/>
  <c r="H486" i="2"/>
  <c r="I486" i="2"/>
  <c r="H487" i="2"/>
  <c r="I487" i="2"/>
  <c r="H488" i="2"/>
  <c r="I488" i="2"/>
  <c r="H489" i="2"/>
  <c r="I489" i="2"/>
  <c r="H490" i="2"/>
  <c r="I490" i="2"/>
  <c r="H491" i="2"/>
  <c r="I491" i="2"/>
  <c r="H492" i="2"/>
  <c r="I492" i="2"/>
  <c r="H493" i="2"/>
  <c r="I493" i="2"/>
  <c r="H494" i="2"/>
  <c r="I494" i="2"/>
  <c r="H495" i="2"/>
  <c r="I495" i="2"/>
  <c r="H496" i="2"/>
  <c r="I496" i="2"/>
  <c r="H497" i="2"/>
  <c r="I497" i="2"/>
  <c r="H498" i="2"/>
  <c r="I498" i="2"/>
  <c r="H499" i="2"/>
  <c r="I499" i="2"/>
  <c r="H500" i="2"/>
  <c r="I500" i="2"/>
  <c r="H501" i="2"/>
  <c r="I501" i="2"/>
  <c r="H502" i="2"/>
  <c r="I502" i="2"/>
  <c r="H503" i="2"/>
  <c r="I503" i="2"/>
  <c r="H504" i="2"/>
  <c r="I504" i="2"/>
  <c r="H505" i="2"/>
  <c r="I505" i="2"/>
  <c r="H506" i="2"/>
  <c r="I506" i="2"/>
  <c r="H507" i="2"/>
  <c r="I507" i="2"/>
  <c r="H508" i="2"/>
  <c r="I508" i="2"/>
  <c r="H509" i="2"/>
  <c r="I509" i="2"/>
  <c r="H510" i="2"/>
  <c r="I510" i="2"/>
  <c r="H511" i="2"/>
  <c r="I511" i="2"/>
  <c r="H512" i="2"/>
  <c r="I512" i="2"/>
  <c r="H513" i="2"/>
  <c r="I513" i="2"/>
  <c r="H514" i="2"/>
  <c r="I514" i="2"/>
  <c r="H515" i="2"/>
  <c r="I515" i="2"/>
  <c r="H516" i="2"/>
  <c r="I516" i="2"/>
  <c r="H517" i="2"/>
  <c r="I517" i="2"/>
  <c r="H518" i="2"/>
  <c r="I518" i="2"/>
  <c r="H519" i="2"/>
  <c r="I519" i="2"/>
  <c r="H520" i="2"/>
  <c r="I520" i="2"/>
  <c r="H521" i="2"/>
  <c r="I521" i="2"/>
  <c r="H522" i="2"/>
  <c r="I522" i="2"/>
  <c r="H523" i="2"/>
  <c r="I523" i="2"/>
  <c r="H524" i="2"/>
  <c r="I524" i="2"/>
  <c r="H525" i="2"/>
  <c r="I525" i="2"/>
  <c r="H526" i="2"/>
  <c r="I526" i="2"/>
  <c r="H527" i="2"/>
  <c r="I527" i="2"/>
  <c r="H528" i="2"/>
  <c r="I528" i="2"/>
  <c r="H529" i="2"/>
  <c r="I529" i="2"/>
  <c r="H530" i="2"/>
  <c r="I530" i="2"/>
  <c r="H531" i="2"/>
  <c r="I531" i="2"/>
  <c r="H532" i="2"/>
  <c r="I532" i="2"/>
  <c r="H533" i="2"/>
  <c r="I533" i="2"/>
  <c r="H534" i="2"/>
  <c r="I534" i="2"/>
  <c r="H535" i="2"/>
  <c r="I535" i="2"/>
  <c r="H536" i="2"/>
  <c r="I536" i="2"/>
  <c r="H537" i="2"/>
  <c r="I537" i="2"/>
  <c r="H538" i="2"/>
  <c r="I538" i="2"/>
  <c r="H539" i="2"/>
  <c r="I539" i="2"/>
  <c r="H540" i="2"/>
  <c r="I540" i="2"/>
  <c r="H541" i="2"/>
  <c r="I541" i="2"/>
  <c r="H542" i="2"/>
  <c r="I542" i="2"/>
  <c r="H543" i="2"/>
  <c r="I543" i="2"/>
  <c r="H544" i="2"/>
  <c r="I544" i="2"/>
  <c r="H545" i="2"/>
  <c r="I545" i="2"/>
  <c r="H546" i="2"/>
  <c r="I546" i="2"/>
  <c r="H547" i="2"/>
  <c r="I547" i="2"/>
  <c r="H548" i="2"/>
  <c r="I548" i="2"/>
  <c r="H549" i="2"/>
  <c r="I549" i="2"/>
  <c r="H550" i="2"/>
  <c r="I550" i="2"/>
  <c r="H551" i="2"/>
  <c r="I551" i="2"/>
  <c r="H552" i="2"/>
  <c r="I552" i="2"/>
  <c r="H553" i="2"/>
  <c r="I553" i="2"/>
  <c r="H554" i="2"/>
  <c r="I554" i="2"/>
  <c r="H555" i="2"/>
  <c r="I555" i="2"/>
  <c r="H556" i="2"/>
  <c r="I556" i="2"/>
  <c r="H557" i="2"/>
  <c r="I557" i="2"/>
  <c r="H558" i="2"/>
  <c r="I558" i="2"/>
  <c r="H559" i="2"/>
  <c r="I559" i="2"/>
  <c r="H560" i="2"/>
  <c r="I560" i="2"/>
  <c r="H561" i="2"/>
  <c r="I561" i="2"/>
  <c r="H562" i="2"/>
  <c r="I562" i="2"/>
  <c r="H563" i="2"/>
  <c r="I563" i="2"/>
  <c r="H564" i="2"/>
  <c r="I564" i="2"/>
  <c r="H565" i="2"/>
  <c r="I565" i="2"/>
  <c r="H566" i="2"/>
  <c r="I566" i="2"/>
  <c r="H567" i="2"/>
  <c r="I567" i="2"/>
  <c r="H568" i="2"/>
  <c r="I568" i="2"/>
  <c r="H569" i="2"/>
  <c r="I569" i="2"/>
  <c r="H570" i="2"/>
  <c r="I570" i="2"/>
  <c r="H571" i="2"/>
  <c r="I571" i="2"/>
  <c r="H572" i="2"/>
  <c r="I572" i="2"/>
  <c r="H573" i="2"/>
  <c r="I573" i="2"/>
  <c r="H574" i="2"/>
  <c r="I574" i="2"/>
  <c r="H575" i="2"/>
  <c r="I575" i="2"/>
  <c r="H576" i="2"/>
  <c r="I576" i="2"/>
  <c r="H577" i="2"/>
  <c r="I577" i="2"/>
  <c r="H578" i="2"/>
  <c r="I578" i="2"/>
  <c r="H579" i="2"/>
  <c r="I579" i="2"/>
  <c r="H580" i="2"/>
  <c r="I580" i="2"/>
  <c r="H581" i="2"/>
  <c r="I581" i="2"/>
  <c r="H582" i="2"/>
  <c r="I582" i="2"/>
  <c r="H583" i="2"/>
  <c r="I583" i="2"/>
  <c r="H584" i="2"/>
  <c r="I584" i="2"/>
  <c r="H585" i="2"/>
  <c r="I585" i="2"/>
  <c r="H586" i="2"/>
  <c r="I586" i="2"/>
  <c r="H587" i="2"/>
  <c r="I587" i="2"/>
  <c r="H588" i="2"/>
  <c r="I588" i="2"/>
  <c r="H589" i="2"/>
  <c r="I589" i="2"/>
  <c r="H590" i="2"/>
  <c r="I590" i="2"/>
  <c r="H591" i="2"/>
  <c r="I591" i="2"/>
  <c r="H592" i="2"/>
  <c r="I592" i="2"/>
  <c r="H593" i="2"/>
  <c r="I593" i="2"/>
  <c r="H594" i="2"/>
  <c r="I594" i="2"/>
  <c r="H595" i="2"/>
  <c r="I595" i="2"/>
  <c r="H596" i="2"/>
  <c r="I596" i="2"/>
  <c r="H597" i="2"/>
  <c r="I597" i="2"/>
  <c r="H598" i="2"/>
  <c r="I598" i="2"/>
  <c r="H599" i="2"/>
  <c r="I599" i="2"/>
  <c r="H600" i="2"/>
  <c r="I600" i="2"/>
  <c r="H601" i="2"/>
  <c r="I601" i="2"/>
  <c r="H602" i="2"/>
  <c r="I602" i="2"/>
  <c r="H603" i="2"/>
  <c r="I603" i="2"/>
  <c r="H604" i="2"/>
  <c r="I604" i="2"/>
  <c r="H605" i="2"/>
  <c r="I605" i="2"/>
  <c r="H606" i="2"/>
  <c r="I606" i="2"/>
  <c r="H607" i="2"/>
  <c r="I607" i="2"/>
  <c r="H608" i="2"/>
  <c r="I608" i="2"/>
  <c r="H609" i="2"/>
  <c r="I609" i="2"/>
  <c r="H610" i="2"/>
  <c r="I610" i="2"/>
  <c r="H611" i="2"/>
  <c r="I611" i="2"/>
  <c r="H612" i="2"/>
  <c r="I612" i="2"/>
  <c r="H613" i="2"/>
  <c r="I613" i="2"/>
  <c r="H614" i="2"/>
  <c r="I614" i="2"/>
  <c r="H615" i="2"/>
  <c r="I615" i="2"/>
  <c r="H14" i="2"/>
  <c r="I14" i="2"/>
  <c r="H15" i="2"/>
  <c r="I15" i="2"/>
  <c r="H11" i="2"/>
  <c r="H12" i="2"/>
  <c r="I12" i="2"/>
  <c r="H616" i="2"/>
  <c r="I616" i="2"/>
  <c r="H617" i="2"/>
  <c r="I617" i="2"/>
  <c r="H618" i="2"/>
  <c r="I618" i="2"/>
  <c r="H619" i="2"/>
  <c r="I619" i="2"/>
  <c r="H620" i="2"/>
  <c r="I620" i="2"/>
  <c r="H621" i="2"/>
  <c r="I621" i="2"/>
  <c r="H622" i="2"/>
  <c r="I622" i="2"/>
  <c r="H623" i="2"/>
  <c r="I623" i="2"/>
  <c r="H624" i="2"/>
  <c r="I624" i="2"/>
  <c r="H625" i="2"/>
  <c r="I625" i="2"/>
  <c r="H626" i="2"/>
  <c r="I626" i="2"/>
  <c r="H627" i="2"/>
  <c r="I627" i="2"/>
  <c r="H628" i="2"/>
  <c r="I628" i="2"/>
  <c r="H629" i="2"/>
  <c r="I629" i="2"/>
  <c r="H630" i="2"/>
  <c r="I630" i="2"/>
  <c r="H631" i="2"/>
  <c r="I631" i="2"/>
  <c r="H632" i="2"/>
  <c r="I632" i="2"/>
  <c r="H633" i="2"/>
  <c r="I633" i="2"/>
  <c r="H634" i="2"/>
  <c r="I634" i="2"/>
  <c r="H635" i="2"/>
  <c r="I635" i="2"/>
  <c r="H636" i="2"/>
  <c r="I636" i="2"/>
  <c r="H637" i="2"/>
  <c r="I637" i="2"/>
  <c r="H638" i="2"/>
  <c r="I638" i="2"/>
  <c r="H639" i="2"/>
  <c r="I639" i="2"/>
  <c r="H640" i="2"/>
  <c r="I640" i="2"/>
  <c r="H641" i="2"/>
  <c r="I641" i="2"/>
  <c r="H642" i="2"/>
  <c r="I642" i="2"/>
  <c r="H643" i="2"/>
  <c r="I643" i="2"/>
  <c r="H644" i="2"/>
  <c r="I644" i="2"/>
  <c r="H645" i="2"/>
  <c r="I645" i="2"/>
  <c r="H646" i="2"/>
  <c r="I646" i="2"/>
  <c r="H647" i="2"/>
  <c r="I647" i="2"/>
  <c r="H648" i="2"/>
  <c r="I648" i="2"/>
  <c r="H955" i="2"/>
  <c r="I955" i="2"/>
  <c r="H649" i="2"/>
  <c r="I649" i="2"/>
  <c r="H650" i="2"/>
  <c r="I650" i="2"/>
  <c r="H651" i="2"/>
  <c r="I651" i="2"/>
  <c r="H652" i="2"/>
  <c r="I652" i="2"/>
  <c r="H653" i="2"/>
  <c r="I653" i="2"/>
  <c r="H654" i="2"/>
  <c r="I654" i="2"/>
  <c r="H655" i="2"/>
  <c r="I655" i="2"/>
  <c r="H656" i="2"/>
  <c r="I656" i="2"/>
  <c r="H657" i="2"/>
  <c r="I657" i="2"/>
  <c r="H658" i="2"/>
  <c r="I658" i="2"/>
  <c r="H659" i="2"/>
  <c r="I659" i="2"/>
  <c r="H660" i="2"/>
  <c r="I660" i="2"/>
  <c r="H661" i="2"/>
  <c r="I661" i="2"/>
  <c r="H662" i="2"/>
  <c r="I662" i="2"/>
  <c r="H663" i="2"/>
  <c r="I663" i="2"/>
  <c r="H664" i="2"/>
  <c r="I664" i="2"/>
  <c r="H665" i="2"/>
  <c r="I665" i="2"/>
  <c r="H666" i="2"/>
  <c r="I666" i="2"/>
  <c r="H667" i="2"/>
  <c r="I667" i="2"/>
  <c r="H668" i="2"/>
  <c r="I668" i="2"/>
  <c r="H669" i="2"/>
  <c r="I669" i="2"/>
  <c r="H670" i="2"/>
  <c r="I670" i="2"/>
  <c r="H671" i="2"/>
  <c r="I671" i="2"/>
  <c r="H672" i="2"/>
  <c r="I672" i="2"/>
  <c r="H673" i="2"/>
  <c r="I673" i="2"/>
  <c r="H941" i="2"/>
  <c r="I941" i="2"/>
  <c r="H674" i="2"/>
  <c r="I674" i="2"/>
  <c r="H675" i="2"/>
  <c r="I675" i="2"/>
  <c r="H967" i="2"/>
  <c r="I967" i="2"/>
  <c r="H676" i="2"/>
  <c r="I676" i="2"/>
  <c r="H677" i="2"/>
  <c r="I677" i="2"/>
  <c r="H966" i="2"/>
  <c r="I966" i="2"/>
  <c r="H678" i="2"/>
  <c r="I678" i="2"/>
  <c r="H679" i="2"/>
  <c r="I679" i="2"/>
  <c r="H680" i="2"/>
  <c r="I680" i="2"/>
  <c r="H681" i="2"/>
  <c r="I681" i="2"/>
  <c r="H39" i="2"/>
  <c r="I39" i="2"/>
  <c r="H682" i="2"/>
  <c r="I682" i="2"/>
  <c r="H683" i="2"/>
  <c r="I683" i="2"/>
  <c r="H684" i="2"/>
  <c r="I684" i="2"/>
  <c r="H30" i="2"/>
  <c r="H685" i="2"/>
  <c r="I685" i="2"/>
  <c r="H925" i="2"/>
  <c r="I925" i="2"/>
  <c r="H686" i="2"/>
  <c r="I686" i="2"/>
  <c r="H687" i="2"/>
  <c r="I687" i="2"/>
  <c r="H688" i="2"/>
  <c r="I688" i="2"/>
  <c r="H689" i="2"/>
  <c r="I689" i="2"/>
  <c r="H690" i="2"/>
  <c r="I690" i="2"/>
  <c r="H691" i="2"/>
  <c r="I691" i="2"/>
  <c r="H951" i="2"/>
  <c r="I951" i="2"/>
  <c r="H692" i="2"/>
  <c r="I692" i="2"/>
  <c r="H693" i="2"/>
  <c r="I693" i="2"/>
  <c r="H694" i="2"/>
  <c r="I694" i="2"/>
  <c r="H695" i="2"/>
  <c r="I695" i="2"/>
  <c r="H921" i="2"/>
  <c r="I921" i="2"/>
  <c r="H984" i="2"/>
  <c r="I984" i="2"/>
  <c r="H696" i="2"/>
  <c r="I696" i="2"/>
  <c r="H697" i="2"/>
  <c r="I697" i="2"/>
  <c r="H970" i="2"/>
  <c r="I970" i="2"/>
  <c r="H926" i="2"/>
  <c r="I926" i="2"/>
  <c r="H998" i="2"/>
  <c r="I998" i="2"/>
  <c r="H698" i="2"/>
  <c r="I698" i="2"/>
  <c r="H699" i="2"/>
  <c r="I699" i="2"/>
  <c r="H975" i="2"/>
  <c r="I975" i="2"/>
  <c r="H40" i="2"/>
  <c r="I40" i="2"/>
  <c r="H700" i="2"/>
  <c r="I700" i="2"/>
  <c r="H701" i="2"/>
  <c r="I701" i="2"/>
  <c r="H702" i="2"/>
  <c r="I702" i="2"/>
  <c r="H703" i="2"/>
  <c r="I703" i="2"/>
  <c r="H704" i="2"/>
  <c r="I704" i="2"/>
  <c r="H705" i="2"/>
  <c r="I705" i="2"/>
  <c r="H706" i="2"/>
  <c r="I706" i="2"/>
  <c r="H707" i="2"/>
  <c r="I707" i="2"/>
  <c r="H708" i="2"/>
  <c r="I708" i="2"/>
  <c r="H709" i="2"/>
  <c r="I709" i="2"/>
  <c r="H710" i="2"/>
  <c r="I710" i="2"/>
  <c r="H711" i="2"/>
  <c r="I711" i="2"/>
  <c r="H712" i="2"/>
  <c r="I712" i="2"/>
  <c r="H713" i="2"/>
  <c r="I713" i="2"/>
  <c r="H714" i="2"/>
  <c r="I714" i="2"/>
  <c r="H715" i="2"/>
  <c r="I715" i="2"/>
  <c r="H716" i="2"/>
  <c r="I716" i="2"/>
  <c r="H717" i="2"/>
  <c r="I717" i="2"/>
  <c r="H718" i="2"/>
  <c r="I718" i="2"/>
  <c r="H719" i="2"/>
  <c r="I719" i="2"/>
  <c r="H958" i="2"/>
  <c r="I958" i="2"/>
  <c r="H720" i="2"/>
  <c r="I720" i="2"/>
  <c r="H721" i="2"/>
  <c r="I721" i="2"/>
  <c r="H722" i="2"/>
  <c r="I722" i="2"/>
  <c r="H723" i="2"/>
  <c r="I723" i="2"/>
  <c r="H724" i="2"/>
  <c r="I724" i="2"/>
  <c r="H962" i="2"/>
  <c r="I962" i="2"/>
  <c r="H725" i="2"/>
  <c r="I725" i="2"/>
  <c r="H726" i="2"/>
  <c r="I726" i="2"/>
  <c r="H968" i="2"/>
  <c r="I968" i="2"/>
  <c r="H727" i="2"/>
  <c r="I727" i="2"/>
  <c r="H728" i="2"/>
  <c r="I728" i="2"/>
  <c r="H729" i="2"/>
  <c r="I729" i="2"/>
  <c r="H730" i="2"/>
  <c r="I730" i="2"/>
  <c r="H959" i="2"/>
  <c r="I959" i="2"/>
  <c r="H731" i="2"/>
  <c r="I731" i="2"/>
  <c r="H963" i="2"/>
  <c r="I963" i="2"/>
  <c r="H732" i="2"/>
  <c r="I732" i="2"/>
  <c r="H733" i="2"/>
  <c r="I733" i="2"/>
  <c r="H734" i="2"/>
  <c r="I734" i="2"/>
  <c r="H735" i="2"/>
  <c r="I735" i="2"/>
  <c r="H736" i="2"/>
  <c r="I736" i="2"/>
  <c r="H737" i="2"/>
  <c r="I737" i="2"/>
  <c r="H738" i="2"/>
  <c r="I738" i="2"/>
  <c r="H739" i="2"/>
  <c r="I739" i="2"/>
  <c r="H740" i="2"/>
  <c r="I740" i="2"/>
  <c r="H741" i="2"/>
  <c r="I741" i="2"/>
  <c r="H742" i="2"/>
  <c r="I742" i="2"/>
  <c r="H743" i="2"/>
  <c r="I743" i="2"/>
  <c r="H744" i="2"/>
  <c r="I744" i="2"/>
  <c r="H745" i="2"/>
  <c r="I745" i="2"/>
  <c r="H35" i="2"/>
  <c r="I35" i="2"/>
  <c r="H746" i="2"/>
  <c r="I746" i="2"/>
  <c r="H747" i="2"/>
  <c r="I747" i="2"/>
  <c r="H748" i="2"/>
  <c r="I748" i="2"/>
  <c r="H749" i="2"/>
  <c r="I749" i="2"/>
  <c r="H750" i="2"/>
  <c r="I750" i="2"/>
  <c r="H751" i="2"/>
  <c r="I751" i="2"/>
  <c r="H936" i="2"/>
  <c r="I936" i="2"/>
  <c r="H752" i="2"/>
  <c r="I752" i="2"/>
  <c r="H753" i="2"/>
  <c r="I753" i="2"/>
  <c r="H754" i="2"/>
  <c r="I754" i="2"/>
  <c r="H755" i="2"/>
  <c r="I755" i="2"/>
  <c r="H918" i="2"/>
  <c r="I918" i="2"/>
  <c r="H756" i="2"/>
  <c r="I756" i="2"/>
  <c r="H757" i="2"/>
  <c r="I757" i="2"/>
  <c r="H758" i="2"/>
  <c r="I758" i="2"/>
  <c r="H759" i="2"/>
  <c r="I759" i="2"/>
  <c r="H760" i="2"/>
  <c r="I760" i="2"/>
  <c r="H761" i="2"/>
  <c r="I761" i="2"/>
  <c r="H762" i="2"/>
  <c r="I762" i="2"/>
  <c r="H763" i="2"/>
  <c r="I763" i="2"/>
  <c r="H764" i="2"/>
  <c r="I764" i="2"/>
  <c r="H765" i="2"/>
  <c r="I765" i="2"/>
  <c r="H766" i="2"/>
  <c r="I766" i="2"/>
  <c r="H767" i="2"/>
  <c r="I767" i="2"/>
  <c r="H768" i="2"/>
  <c r="I768" i="2"/>
  <c r="H978" i="2"/>
  <c r="I978" i="2"/>
  <c r="H769" i="2"/>
  <c r="I769" i="2"/>
  <c r="H770" i="2"/>
  <c r="I770" i="2"/>
  <c r="H771" i="2"/>
  <c r="I771" i="2"/>
  <c r="H772" i="2"/>
  <c r="I772" i="2"/>
  <c r="H947" i="2"/>
  <c r="I947" i="2"/>
  <c r="H773" i="2"/>
  <c r="I773" i="2"/>
  <c r="H774" i="2"/>
  <c r="I774" i="2"/>
  <c r="H775" i="2"/>
  <c r="I775" i="2"/>
  <c r="H776" i="2"/>
  <c r="I776" i="2"/>
  <c r="H777" i="2"/>
  <c r="I777" i="2"/>
  <c r="H24" i="2"/>
  <c r="I24" i="2"/>
  <c r="H778" i="2"/>
  <c r="I778" i="2"/>
  <c r="H779" i="2"/>
  <c r="I779" i="2"/>
  <c r="H780" i="2"/>
  <c r="I780" i="2"/>
  <c r="H781" i="2"/>
  <c r="I781" i="2"/>
  <c r="H782" i="2"/>
  <c r="I782" i="2"/>
  <c r="H783" i="2"/>
  <c r="I783" i="2"/>
  <c r="H784" i="2"/>
  <c r="I784" i="2"/>
  <c r="H785" i="2"/>
  <c r="I785" i="2"/>
  <c r="H786" i="2"/>
  <c r="I786" i="2"/>
  <c r="H787" i="2"/>
  <c r="I787" i="2"/>
  <c r="H788" i="2"/>
  <c r="I788" i="2"/>
  <c r="H789" i="2"/>
  <c r="I789" i="2"/>
  <c r="H790" i="2"/>
  <c r="I790" i="2"/>
  <c r="H791" i="2"/>
  <c r="I791" i="2"/>
  <c r="H792" i="2"/>
  <c r="I792" i="2"/>
  <c r="H957" i="2"/>
  <c r="I957" i="2"/>
  <c r="H793" i="2"/>
  <c r="I793" i="2"/>
  <c r="H794" i="2"/>
  <c r="I794" i="2"/>
  <c r="H795" i="2"/>
  <c r="I795" i="2"/>
  <c r="H796" i="2"/>
  <c r="I796" i="2"/>
  <c r="H797" i="2"/>
  <c r="I797" i="2"/>
  <c r="H798" i="2"/>
  <c r="I798" i="2"/>
  <c r="H799" i="2"/>
  <c r="I799" i="2"/>
  <c r="H800" i="2"/>
  <c r="I800" i="2"/>
  <c r="H801" i="2"/>
  <c r="I801" i="2"/>
  <c r="H802" i="2"/>
  <c r="I802" i="2"/>
  <c r="H803" i="2"/>
  <c r="I803" i="2"/>
  <c r="H927" i="2"/>
  <c r="I927" i="2"/>
  <c r="H804" i="2"/>
  <c r="I804" i="2"/>
  <c r="H805" i="2"/>
  <c r="I805" i="2"/>
  <c r="H41" i="2"/>
  <c r="I41" i="2"/>
  <c r="H806" i="2"/>
  <c r="I806" i="2"/>
  <c r="H807" i="2"/>
  <c r="I807" i="2"/>
  <c r="H808" i="2"/>
  <c r="I808" i="2"/>
  <c r="H809" i="2"/>
  <c r="I809" i="2"/>
  <c r="H810" i="2"/>
  <c r="I810" i="2"/>
  <c r="H811" i="2"/>
  <c r="I811" i="2"/>
  <c r="H979" i="2"/>
  <c r="I979" i="2"/>
  <c r="H812" i="2"/>
  <c r="I812" i="2"/>
  <c r="H985" i="2"/>
  <c r="I985" i="2"/>
  <c r="H813" i="2"/>
  <c r="I813" i="2"/>
  <c r="H993" i="2"/>
  <c r="I993" i="2"/>
  <c r="H814" i="2"/>
  <c r="I814" i="2"/>
  <c r="H815" i="2"/>
  <c r="I815" i="2"/>
  <c r="H816" i="2"/>
  <c r="I816" i="2"/>
  <c r="H817" i="2"/>
  <c r="I817" i="2"/>
  <c r="H818" i="2"/>
  <c r="I818" i="2"/>
  <c r="H819" i="2"/>
  <c r="I819" i="2"/>
  <c r="H820" i="2"/>
  <c r="I820" i="2"/>
  <c r="H821" i="2"/>
  <c r="I821" i="2"/>
  <c r="H822" i="2"/>
  <c r="I822" i="2"/>
  <c r="H823" i="2"/>
  <c r="I823" i="2"/>
  <c r="H824" i="2"/>
  <c r="I824" i="2"/>
  <c r="H825" i="2"/>
  <c r="I825" i="2"/>
  <c r="H826" i="2"/>
  <c r="I826" i="2"/>
  <c r="H36" i="2"/>
  <c r="I36" i="2"/>
  <c r="H827" i="2"/>
  <c r="I827" i="2"/>
  <c r="H828" i="2"/>
  <c r="I828" i="2"/>
  <c r="H829" i="2"/>
  <c r="I829" i="2"/>
  <c r="H830" i="2"/>
  <c r="I830" i="2"/>
  <c r="H831" i="2"/>
  <c r="I831" i="2"/>
  <c r="H832" i="2"/>
  <c r="I832" i="2"/>
  <c r="H833" i="2"/>
  <c r="I833" i="2"/>
  <c r="H834" i="2"/>
  <c r="I834" i="2"/>
  <c r="H835" i="2"/>
  <c r="I835" i="2"/>
  <c r="H836" i="2"/>
  <c r="I836" i="2"/>
  <c r="H837" i="2"/>
  <c r="I837" i="2"/>
  <c r="H838" i="2"/>
  <c r="I838" i="2"/>
  <c r="H839" i="2"/>
  <c r="I839" i="2"/>
  <c r="H23" i="2"/>
  <c r="I23" i="2"/>
  <c r="H986" i="2"/>
  <c r="I986" i="2"/>
  <c r="H840" i="2"/>
  <c r="I840" i="2"/>
  <c r="H841" i="2"/>
  <c r="I841" i="2"/>
  <c r="H842" i="2"/>
  <c r="I842" i="2"/>
  <c r="H843" i="2"/>
  <c r="I843" i="2"/>
  <c r="H844" i="2"/>
  <c r="I844" i="2"/>
  <c r="H845" i="2"/>
  <c r="I845" i="2"/>
  <c r="H846" i="2"/>
  <c r="I846" i="2"/>
  <c r="H919" i="2"/>
  <c r="I919" i="2"/>
  <c r="H847" i="2"/>
  <c r="I847" i="2"/>
  <c r="H848" i="2"/>
  <c r="I848" i="2"/>
  <c r="H849" i="2"/>
  <c r="I849" i="2"/>
  <c r="H850" i="2"/>
  <c r="I850" i="2"/>
  <c r="H851" i="2"/>
  <c r="I851" i="2"/>
  <c r="H852" i="2"/>
  <c r="I852" i="2"/>
  <c r="H853" i="2"/>
  <c r="I853" i="2"/>
  <c r="H854" i="2"/>
  <c r="I854" i="2"/>
  <c r="H855" i="2"/>
  <c r="I855" i="2"/>
  <c r="H856" i="2"/>
  <c r="I856" i="2"/>
  <c r="H930" i="2"/>
  <c r="I930" i="2"/>
  <c r="H857" i="2"/>
  <c r="I857" i="2"/>
  <c r="H858" i="2"/>
  <c r="I858" i="2"/>
  <c r="H980" i="2"/>
  <c r="I980" i="2"/>
  <c r="H859" i="2"/>
  <c r="I859" i="2"/>
  <c r="H860" i="2"/>
  <c r="I860" i="2"/>
  <c r="H861" i="2"/>
  <c r="I861" i="2"/>
  <c r="H974" i="2"/>
  <c r="I974" i="2"/>
  <c r="H862" i="2"/>
  <c r="I862" i="2"/>
  <c r="H863" i="2"/>
  <c r="I863" i="2"/>
  <c r="H864" i="2"/>
  <c r="I864" i="2"/>
  <c r="H34" i="2"/>
  <c r="I34" i="2"/>
  <c r="H865" i="2"/>
  <c r="I865" i="2"/>
  <c r="H866" i="2"/>
  <c r="I866" i="2"/>
  <c r="H867" i="2"/>
  <c r="I867" i="2"/>
  <c r="H868" i="2"/>
  <c r="I868" i="2"/>
  <c r="H989" i="2"/>
  <c r="I989" i="2"/>
  <c r="H988" i="2"/>
  <c r="I988" i="2"/>
  <c r="H987" i="2"/>
  <c r="I987" i="2"/>
  <c r="H916" i="2"/>
  <c r="I916" i="2"/>
  <c r="H869" i="2"/>
  <c r="I869" i="2"/>
  <c r="H870" i="2"/>
  <c r="I870" i="2"/>
  <c r="H871" i="2"/>
  <c r="I871" i="2"/>
  <c r="H872" i="2"/>
  <c r="I872" i="2"/>
  <c r="H873" i="2"/>
  <c r="I873" i="2"/>
  <c r="H874" i="2"/>
  <c r="I874" i="2"/>
  <c r="H931" i="2"/>
  <c r="I931" i="2"/>
  <c r="H875" i="2"/>
  <c r="I875" i="2"/>
  <c r="H932" i="2"/>
  <c r="I932" i="2"/>
  <c r="H876" i="2"/>
  <c r="I876" i="2"/>
  <c r="H877" i="2"/>
  <c r="I877" i="2"/>
  <c r="H878" i="2"/>
  <c r="I878" i="2"/>
  <c r="H879" i="2"/>
  <c r="I879" i="2"/>
  <c r="H880" i="2"/>
  <c r="I880" i="2"/>
  <c r="H881" i="2"/>
  <c r="I881" i="2"/>
  <c r="H882" i="2"/>
  <c r="I882" i="2"/>
  <c r="H883" i="2"/>
  <c r="I883" i="2"/>
  <c r="H884" i="2"/>
  <c r="I884" i="2"/>
  <c r="H971" i="2"/>
  <c r="I971" i="2"/>
  <c r="H885" i="2"/>
  <c r="I885" i="2"/>
  <c r="H886" i="2"/>
  <c r="I886" i="2"/>
  <c r="H887" i="2"/>
  <c r="I887" i="2"/>
  <c r="H888" i="2"/>
  <c r="I888" i="2"/>
  <c r="H889" i="2"/>
  <c r="I889" i="2"/>
  <c r="H890" i="2"/>
  <c r="I890" i="2"/>
  <c r="H891" i="2"/>
  <c r="I891" i="2"/>
  <c r="H892" i="2"/>
  <c r="I892" i="2"/>
  <c r="H893" i="2"/>
  <c r="I893" i="2"/>
  <c r="H894" i="2"/>
  <c r="I894" i="2"/>
  <c r="H945" i="2"/>
  <c r="I945" i="2"/>
  <c r="H895" i="2"/>
  <c r="I895" i="2"/>
  <c r="H896" i="2"/>
  <c r="I896" i="2"/>
  <c r="H32" i="2"/>
  <c r="I32" i="2"/>
  <c r="H897" i="2"/>
  <c r="I897" i="2"/>
  <c r="H898" i="2"/>
  <c r="I898" i="2"/>
  <c r="H899" i="2"/>
  <c r="I899" i="2"/>
  <c r="H900" i="2"/>
  <c r="I900" i="2"/>
  <c r="H901" i="2"/>
  <c r="I901" i="2"/>
  <c r="H902" i="2"/>
  <c r="I902" i="2"/>
  <c r="H903" i="2"/>
  <c r="I903" i="2"/>
  <c r="H904" i="2"/>
  <c r="I904" i="2"/>
  <c r="H905" i="2"/>
  <c r="I905" i="2"/>
  <c r="H906" i="2"/>
  <c r="I906" i="2"/>
  <c r="H907" i="2"/>
  <c r="I907" i="2"/>
  <c r="H908" i="2"/>
  <c r="I908" i="2"/>
  <c r="H909" i="2"/>
  <c r="I909" i="2"/>
  <c r="H910" i="2"/>
  <c r="I910" i="2"/>
  <c r="H911" i="2"/>
  <c r="I911" i="2"/>
  <c r="H42" i="2"/>
  <c r="I42" i="2"/>
  <c r="L42" i="2"/>
  <c r="B151" i="2"/>
  <c r="B408" i="2"/>
  <c r="B409" i="2"/>
  <c r="B410" i="2"/>
  <c r="B411" i="2"/>
  <c r="B412" i="2"/>
  <c r="B413" i="2"/>
  <c r="B414" i="2"/>
  <c r="B417" i="2"/>
  <c r="B692" i="2"/>
  <c r="B736" i="2"/>
  <c r="B737" i="2"/>
  <c r="B875" i="2"/>
  <c r="B932" i="2"/>
  <c r="B876" i="2"/>
  <c r="B877" i="2"/>
  <c r="B878" i="2"/>
  <c r="B879" i="2"/>
  <c r="B880" i="2"/>
  <c r="B881" i="2"/>
  <c r="B882" i="2"/>
  <c r="B883" i="2"/>
  <c r="B884" i="2"/>
  <c r="B971" i="2"/>
  <c r="B885" i="2"/>
  <c r="B886" i="2"/>
  <c r="B889" i="2"/>
  <c r="B890" i="2"/>
  <c r="B891" i="2"/>
  <c r="B892" i="2"/>
  <c r="B893" i="2"/>
  <c r="B894" i="2"/>
  <c r="B945" i="2"/>
  <c r="B895" i="2"/>
  <c r="B896" i="2"/>
  <c r="B928" i="2"/>
  <c r="B43" i="2"/>
  <c r="I30" i="2"/>
  <c r="I11" i="2"/>
  <c r="H1003" i="2"/>
  <c r="L1003" i="2"/>
  <c r="L1004" i="2"/>
  <c r="Q917" i="2"/>
  <c r="B53" i="2"/>
  <c r="B77" i="2"/>
  <c r="B178" i="2"/>
  <c r="B181" i="2"/>
  <c r="B182" i="2"/>
  <c r="B183" i="2"/>
  <c r="B185" i="2"/>
  <c r="B211" i="2"/>
  <c r="B212" i="2"/>
  <c r="B214" i="2"/>
  <c r="B216" i="2"/>
  <c r="B217" i="2"/>
  <c r="B230" i="2"/>
  <c r="B236" i="2"/>
  <c r="B237" i="2"/>
  <c r="B306" i="2"/>
  <c r="B310" i="2"/>
  <c r="B317" i="2"/>
  <c r="B327" i="2"/>
  <c r="B328" i="2"/>
  <c r="B347" i="2"/>
  <c r="B501" i="2"/>
  <c r="B547" i="2"/>
  <c r="B548" i="2"/>
  <c r="B549" i="2"/>
  <c r="B590" i="2"/>
  <c r="B592" i="2"/>
  <c r="B596" i="2"/>
  <c r="B597" i="2"/>
  <c r="B635" i="2"/>
  <c r="B664" i="2"/>
  <c r="B665" i="2"/>
  <c r="B671" i="2"/>
  <c r="B672" i="2"/>
  <c r="B673" i="2"/>
  <c r="B774" i="2"/>
  <c r="B787" i="2"/>
  <c r="B788" i="2"/>
  <c r="B789" i="2"/>
  <c r="B790" i="2"/>
  <c r="B791" i="2"/>
  <c r="B839" i="2"/>
  <c r="B888" i="2"/>
  <c r="I1003" i="2"/>
  <c r="M327" i="2"/>
  <c r="M310" i="2"/>
  <c r="M237" i="2"/>
  <c r="M230" i="2"/>
  <c r="M216" i="2"/>
  <c r="M212" i="2"/>
  <c r="M839" i="2"/>
  <c r="M790" i="2"/>
  <c r="M788" i="2"/>
  <c r="M774" i="2"/>
  <c r="M672" i="2"/>
  <c r="M665" i="2"/>
  <c r="M635" i="2"/>
  <c r="M596" i="2"/>
  <c r="M590" i="2"/>
  <c r="M548" i="2"/>
  <c r="M501" i="2"/>
  <c r="Q328" i="2"/>
  <c r="M328" i="2"/>
  <c r="M185" i="2"/>
  <c r="M182" i="2"/>
  <c r="M178" i="2"/>
  <c r="M53" i="2"/>
  <c r="M317" i="2"/>
  <c r="M306" i="2"/>
  <c r="M236" i="2"/>
  <c r="M217" i="2"/>
  <c r="M214" i="2"/>
  <c r="Q211" i="2"/>
  <c r="M211" i="2"/>
  <c r="M888" i="2"/>
  <c r="M791" i="2"/>
  <c r="M789" i="2"/>
  <c r="M787" i="2"/>
  <c r="M673" i="2"/>
  <c r="M671" i="2"/>
  <c r="M664" i="2"/>
  <c r="M597" i="2"/>
  <c r="M592" i="2"/>
  <c r="M549" i="2"/>
  <c r="M547" i="2"/>
  <c r="M347" i="2"/>
  <c r="M183" i="2"/>
  <c r="M181" i="2"/>
  <c r="M77" i="2"/>
  <c r="I1004" i="2"/>
  <c r="Q549" i="2"/>
  <c r="Q347" i="2"/>
  <c r="Q597" i="2"/>
  <c r="Q671" i="2"/>
  <c r="Q787" i="2"/>
  <c r="Q791" i="2"/>
  <c r="Q217" i="2"/>
  <c r="Q306" i="2"/>
  <c r="Q53" i="2"/>
  <c r="Q182" i="2"/>
  <c r="Q548" i="2"/>
  <c r="Q596" i="2"/>
  <c r="Q665" i="2"/>
  <c r="Q774" i="2"/>
  <c r="Q790" i="2"/>
  <c r="Q212" i="2"/>
  <c r="Q230" i="2"/>
  <c r="Q310" i="2"/>
  <c r="Q181" i="2"/>
  <c r="Q77" i="2"/>
  <c r="Q183" i="2"/>
  <c r="Q547" i="2"/>
  <c r="Q592" i="2"/>
  <c r="Q664" i="2"/>
  <c r="Q673" i="2"/>
  <c r="Q789" i="2"/>
  <c r="Q888" i="2"/>
  <c r="Q214" i="2"/>
  <c r="Q236" i="2"/>
  <c r="Q317" i="2"/>
  <c r="Q178" i="2"/>
  <c r="Q185" i="2"/>
  <c r="Q501" i="2"/>
  <c r="Q590" i="2"/>
  <c r="Q635" i="2"/>
  <c r="Q672" i="2"/>
  <c r="Q788" i="2"/>
  <c r="Q839" i="2"/>
  <c r="Q216" i="2"/>
  <c r="Q237" i="2"/>
  <c r="Q327" i="2"/>
  <c r="K1003" i="2"/>
  <c r="O1005" i="2"/>
  <c r="M253" i="2"/>
  <c r="M902" i="2"/>
  <c r="M887" i="2"/>
  <c r="M874" i="2"/>
  <c r="M863" i="2"/>
  <c r="M854" i="2"/>
  <c r="M986" i="2"/>
  <c r="M825" i="2"/>
  <c r="M979" i="2"/>
  <c r="M798" i="2"/>
  <c r="M782" i="2"/>
  <c r="M775" i="2"/>
  <c r="M764" i="2"/>
  <c r="M756" i="2"/>
  <c r="M743" i="2"/>
  <c r="M729" i="2"/>
  <c r="M716" i="2"/>
  <c r="M700" i="2"/>
  <c r="M695" i="2"/>
  <c r="M682" i="2"/>
  <c r="M667" i="2"/>
  <c r="M649" i="2"/>
  <c r="M633" i="2"/>
  <c r="M617" i="2"/>
  <c r="M605" i="2"/>
  <c r="M589" i="2"/>
  <c r="M573" i="2"/>
  <c r="M557" i="2"/>
  <c r="M538" i="2"/>
  <c r="M522" i="2"/>
  <c r="M506" i="2"/>
  <c r="M489" i="2"/>
  <c r="M478" i="2"/>
  <c r="M913" i="2"/>
  <c r="M21" i="2"/>
  <c r="M441" i="2"/>
  <c r="M426" i="2"/>
  <c r="M414" i="2"/>
  <c r="M399" i="2"/>
  <c r="M384" i="2"/>
  <c r="M368" i="2"/>
  <c r="M353" i="2"/>
  <c r="M340" i="2"/>
  <c r="M318" i="2"/>
  <c r="M303" i="2"/>
  <c r="M990" i="2"/>
  <c r="M274" i="2"/>
  <c r="M259" i="2"/>
  <c r="M250" i="2"/>
  <c r="M906" i="2"/>
  <c r="M892" i="2"/>
  <c r="M876" i="2"/>
  <c r="M988" i="2"/>
  <c r="M857" i="2"/>
  <c r="M843" i="2"/>
  <c r="M828" i="2"/>
  <c r="M993" i="2"/>
  <c r="M805" i="2"/>
  <c r="M750" i="2"/>
  <c r="M735" i="2"/>
  <c r="M723" i="2"/>
  <c r="M708" i="2"/>
  <c r="M698" i="2"/>
  <c r="M688" i="2"/>
  <c r="M676" i="2"/>
  <c r="M657" i="2"/>
  <c r="M642" i="2"/>
  <c r="M625" i="2"/>
  <c r="M15" i="2"/>
  <c r="M601" i="2"/>
  <c r="M581" i="2"/>
  <c r="M565" i="2"/>
  <c r="M546" i="2"/>
  <c r="M530" i="2"/>
  <c r="M514" i="2"/>
  <c r="M497" i="2"/>
  <c r="M485" i="2"/>
  <c r="M470" i="2"/>
  <c r="M458" i="2"/>
  <c r="M449" i="2"/>
  <c r="M437" i="2"/>
  <c r="M425" i="2"/>
  <c r="M410" i="2"/>
  <c r="M31" i="2"/>
  <c r="M380" i="2"/>
  <c r="M372" i="2"/>
  <c r="M357" i="2"/>
  <c r="M336" i="2"/>
  <c r="M322" i="2"/>
  <c r="M299" i="2"/>
  <c r="M288" i="2"/>
  <c r="M956" i="2"/>
  <c r="M263" i="2"/>
  <c r="M246" i="2"/>
  <c r="M910" i="2"/>
  <c r="M898" i="2"/>
  <c r="M895" i="2"/>
  <c r="M884" i="2"/>
  <c r="M880" i="2"/>
  <c r="M870" i="2"/>
  <c r="M866" i="2"/>
  <c r="M860" i="2"/>
  <c r="M850" i="2"/>
  <c r="M919" i="2"/>
  <c r="M836" i="2"/>
  <c r="M832" i="2"/>
  <c r="M821" i="2"/>
  <c r="M817" i="2"/>
  <c r="M808" i="2"/>
  <c r="M802" i="2"/>
  <c r="M794" i="2"/>
  <c r="M786" i="2"/>
  <c r="M778" i="2"/>
  <c r="M771" i="2"/>
  <c r="M768" i="2"/>
  <c r="M760" i="2"/>
  <c r="M753" i="2"/>
  <c r="M746" i="2"/>
  <c r="M739" i="2"/>
  <c r="M963" i="2"/>
  <c r="M726" i="2"/>
  <c r="M958" i="2"/>
  <c r="M712" i="2"/>
  <c r="M704" i="2"/>
  <c r="M697" i="2"/>
  <c r="M951" i="2"/>
  <c r="M685" i="2"/>
  <c r="M679" i="2"/>
  <c r="M941" i="2"/>
  <c r="M661" i="2"/>
  <c r="M653" i="2"/>
  <c r="M646" i="2"/>
  <c r="M638" i="2"/>
  <c r="M629" i="2"/>
  <c r="M621" i="2"/>
  <c r="M613" i="2"/>
  <c r="M609" i="2"/>
  <c r="M595" i="2"/>
  <c r="M585" i="2"/>
  <c r="M577" i="2"/>
  <c r="M569" i="2"/>
  <c r="M561" i="2"/>
  <c r="M553" i="2"/>
  <c r="M542" i="2"/>
  <c r="M534" i="2"/>
  <c r="M526" i="2"/>
  <c r="M518" i="2"/>
  <c r="M510" i="2"/>
  <c r="M502" i="2"/>
  <c r="M493" i="2"/>
  <c r="M481" i="2"/>
  <c r="M474" i="2"/>
  <c r="M466" i="2"/>
  <c r="M462" i="2"/>
  <c r="M454" i="2"/>
  <c r="M27" i="2"/>
  <c r="M445" i="2"/>
  <c r="M433" i="2"/>
  <c r="M429" i="2"/>
  <c r="M421" i="2"/>
  <c r="M920" i="2"/>
  <c r="M406" i="2"/>
  <c r="M953" i="2"/>
  <c r="M392" i="2"/>
  <c r="M388" i="2"/>
  <c r="M376" i="2"/>
  <c r="M364" i="2"/>
  <c r="M360" i="2"/>
  <c r="M349" i="2"/>
  <c r="M344" i="2"/>
  <c r="M332" i="2"/>
  <c r="M326" i="2"/>
  <c r="M313" i="2"/>
  <c r="M308" i="2"/>
  <c r="M295" i="2"/>
  <c r="M291" i="2"/>
  <c r="M283" i="2"/>
  <c r="M280" i="2"/>
  <c r="M270" i="2"/>
  <c r="M267" i="2"/>
  <c r="M256" i="2"/>
  <c r="M20" i="2"/>
  <c r="M235" i="2"/>
  <c r="M231" i="2"/>
  <c r="M950" i="2"/>
  <c r="M215" i="2"/>
  <c r="M204" i="2"/>
  <c r="M196" i="2"/>
  <c r="M191" i="2"/>
  <c r="M180" i="2"/>
  <c r="M171" i="2"/>
  <c r="M164" i="2"/>
  <c r="M156" i="2"/>
  <c r="M150" i="2"/>
  <c r="M999" i="2"/>
  <c r="M137" i="2"/>
  <c r="M130" i="2"/>
  <c r="M122" i="2"/>
  <c r="M115" i="2"/>
  <c r="M107" i="2"/>
  <c r="M102" i="2"/>
  <c r="M95" i="2"/>
  <c r="M88" i="2"/>
  <c r="M54" i="2"/>
  <c r="M49" i="2"/>
  <c r="M909" i="2"/>
  <c r="M901" i="2"/>
  <c r="M945" i="2"/>
  <c r="M886" i="2"/>
  <c r="M879" i="2"/>
  <c r="M873" i="2"/>
  <c r="M989" i="2"/>
  <c r="M862" i="2"/>
  <c r="M930" i="2"/>
  <c r="M846" i="2"/>
  <c r="M842" i="2"/>
  <c r="M831" i="2"/>
  <c r="M827" i="2"/>
  <c r="M820" i="2"/>
  <c r="M813" i="2"/>
  <c r="M804" i="2"/>
  <c r="M801" i="2"/>
  <c r="M785" i="2"/>
  <c r="M781" i="2"/>
  <c r="M773" i="2"/>
  <c r="M763" i="2"/>
  <c r="M759" i="2"/>
  <c r="M752" i="2"/>
  <c r="M35" i="2"/>
  <c r="M738" i="2"/>
  <c r="M731" i="2"/>
  <c r="M725" i="2"/>
  <c r="M715" i="2"/>
  <c r="M711" i="2"/>
  <c r="M703" i="2"/>
  <c r="M696" i="2"/>
  <c r="M691" i="2"/>
  <c r="M687" i="2"/>
  <c r="M39" i="2"/>
  <c r="M967" i="2"/>
  <c r="M666" i="2"/>
  <c r="M656" i="2"/>
  <c r="M955" i="2"/>
  <c r="M641" i="2"/>
  <c r="M632" i="2"/>
  <c r="M624" i="2"/>
  <c r="M616" i="2"/>
  <c r="M608" i="2"/>
  <c r="M600" i="2"/>
  <c r="M594" i="2"/>
  <c r="M580" i="2"/>
  <c r="M572" i="2"/>
  <c r="M564" i="2"/>
  <c r="M560" i="2"/>
  <c r="M545" i="2"/>
  <c r="M537" i="2"/>
  <c r="M529" i="2"/>
  <c r="M525" i="2"/>
  <c r="M517" i="2"/>
  <c r="M509" i="2"/>
  <c r="M500" i="2"/>
  <c r="M477" i="2"/>
  <c r="M473" i="2"/>
  <c r="M469" i="2"/>
  <c r="M465" i="2"/>
  <c r="M912" i="2"/>
  <c r="M461" i="2"/>
  <c r="M457" i="2"/>
  <c r="M453" i="2"/>
  <c r="M17" i="2"/>
  <c r="M452" i="2"/>
  <c r="M448" i="2"/>
  <c r="M444" i="2"/>
  <c r="M440" i="2"/>
  <c r="M436" i="2"/>
  <c r="M432" i="2"/>
  <c r="M428" i="2"/>
  <c r="M954" i="2"/>
  <c r="M424" i="2"/>
  <c r="M420" i="2"/>
  <c r="M417" i="2"/>
  <c r="M413" i="2"/>
  <c r="M409" i="2"/>
  <c r="M405" i="2"/>
  <c r="M402" i="2"/>
  <c r="M398" i="2"/>
  <c r="M395" i="2"/>
  <c r="M391" i="2"/>
  <c r="M387" i="2"/>
  <c r="M383" i="2"/>
  <c r="M379" i="2"/>
  <c r="M375" i="2"/>
  <c r="M371" i="2"/>
  <c r="M367" i="2"/>
  <c r="M363" i="2"/>
  <c r="M16" i="2"/>
  <c r="M356" i="2"/>
  <c r="M352" i="2"/>
  <c r="M348" i="2"/>
  <c r="M343" i="2"/>
  <c r="M339" i="2"/>
  <c r="M335" i="2"/>
  <c r="M331" i="2"/>
  <c r="M325" i="2"/>
  <c r="M321" i="2"/>
  <c r="M316" i="2"/>
  <c r="M312" i="2"/>
  <c r="M307" i="2"/>
  <c r="M302" i="2"/>
  <c r="M298" i="2"/>
  <c r="M294" i="2"/>
  <c r="M290" i="2"/>
  <c r="M287" i="2"/>
  <c r="M285" i="2"/>
  <c r="M946" i="2"/>
  <c r="M279" i="2"/>
  <c r="M277" i="2"/>
  <c r="M273" i="2"/>
  <c r="M269" i="2"/>
  <c r="M266" i="2"/>
  <c r="M262" i="2"/>
  <c r="M983" i="2"/>
  <c r="M255" i="2"/>
  <c r="M252" i="2"/>
  <c r="M249" i="2"/>
  <c r="M245" i="2"/>
  <c r="M242" i="2"/>
  <c r="M948" i="2"/>
  <c r="M234" i="2"/>
  <c r="M973" i="2"/>
  <c r="M229" i="2"/>
  <c r="M226" i="2"/>
  <c r="M223" i="2"/>
  <c r="M219" i="2"/>
  <c r="M213" i="2"/>
  <c r="M207" i="2"/>
  <c r="M203" i="2"/>
  <c r="M199" i="2"/>
  <c r="M195" i="2"/>
  <c r="M937" i="2"/>
  <c r="M996" i="2"/>
  <c r="M187" i="2"/>
  <c r="M179" i="2"/>
  <c r="M174" i="2"/>
  <c r="M922" i="2"/>
  <c r="M167" i="2"/>
  <c r="M163" i="2"/>
  <c r="M159" i="2"/>
  <c r="M155" i="2"/>
  <c r="M152" i="2"/>
  <c r="M149" i="2"/>
  <c r="M145" i="2"/>
  <c r="M142" i="2"/>
  <c r="M981" i="2"/>
  <c r="M136" i="2"/>
  <c r="M132" i="2"/>
  <c r="M129" i="2"/>
  <c r="M125" i="2"/>
  <c r="M121" i="2"/>
  <c r="M118" i="2"/>
  <c r="M114" i="2"/>
  <c r="M110" i="2"/>
  <c r="M106" i="2"/>
  <c r="M104" i="2"/>
  <c r="M101" i="2"/>
  <c r="M98" i="2"/>
  <c r="M94" i="2"/>
  <c r="M91" i="2"/>
  <c r="M87" i="2"/>
  <c r="M82" i="2"/>
  <c r="M78" i="2"/>
  <c r="M74" i="2"/>
  <c r="M71" i="2"/>
  <c r="M67" i="2"/>
  <c r="M64" i="2"/>
  <c r="M61" i="2"/>
  <c r="M57" i="2"/>
  <c r="M997" i="2"/>
  <c r="M938" i="2"/>
  <c r="M48" i="2"/>
  <c r="M44" i="2"/>
  <c r="M965" i="2"/>
  <c r="M233" i="2"/>
  <c r="M227" i="2"/>
  <c r="M220" i="2"/>
  <c r="M208" i="2"/>
  <c r="M200" i="2"/>
  <c r="M964" i="2"/>
  <c r="M188" i="2"/>
  <c r="M175" i="2"/>
  <c r="M168" i="2"/>
  <c r="M160" i="2"/>
  <c r="M38" i="2"/>
  <c r="M146" i="2"/>
  <c r="M140" i="2"/>
  <c r="M133" i="2"/>
  <c r="M126" i="2"/>
  <c r="M943" i="2"/>
  <c r="M111" i="2"/>
  <c r="M991" i="2"/>
  <c r="M99" i="2"/>
  <c r="M92" i="2"/>
  <c r="M83" i="2"/>
  <c r="M79" i="2"/>
  <c r="M75" i="2"/>
  <c r="M929" i="2"/>
  <c r="M68" i="2"/>
  <c r="M65" i="2"/>
  <c r="M969" i="2"/>
  <c r="M58" i="2"/>
  <c r="M50" i="2"/>
  <c r="M45" i="2"/>
  <c r="M905" i="2"/>
  <c r="M897" i="2"/>
  <c r="M891" i="2"/>
  <c r="M883" i="2"/>
  <c r="M932" i="2"/>
  <c r="M869" i="2"/>
  <c r="M865" i="2"/>
  <c r="M859" i="2"/>
  <c r="M853" i="2"/>
  <c r="M849" i="2"/>
  <c r="M23" i="2"/>
  <c r="M835" i="2"/>
  <c r="M824" i="2"/>
  <c r="M816" i="2"/>
  <c r="M811" i="2"/>
  <c r="M807" i="2"/>
  <c r="M797" i="2"/>
  <c r="M793" i="2"/>
  <c r="M24" i="2"/>
  <c r="M770" i="2"/>
  <c r="M767" i="2"/>
  <c r="M918" i="2"/>
  <c r="M749" i="2"/>
  <c r="M742" i="2"/>
  <c r="M734" i="2"/>
  <c r="M728" i="2"/>
  <c r="M722" i="2"/>
  <c r="M719" i="2"/>
  <c r="M707" i="2"/>
  <c r="M40" i="2"/>
  <c r="M998" i="2"/>
  <c r="M694" i="2"/>
  <c r="M30" i="2"/>
  <c r="M678" i="2"/>
  <c r="M670" i="2"/>
  <c r="M660" i="2"/>
  <c r="M652" i="2"/>
  <c r="M645" i="2"/>
  <c r="M637" i="2"/>
  <c r="M628" i="2"/>
  <c r="M620" i="2"/>
  <c r="M14" i="2"/>
  <c r="M612" i="2"/>
  <c r="M604" i="2"/>
  <c r="M588" i="2"/>
  <c r="M584" i="2"/>
  <c r="M576" i="2"/>
  <c r="M568" i="2"/>
  <c r="M556" i="2"/>
  <c r="M552" i="2"/>
  <c r="M541" i="2"/>
  <c r="M533" i="2"/>
  <c r="M521" i="2"/>
  <c r="M513" i="2"/>
  <c r="M505" i="2"/>
  <c r="M496" i="2"/>
  <c r="M492" i="2"/>
  <c r="M488" i="2"/>
  <c r="M484" i="2"/>
  <c r="M480" i="2"/>
  <c r="M42" i="2"/>
  <c r="M908" i="2"/>
  <c r="M904" i="2"/>
  <c r="M900" i="2"/>
  <c r="M32" i="2"/>
  <c r="M894" i="2"/>
  <c r="M890" i="2"/>
  <c r="M885" i="2"/>
  <c r="M882" i="2"/>
  <c r="M878" i="2"/>
  <c r="M875" i="2"/>
  <c r="M872" i="2"/>
  <c r="M916" i="2"/>
  <c r="M868" i="2"/>
  <c r="M34" i="2"/>
  <c r="M974" i="2"/>
  <c r="M980" i="2"/>
  <c r="M856" i="2"/>
  <c r="M852" i="2"/>
  <c r="M848" i="2"/>
  <c r="M845" i="2"/>
  <c r="M841" i="2"/>
  <c r="M838" i="2"/>
  <c r="M834" i="2"/>
  <c r="M830" i="2"/>
  <c r="M36" i="2"/>
  <c r="M815" i="2"/>
  <c r="M810" i="2"/>
  <c r="M800" i="2"/>
  <c r="M784" i="2"/>
  <c r="M777" i="2"/>
  <c r="M766" i="2"/>
  <c r="M755" i="2"/>
  <c r="M748" i="2"/>
  <c r="M737" i="2"/>
  <c r="M959" i="2"/>
  <c r="M721" i="2"/>
  <c r="M710" i="2"/>
  <c r="M702" i="2"/>
  <c r="M984" i="2"/>
  <c r="M686" i="2"/>
  <c r="M966" i="2"/>
  <c r="M663" i="2"/>
  <c r="M651" i="2"/>
  <c r="M640" i="2"/>
  <c r="M631" i="2"/>
  <c r="M619" i="2"/>
  <c r="M611" i="2"/>
  <c r="M599" i="2"/>
  <c r="M587" i="2"/>
  <c r="M575" i="2"/>
  <c r="M563" i="2"/>
  <c r="M555" i="2"/>
  <c r="M540" i="2"/>
  <c r="M532" i="2"/>
  <c r="M520" i="2"/>
  <c r="M508" i="2"/>
  <c r="M499" i="2"/>
  <c r="M487" i="2"/>
  <c r="M476" i="2"/>
  <c r="M468" i="2"/>
  <c r="M460" i="2"/>
  <c r="M13" i="2"/>
  <c r="M447" i="2"/>
  <c r="M435" i="2"/>
  <c r="M427" i="2"/>
  <c r="M419" i="2"/>
  <c r="M408" i="2"/>
  <c r="M397" i="2"/>
  <c r="M390" i="2"/>
  <c r="M386" i="2"/>
  <c r="M382" i="2"/>
  <c r="M378" i="2"/>
  <c r="M374" i="2"/>
  <c r="M370" i="2"/>
  <c r="M366" i="2"/>
  <c r="M362" i="2"/>
  <c r="M359" i="2"/>
  <c r="M355" i="2"/>
  <c r="M351" i="2"/>
  <c r="M346" i="2"/>
  <c r="M342" i="2"/>
  <c r="M338" i="2"/>
  <c r="M334" i="2"/>
  <c r="M330" i="2"/>
  <c r="M324" i="2"/>
  <c r="M320" i="2"/>
  <c r="M315" i="2"/>
  <c r="M311" i="2"/>
  <c r="M305" i="2"/>
  <c r="M301" i="2"/>
  <c r="M297" i="2"/>
  <c r="M293" i="2"/>
  <c r="M961" i="2"/>
  <c r="M28" i="2"/>
  <c r="M284" i="2"/>
  <c r="M282" i="2"/>
  <c r="M278" i="2"/>
  <c r="M276" i="2"/>
  <c r="M272" i="2"/>
  <c r="M268" i="2"/>
  <c r="M265" i="2"/>
  <c r="M261" i="2"/>
  <c r="M258" i="2"/>
  <c r="M960" i="2"/>
  <c r="M251" i="2"/>
  <c r="M248" i="2"/>
  <c r="M244" i="2"/>
  <c r="M241" i="2"/>
  <c r="M239" i="2"/>
  <c r="M934" i="2"/>
  <c r="M995" i="2"/>
  <c r="M33" i="2"/>
  <c r="M225" i="2"/>
  <c r="M222" i="2"/>
  <c r="M218" i="2"/>
  <c r="M210" i="2"/>
  <c r="M206" i="2"/>
  <c r="M202" i="2"/>
  <c r="M198" i="2"/>
  <c r="M194" i="2"/>
  <c r="M193" i="2"/>
  <c r="M190" i="2"/>
  <c r="M186" i="2"/>
  <c r="M177" i="2"/>
  <c r="M173" i="2"/>
  <c r="M170" i="2"/>
  <c r="M166" i="2"/>
  <c r="M162" i="2"/>
  <c r="M158" i="2"/>
  <c r="M154" i="2"/>
  <c r="M151" i="2"/>
  <c r="M148" i="2"/>
  <c r="M144" i="2"/>
  <c r="M1000" i="2"/>
  <c r="M139" i="2"/>
  <c r="M135" i="2"/>
  <c r="M982" i="2"/>
  <c r="M128" i="2"/>
  <c r="M124" i="2"/>
  <c r="M120" i="2"/>
  <c r="M117" i="2"/>
  <c r="M113" i="2"/>
  <c r="M109" i="2"/>
  <c r="M105" i="2"/>
  <c r="M103" i="2"/>
  <c r="M939" i="2"/>
  <c r="M97" i="2"/>
  <c r="M952" i="2"/>
  <c r="M90" i="2"/>
  <c r="M86" i="2"/>
  <c r="M81" i="2"/>
  <c r="M76" i="2"/>
  <c r="M73" i="2"/>
  <c r="M70" i="2"/>
  <c r="M915" i="2"/>
  <c r="M63" i="2"/>
  <c r="M60" i="2"/>
  <c r="M56" i="2"/>
  <c r="M52" i="2"/>
  <c r="M37" i="2"/>
  <c r="M47" i="2"/>
  <c r="M43" i="2"/>
  <c r="M823" i="2"/>
  <c r="M819" i="2"/>
  <c r="M985" i="2"/>
  <c r="M806" i="2"/>
  <c r="M927" i="2"/>
  <c r="M796" i="2"/>
  <c r="M957" i="2"/>
  <c r="M780" i="2"/>
  <c r="M947" i="2"/>
  <c r="M769" i="2"/>
  <c r="M762" i="2"/>
  <c r="M758" i="2"/>
  <c r="M936" i="2"/>
  <c r="M745" i="2"/>
  <c r="M741" i="2"/>
  <c r="M733" i="2"/>
  <c r="M727" i="2"/>
  <c r="M962" i="2"/>
  <c r="M718" i="2"/>
  <c r="M714" i="2"/>
  <c r="M706" i="2"/>
  <c r="M975" i="2"/>
  <c r="M926" i="2"/>
  <c r="M693" i="2"/>
  <c r="M690" i="2"/>
  <c r="M684" i="2"/>
  <c r="M681" i="2"/>
  <c r="M675" i="2"/>
  <c r="M669" i="2"/>
  <c r="M659" i="2"/>
  <c r="M655" i="2"/>
  <c r="M648" i="2"/>
  <c r="M644" i="2"/>
  <c r="M636" i="2"/>
  <c r="M627" i="2"/>
  <c r="M623" i="2"/>
  <c r="M12" i="2"/>
  <c r="M615" i="2"/>
  <c r="M607" i="2"/>
  <c r="M603" i="2"/>
  <c r="M593" i="2"/>
  <c r="M583" i="2"/>
  <c r="M579" i="2"/>
  <c r="M571" i="2"/>
  <c r="M567" i="2"/>
  <c r="M559" i="2"/>
  <c r="M551" i="2"/>
  <c r="M544" i="2"/>
  <c r="M536" i="2"/>
  <c r="M528" i="2"/>
  <c r="M524" i="2"/>
  <c r="M516" i="2"/>
  <c r="M512" i="2"/>
  <c r="M504" i="2"/>
  <c r="M495" i="2"/>
  <c r="M491" i="2"/>
  <c r="M483" i="2"/>
  <c r="M479" i="2"/>
  <c r="M472" i="2"/>
  <c r="M464" i="2"/>
  <c r="M463" i="2"/>
  <c r="M456" i="2"/>
  <c r="M19" i="2"/>
  <c r="M451" i="2"/>
  <c r="M443" i="2"/>
  <c r="M439" i="2"/>
  <c r="M431" i="2"/>
  <c r="M944" i="2"/>
  <c r="M423" i="2"/>
  <c r="M416" i="2"/>
  <c r="M412" i="2"/>
  <c r="M404" i="2"/>
  <c r="M401" i="2"/>
  <c r="M394" i="2"/>
  <c r="M911" i="2"/>
  <c r="M907" i="2"/>
  <c r="M903" i="2"/>
  <c r="M899" i="2"/>
  <c r="M896" i="2"/>
  <c r="M893" i="2"/>
  <c r="M889" i="2"/>
  <c r="M971" i="2"/>
  <c r="M881" i="2"/>
  <c r="M877" i="2"/>
  <c r="M931" i="2"/>
  <c r="M871" i="2"/>
  <c r="M987" i="2"/>
  <c r="M867" i="2"/>
  <c r="M864" i="2"/>
  <c r="M861" i="2"/>
  <c r="M858" i="2"/>
  <c r="M855" i="2"/>
  <c r="M851" i="2"/>
  <c r="M847" i="2"/>
  <c r="M844" i="2"/>
  <c r="M840" i="2"/>
  <c r="M837" i="2"/>
  <c r="M833" i="2"/>
  <c r="M829" i="2"/>
  <c r="M826" i="2"/>
  <c r="M822" i="2"/>
  <c r="M818" i="2"/>
  <c r="M814" i="2"/>
  <c r="M812" i="2"/>
  <c r="M809" i="2"/>
  <c r="M41" i="2"/>
  <c r="M803" i="2"/>
  <c r="M799" i="2"/>
  <c r="M795" i="2"/>
  <c r="M792" i="2"/>
  <c r="M783" i="2"/>
  <c r="M779" i="2"/>
  <c r="M776" i="2"/>
  <c r="M772" i="2"/>
  <c r="M978" i="2"/>
  <c r="M765" i="2"/>
  <c r="M761" i="2"/>
  <c r="M757" i="2"/>
  <c r="M754" i="2"/>
  <c r="M751" i="2"/>
  <c r="M747" i="2"/>
  <c r="M744" i="2"/>
  <c r="M740" i="2"/>
  <c r="M736" i="2"/>
  <c r="M732" i="2"/>
  <c r="M730" i="2"/>
  <c r="M968" i="2"/>
  <c r="M724" i="2"/>
  <c r="M720" i="2"/>
  <c r="M717" i="2"/>
  <c r="M713" i="2"/>
  <c r="M709" i="2"/>
  <c r="M705" i="2"/>
  <c r="M701" i="2"/>
  <c r="M699" i="2"/>
  <c r="M970" i="2"/>
  <c r="M921" i="2"/>
  <c r="M692" i="2"/>
  <c r="M689" i="2"/>
  <c r="M925" i="2"/>
  <c r="M683" i="2"/>
  <c r="M680" i="2"/>
  <c r="M677" i="2"/>
  <c r="M674" i="2"/>
  <c r="M668" i="2"/>
  <c r="M662" i="2"/>
  <c r="M658" i="2"/>
  <c r="M654" i="2"/>
  <c r="M650" i="2"/>
  <c r="M647" i="2"/>
  <c r="M643" i="2"/>
  <c r="M639" i="2"/>
  <c r="M634" i="2"/>
  <c r="M630" i="2"/>
  <c r="M626" i="2"/>
  <c r="M622" i="2"/>
  <c r="M618" i="2"/>
  <c r="M11" i="2"/>
  <c r="M614" i="2"/>
  <c r="M610" i="2"/>
  <c r="M606" i="2"/>
  <c r="M602" i="2"/>
  <c r="M598" i="2"/>
  <c r="M591" i="2"/>
  <c r="M586" i="2"/>
  <c r="M582" i="2"/>
  <c r="M578" i="2"/>
  <c r="M574" i="2"/>
  <c r="M570" i="2"/>
  <c r="M566" i="2"/>
  <c r="M562" i="2"/>
  <c r="M558" i="2"/>
  <c r="M554" i="2"/>
  <c r="M550" i="2"/>
  <c r="M543" i="2"/>
  <c r="M539" i="2"/>
  <c r="M535" i="2"/>
  <c r="M531" i="2"/>
  <c r="M527" i="2"/>
  <c r="M523" i="2"/>
  <c r="M519" i="2"/>
  <c r="M515" i="2"/>
  <c r="M511" i="2"/>
  <c r="M507" i="2"/>
  <c r="M503" i="2"/>
  <c r="M498" i="2"/>
  <c r="M494" i="2"/>
  <c r="M490" i="2"/>
  <c r="M486" i="2"/>
  <c r="M482" i="2"/>
  <c r="M29" i="2"/>
  <c r="M475" i="2"/>
  <c r="M471" i="2"/>
  <c r="M467" i="2"/>
  <c r="M914" i="2"/>
  <c r="M18" i="2"/>
  <c r="M459" i="2"/>
  <c r="M455" i="2"/>
  <c r="M22" i="2"/>
  <c r="M25" i="2"/>
  <c r="M450" i="2"/>
  <c r="M446" i="2"/>
  <c r="M442" i="2"/>
  <c r="M438" i="2"/>
  <c r="M434" i="2"/>
  <c r="M430" i="2"/>
  <c r="M26" i="2"/>
  <c r="M924" i="2"/>
  <c r="M422" i="2"/>
  <c r="M418" i="2"/>
  <c r="M415" i="2"/>
  <c r="M411" i="2"/>
  <c r="M407" i="2"/>
  <c r="M403" i="2"/>
  <c r="M400" i="2"/>
  <c r="M396" i="2"/>
  <c r="M393" i="2"/>
  <c r="M389" i="2"/>
  <c r="M385" i="2"/>
  <c r="M381" i="2"/>
  <c r="M377" i="2"/>
  <c r="M373" i="2"/>
  <c r="M369" i="2"/>
  <c r="M365" i="2"/>
  <c r="M361" i="2"/>
  <c r="M358" i="2"/>
  <c r="M354" i="2"/>
  <c r="M350" i="2"/>
  <c r="M345" i="2"/>
  <c r="M341" i="2"/>
  <c r="M337" i="2"/>
  <c r="M333" i="2"/>
  <c r="M329" i="2"/>
  <c r="M323" i="2"/>
  <c r="M319" i="2"/>
  <c r="M314" i="2"/>
  <c r="M309" i="2"/>
  <c r="M304" i="2"/>
  <c r="M300" i="2"/>
  <c r="M296" i="2"/>
  <c r="M292" i="2"/>
  <c r="M289" i="2"/>
  <c r="M286" i="2"/>
  <c r="M935" i="2"/>
  <c r="M281" i="2"/>
  <c r="M923" i="2"/>
  <c r="M275" i="2"/>
  <c r="M271" i="2"/>
  <c r="M972" i="2"/>
  <c r="M264" i="2"/>
  <c r="M260" i="2"/>
  <c r="M257" i="2"/>
  <c r="M254" i="2"/>
  <c r="M977" i="2"/>
  <c r="M247" i="2"/>
  <c r="M243" i="2"/>
  <c r="M240" i="2"/>
  <c r="M238" i="2"/>
  <c r="M976" i="2"/>
  <c r="M232" i="2"/>
  <c r="M228" i="2"/>
  <c r="M224" i="2"/>
  <c r="M221" i="2"/>
  <c r="M949" i="2"/>
  <c r="M209" i="2"/>
  <c r="M205" i="2"/>
  <c r="M201" i="2"/>
  <c r="M197" i="2"/>
  <c r="M933" i="2"/>
  <c r="M192" i="2"/>
  <c r="M189" i="2"/>
  <c r="M184" i="2"/>
  <c r="M176" i="2"/>
  <c r="M172" i="2"/>
  <c r="M169" i="2"/>
  <c r="M165" i="2"/>
  <c r="M161" i="2"/>
  <c r="M157" i="2"/>
  <c r="M153" i="2"/>
  <c r="M994" i="2"/>
  <c r="M147" i="2"/>
  <c r="M143" i="2"/>
  <c r="M141" i="2"/>
  <c r="M138" i="2"/>
  <c r="M134" i="2"/>
  <c r="M131" i="2"/>
  <c r="M127" i="2"/>
  <c r="M123" i="2"/>
  <c r="M119" i="2"/>
  <c r="M116" i="2"/>
  <c r="M112" i="2"/>
  <c r="M108" i="2"/>
  <c r="M992" i="2"/>
  <c r="M940" i="2"/>
  <c r="M100" i="2"/>
  <c r="M96" i="2"/>
  <c r="M93" i="2"/>
  <c r="M89" i="2"/>
  <c r="M85" i="2"/>
  <c r="M80" i="2"/>
  <c r="M942" i="2"/>
  <c r="M72" i="2"/>
  <c r="M69" i="2"/>
  <c r="M66" i="2"/>
  <c r="M62" i="2"/>
  <c r="M59" i="2"/>
  <c r="M55" i="2"/>
  <c r="M51" i="2"/>
  <c r="M928" i="2"/>
  <c r="M46" i="2"/>
  <c r="H1004" i="2"/>
  <c r="B23" i="2"/>
  <c r="B985" i="2"/>
  <c r="B993" i="2"/>
  <c r="B30" i="2"/>
  <c r="B31" i="2"/>
  <c r="B33" i="2"/>
  <c r="B34" i="2"/>
  <c r="B990" i="2"/>
  <c r="B35" i="2"/>
  <c r="B36" i="2"/>
  <c r="B37" i="2"/>
  <c r="B39" i="2"/>
  <c r="B950" i="2"/>
  <c r="B40" i="2"/>
  <c r="B944" i="2"/>
  <c r="B41" i="2"/>
  <c r="B962" i="2"/>
  <c r="B44" i="2"/>
  <c r="B45" i="2"/>
  <c r="B48" i="2"/>
  <c r="B49" i="2"/>
  <c r="B938" i="2"/>
  <c r="B50" i="2"/>
  <c r="B51" i="2"/>
  <c r="B52" i="2"/>
  <c r="B997" i="2"/>
  <c r="B54" i="2"/>
  <c r="B55" i="2"/>
  <c r="B57" i="2"/>
  <c r="B59" i="2"/>
  <c r="B60" i="2"/>
  <c r="B61" i="2"/>
  <c r="B969" i="2"/>
  <c r="B62" i="2"/>
  <c r="B63" i="2"/>
  <c r="B64" i="2"/>
  <c r="B65" i="2"/>
  <c r="B66" i="2"/>
  <c r="B915" i="2"/>
  <c r="B67" i="2"/>
  <c r="B68" i="2"/>
  <c r="B69" i="2"/>
  <c r="B70" i="2"/>
  <c r="B71" i="2"/>
  <c r="B929" i="2"/>
  <c r="B72" i="2"/>
  <c r="B73" i="2"/>
  <c r="B74" i="2"/>
  <c r="B75" i="2"/>
  <c r="B942" i="2"/>
  <c r="B76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991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943" i="2"/>
  <c r="B119" i="2"/>
  <c r="B120" i="2"/>
  <c r="B121" i="2"/>
  <c r="B122" i="2"/>
  <c r="B123" i="2"/>
  <c r="B124" i="2"/>
  <c r="B125" i="2"/>
  <c r="B126" i="2"/>
  <c r="B130" i="2"/>
  <c r="B131" i="2"/>
  <c r="B982" i="2"/>
  <c r="B132" i="2"/>
  <c r="B133" i="2"/>
  <c r="B134" i="2"/>
  <c r="B135" i="2"/>
  <c r="B136" i="2"/>
  <c r="B137" i="2"/>
  <c r="B138" i="2"/>
  <c r="B139" i="2"/>
  <c r="B981" i="2"/>
  <c r="B140" i="2"/>
  <c r="B141" i="2"/>
  <c r="B1000" i="2"/>
  <c r="B142" i="2"/>
  <c r="B999" i="2"/>
  <c r="B143" i="2"/>
  <c r="B144" i="2"/>
  <c r="B145" i="2"/>
  <c r="B146" i="2"/>
  <c r="B147" i="2"/>
  <c r="B148" i="2"/>
  <c r="B149" i="2"/>
  <c r="B150" i="2"/>
  <c r="B994" i="2"/>
  <c r="B152" i="2"/>
  <c r="B38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922" i="2"/>
  <c r="B171" i="2"/>
  <c r="B172" i="2"/>
  <c r="B173" i="2"/>
  <c r="B174" i="2"/>
  <c r="B175" i="2"/>
  <c r="B176" i="2"/>
  <c r="B177" i="2"/>
  <c r="B179" i="2"/>
  <c r="B180" i="2"/>
  <c r="B184" i="2"/>
  <c r="B186" i="2"/>
  <c r="B187" i="2"/>
  <c r="B188" i="2"/>
  <c r="B189" i="2"/>
  <c r="B190" i="2"/>
  <c r="B996" i="2"/>
  <c r="B191" i="2"/>
  <c r="B192" i="2"/>
  <c r="B193" i="2"/>
  <c r="B937" i="2"/>
  <c r="B964" i="2"/>
  <c r="B93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3" i="2"/>
  <c r="B215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1" i="2"/>
  <c r="B232" i="2"/>
  <c r="B973" i="2"/>
  <c r="B233" i="2"/>
  <c r="B976" i="2"/>
  <c r="B934" i="2"/>
  <c r="B234" i="2"/>
  <c r="B235" i="2"/>
  <c r="B238" i="2"/>
  <c r="B239" i="2"/>
  <c r="B948" i="2"/>
  <c r="B965" i="2"/>
  <c r="B240" i="2"/>
  <c r="B241" i="2"/>
  <c r="B242" i="2"/>
  <c r="B20" i="2"/>
  <c r="B243" i="2"/>
  <c r="B244" i="2"/>
  <c r="B245" i="2"/>
  <c r="B246" i="2"/>
  <c r="B247" i="2"/>
  <c r="B248" i="2"/>
  <c r="B249" i="2"/>
  <c r="B250" i="2"/>
  <c r="B977" i="2"/>
  <c r="B251" i="2"/>
  <c r="B252" i="2"/>
  <c r="B253" i="2"/>
  <c r="B254" i="2"/>
  <c r="B960" i="2"/>
  <c r="B255" i="2"/>
  <c r="B256" i="2"/>
  <c r="B257" i="2"/>
  <c r="B258" i="2"/>
  <c r="B983" i="2"/>
  <c r="B259" i="2"/>
  <c r="B260" i="2"/>
  <c r="B261" i="2"/>
  <c r="B262" i="2"/>
  <c r="B263" i="2"/>
  <c r="B264" i="2"/>
  <c r="B265" i="2"/>
  <c r="B266" i="2"/>
  <c r="B267" i="2"/>
  <c r="B972" i="2"/>
  <c r="B268" i="2"/>
  <c r="B269" i="2"/>
  <c r="B270" i="2"/>
  <c r="B271" i="2"/>
  <c r="B272" i="2"/>
  <c r="B273" i="2"/>
  <c r="B274" i="2"/>
  <c r="B275" i="2"/>
  <c r="B276" i="2"/>
  <c r="B277" i="2"/>
  <c r="B956" i="2"/>
  <c r="B923" i="2"/>
  <c r="B278" i="2"/>
  <c r="B279" i="2"/>
  <c r="B280" i="2"/>
  <c r="B281" i="2"/>
  <c r="B282" i="2"/>
  <c r="B946" i="2"/>
  <c r="B283" i="2"/>
  <c r="B935" i="2"/>
  <c r="B284" i="2"/>
  <c r="B285" i="2"/>
  <c r="B286" i="2"/>
  <c r="B28" i="2"/>
  <c r="B287" i="2"/>
  <c r="B288" i="2"/>
  <c r="B289" i="2"/>
  <c r="B961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7" i="2"/>
  <c r="B308" i="2"/>
  <c r="B309" i="2"/>
  <c r="B311" i="2"/>
  <c r="B312" i="2"/>
  <c r="B313" i="2"/>
  <c r="B314" i="2"/>
  <c r="B315" i="2"/>
  <c r="B316" i="2"/>
  <c r="B318" i="2"/>
  <c r="B319" i="2"/>
  <c r="B320" i="2"/>
  <c r="B321" i="2"/>
  <c r="B322" i="2"/>
  <c r="B323" i="2"/>
  <c r="B324" i="2"/>
  <c r="B325" i="2"/>
  <c r="B326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953" i="2"/>
  <c r="B403" i="2"/>
  <c r="B404" i="2"/>
  <c r="B405" i="2"/>
  <c r="B406" i="2"/>
  <c r="B407" i="2"/>
  <c r="B415" i="2"/>
  <c r="B416" i="2"/>
  <c r="B418" i="2"/>
  <c r="B419" i="2"/>
  <c r="B420" i="2"/>
  <c r="B421" i="2"/>
  <c r="B422" i="2"/>
  <c r="B423" i="2"/>
  <c r="B424" i="2"/>
  <c r="B425" i="2"/>
  <c r="B924" i="2"/>
  <c r="B954" i="2"/>
  <c r="B426" i="2"/>
  <c r="B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27" i="2"/>
  <c r="B25" i="2"/>
  <c r="B13" i="2"/>
  <c r="B17" i="2"/>
  <c r="B21" i="2"/>
  <c r="B22" i="2"/>
  <c r="B19" i="2"/>
  <c r="B453" i="2"/>
  <c r="B454" i="2"/>
  <c r="B455" i="2"/>
  <c r="B456" i="2"/>
  <c r="B457" i="2"/>
  <c r="B458" i="2"/>
  <c r="B459" i="2"/>
  <c r="B460" i="2"/>
  <c r="B461" i="2"/>
  <c r="B462" i="2"/>
  <c r="B18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29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1" i="2"/>
  <c r="B593" i="2"/>
  <c r="B594" i="2"/>
  <c r="B595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14" i="2"/>
  <c r="B15" i="2"/>
  <c r="B11" i="2"/>
  <c r="B12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955" i="2"/>
  <c r="B649" i="2"/>
  <c r="B650" i="2"/>
  <c r="B651" i="2"/>
  <c r="B652" i="2"/>
  <c r="B653" i="2"/>
  <c r="B654" i="2"/>
  <c r="B655" i="2"/>
  <c r="B656" i="2"/>
  <c r="B657" i="2"/>
  <c r="B661" i="2"/>
  <c r="B662" i="2"/>
  <c r="B663" i="2"/>
  <c r="B666" i="2"/>
  <c r="B670" i="2"/>
  <c r="B941" i="2"/>
  <c r="B674" i="2"/>
  <c r="B675" i="2"/>
  <c r="B676" i="2"/>
  <c r="B677" i="2"/>
  <c r="B966" i="2"/>
  <c r="B678" i="2"/>
  <c r="B679" i="2"/>
  <c r="B680" i="2"/>
  <c r="B681" i="2"/>
  <c r="B682" i="2"/>
  <c r="B683" i="2"/>
  <c r="B684" i="2"/>
  <c r="B685" i="2"/>
  <c r="B925" i="2"/>
  <c r="B686" i="2"/>
  <c r="B687" i="2"/>
  <c r="B688" i="2"/>
  <c r="B689" i="2"/>
  <c r="B690" i="2"/>
  <c r="B691" i="2"/>
  <c r="B951" i="2"/>
  <c r="B693" i="2"/>
  <c r="B694" i="2"/>
  <c r="B695" i="2"/>
  <c r="B984" i="2"/>
  <c r="B696" i="2"/>
  <c r="B697" i="2"/>
  <c r="B970" i="2"/>
  <c r="B926" i="2"/>
  <c r="B998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958" i="2"/>
  <c r="B720" i="2"/>
  <c r="B721" i="2"/>
  <c r="B722" i="2"/>
  <c r="B725" i="2"/>
  <c r="B726" i="2"/>
  <c r="B727" i="2"/>
  <c r="B728" i="2"/>
  <c r="B729" i="2"/>
  <c r="B730" i="2"/>
  <c r="B959" i="2"/>
  <c r="B731" i="2"/>
  <c r="B963" i="2"/>
  <c r="B732" i="2"/>
  <c r="B733" i="2"/>
  <c r="B734" i="2"/>
  <c r="B735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936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978" i="2"/>
  <c r="B769" i="2"/>
  <c r="B770" i="2"/>
  <c r="B771" i="2"/>
  <c r="B772" i="2"/>
  <c r="B947" i="2"/>
  <c r="B773" i="2"/>
  <c r="B775" i="2"/>
  <c r="B776" i="2"/>
  <c r="B777" i="2"/>
  <c r="B24" i="2"/>
  <c r="B778" i="2"/>
  <c r="B779" i="2"/>
  <c r="B780" i="2"/>
  <c r="B781" i="2"/>
  <c r="B782" i="2"/>
  <c r="B783" i="2"/>
  <c r="B784" i="2"/>
  <c r="B785" i="2"/>
  <c r="B786" i="2"/>
  <c r="B792" i="2"/>
  <c r="B957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986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3" i="2"/>
  <c r="B854" i="2"/>
  <c r="B855" i="2"/>
  <c r="B856" i="2"/>
  <c r="B857" i="2"/>
  <c r="B858" i="2"/>
  <c r="B980" i="2"/>
  <c r="B859" i="2"/>
  <c r="B860" i="2"/>
  <c r="B861" i="2"/>
  <c r="B974" i="2"/>
  <c r="B862" i="2"/>
  <c r="B863" i="2"/>
  <c r="B864" i="2"/>
  <c r="B865" i="2"/>
  <c r="B866" i="2"/>
  <c r="B867" i="2"/>
  <c r="B868" i="2"/>
  <c r="B988" i="2"/>
  <c r="B987" i="2"/>
  <c r="B916" i="2"/>
  <c r="B869" i="2"/>
  <c r="B870" i="2"/>
  <c r="B871" i="2"/>
  <c r="B872" i="2"/>
  <c r="B873" i="2"/>
  <c r="B874" i="2"/>
  <c r="B887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68" i="2"/>
  <c r="B975" i="2"/>
  <c r="B919" i="2"/>
  <c r="B995" i="2"/>
  <c r="B920" i="2"/>
  <c r="B921" i="2"/>
  <c r="B927" i="2"/>
  <c r="B931" i="2"/>
  <c r="B967" i="2"/>
  <c r="B939" i="2"/>
  <c r="B940" i="2"/>
  <c r="B989" i="2"/>
  <c r="B949" i="2"/>
  <c r="B952" i="2"/>
  <c r="B992" i="2"/>
  <c r="B979" i="2"/>
  <c r="B16" i="2"/>
  <c r="P1003" i="2"/>
  <c r="M1003" i="2"/>
  <c r="Q369" i="2"/>
  <c r="Q385" i="2"/>
  <c r="Q400" i="2"/>
  <c r="Q407" i="2"/>
  <c r="Q26" i="2"/>
  <c r="Q442" i="2"/>
  <c r="Q22" i="2"/>
  <c r="Q471" i="2"/>
  <c r="Q29" i="2"/>
  <c r="Q486" i="2"/>
  <c r="Q494" i="2"/>
  <c r="Q503" i="2"/>
  <c r="Q511" i="2"/>
  <c r="Q519" i="2"/>
  <c r="Q527" i="2"/>
  <c r="Q535" i="2"/>
  <c r="Q543" i="2"/>
  <c r="Q554" i="2"/>
  <c r="Q562" i="2"/>
  <c r="Q570" i="2"/>
  <c r="Q578" i="2"/>
  <c r="Q586" i="2"/>
  <c r="Q598" i="2"/>
  <c r="Q606" i="2"/>
  <c r="Q614" i="2"/>
  <c r="Q618" i="2"/>
  <c r="Q626" i="2"/>
  <c r="Q634" i="2"/>
  <c r="Q643" i="2"/>
  <c r="Q650" i="2"/>
  <c r="Q658" i="2"/>
  <c r="Q668" i="2"/>
  <c r="Q677" i="2"/>
  <c r="Q699" i="2"/>
  <c r="Q747" i="2"/>
  <c r="Q754" i="2"/>
  <c r="Q844" i="2"/>
  <c r="Q463" i="2"/>
  <c r="Q483" i="2"/>
  <c r="Q524" i="2"/>
  <c r="Q551" i="2"/>
  <c r="Q46" i="2"/>
  <c r="Q89" i="2"/>
  <c r="Q96" i="2"/>
  <c r="Q940" i="2"/>
  <c r="Q108" i="2"/>
  <c r="Q116" i="2"/>
  <c r="Q123" i="2"/>
  <c r="Q131" i="2"/>
  <c r="Q138" i="2"/>
  <c r="Q143" i="2"/>
  <c r="Q994" i="2"/>
  <c r="Q157" i="2"/>
  <c r="Q165" i="2"/>
  <c r="Q172" i="2"/>
  <c r="Q184" i="2"/>
  <c r="Q192" i="2"/>
  <c r="Q197" i="2"/>
  <c r="Q205" i="2"/>
  <c r="Q224" i="2"/>
  <c r="Q232" i="2"/>
  <c r="Q238" i="2"/>
  <c r="Q243" i="2"/>
  <c r="Q977" i="2"/>
  <c r="Q257" i="2"/>
  <c r="Q264" i="2"/>
  <c r="Q271" i="2"/>
  <c r="Q923" i="2"/>
  <c r="Q935" i="2"/>
  <c r="Q296" i="2"/>
  <c r="Q314" i="2"/>
  <c r="Q333" i="2"/>
  <c r="Q350" i="2"/>
  <c r="Q403" i="2"/>
  <c r="Q418" i="2"/>
  <c r="Q924" i="2"/>
  <c r="Q971" i="2"/>
  <c r="Q464" i="2"/>
  <c r="Q636" i="2"/>
  <c r="Q928" i="2"/>
  <c r="Q55" i="2"/>
  <c r="Q62" i="2"/>
  <c r="Q69" i="2"/>
  <c r="Q942" i="2"/>
  <c r="Q85" i="2"/>
  <c r="Q93" i="2"/>
  <c r="Q100" i="2"/>
  <c r="Q992" i="2"/>
  <c r="Q112" i="2"/>
  <c r="Q119" i="2"/>
  <c r="Q127" i="2"/>
  <c r="Q134" i="2"/>
  <c r="Q141" i="2"/>
  <c r="Q147" i="2"/>
  <c r="Q153" i="2"/>
  <c r="Q161" i="2"/>
  <c r="Q169" i="2"/>
  <c r="Q176" i="2"/>
  <c r="Q189" i="2"/>
  <c r="Q933" i="2"/>
  <c r="Q201" i="2"/>
  <c r="Q209" i="2"/>
  <c r="Q221" i="2"/>
  <c r="Q228" i="2"/>
  <c r="Q976" i="2"/>
  <c r="Q240" i="2"/>
  <c r="Q247" i="2"/>
  <c r="Q254" i="2"/>
  <c r="Q260" i="2"/>
  <c r="Q972" i="2"/>
  <c r="Q275" i="2"/>
  <c r="Q281" i="2"/>
  <c r="Q286" i="2"/>
  <c r="Q292" i="2"/>
  <c r="Q300" i="2"/>
  <c r="Q309" i="2"/>
  <c r="Q319" i="2"/>
  <c r="Q329" i="2"/>
  <c r="Q337" i="2"/>
  <c r="Q345" i="2"/>
  <c r="Q354" i="2"/>
  <c r="Q361" i="2"/>
  <c r="Q377" i="2"/>
  <c r="Q393" i="2"/>
  <c r="Q415" i="2"/>
  <c r="Q422" i="2"/>
  <c r="Q434" i="2"/>
  <c r="Q450" i="2"/>
  <c r="Q459" i="2"/>
  <c r="Q914" i="2"/>
  <c r="Q683" i="2"/>
  <c r="Q689" i="2"/>
  <c r="Q921" i="2"/>
  <c r="Q705" i="2"/>
  <c r="Q713" i="2"/>
  <c r="Q720" i="2"/>
  <c r="Q968" i="2"/>
  <c r="Q732" i="2"/>
  <c r="Q740" i="2"/>
  <c r="Q761" i="2"/>
  <c r="Q978" i="2"/>
  <c r="Q776" i="2"/>
  <c r="Q783" i="2"/>
  <c r="Q795" i="2"/>
  <c r="Q803" i="2"/>
  <c r="Q809" i="2"/>
  <c r="Q814" i="2"/>
  <c r="Q822" i="2"/>
  <c r="Q829" i="2"/>
  <c r="Q837" i="2"/>
  <c r="Q851" i="2"/>
  <c r="Q858" i="2"/>
  <c r="Q864" i="2"/>
  <c r="Q987" i="2"/>
  <c r="Q931" i="2"/>
  <c r="Q881" i="2"/>
  <c r="Q889" i="2"/>
  <c r="Q896" i="2"/>
  <c r="Q903" i="2"/>
  <c r="Q911" i="2"/>
  <c r="Q401" i="2"/>
  <c r="Q412" i="2"/>
  <c r="Q423" i="2"/>
  <c r="Q431" i="2"/>
  <c r="Q443" i="2"/>
  <c r="Q19" i="2"/>
  <c r="Q472" i="2"/>
  <c r="Q495" i="2"/>
  <c r="Q512" i="2"/>
  <c r="Q536" i="2"/>
  <c r="Q567" i="2"/>
  <c r="Q579" i="2"/>
  <c r="Q593" i="2"/>
  <c r="Q607" i="2"/>
  <c r="Q12" i="2"/>
  <c r="Q627" i="2"/>
  <c r="Q644" i="2"/>
  <c r="Q655" i="2"/>
  <c r="Q669" i="2"/>
  <c r="Q681" i="2"/>
  <c r="Q690" i="2"/>
  <c r="Q926" i="2"/>
  <c r="Q51" i="2"/>
  <c r="Q59" i="2"/>
  <c r="Q66" i="2"/>
  <c r="Q72" i="2"/>
  <c r="Q80" i="2"/>
  <c r="Q949" i="2"/>
  <c r="Q289" i="2"/>
  <c r="Q304" i="2"/>
  <c r="Q323" i="2"/>
  <c r="Q341" i="2"/>
  <c r="Q358" i="2"/>
  <c r="Q365" i="2"/>
  <c r="Q373" i="2"/>
  <c r="Q381" i="2"/>
  <c r="Q389" i="2"/>
  <c r="Q396" i="2"/>
  <c r="Q411" i="2"/>
  <c r="Q430" i="2"/>
  <c r="Q438" i="2"/>
  <c r="Q446" i="2"/>
  <c r="Q25" i="2"/>
  <c r="Q455" i="2"/>
  <c r="Q18" i="2"/>
  <c r="Q467" i="2"/>
  <c r="Q475" i="2"/>
  <c r="Q482" i="2"/>
  <c r="Q490" i="2"/>
  <c r="Q498" i="2"/>
  <c r="Q507" i="2"/>
  <c r="Q515" i="2"/>
  <c r="Q523" i="2"/>
  <c r="Q531" i="2"/>
  <c r="Q539" i="2"/>
  <c r="Q550" i="2"/>
  <c r="Q558" i="2"/>
  <c r="Q566" i="2"/>
  <c r="Q574" i="2"/>
  <c r="Q582" i="2"/>
  <c r="Q591" i="2"/>
  <c r="Q602" i="2"/>
  <c r="Q610" i="2"/>
  <c r="Q11" i="2"/>
  <c r="Q622" i="2"/>
  <c r="Q630" i="2"/>
  <c r="Q639" i="2"/>
  <c r="Q647" i="2"/>
  <c r="Q654" i="2"/>
  <c r="Q662" i="2"/>
  <c r="Q674" i="2"/>
  <c r="Q680" i="2"/>
  <c r="Q925" i="2"/>
  <c r="Q692" i="2"/>
  <c r="Q970" i="2"/>
  <c r="Q701" i="2"/>
  <c r="Q709" i="2"/>
  <c r="Q717" i="2"/>
  <c r="Q724" i="2"/>
  <c r="Q730" i="2"/>
  <c r="Q736" i="2"/>
  <c r="Q744" i="2"/>
  <c r="Q751" i="2"/>
  <c r="Q757" i="2"/>
  <c r="Q765" i="2"/>
  <c r="Q772" i="2"/>
  <c r="Q779" i="2"/>
  <c r="Q792" i="2"/>
  <c r="Q799" i="2"/>
  <c r="Q41" i="2"/>
  <c r="Q812" i="2"/>
  <c r="Q818" i="2"/>
  <c r="Q826" i="2"/>
  <c r="Q833" i="2"/>
  <c r="Q840" i="2"/>
  <c r="Q847" i="2"/>
  <c r="Q855" i="2"/>
  <c r="Q861" i="2"/>
  <c r="Q867" i="2"/>
  <c r="Q871" i="2"/>
  <c r="Q877" i="2"/>
  <c r="Q893" i="2"/>
  <c r="Q899" i="2"/>
  <c r="Q907" i="2"/>
  <c r="Q394" i="2"/>
  <c r="Q404" i="2"/>
  <c r="Q416" i="2"/>
  <c r="Q944" i="2"/>
  <c r="Q439" i="2"/>
  <c r="Q451" i="2"/>
  <c r="Q456" i="2"/>
  <c r="Q479" i="2"/>
  <c r="Q491" i="2"/>
  <c r="Q504" i="2"/>
  <c r="Q516" i="2"/>
  <c r="Q528" i="2"/>
  <c r="Q544" i="2"/>
  <c r="Q559" i="2"/>
  <c r="Q571" i="2"/>
  <c r="Q583" i="2"/>
  <c r="Q603" i="2"/>
  <c r="Q615" i="2"/>
  <c r="Q623" i="2"/>
  <c r="Q706" i="2"/>
  <c r="Q718" i="2"/>
  <c r="Q727" i="2"/>
  <c r="Q741" i="2"/>
  <c r="Q936" i="2"/>
  <c r="Q762" i="2"/>
  <c r="Q947" i="2"/>
  <c r="Q957" i="2"/>
  <c r="Q927" i="2"/>
  <c r="Q985" i="2"/>
  <c r="Q823" i="2"/>
  <c r="Q47" i="2"/>
  <c r="Q52" i="2"/>
  <c r="Q60" i="2"/>
  <c r="Q915" i="2"/>
  <c r="Q73" i="2"/>
  <c r="Q81" i="2"/>
  <c r="Q90" i="2"/>
  <c r="Q97" i="2"/>
  <c r="Q103" i="2"/>
  <c r="Q109" i="2"/>
  <c r="Q117" i="2"/>
  <c r="Q124" i="2"/>
  <c r="Q982" i="2"/>
  <c r="Q139" i="2"/>
  <c r="Q144" i="2"/>
  <c r="Q151" i="2"/>
  <c r="Q158" i="2"/>
  <c r="Q166" i="2"/>
  <c r="Q173" i="2"/>
  <c r="Q186" i="2"/>
  <c r="Q193" i="2"/>
  <c r="Q198" i="2"/>
  <c r="Q206" i="2"/>
  <c r="Q218" i="2"/>
  <c r="Q225" i="2"/>
  <c r="Q995" i="2"/>
  <c r="Q239" i="2"/>
  <c r="Q244" i="2"/>
  <c r="Q251" i="2"/>
  <c r="Q258" i="2"/>
  <c r="Q265" i="2"/>
  <c r="Q272" i="2"/>
  <c r="Q278" i="2"/>
  <c r="Q284" i="2"/>
  <c r="Q961" i="2"/>
  <c r="Q297" i="2"/>
  <c r="Q305" i="2"/>
  <c r="Q315" i="2"/>
  <c r="Q324" i="2"/>
  <c r="Q334" i="2"/>
  <c r="Q342" i="2"/>
  <c r="Q351" i="2"/>
  <c r="Q359" i="2"/>
  <c r="Q366" i="2"/>
  <c r="Q374" i="2"/>
  <c r="Q382" i="2"/>
  <c r="Q390" i="2"/>
  <c r="Q408" i="2"/>
  <c r="Q427" i="2"/>
  <c r="Q447" i="2"/>
  <c r="Q460" i="2"/>
  <c r="Q476" i="2"/>
  <c r="Q499" i="2"/>
  <c r="Q520" i="2"/>
  <c r="Q540" i="2"/>
  <c r="Q563" i="2"/>
  <c r="Q587" i="2"/>
  <c r="Q611" i="2"/>
  <c r="Q631" i="2"/>
  <c r="Q651" i="2"/>
  <c r="Q966" i="2"/>
  <c r="Q984" i="2"/>
  <c r="Q710" i="2"/>
  <c r="Q959" i="2"/>
  <c r="Q748" i="2"/>
  <c r="Q766" i="2"/>
  <c r="Q784" i="2"/>
  <c r="Q810" i="2"/>
  <c r="Q36" i="2"/>
  <c r="Q834" i="2"/>
  <c r="Q841" i="2"/>
  <c r="Q848" i="2"/>
  <c r="Q856" i="2"/>
  <c r="Q974" i="2"/>
  <c r="Q868" i="2"/>
  <c r="Q872" i="2"/>
  <c r="Q878" i="2"/>
  <c r="Q885" i="2"/>
  <c r="Q894" i="2"/>
  <c r="Q900" i="2"/>
  <c r="Q908" i="2"/>
  <c r="Q480" i="2"/>
  <c r="Q488" i="2"/>
  <c r="Q496" i="2"/>
  <c r="Q513" i="2"/>
  <c r="Q533" i="2"/>
  <c r="Q552" i="2"/>
  <c r="Q568" i="2"/>
  <c r="Q584" i="2"/>
  <c r="Q604" i="2"/>
  <c r="Q14" i="2"/>
  <c r="Q628" i="2"/>
  <c r="Q645" i="2"/>
  <c r="Q660" i="2"/>
  <c r="Q678" i="2"/>
  <c r="Q694" i="2"/>
  <c r="Q40" i="2"/>
  <c r="Q719" i="2"/>
  <c r="Q728" i="2"/>
  <c r="Q742" i="2"/>
  <c r="Q918" i="2"/>
  <c r="Q770" i="2"/>
  <c r="Q793" i="2"/>
  <c r="Q807" i="2"/>
  <c r="Q816" i="2"/>
  <c r="Q835" i="2"/>
  <c r="Q849" i="2"/>
  <c r="Q859" i="2"/>
  <c r="Q869" i="2"/>
  <c r="Q883" i="2"/>
  <c r="Q897" i="2"/>
  <c r="Q45" i="2"/>
  <c r="Q58" i="2"/>
  <c r="Q65" i="2"/>
  <c r="Q929" i="2"/>
  <c r="Q79" i="2"/>
  <c r="Q92" i="2"/>
  <c r="Q991" i="2"/>
  <c r="Q943" i="2"/>
  <c r="Q133" i="2"/>
  <c r="Q146" i="2"/>
  <c r="Q160" i="2"/>
  <c r="Q175" i="2"/>
  <c r="Q964" i="2"/>
  <c r="Q208" i="2"/>
  <c r="Q227" i="2"/>
  <c r="Q965" i="2"/>
  <c r="Q48" i="2"/>
  <c r="Q997" i="2"/>
  <c r="Q61" i="2"/>
  <c r="Q67" i="2"/>
  <c r="Q74" i="2"/>
  <c r="Q82" i="2"/>
  <c r="Q91" i="2"/>
  <c r="Q98" i="2"/>
  <c r="Q104" i="2"/>
  <c r="Q110" i="2"/>
  <c r="Q118" i="2"/>
  <c r="Q125" i="2"/>
  <c r="Q132" i="2"/>
  <c r="Q981" i="2"/>
  <c r="Q145" i="2"/>
  <c r="Q152" i="2"/>
  <c r="Q159" i="2"/>
  <c r="Q167" i="2"/>
  <c r="Q174" i="2"/>
  <c r="Q187" i="2"/>
  <c r="Q937" i="2"/>
  <c r="Q199" i="2"/>
  <c r="Q207" i="2"/>
  <c r="Q219" i="2"/>
  <c r="Q226" i="2"/>
  <c r="Q973" i="2"/>
  <c r="Q948" i="2"/>
  <c r="Q245" i="2"/>
  <c r="Q252" i="2"/>
  <c r="Q983" i="2"/>
  <c r="Q266" i="2"/>
  <c r="Q273" i="2"/>
  <c r="Q648" i="2"/>
  <c r="Q659" i="2"/>
  <c r="Q675" i="2"/>
  <c r="Q684" i="2"/>
  <c r="Q693" i="2"/>
  <c r="Q975" i="2"/>
  <c r="Q714" i="2"/>
  <c r="Q962" i="2"/>
  <c r="Q733" i="2"/>
  <c r="Q745" i="2"/>
  <c r="Q758" i="2"/>
  <c r="Q769" i="2"/>
  <c r="Q780" i="2"/>
  <c r="Q796" i="2"/>
  <c r="Q806" i="2"/>
  <c r="Q819" i="2"/>
  <c r="Q43" i="2"/>
  <c r="Q37" i="2"/>
  <c r="Q56" i="2"/>
  <c r="Q63" i="2"/>
  <c r="Q70" i="2"/>
  <c r="Q76" i="2"/>
  <c r="Q86" i="2"/>
  <c r="Q952" i="2"/>
  <c r="Q939" i="2"/>
  <c r="Q105" i="2"/>
  <c r="Q113" i="2"/>
  <c r="Q120" i="2"/>
  <c r="Q128" i="2"/>
  <c r="Q135" i="2"/>
  <c r="Q1000" i="2"/>
  <c r="Q148" i="2"/>
  <c r="Q154" i="2"/>
  <c r="Q162" i="2"/>
  <c r="Q170" i="2"/>
  <c r="Q177" i="2"/>
  <c r="Q190" i="2"/>
  <c r="Q194" i="2"/>
  <c r="Q202" i="2"/>
  <c r="Q210" i="2"/>
  <c r="Q222" i="2"/>
  <c r="Q33" i="2"/>
  <c r="Q934" i="2"/>
  <c r="Q241" i="2"/>
  <c r="Q248" i="2"/>
  <c r="Q960" i="2"/>
  <c r="Q261" i="2"/>
  <c r="Q268" i="2"/>
  <c r="Q276" i="2"/>
  <c r="Q282" i="2"/>
  <c r="Q28" i="2"/>
  <c r="Q293" i="2"/>
  <c r="Q301" i="2"/>
  <c r="Q311" i="2"/>
  <c r="Q320" i="2"/>
  <c r="Q330" i="2"/>
  <c r="Q338" i="2"/>
  <c r="Q346" i="2"/>
  <c r="Q355" i="2"/>
  <c r="Q362" i="2"/>
  <c r="Q370" i="2"/>
  <c r="Q378" i="2"/>
  <c r="Q386" i="2"/>
  <c r="Q397" i="2"/>
  <c r="Q419" i="2"/>
  <c r="Q435" i="2"/>
  <c r="Q13" i="2"/>
  <c r="Q468" i="2"/>
  <c r="Q487" i="2"/>
  <c r="Q508" i="2"/>
  <c r="Q532" i="2"/>
  <c r="Q555" i="2"/>
  <c r="Q575" i="2"/>
  <c r="Q599" i="2"/>
  <c r="Q619" i="2"/>
  <c r="Q640" i="2"/>
  <c r="Q663" i="2"/>
  <c r="Q686" i="2"/>
  <c r="Q702" i="2"/>
  <c r="Q721" i="2"/>
  <c r="Q737" i="2"/>
  <c r="Q755" i="2"/>
  <c r="Q777" i="2"/>
  <c r="Q800" i="2"/>
  <c r="Q815" i="2"/>
  <c r="Q830" i="2"/>
  <c r="Q838" i="2"/>
  <c r="Q845" i="2"/>
  <c r="Q852" i="2"/>
  <c r="Q980" i="2"/>
  <c r="Q34" i="2"/>
  <c r="Q916" i="2"/>
  <c r="Q875" i="2"/>
  <c r="Q882" i="2"/>
  <c r="Q890" i="2"/>
  <c r="Q32" i="2"/>
  <c r="Q904" i="2"/>
  <c r="Q42" i="2"/>
  <c r="Q484" i="2"/>
  <c r="Q492" i="2"/>
  <c r="Q505" i="2"/>
  <c r="Q521" i="2"/>
  <c r="Q541" i="2"/>
  <c r="Q556" i="2"/>
  <c r="Q576" i="2"/>
  <c r="Q588" i="2"/>
  <c r="Q612" i="2"/>
  <c r="Q620" i="2"/>
  <c r="Q637" i="2"/>
  <c r="Q652" i="2"/>
  <c r="Q670" i="2"/>
  <c r="Q30" i="2"/>
  <c r="Q998" i="2"/>
  <c r="Q707" i="2"/>
  <c r="Q722" i="2"/>
  <c r="Q734" i="2"/>
  <c r="Q749" i="2"/>
  <c r="Q767" i="2"/>
  <c r="Q24" i="2"/>
  <c r="Q797" i="2"/>
  <c r="Q811" i="2"/>
  <c r="Q824" i="2"/>
  <c r="Q23" i="2"/>
  <c r="Q853" i="2"/>
  <c r="Q865" i="2"/>
  <c r="Q932" i="2"/>
  <c r="Q891" i="2"/>
  <c r="Q905" i="2"/>
  <c r="Q50" i="2"/>
  <c r="Q969" i="2"/>
  <c r="Q68" i="2"/>
  <c r="Q75" i="2"/>
  <c r="Q83" i="2"/>
  <c r="Q99" i="2"/>
  <c r="Q111" i="2"/>
  <c r="Q126" i="2"/>
  <c r="Q140" i="2"/>
  <c r="Q38" i="2"/>
  <c r="Q168" i="2"/>
  <c r="Q188" i="2"/>
  <c r="Q200" i="2"/>
  <c r="Q220" i="2"/>
  <c r="Q233" i="2"/>
  <c r="Q44" i="2"/>
  <c r="Q938" i="2"/>
  <c r="Q57" i="2"/>
  <c r="Q64" i="2"/>
  <c r="Q71" i="2"/>
  <c r="Q78" i="2"/>
  <c r="Q87" i="2"/>
  <c r="Q94" i="2"/>
  <c r="Q101" i="2"/>
  <c r="Q106" i="2"/>
  <c r="Q114" i="2"/>
  <c r="Q121" i="2"/>
  <c r="Q129" i="2"/>
  <c r="Q136" i="2"/>
  <c r="Q142" i="2"/>
  <c r="Q149" i="2"/>
  <c r="Q155" i="2"/>
  <c r="Q163" i="2"/>
  <c r="Q922" i="2"/>
  <c r="Q179" i="2"/>
  <c r="Q996" i="2"/>
  <c r="Q279" i="2"/>
  <c r="Q285" i="2"/>
  <c r="Q290" i="2"/>
  <c r="Q298" i="2"/>
  <c r="Q307" i="2"/>
  <c r="Q316" i="2"/>
  <c r="Q325" i="2"/>
  <c r="Q335" i="2"/>
  <c r="Q343" i="2"/>
  <c r="Q352" i="2"/>
  <c r="Q16" i="2"/>
  <c r="Q367" i="2"/>
  <c r="Q375" i="2"/>
  <c r="Q383" i="2"/>
  <c r="Q391" i="2"/>
  <c r="Q398" i="2"/>
  <c r="Q405" i="2"/>
  <c r="Q413" i="2"/>
  <c r="Q420" i="2"/>
  <c r="Q954" i="2"/>
  <c r="Q432" i="2"/>
  <c r="Q440" i="2"/>
  <c r="Q448" i="2"/>
  <c r="Q17" i="2"/>
  <c r="Q457" i="2"/>
  <c r="Q912" i="2"/>
  <c r="Q469" i="2"/>
  <c r="Q477" i="2"/>
  <c r="Q509" i="2"/>
  <c r="Q525" i="2"/>
  <c r="Q537" i="2"/>
  <c r="Q560" i="2"/>
  <c r="Q572" i="2"/>
  <c r="Q594" i="2"/>
  <c r="Q608" i="2"/>
  <c r="Q624" i="2"/>
  <c r="Q641" i="2"/>
  <c r="Q656" i="2"/>
  <c r="Q967" i="2"/>
  <c r="Q687" i="2"/>
  <c r="Q696" i="2"/>
  <c r="Q711" i="2"/>
  <c r="Q725" i="2"/>
  <c r="Q738" i="2"/>
  <c r="Q752" i="2"/>
  <c r="Q763" i="2"/>
  <c r="Q781" i="2"/>
  <c r="Q801" i="2"/>
  <c r="Q813" i="2"/>
  <c r="Q827" i="2"/>
  <c r="Q842" i="2"/>
  <c r="Q930" i="2"/>
  <c r="Q989" i="2"/>
  <c r="Q879" i="2"/>
  <c r="Q945" i="2"/>
  <c r="Q909" i="2"/>
  <c r="Q54" i="2"/>
  <c r="Q95" i="2"/>
  <c r="Q107" i="2"/>
  <c r="Q122" i="2"/>
  <c r="Q137" i="2"/>
  <c r="Q150" i="2"/>
  <c r="Q164" i="2"/>
  <c r="Q180" i="2"/>
  <c r="Q196" i="2"/>
  <c r="Q215" i="2"/>
  <c r="Q231" i="2"/>
  <c r="Q20" i="2"/>
  <c r="Q267" i="2"/>
  <c r="Q280" i="2"/>
  <c r="Q291" i="2"/>
  <c r="Q308" i="2"/>
  <c r="Q326" i="2"/>
  <c r="Q344" i="2"/>
  <c r="Q360" i="2"/>
  <c r="Q376" i="2"/>
  <c r="Q392" i="2"/>
  <c r="Q406" i="2"/>
  <c r="Q421" i="2"/>
  <c r="Q433" i="2"/>
  <c r="Q27" i="2"/>
  <c r="Q462" i="2"/>
  <c r="Q474" i="2"/>
  <c r="Q493" i="2"/>
  <c r="Q510" i="2"/>
  <c r="Q526" i="2"/>
  <c r="Q542" i="2"/>
  <c r="Q561" i="2"/>
  <c r="Q577" i="2"/>
  <c r="Q595" i="2"/>
  <c r="Q613" i="2"/>
  <c r="Q629" i="2"/>
  <c r="Q646" i="2"/>
  <c r="Q661" i="2"/>
  <c r="Q679" i="2"/>
  <c r="Q951" i="2"/>
  <c r="Q704" i="2"/>
  <c r="Q958" i="2"/>
  <c r="Q963" i="2"/>
  <c r="Q746" i="2"/>
  <c r="Q760" i="2"/>
  <c r="Q771" i="2"/>
  <c r="Q786" i="2"/>
  <c r="Q802" i="2"/>
  <c r="Q817" i="2"/>
  <c r="Q832" i="2"/>
  <c r="Q919" i="2"/>
  <c r="Q860" i="2"/>
  <c r="Q870" i="2"/>
  <c r="Q884" i="2"/>
  <c r="Q898" i="2"/>
  <c r="Q246" i="2"/>
  <c r="Q956" i="2"/>
  <c r="Q299" i="2"/>
  <c r="Q336" i="2"/>
  <c r="Q372" i="2"/>
  <c r="Q31" i="2"/>
  <c r="Q425" i="2"/>
  <c r="Q449" i="2"/>
  <c r="Q470" i="2"/>
  <c r="Q497" i="2"/>
  <c r="Q530" i="2"/>
  <c r="Q565" i="2"/>
  <c r="Q601" i="2"/>
  <c r="Q625" i="2"/>
  <c r="Q657" i="2"/>
  <c r="Q688" i="2"/>
  <c r="Q708" i="2"/>
  <c r="Q735" i="2"/>
  <c r="Q805" i="2"/>
  <c r="Q828" i="2"/>
  <c r="Q857" i="2"/>
  <c r="Q876" i="2"/>
  <c r="Q906" i="2"/>
  <c r="Q259" i="2"/>
  <c r="Q990" i="2"/>
  <c r="Q318" i="2"/>
  <c r="Q353" i="2"/>
  <c r="Q384" i="2"/>
  <c r="Q414" i="2"/>
  <c r="Q441" i="2"/>
  <c r="Q913" i="2"/>
  <c r="Q489" i="2"/>
  <c r="Q522" i="2"/>
  <c r="Q557" i="2"/>
  <c r="Q589" i="2"/>
  <c r="Q617" i="2"/>
  <c r="Q649" i="2"/>
  <c r="Q682" i="2"/>
  <c r="Q700" i="2"/>
  <c r="Q729" i="2"/>
  <c r="Q756" i="2"/>
  <c r="Q775" i="2"/>
  <c r="Q798" i="2"/>
  <c r="Q825" i="2"/>
  <c r="Q854" i="2"/>
  <c r="Q874" i="2"/>
  <c r="Q902" i="2"/>
  <c r="Q195" i="2"/>
  <c r="Q203" i="2"/>
  <c r="Q213" i="2"/>
  <c r="Q223" i="2"/>
  <c r="Q229" i="2"/>
  <c r="Q234" i="2"/>
  <c r="Q242" i="2"/>
  <c r="Q249" i="2"/>
  <c r="Q255" i="2"/>
  <c r="Q262" i="2"/>
  <c r="Q269" i="2"/>
  <c r="Q277" i="2"/>
  <c r="Q946" i="2"/>
  <c r="Q287" i="2"/>
  <c r="Q294" i="2"/>
  <c r="Q302" i="2"/>
  <c r="Q312" i="2"/>
  <c r="Q321" i="2"/>
  <c r="Q331" i="2"/>
  <c r="Q339" i="2"/>
  <c r="Q348" i="2"/>
  <c r="Q356" i="2"/>
  <c r="Q363" i="2"/>
  <c r="Q371" i="2"/>
  <c r="Q379" i="2"/>
  <c r="Q387" i="2"/>
  <c r="Q395" i="2"/>
  <c r="Q402" i="2"/>
  <c r="Q409" i="2"/>
  <c r="Q417" i="2"/>
  <c r="Q424" i="2"/>
  <c r="Q428" i="2"/>
  <c r="Q436" i="2"/>
  <c r="Q444" i="2"/>
  <c r="Q452" i="2"/>
  <c r="Q453" i="2"/>
  <c r="Q461" i="2"/>
  <c r="Q465" i="2"/>
  <c r="Q473" i="2"/>
  <c r="Q500" i="2"/>
  <c r="Q517" i="2"/>
  <c r="Q529" i="2"/>
  <c r="Q545" i="2"/>
  <c r="Q564" i="2"/>
  <c r="Q580" i="2"/>
  <c r="Q600" i="2"/>
  <c r="Q616" i="2"/>
  <c r="Q632" i="2"/>
  <c r="Q955" i="2"/>
  <c r="Q666" i="2"/>
  <c r="Q39" i="2"/>
  <c r="Q691" i="2"/>
  <c r="Q703" i="2"/>
  <c r="Q715" i="2"/>
  <c r="Q731" i="2"/>
  <c r="Q35" i="2"/>
  <c r="Q759" i="2"/>
  <c r="Q773" i="2"/>
  <c r="Q785" i="2"/>
  <c r="Q804" i="2"/>
  <c r="Q820" i="2"/>
  <c r="Q831" i="2"/>
  <c r="Q846" i="2"/>
  <c r="Q862" i="2"/>
  <c r="Q873" i="2"/>
  <c r="Q886" i="2"/>
  <c r="Q901" i="2"/>
  <c r="Q49" i="2"/>
  <c r="Q88" i="2"/>
  <c r="Q102" i="2"/>
  <c r="Q115" i="2"/>
  <c r="Q130" i="2"/>
  <c r="Q999" i="2"/>
  <c r="Q156" i="2"/>
  <c r="Q171" i="2"/>
  <c r="Q191" i="2"/>
  <c r="Q204" i="2"/>
  <c r="Q950" i="2"/>
  <c r="Q235" i="2"/>
  <c r="Q256" i="2"/>
  <c r="Q270" i="2"/>
  <c r="Q283" i="2"/>
  <c r="Q295" i="2"/>
  <c r="Q313" i="2"/>
  <c r="Q332" i="2"/>
  <c r="Q349" i="2"/>
  <c r="Q364" i="2"/>
  <c r="Q388" i="2"/>
  <c r="Q953" i="2"/>
  <c r="Q920" i="2"/>
  <c r="Q429" i="2"/>
  <c r="Q445" i="2"/>
  <c r="Q454" i="2"/>
  <c r="Q466" i="2"/>
  <c r="Q481" i="2"/>
  <c r="Q502" i="2"/>
  <c r="Q518" i="2"/>
  <c r="Q534" i="2"/>
  <c r="Q553" i="2"/>
  <c r="Q569" i="2"/>
  <c r="Q585" i="2"/>
  <c r="Q609" i="2"/>
  <c r="Q621" i="2"/>
  <c r="Q638" i="2"/>
  <c r="Q653" i="2"/>
  <c r="Q941" i="2"/>
  <c r="Q685" i="2"/>
  <c r="Q697" i="2"/>
  <c r="Q712" i="2"/>
  <c r="Q726" i="2"/>
  <c r="Q739" i="2"/>
  <c r="Q753" i="2"/>
  <c r="Q768" i="2"/>
  <c r="Q778" i="2"/>
  <c r="Q794" i="2"/>
  <c r="Q808" i="2"/>
  <c r="Q821" i="2"/>
  <c r="Q836" i="2"/>
  <c r="Q850" i="2"/>
  <c r="Q866" i="2"/>
  <c r="Q880" i="2"/>
  <c r="Q895" i="2"/>
  <c r="Q910" i="2"/>
  <c r="Q263" i="2"/>
  <c r="Q288" i="2"/>
  <c r="Q322" i="2"/>
  <c r="Q357" i="2"/>
  <c r="Q380" i="2"/>
  <c r="Q410" i="2"/>
  <c r="Q437" i="2"/>
  <c r="Q458" i="2"/>
  <c r="Q485" i="2"/>
  <c r="Q514" i="2"/>
  <c r="Q546" i="2"/>
  <c r="Q581" i="2"/>
  <c r="Q15" i="2"/>
  <c r="Q642" i="2"/>
  <c r="Q676" i="2"/>
  <c r="Q698" i="2"/>
  <c r="Q723" i="2"/>
  <c r="Q750" i="2"/>
  <c r="Q993" i="2"/>
  <c r="Q843" i="2"/>
  <c r="Q988" i="2"/>
  <c r="Q892" i="2"/>
  <c r="Q250" i="2"/>
  <c r="Q274" i="2"/>
  <c r="Q303" i="2"/>
  <c r="Q340" i="2"/>
  <c r="Q368" i="2"/>
  <c r="Q399" i="2"/>
  <c r="Q426" i="2"/>
  <c r="Q21" i="2"/>
  <c r="Q478" i="2"/>
  <c r="Q506" i="2"/>
  <c r="Q538" i="2"/>
  <c r="Q573" i="2"/>
  <c r="Q605" i="2"/>
  <c r="Q633" i="2"/>
  <c r="Q667" i="2"/>
  <c r="Q695" i="2"/>
  <c r="Q716" i="2"/>
  <c r="Q743" i="2"/>
  <c r="Q764" i="2"/>
  <c r="Q782" i="2"/>
  <c r="Q979" i="2"/>
  <c r="Q986" i="2"/>
  <c r="Q863" i="2"/>
  <c r="Q887" i="2"/>
  <c r="Q253" i="2"/>
  <c r="P1004" i="2"/>
  <c r="L1005" i="2"/>
  <c r="P1005" i="2"/>
  <c r="M1004" i="2"/>
  <c r="Q1003" i="2"/>
  <c r="D1003" i="2"/>
  <c r="O1004" i="2"/>
  <c r="Q1004" i="2"/>
  <c r="Q1005" i="2"/>
  <c r="D1004" i="2"/>
  <c r="K1004" i="2"/>
  <c r="D3" i="2"/>
</calcChain>
</file>

<file path=xl/sharedStrings.xml><?xml version="1.0" encoding="utf-8"?>
<sst xmlns="http://schemas.openxmlformats.org/spreadsheetml/2006/main" count="5105" uniqueCount="2198">
  <si>
    <t>2420-FLIntl2</t>
  </si>
  <si>
    <t>3SD1-1201</t>
  </si>
  <si>
    <t>3SD2-1201</t>
  </si>
  <si>
    <t>AKA1-1200</t>
  </si>
  <si>
    <t>AKCC-1194</t>
  </si>
  <si>
    <t>AKFC-1193</t>
  </si>
  <si>
    <t>AKVC-1192</t>
  </si>
  <si>
    <t>ARBB-1235</t>
  </si>
  <si>
    <t>BK06-TNBK</t>
  </si>
  <si>
    <t>BKA1-1210</t>
  </si>
  <si>
    <t>BTAA-ASSY</t>
  </si>
  <si>
    <t>BTS1-1236</t>
  </si>
  <si>
    <t>CCKA-2PKA</t>
  </si>
  <si>
    <t>CCKA-2PKB</t>
  </si>
  <si>
    <t>CCKA-2PKC</t>
  </si>
  <si>
    <t>CCKIND-PVY</t>
  </si>
  <si>
    <t>CCKIND-VYP</t>
  </si>
  <si>
    <t>CCKIND-YPV</t>
  </si>
  <si>
    <t>CD04-BL01</t>
  </si>
  <si>
    <t>CD04-BR01</t>
  </si>
  <si>
    <t>CD04-GN01</t>
  </si>
  <si>
    <t>CD04-PK01</t>
  </si>
  <si>
    <t>CD04-RD01</t>
  </si>
  <si>
    <t>CD04-YW01</t>
  </si>
  <si>
    <t>CHF01R</t>
  </si>
  <si>
    <t>CHP1-1151</t>
  </si>
  <si>
    <t>CHST-1146</t>
  </si>
  <si>
    <t>CHST-1146F</t>
  </si>
  <si>
    <t>CHSTC-1228</t>
  </si>
  <si>
    <t>CSND-1208</t>
  </si>
  <si>
    <t>DCM1-1243</t>
  </si>
  <si>
    <t>DDSD-1119</t>
  </si>
  <si>
    <t>DFM1-1244</t>
  </si>
  <si>
    <t>DIN01R</t>
  </si>
  <si>
    <t>DMM1-1242</t>
  </si>
  <si>
    <t>DMSND-1298</t>
  </si>
  <si>
    <t>DMT1-1245</t>
  </si>
  <si>
    <t>DRM1-1246</t>
  </si>
  <si>
    <t>DS4A-1241</t>
  </si>
  <si>
    <t>DSH01R</t>
  </si>
  <si>
    <t>FLAKA-ASSY</t>
  </si>
  <si>
    <t>FLAKB-ASSY</t>
  </si>
  <si>
    <t>FLAKC-ASSY</t>
  </si>
  <si>
    <t>FLAKD-ASSY</t>
  </si>
  <si>
    <t>FLWA-1012</t>
  </si>
  <si>
    <t>FLWA2-1285</t>
  </si>
  <si>
    <t>GAR01R</t>
  </si>
  <si>
    <t>JGR01R</t>
  </si>
  <si>
    <t>JMP01R-A</t>
  </si>
  <si>
    <t>JPK01R</t>
  </si>
  <si>
    <t>JPR01R</t>
  </si>
  <si>
    <t>KYBB-1234</t>
  </si>
  <si>
    <t>LBBK-1191</t>
  </si>
  <si>
    <t>MCHF-1280</t>
  </si>
  <si>
    <t>MTEA-1225</t>
  </si>
  <si>
    <t>PBTA-1049</t>
  </si>
  <si>
    <t>PZA1-1163</t>
  </si>
  <si>
    <t>RBH1-1155</t>
  </si>
  <si>
    <t>SCBK-1190</t>
  </si>
  <si>
    <t>SCDP-1270</t>
  </si>
  <si>
    <t>SLDA-1013</t>
  </si>
  <si>
    <t>SLDA2-1284</t>
  </si>
  <si>
    <t>SNBP-1025</t>
  </si>
  <si>
    <t>SND01R</t>
  </si>
  <si>
    <t>SNDA-1024</t>
  </si>
  <si>
    <t>SNDB-1017</t>
  </si>
  <si>
    <t>SNDP-1023</t>
  </si>
  <si>
    <t>STPA-1477</t>
  </si>
  <si>
    <t>STPA2-1289</t>
  </si>
  <si>
    <t>STPSA2-1300</t>
  </si>
  <si>
    <t>STSA-8587</t>
  </si>
  <si>
    <t>STSA2-1288</t>
  </si>
  <si>
    <t>SWB1-1174</t>
  </si>
  <si>
    <t>SWB2-1175</t>
  </si>
  <si>
    <t>SWB3-1252</t>
  </si>
  <si>
    <t>SWBS-1178</t>
  </si>
  <si>
    <t>SWD1-1176</t>
  </si>
  <si>
    <t>SWD2-1177</t>
  </si>
  <si>
    <t>SWD3-1254</t>
  </si>
  <si>
    <t>SWD4-1253</t>
  </si>
  <si>
    <t>SWDB-1251</t>
  </si>
  <si>
    <t>SWDR-1169</t>
  </si>
  <si>
    <t>SWRB-1171</t>
  </si>
  <si>
    <t>SWRB2-1266</t>
  </si>
  <si>
    <t>SWSB-1172</t>
  </si>
  <si>
    <t>SWSC-1170</t>
  </si>
  <si>
    <t>SWSC2-1265</t>
  </si>
  <si>
    <t>SWSE-1173</t>
  </si>
  <si>
    <t>TEA01R</t>
  </si>
  <si>
    <t>TEAB-1074</t>
  </si>
  <si>
    <t>TEAP-1483</t>
  </si>
  <si>
    <t>TFT1-1216</t>
  </si>
  <si>
    <t>TFT3-1216</t>
  </si>
  <si>
    <t>TLSB-1019</t>
  </si>
  <si>
    <t>TLSB2-1286</t>
  </si>
  <si>
    <t>TLSP-1011</t>
  </si>
  <si>
    <t>TLSP2-1287</t>
  </si>
  <si>
    <t>WDS1-1255</t>
  </si>
  <si>
    <t>ZB01-1093</t>
  </si>
  <si>
    <t>ZB02-1094</t>
  </si>
  <si>
    <t>ZB03-1095</t>
  </si>
  <si>
    <t>ZB04-1096</t>
  </si>
  <si>
    <t>ZB05-1097</t>
  </si>
  <si>
    <t>ZB06-1098</t>
  </si>
  <si>
    <t>ZB07-1139</t>
  </si>
  <si>
    <t>ZB08-1140</t>
  </si>
  <si>
    <t>ZB09-1141</t>
  </si>
  <si>
    <t>ZB10-1142</t>
  </si>
  <si>
    <t>ZB11-1273</t>
  </si>
  <si>
    <t>ZB12-1274</t>
  </si>
  <si>
    <t>ZB13-1275</t>
  </si>
  <si>
    <t>ZB14-1276</t>
  </si>
  <si>
    <t>ZB15-2991</t>
  </si>
  <si>
    <t>11299-BJ</t>
  </si>
  <si>
    <t>112994</t>
  </si>
  <si>
    <t>14824-ASSY</t>
  </si>
  <si>
    <t>2420-FLAT</t>
  </si>
  <si>
    <t>2420-FLIntl</t>
  </si>
  <si>
    <t>2420B-1148</t>
  </si>
  <si>
    <t>3SD1-PKG</t>
  </si>
  <si>
    <t>944997</t>
  </si>
  <si>
    <t>973786</t>
  </si>
  <si>
    <t>980026526</t>
  </si>
  <si>
    <t>980026526-TRK2PK</t>
  </si>
  <si>
    <t>980026526-TRN2PK</t>
  </si>
  <si>
    <t>AARG-1295</t>
  </si>
  <si>
    <t>ACRD-DTDS</t>
  </si>
  <si>
    <t>ACRD-MMDS</t>
  </si>
  <si>
    <t>AIRA-1028</t>
  </si>
  <si>
    <t>AIRA-ASSY</t>
  </si>
  <si>
    <t>AIRB-1027</t>
  </si>
  <si>
    <t>AIRB-1027EC</t>
  </si>
  <si>
    <t>AIRB4-1027</t>
  </si>
  <si>
    <t>AIRP-1131</t>
  </si>
  <si>
    <t>AIRR-1026</t>
  </si>
  <si>
    <t>AIRR-1026EC</t>
  </si>
  <si>
    <t>AKBKCCK</t>
  </si>
  <si>
    <t>AKBKFLW</t>
  </si>
  <si>
    <t>AKBKVEH</t>
  </si>
  <si>
    <t>AKSTKCCK</t>
  </si>
  <si>
    <t>AKSTKFLW</t>
  </si>
  <si>
    <t>AKSTKVEH</t>
  </si>
  <si>
    <t>ALUM01</t>
  </si>
  <si>
    <t>ARDP-1136</t>
  </si>
  <si>
    <t>BB3P-1233</t>
  </si>
  <si>
    <t>BBAB-1230</t>
  </si>
  <si>
    <t>BBCT-1231</t>
  </si>
  <si>
    <t>BBL01R</t>
  </si>
  <si>
    <t>BBS1-1238</t>
  </si>
  <si>
    <t>BBSD-1232</t>
  </si>
  <si>
    <t>BEAR-COND-BLUE-7461C</t>
  </si>
  <si>
    <t>BEAR-PILOT-SEA BLUE 298C</t>
  </si>
  <si>
    <t>BEAR-PILOT-SEA ORANGE 151C</t>
  </si>
  <si>
    <t>BKBT-4341</t>
  </si>
  <si>
    <t>BKTK-4342</t>
  </si>
  <si>
    <t>BKTN-4340</t>
  </si>
  <si>
    <t>BLKA-1110</t>
  </si>
  <si>
    <t>BLT01R</t>
  </si>
  <si>
    <t>BPL01R</t>
  </si>
  <si>
    <t>BRD01R</t>
  </si>
  <si>
    <t>BSF01R</t>
  </si>
  <si>
    <t>BSP01R</t>
  </si>
  <si>
    <t>BTLB-1103</t>
  </si>
  <si>
    <t>BTLB-12X4</t>
  </si>
  <si>
    <t>BTLB-ASSY</t>
  </si>
  <si>
    <t>BTRO-1104</t>
  </si>
  <si>
    <t>BTRO-12X4</t>
  </si>
  <si>
    <t>BTRO-ASSY</t>
  </si>
  <si>
    <t>BTSA-1105</t>
  </si>
  <si>
    <t>BTSG-1102</t>
  </si>
  <si>
    <t>BTSG-12X4</t>
  </si>
  <si>
    <t>BTSG-ASSY</t>
  </si>
  <si>
    <t>BUC01R</t>
  </si>
  <si>
    <t>BUC01R-BL</t>
  </si>
  <si>
    <t>BUC01R-DGR</t>
  </si>
  <si>
    <t>BUC01R-PK</t>
  </si>
  <si>
    <t>BUC02R</t>
  </si>
  <si>
    <t>BUCG-1044</t>
  </si>
  <si>
    <t>BUN01R-B</t>
  </si>
  <si>
    <t>BUN01R-T</t>
  </si>
  <si>
    <t>BUR01R</t>
  </si>
  <si>
    <t>BWL01R</t>
  </si>
  <si>
    <t>BWLA-1534</t>
  </si>
  <si>
    <t>BWLB-1505</t>
  </si>
  <si>
    <t>BWLG-1556</t>
  </si>
  <si>
    <t>BWLO-1554</t>
  </si>
  <si>
    <t>BWLY-1555</t>
  </si>
  <si>
    <t>BWLY-SLDA</t>
  </si>
  <si>
    <t>CACL01</t>
  </si>
  <si>
    <t>CAK-PK</t>
  </si>
  <si>
    <t>CAK-VN</t>
  </si>
  <si>
    <t>CAK-YW</t>
  </si>
  <si>
    <t>CAT-ORANGE</t>
  </si>
  <si>
    <t>CAT16</t>
  </si>
  <si>
    <t>CAT17</t>
  </si>
  <si>
    <t>CAT18</t>
  </si>
  <si>
    <t>CCD01R</t>
  </si>
  <si>
    <t>CCRB-1237</t>
  </si>
  <si>
    <t>CD04-CONT1</t>
  </si>
  <si>
    <t>CD04-LID1</t>
  </si>
  <si>
    <t>CD04-SKBD-PET</t>
  </si>
  <si>
    <t>CDM6-1183</t>
  </si>
  <si>
    <t>CDPA-1107</t>
  </si>
  <si>
    <t>CDPA-12X4</t>
  </si>
  <si>
    <t>CDPA-ASSY</t>
  </si>
  <si>
    <t>CDPB-1262</t>
  </si>
  <si>
    <t>Celigo Demo Item</t>
  </si>
  <si>
    <t>CFBP-1197</t>
  </si>
  <si>
    <t>CFTP-1199</t>
  </si>
  <si>
    <t>CGR01R</t>
  </si>
  <si>
    <t>CHS01R-P</t>
  </si>
  <si>
    <t>CHS01R-S</t>
  </si>
  <si>
    <t>CHST-1146FA</t>
  </si>
  <si>
    <t>CKN01R</t>
  </si>
  <si>
    <t>CMXA-1108</t>
  </si>
  <si>
    <t>CMXA-12X4</t>
  </si>
  <si>
    <t>CMXG-1263</t>
  </si>
  <si>
    <t>COIL01</t>
  </si>
  <si>
    <t>CON01R-GR</t>
  </si>
  <si>
    <t>CON01R-PR</t>
  </si>
  <si>
    <t>CONR-1240</t>
  </si>
  <si>
    <t>COW-YELLOW</t>
  </si>
  <si>
    <t>CPCK-1152</t>
  </si>
  <si>
    <t>CPCK-ASSEMBLY</t>
  </si>
  <si>
    <t>CPI01R</t>
  </si>
  <si>
    <t>CPRO01</t>
  </si>
  <si>
    <t>CPU01R</t>
  </si>
  <si>
    <t>CRM01R</t>
  </si>
  <si>
    <t>CRM01R-PK2</t>
  </si>
  <si>
    <t>CRM01R-R</t>
  </si>
  <si>
    <t>CRYNCCK</t>
  </si>
  <si>
    <t>CRYNFLW</t>
  </si>
  <si>
    <t>CRYNVEH</t>
  </si>
  <si>
    <t>CSC6-1182</t>
  </si>
  <si>
    <t>CSCA-1106</t>
  </si>
  <si>
    <t>CSCA-12X4</t>
  </si>
  <si>
    <t>CSCA-ASSY</t>
  </si>
  <si>
    <t>CSCA4-1106</t>
  </si>
  <si>
    <t>CSCO-1106</t>
  </si>
  <si>
    <t>CSCP-1196</t>
  </si>
  <si>
    <t>CST01R</t>
  </si>
  <si>
    <t>CST3-1209</t>
  </si>
  <si>
    <t>CSTA-1109</t>
  </si>
  <si>
    <t>CSTV-1261</t>
  </si>
  <si>
    <t>CUP01R</t>
  </si>
  <si>
    <t>CUP01R-PK2</t>
  </si>
  <si>
    <t>CUP01R-R</t>
  </si>
  <si>
    <t>CUT01R</t>
  </si>
  <si>
    <t>CWCP-1198</t>
  </si>
  <si>
    <t>DAISY-LRG-PK</t>
  </si>
  <si>
    <t>DAISY-LRG-PR</t>
  </si>
  <si>
    <t>DAISY-LRG-YW</t>
  </si>
  <si>
    <t>DAISY-PLG-PK</t>
  </si>
  <si>
    <t>DAISY-PLG-PR</t>
  </si>
  <si>
    <t>DAISY-PLG-YW</t>
  </si>
  <si>
    <t>DAISY-SML-PK</t>
  </si>
  <si>
    <t>DAISY-SML-PR</t>
  </si>
  <si>
    <t>DAISY-SML-YW</t>
  </si>
  <si>
    <t>DDSD-BOOK</t>
  </si>
  <si>
    <t>DMP01R</t>
  </si>
  <si>
    <t>DMP01R - BO</t>
  </si>
  <si>
    <t>DMP01R-TQ</t>
  </si>
  <si>
    <t>DMPB-ASSY</t>
  </si>
  <si>
    <t>DMSUB-1297</t>
  </si>
  <si>
    <t>DOG-CONST-GREEN362</t>
  </si>
  <si>
    <t>DPLA-1538</t>
  </si>
  <si>
    <t>DPLB-1507</t>
  </si>
  <si>
    <t>DPLG-1546</t>
  </si>
  <si>
    <t>DPLO-1544</t>
  </si>
  <si>
    <t>DPLY-1545</t>
  </si>
  <si>
    <t>DSA1-1247</t>
  </si>
  <si>
    <t>DTK01R</t>
  </si>
  <si>
    <t>DTK01REC</t>
  </si>
  <si>
    <t>DTKBO-1283</t>
  </si>
  <si>
    <t>DTKP-1010</t>
  </si>
  <si>
    <t>DTKP-1010EC</t>
  </si>
  <si>
    <t>DTKT-1278</t>
  </si>
  <si>
    <t>DUCK-YELLOW</t>
  </si>
  <si>
    <t>EARTH10</t>
  </si>
  <si>
    <t>ECS01R</t>
  </si>
  <si>
    <t>ENGR-1154</t>
  </si>
  <si>
    <t>ENGR-ASSY</t>
  </si>
  <si>
    <t>ENGR3-1154</t>
  </si>
  <si>
    <t>ENGR4-1154</t>
  </si>
  <si>
    <t>EUXYL01</t>
  </si>
  <si>
    <t>FDBL-1-LAKE</t>
  </si>
  <si>
    <t>FDRD-40-LAKE</t>
  </si>
  <si>
    <t>FDYW-5-LAKE</t>
  </si>
  <si>
    <t>FDYW-6-LAKE</t>
  </si>
  <si>
    <t>FLRA-1481</t>
  </si>
  <si>
    <t>FLRA-1481EC</t>
  </si>
  <si>
    <t>FLW-BASE-BR</t>
  </si>
  <si>
    <t>FLW-STEM-GR-LRG</t>
  </si>
  <si>
    <t>FLW-STEM-GR-SML</t>
  </si>
  <si>
    <t>FLW01R</t>
  </si>
  <si>
    <t>FLW01R-PK</t>
  </si>
  <si>
    <t>FLW01R-PR</t>
  </si>
  <si>
    <t>FRBA-1038</t>
  </si>
  <si>
    <t>FRBA-1038EC</t>
  </si>
  <si>
    <t>FRBA2-1038</t>
  </si>
  <si>
    <t>FRBB-1046</t>
  </si>
  <si>
    <t>FRBGW-1290</t>
  </si>
  <si>
    <t>FRBW-1045</t>
  </si>
  <si>
    <t>FRK01R</t>
  </si>
  <si>
    <t>FRST-PK</t>
  </si>
  <si>
    <t>FRST-VN</t>
  </si>
  <si>
    <t>FRST-YW</t>
  </si>
  <si>
    <t>FTK01R</t>
  </si>
  <si>
    <t>GREBTLB-ASSY</t>
  </si>
  <si>
    <t>GRECFBP-ASSY</t>
  </si>
  <si>
    <t>GRECFTP-ASSY</t>
  </si>
  <si>
    <t>GRECSCP-ASSY</t>
  </si>
  <si>
    <t>GREWTCT-ASSY</t>
  </si>
  <si>
    <t>HAM01R-GR</t>
  </si>
  <si>
    <t>HAM01R-PR</t>
  </si>
  <si>
    <t>HAN01R-GR</t>
  </si>
  <si>
    <t>HAN01R-YW</t>
  </si>
  <si>
    <t>HELA-1062</t>
  </si>
  <si>
    <t>HELB-1060</t>
  </si>
  <si>
    <t>HELG-1061</t>
  </si>
  <si>
    <t>HELY-ASSY</t>
  </si>
  <si>
    <t>HGR01R</t>
  </si>
  <si>
    <t>HPK01R</t>
  </si>
  <si>
    <t>HPR01R</t>
  </si>
  <si>
    <t>KNF01R</t>
  </si>
  <si>
    <t>KNTA-1502</t>
  </si>
  <si>
    <t>KTASSY</t>
  </si>
  <si>
    <t>KTB01R</t>
  </si>
  <si>
    <t>KTB01R-B</t>
  </si>
  <si>
    <t>KTB01R-OR</t>
  </si>
  <si>
    <t>KTB01R-PK2</t>
  </si>
  <si>
    <t>KYSA-1037</t>
  </si>
  <si>
    <t>KYSA-1047</t>
  </si>
  <si>
    <t>KYSA-ASSY</t>
  </si>
  <si>
    <t>LABOR -  CHP1 - KS</t>
  </si>
  <si>
    <t>LABOR - 6pk-books</t>
  </si>
  <si>
    <t>LABOR - AKCC-Pride</t>
  </si>
  <si>
    <t>LABOR - AKFC-Pride</t>
  </si>
  <si>
    <t>LABOR - AKVC-Pride</t>
  </si>
  <si>
    <t>LABOR - ARBB- KS</t>
  </si>
  <si>
    <t>LABOR - BKA1-Display</t>
  </si>
  <si>
    <t>LABOR - BTAA-ASSY</t>
  </si>
  <si>
    <t>LABOR - BTS1- KS</t>
  </si>
  <si>
    <t>Labor - CD04</t>
  </si>
  <si>
    <t>LABOR - CHF (DM) VRS</t>
  </si>
  <si>
    <t>LABOR - CHF - VRS</t>
  </si>
  <si>
    <t>LABOR - DDSD-VRS</t>
  </si>
  <si>
    <t>LABOR - DIN - VRS</t>
  </si>
  <si>
    <t>Labor - DS4A-1241</t>
  </si>
  <si>
    <t>LABOR - DSH - VRS</t>
  </si>
  <si>
    <t>LABOR - FLW -Pride</t>
  </si>
  <si>
    <t>LABOR - FLWA2-1285</t>
  </si>
  <si>
    <t>LABOR - GAR - VRS</t>
  </si>
  <si>
    <t>LABOR - JMP - VRS</t>
  </si>
  <si>
    <t>LABOR - KYBB- KS</t>
  </si>
  <si>
    <t>LABOR - LBBK-Pride</t>
  </si>
  <si>
    <t>LABOR - Sand &amp; Water Bucket 1</t>
  </si>
  <si>
    <t>LABOR - Sand &amp; Water Dumper (Pride)</t>
  </si>
  <si>
    <t>LABOR - Sand &amp; Water Rescue Boat  (Pride)</t>
  </si>
  <si>
    <t>LABOR - Sand &amp; Water Scooper (pride)</t>
  </si>
  <si>
    <t>LABOR - SCBK-Pride</t>
  </si>
  <si>
    <t>LABOR - SHPR - Tiger</t>
  </si>
  <si>
    <t>LABOR - SLDA - Pride</t>
  </si>
  <si>
    <t>LABOR - SLDA2-1284</t>
  </si>
  <si>
    <t>LABOR - SND - VRS</t>
  </si>
  <si>
    <t>LABOR - STPA - Pride</t>
  </si>
  <si>
    <t>LABOR - STPA2-1289</t>
  </si>
  <si>
    <t>LABOR - STSA2-1288</t>
  </si>
  <si>
    <t>LABOR - SWD1-1174</t>
  </si>
  <si>
    <t>LABOR - SWD2-1177</t>
  </si>
  <si>
    <t>LABOR - SWD3-1254 (VRS)</t>
  </si>
  <si>
    <t>LABOR - SWD4-1253 (VRS)</t>
  </si>
  <si>
    <t>LABOR - SWRB2-1266 (VRS)</t>
  </si>
  <si>
    <t>LABOR - SWSB-1172</t>
  </si>
  <si>
    <t>LABOR - SWSC-1170</t>
  </si>
  <si>
    <t>LABOR - TEA (DM) VRS</t>
  </si>
  <si>
    <t>LABOR - TEA - PRIDE</t>
  </si>
  <si>
    <t>LABOR - TEA - VRS</t>
  </si>
  <si>
    <t>LABOR - TFT</t>
  </si>
  <si>
    <t>LABOR - TLS -Pride</t>
  </si>
  <si>
    <t>LABOR - TLSB2-1286</t>
  </si>
  <si>
    <t>LABOR - TLSP2-1287</t>
  </si>
  <si>
    <t>LABOR - WDS1 (VRS)</t>
  </si>
  <si>
    <t>LABOR - Zulily Bundle - Orion</t>
  </si>
  <si>
    <t>Labor DFM1-ASSY</t>
  </si>
  <si>
    <t>Labor DMSND-1298</t>
  </si>
  <si>
    <t>Labor-DCM1-1243</t>
  </si>
  <si>
    <t>Labor-DCM1-ASSY</t>
  </si>
  <si>
    <t>Labor-DMM1-ASSY</t>
  </si>
  <si>
    <t>Labor-DMT1-1245</t>
  </si>
  <si>
    <t>Labor-DMT1-ASSY</t>
  </si>
  <si>
    <t>Labor-DRM1-ASSY</t>
  </si>
  <si>
    <t>LAD01R</t>
  </si>
  <si>
    <t>LAD01R-YW</t>
  </si>
  <si>
    <t>LID01R</t>
  </si>
  <si>
    <t>LID01R-PK2</t>
  </si>
  <si>
    <t>LID01R-Y</t>
  </si>
  <si>
    <t>LID02R</t>
  </si>
  <si>
    <t>LID02R-G</t>
  </si>
  <si>
    <t>LID02R-GR</t>
  </si>
  <si>
    <t>LID02R-PK2</t>
  </si>
  <si>
    <t>LID02R-Y</t>
  </si>
  <si>
    <t>LILY-LRG-PK</t>
  </si>
  <si>
    <t>LILY-LRG-PR</t>
  </si>
  <si>
    <t>LILY-LRG-YW</t>
  </si>
  <si>
    <t>LILY-PLG-PK</t>
  </si>
  <si>
    <t>LILY-PLG-PR</t>
  </si>
  <si>
    <t>LILY-PLG-YW</t>
  </si>
  <si>
    <t>LILY-SML-PK</t>
  </si>
  <si>
    <t>LILY-SML-PR</t>
  </si>
  <si>
    <t>LILY-SML-YW</t>
  </si>
  <si>
    <t>LNR-PK</t>
  </si>
  <si>
    <t>LNR-VN</t>
  </si>
  <si>
    <t>LNR-YW</t>
  </si>
  <si>
    <t>LTC01R</t>
  </si>
  <si>
    <t>MAMW-ASSY</t>
  </si>
  <si>
    <t>MES01R</t>
  </si>
  <si>
    <t>MES02R</t>
  </si>
  <si>
    <t>MES03R</t>
  </si>
  <si>
    <t>MFBB-ASSY</t>
  </si>
  <si>
    <t>MFBG-ASSY</t>
  </si>
  <si>
    <t>MFBR-ASSY</t>
  </si>
  <si>
    <t>MFBR-PBK</t>
  </si>
  <si>
    <t>MFBY-ASSY</t>
  </si>
  <si>
    <t>MLD01R</t>
  </si>
  <si>
    <t>MLD01R-CRL</t>
  </si>
  <si>
    <t>MLD01R-DB</t>
  </si>
  <si>
    <t>MPCB-ASSY</t>
  </si>
  <si>
    <t>MPCB-PBK</t>
  </si>
  <si>
    <t>MSH01R</t>
  </si>
  <si>
    <t>MTUG-1250</t>
  </si>
  <si>
    <t>MTUG-ASSY</t>
  </si>
  <si>
    <t>MTXY-ASSY</t>
  </si>
  <si>
    <t>MVFA-1022</t>
  </si>
  <si>
    <t>MVHA-1014</t>
  </si>
  <si>
    <t>MVP1-1165</t>
  </si>
  <si>
    <t>MVSA-1016</t>
  </si>
  <si>
    <t>MVT1-1164</t>
  </si>
  <si>
    <t>MWTC-1249</t>
  </si>
  <si>
    <t>MWTC-ASSY</t>
  </si>
  <si>
    <t>NAI01R</t>
  </si>
  <si>
    <t>NUT01R</t>
  </si>
  <si>
    <t>OFLR01</t>
  </si>
  <si>
    <t>OLD DO NOT USE - CD04-BL01</t>
  </si>
  <si>
    <t>OLD DO NOT USE - CD04-BR01</t>
  </si>
  <si>
    <t>OLD DO NOT USE - CD04-GN01</t>
  </si>
  <si>
    <t>OLD DO NOT USE - CD04-PK01</t>
  </si>
  <si>
    <t>OLD DO NOT USE - CD04-RD01</t>
  </si>
  <si>
    <t>OLD DO NOT USE - CD04-YW01</t>
  </si>
  <si>
    <t>OLD DO NOT USE - DS4A-1241</t>
  </si>
  <si>
    <t>ONI01R</t>
  </si>
  <si>
    <t>PBCC-1195</t>
  </si>
  <si>
    <t>PBCC-ASSEMBLY</t>
  </si>
  <si>
    <t>PEP01R-G</t>
  </si>
  <si>
    <t>PEP01R-R</t>
  </si>
  <si>
    <t>PETUNIA-PK</t>
  </si>
  <si>
    <t>PETUNIA-PLG-PK</t>
  </si>
  <si>
    <t>PETUNIA-PLG-PR</t>
  </si>
  <si>
    <t>PETUNIA-PLG-YW</t>
  </si>
  <si>
    <t>PETUNIA-PR</t>
  </si>
  <si>
    <t>PETUNIA-YW</t>
  </si>
  <si>
    <t>PFIR-1156</t>
  </si>
  <si>
    <t>PFRM-1158</t>
  </si>
  <si>
    <t>PHSE-1239</t>
  </si>
  <si>
    <t>PKG10x10x2</t>
  </si>
  <si>
    <t>PKG11299CRN</t>
  </si>
  <si>
    <t>PKG12x9x6</t>
  </si>
  <si>
    <t>PKG15x11x11</t>
  </si>
  <si>
    <t>PKG15x12x8</t>
  </si>
  <si>
    <t>PKG15x15x10</t>
  </si>
  <si>
    <t>PKG16x12x10</t>
  </si>
  <si>
    <t>Pkg17x12x10</t>
  </si>
  <si>
    <t>PKG18x16x10</t>
  </si>
  <si>
    <t>PKG18x9x9</t>
  </si>
  <si>
    <t>PKG20x15x9</t>
  </si>
  <si>
    <t>PKG20x16x10</t>
  </si>
  <si>
    <t>PKG24x12x8</t>
  </si>
  <si>
    <t>PKG252344BASE</t>
  </si>
  <si>
    <t>PKG252344CAP</t>
  </si>
  <si>
    <t>PKG252344DIVL</t>
  </si>
  <si>
    <t>PKG252344HDR</t>
  </si>
  <si>
    <t>PKG252344POST</t>
  </si>
  <si>
    <t>PKG252344SHR</t>
  </si>
  <si>
    <t>PKG252344TRAY</t>
  </si>
  <si>
    <t>PKG80853-14848RTL</t>
  </si>
  <si>
    <t>PKG80853-14855RTL</t>
  </si>
  <si>
    <t>PKG80853-MCT</t>
  </si>
  <si>
    <t>PKG944997BTAA-INS</t>
  </si>
  <si>
    <t>PKG944997BTAARTL</t>
  </si>
  <si>
    <t>PKG944997CAP</t>
  </si>
  <si>
    <t>PKG944997SHRD</t>
  </si>
  <si>
    <t>PKG944997TRAY</t>
  </si>
  <si>
    <t>PKG973786CAP</t>
  </si>
  <si>
    <t>PKG973786CCUA</t>
  </si>
  <si>
    <t>PKG973786CH-INS</t>
  </si>
  <si>
    <t>PKG973786CHPA</t>
  </si>
  <si>
    <t>PKG973786CRNR</t>
  </si>
  <si>
    <t>PKG973786SHRD</t>
  </si>
  <si>
    <t>PKG973786TRAY</t>
  </si>
  <si>
    <t>PKGAAFESHPR4824A</t>
  </si>
  <si>
    <t>PKGAIRCVR</t>
  </si>
  <si>
    <t>PKGAIRMCT</t>
  </si>
  <si>
    <t>PKGAKAMCT</t>
  </si>
  <si>
    <t>PKGAKCCRTL</t>
  </si>
  <si>
    <t>PKGAKCRYN</t>
  </si>
  <si>
    <t>PKGAKFBRTL</t>
  </si>
  <si>
    <t>PKGAKFLRTL</t>
  </si>
  <si>
    <t>PKGARBBMCT</t>
  </si>
  <si>
    <t>PKGARBBRTL</t>
  </si>
  <si>
    <t>PKGBB3PMCT</t>
  </si>
  <si>
    <t>PKGBB3PRTL</t>
  </si>
  <si>
    <t>PKGBK6TMB</t>
  </si>
  <si>
    <t>PKGBK6TMBFL</t>
  </si>
  <si>
    <t>PKGBK6TMBMCT</t>
  </si>
  <si>
    <t>PKGBKTGMCT</t>
  </si>
  <si>
    <t>PKGBKTGRTL</t>
  </si>
  <si>
    <t>PKGBTSCPINNER</t>
  </si>
  <si>
    <t>PKGBTSCPMCT</t>
  </si>
  <si>
    <t>PKGCD04MCT</t>
  </si>
  <si>
    <t>PKGCDPARTL</t>
  </si>
  <si>
    <t>PKGCHFMCT</t>
  </si>
  <si>
    <t>PKGCHFRISB</t>
  </si>
  <si>
    <t>PKGCHFRIST</t>
  </si>
  <si>
    <t>PKGCHFRTL</t>
  </si>
  <si>
    <t>PKGCHP1MCT</t>
  </si>
  <si>
    <t>PKGCHP1RTL</t>
  </si>
  <si>
    <t>PKGCHP1THRMB</t>
  </si>
  <si>
    <t>PKGCHP1THRMT</t>
  </si>
  <si>
    <t>PKGCHRTHERM02</t>
  </si>
  <si>
    <t>PKGCHSTMCT2</t>
  </si>
  <si>
    <t>PKGCHSTMCT2- No Air Cell</t>
  </si>
  <si>
    <t>PKGCHSTRTL</t>
  </si>
  <si>
    <t>PKGCHTRMCT08</t>
  </si>
  <si>
    <t>PKGCLSDBIG</t>
  </si>
  <si>
    <t>PKGCLSDBIGMCT</t>
  </si>
  <si>
    <t>PKGCLSDMID</t>
  </si>
  <si>
    <t>PKGCLSDMIDMCT</t>
  </si>
  <si>
    <t>PKGCLSDSHRT</t>
  </si>
  <si>
    <t>PKGCLSDSHRTMCT</t>
  </si>
  <si>
    <t>PKGCMDSLV</t>
  </si>
  <si>
    <t>PKGCPCKMCT</t>
  </si>
  <si>
    <t>PKGCPCKRTL</t>
  </si>
  <si>
    <t>PKGCPCKTHRM</t>
  </si>
  <si>
    <t>PKGCSCARTL</t>
  </si>
  <si>
    <t>PKGCST-INS-2 qty</t>
  </si>
  <si>
    <t>PKGCSTAMCT-6PK</t>
  </si>
  <si>
    <t>PKGD4PKMCT</t>
  </si>
  <si>
    <t>PKGD4PKRTL</t>
  </si>
  <si>
    <t>PKGD4PKSLV</t>
  </si>
  <si>
    <t>PKGDDSDINS</t>
  </si>
  <si>
    <t>PKGDDSDMCT</t>
  </si>
  <si>
    <t>PKGDDSDRTL</t>
  </si>
  <si>
    <t>PKGDINMCT</t>
  </si>
  <si>
    <t>PKGDINRISB</t>
  </si>
  <si>
    <t>PKGDINRIST</t>
  </si>
  <si>
    <t>PKGDINRTL-4L</t>
  </si>
  <si>
    <t>PKGDKDGTHRM</t>
  </si>
  <si>
    <t>PKGDMMCT</t>
  </si>
  <si>
    <t>PKGDMMCT2</t>
  </si>
  <si>
    <t>PKGDSHMCT</t>
  </si>
  <si>
    <t>PKGDSHRISB</t>
  </si>
  <si>
    <t>PKGDSHRIST</t>
  </si>
  <si>
    <t>PKGDSHRTL</t>
  </si>
  <si>
    <t>PKGDSTMCT</t>
  </si>
  <si>
    <t>PKGDSTRTL</t>
  </si>
  <si>
    <t>PKGDTKMCT</t>
  </si>
  <si>
    <t>PKGDTKRTL</t>
  </si>
  <si>
    <t>PKGECSMCT</t>
  </si>
  <si>
    <t>PKGENGRRTL</t>
  </si>
  <si>
    <t>PKGFLRAMCT</t>
  </si>
  <si>
    <t>PKGFLWAMCT</t>
  </si>
  <si>
    <t>PKGFLWARIS01</t>
  </si>
  <si>
    <t>PKGFLWARIS02</t>
  </si>
  <si>
    <t>PKGFLWARTL</t>
  </si>
  <si>
    <t>PKGFLWSLVA</t>
  </si>
  <si>
    <t>PKGFMDSLV</t>
  </si>
  <si>
    <t>PKGFRBCVR</t>
  </si>
  <si>
    <t>PKGFRBMCT</t>
  </si>
  <si>
    <t>PKGFRBRTL</t>
  </si>
  <si>
    <t>PKGFTKMCT</t>
  </si>
  <si>
    <t>PKGFTKRTL</t>
  </si>
  <si>
    <t>PKGGARMCT</t>
  </si>
  <si>
    <t>PKGGARRTL</t>
  </si>
  <si>
    <t>PKGJMPMCT-A</t>
  </si>
  <si>
    <t>PKGJMPRTL-A</t>
  </si>
  <si>
    <t>PKGKYBBMCT</t>
  </si>
  <si>
    <t>PKGKYBBRTL</t>
  </si>
  <si>
    <t>PKGMMDSLV</t>
  </si>
  <si>
    <t>PKGMTDSLV</t>
  </si>
  <si>
    <t>PKGMVPINS</t>
  </si>
  <si>
    <t>PKGMVPMCT</t>
  </si>
  <si>
    <t>PKGMVPRTL</t>
  </si>
  <si>
    <t>PKGMVPTHERM</t>
  </si>
  <si>
    <t>PKGMVT1MCT</t>
  </si>
  <si>
    <t>PKGMVT1RTL</t>
  </si>
  <si>
    <t>PKGPLTMCT</t>
  </si>
  <si>
    <t>PKGPLTRTL</t>
  </si>
  <si>
    <t>PKGPTRARTL</t>
  </si>
  <si>
    <t>PKGPZDTRTL</t>
  </si>
  <si>
    <t>PKGPZDTTHRM</t>
  </si>
  <si>
    <t>PKGPZGARTL</t>
  </si>
  <si>
    <t>PKGPZGATHRM</t>
  </si>
  <si>
    <t>PKGPZLEDIS</t>
  </si>
  <si>
    <t>PKGPZLEMCT</t>
  </si>
  <si>
    <t>PKGPZLEMCT-6PK</t>
  </si>
  <si>
    <t>PKGPZTPRTL</t>
  </si>
  <si>
    <t>PKGPZTPTHRM</t>
  </si>
  <si>
    <t>PKGRACMCT</t>
  </si>
  <si>
    <t>PKGRBH1MCT</t>
  </si>
  <si>
    <t>PKGRBH1RTL</t>
  </si>
  <si>
    <t>PKGRBH1THRM</t>
  </si>
  <si>
    <t>PKGRKTMCT</t>
  </si>
  <si>
    <t>PKGRLCMCT</t>
  </si>
  <si>
    <t>PKGRLCMCT02</t>
  </si>
  <si>
    <t>PKGRLCMCTINS</t>
  </si>
  <si>
    <t>PKGRLCTMB</t>
  </si>
  <si>
    <t>PKGRLCTMBINS</t>
  </si>
  <si>
    <t>PKGRMDSLV</t>
  </si>
  <si>
    <t>PKGRTKMCT</t>
  </si>
  <si>
    <t>PKGRTKRTL</t>
  </si>
  <si>
    <t>PKGSCHYMCT</t>
  </si>
  <si>
    <t>PKGSCHYRTL</t>
  </si>
  <si>
    <t>PKGSLDA-OVSP</t>
  </si>
  <si>
    <t>PKGSLDAMCT</t>
  </si>
  <si>
    <t>PKGSLDARTL</t>
  </si>
  <si>
    <t>PKGSLDSLVA</t>
  </si>
  <si>
    <t>PKGSNDMCT</t>
  </si>
  <si>
    <t>PKGSNDMCT02</t>
  </si>
  <si>
    <t>PKGSNDRTL</t>
  </si>
  <si>
    <t>PKGSNWHDR1</t>
  </si>
  <si>
    <t>PKGSNWHDR2</t>
  </si>
  <si>
    <t>PKGSNWHDR3</t>
  </si>
  <si>
    <t>PKGSNWTAG</t>
  </si>
  <si>
    <t>PKGSNWTAG2</t>
  </si>
  <si>
    <t>PKGSSEALBL</t>
  </si>
  <si>
    <t>PKGSSEAMCT</t>
  </si>
  <si>
    <t>PKGSSEARTL</t>
  </si>
  <si>
    <t>PKGSSEXPRTL</t>
  </si>
  <si>
    <t>PKGSSGARRTL</t>
  </si>
  <si>
    <t>PKGSSUBMCT</t>
  </si>
  <si>
    <t>PKGSSUBRTL</t>
  </si>
  <si>
    <t>PKGSSWTCRTL-P</t>
  </si>
  <si>
    <t>PKGSSWTCRTL-R</t>
  </si>
  <si>
    <t>PKGSTCAMCT</t>
  </si>
  <si>
    <t>PKGSTCARTL-1WR</t>
  </si>
  <si>
    <t>PKGSTPMCT02</t>
  </si>
  <si>
    <t>PKGSTPRIS</t>
  </si>
  <si>
    <t>PKGSTPRIS02</t>
  </si>
  <si>
    <t>PKGSTPRTL02</t>
  </si>
  <si>
    <t>PKGSTPSLVA</t>
  </si>
  <si>
    <t>PKGSTSBMCT</t>
  </si>
  <si>
    <t>PKGSTSBRTL</t>
  </si>
  <si>
    <t>PKGSTSMCT</t>
  </si>
  <si>
    <t>PKGSTSRTL</t>
  </si>
  <si>
    <t>PKGSTSSLVA</t>
  </si>
  <si>
    <t>PKGSTUGMCT</t>
  </si>
  <si>
    <t>PKGSTUGRTL</t>
  </si>
  <si>
    <t>PKGTAGDMCHFA</t>
  </si>
  <si>
    <t>PKGTAGDMCHFB</t>
  </si>
  <si>
    <t>PKGTAGDMSNDA</t>
  </si>
  <si>
    <t>PKGTAGDMSNDB</t>
  </si>
  <si>
    <t>PKGTAGDMSUBA</t>
  </si>
  <si>
    <t>PKGTAGDMSUBB</t>
  </si>
  <si>
    <t>PKGTAGDMTEAA</t>
  </si>
  <si>
    <t>PKGTAGDMTEAB</t>
  </si>
  <si>
    <t>PKGTAGDMTUGA</t>
  </si>
  <si>
    <t>PKGTAGDMTUGB</t>
  </si>
  <si>
    <t>PKGTAGDMWTCGA</t>
  </si>
  <si>
    <t>PKGTAGDMWTCGB</t>
  </si>
  <si>
    <t>PKGTEACVR</t>
  </si>
  <si>
    <t>PKGTEAMCT</t>
  </si>
  <si>
    <t>PKGTEAMCT02</t>
  </si>
  <si>
    <t>PKGTEARISB</t>
  </si>
  <si>
    <t>PKGTEARIST02</t>
  </si>
  <si>
    <t>PKGTEARTL</t>
  </si>
  <si>
    <t>PKGTEARTL02</t>
  </si>
  <si>
    <t>PKGTFT1MCT</t>
  </si>
  <si>
    <t>PKGTFT1RTL</t>
  </si>
  <si>
    <t>PKGTLSBSLVA</t>
  </si>
  <si>
    <t>PKGTLSMCT02</t>
  </si>
  <si>
    <t>PKGTLSPSLVA</t>
  </si>
  <si>
    <t>PKGTLSRTL02</t>
  </si>
  <si>
    <t>PKGTRNAMCT</t>
  </si>
  <si>
    <t>PKGTRNTHRM-B</t>
  </si>
  <si>
    <t>PKGTRNTHRM-L</t>
  </si>
  <si>
    <t>PKGTRYRTL</t>
  </si>
  <si>
    <t>PKGTUGMCT</t>
  </si>
  <si>
    <t>PKGTUGRTL-1WR</t>
  </si>
  <si>
    <t>PKGWDS1RTL</t>
  </si>
  <si>
    <t>PKGWTCMCT</t>
  </si>
  <si>
    <t>PKGWTCRTL</t>
  </si>
  <si>
    <t>PKL01R</t>
  </si>
  <si>
    <t>PLI01R-GR</t>
  </si>
  <si>
    <t>PLI01R-YW</t>
  </si>
  <si>
    <t>PLT01R</t>
  </si>
  <si>
    <t>PLTA-1539</t>
  </si>
  <si>
    <t>PLTB-1508</t>
  </si>
  <si>
    <t>PLTG-1510</t>
  </si>
  <si>
    <t>PLTG-1553</t>
  </si>
  <si>
    <t>PLTO-1547</t>
  </si>
  <si>
    <t>PLTY-1043</t>
  </si>
  <si>
    <t>PLTY-1548</t>
  </si>
  <si>
    <t>PMVF-1081</t>
  </si>
  <si>
    <t>POD01R</t>
  </si>
  <si>
    <t>POP- Resin Display</t>
  </si>
  <si>
    <t>POT01R</t>
  </si>
  <si>
    <t>POT01R-G</t>
  </si>
  <si>
    <t>POT01R-RD</t>
  </si>
  <si>
    <t>PPR01R</t>
  </si>
  <si>
    <t>PSORB01</t>
  </si>
  <si>
    <t>PTRB-1153</t>
  </si>
  <si>
    <t>PTRB-ASSY</t>
  </si>
  <si>
    <t>PZDT-1161</t>
  </si>
  <si>
    <t>PZDT-ASSY</t>
  </si>
  <si>
    <t>PZG6-1184</t>
  </si>
  <si>
    <t>PZGA-1162</t>
  </si>
  <si>
    <t>PZGA-ASSY</t>
  </si>
  <si>
    <t>PZTP-1160</t>
  </si>
  <si>
    <t>PZTP-ASSY</t>
  </si>
  <si>
    <t>RACA-1509</t>
  </si>
  <si>
    <t>RACB-1479</t>
  </si>
  <si>
    <t>RACB-6XPK</t>
  </si>
  <si>
    <t>RACG-4H</t>
  </si>
  <si>
    <t>RACO-1035</t>
  </si>
  <si>
    <t>RACP-1480</t>
  </si>
  <si>
    <t>RACP-6XPK</t>
  </si>
  <si>
    <t>RACR-1478</t>
  </si>
  <si>
    <t>RACR-6XPK</t>
  </si>
  <si>
    <t>RACT-1008</t>
  </si>
  <si>
    <t>RAK01R</t>
  </si>
  <si>
    <t>RAK01R-GR</t>
  </si>
  <si>
    <t>RAK01R-RD</t>
  </si>
  <si>
    <t>RAK01R-YW</t>
  </si>
  <si>
    <t>RBH1-ASSY</t>
  </si>
  <si>
    <t>RBH1-ASSY-PKG</t>
  </si>
  <si>
    <t>RCEL-1066</t>
  </si>
  <si>
    <t>RCEL-ASSY</t>
  </si>
  <si>
    <t>RCPG-1067</t>
  </si>
  <si>
    <t>RCSA-1069</t>
  </si>
  <si>
    <t>RCTR-1068</t>
  </si>
  <si>
    <t>RKTA-1041</t>
  </si>
  <si>
    <t>RKTB-1039</t>
  </si>
  <si>
    <t>RKTR-1040</t>
  </si>
  <si>
    <t>ROP01</t>
  </si>
  <si>
    <t>ROP03</t>
  </si>
  <si>
    <t>ROP04</t>
  </si>
  <si>
    <t>RTK01R</t>
  </si>
  <si>
    <t>RTKGB-1291</t>
  </si>
  <si>
    <t>SAFESEA-BK</t>
  </si>
  <si>
    <t>SALT01</t>
  </si>
  <si>
    <t>SAU01R</t>
  </si>
  <si>
    <t>SAU01R-B</t>
  </si>
  <si>
    <t>SAU01R-LV2</t>
  </si>
  <si>
    <t>SAU01R-P</t>
  </si>
  <si>
    <t>SAU01R-PR</t>
  </si>
  <si>
    <t>SAW01R-GR</t>
  </si>
  <si>
    <t>SAW01R-YW</t>
  </si>
  <si>
    <t>SBBK-1187</t>
  </si>
  <si>
    <t>SBLA-1532</t>
  </si>
  <si>
    <t>SBLB-2129</t>
  </si>
  <si>
    <t>SBLG-2128</t>
  </si>
  <si>
    <t>SBLO-1533</t>
  </si>
  <si>
    <t>SBLY-2127</t>
  </si>
  <si>
    <t>SCDP-ASSY</t>
  </si>
  <si>
    <t>SCF01R-GR</t>
  </si>
  <si>
    <t>SCF01R-PR</t>
  </si>
  <si>
    <t>SCHY-1009</t>
  </si>
  <si>
    <t>SCHY-1009EC</t>
  </si>
  <si>
    <t>SCP01R-GR</t>
  </si>
  <si>
    <t>SCP01R-PR</t>
  </si>
  <si>
    <t>SEAA-1031</t>
  </si>
  <si>
    <t>SEAB-1086</t>
  </si>
  <si>
    <t>SEABW-1292</t>
  </si>
  <si>
    <t>SEAG-1029</t>
  </si>
  <si>
    <t>SEAG-ASSY</t>
  </si>
  <si>
    <t>SEAWB-1294</t>
  </si>
  <si>
    <t>SEAY-1030</t>
  </si>
  <si>
    <t>SEAY-ASSY</t>
  </si>
  <si>
    <t>SECA-1065</t>
  </si>
  <si>
    <t>SECB-1063</t>
  </si>
  <si>
    <t>SECO-1064</t>
  </si>
  <si>
    <t>SEDBASIL15</t>
  </si>
  <si>
    <t>SEDCARROT15</t>
  </si>
  <si>
    <t>SEDSUNFLWR02</t>
  </si>
  <si>
    <t>SEDSUNFLWR15</t>
  </si>
  <si>
    <t>SERVICES:Assembly:Assembly-CHP1 - KS</t>
  </si>
  <si>
    <t>SERVICES:Assembly:Assembly-STSB-KS</t>
  </si>
  <si>
    <t>SGCL-1112</t>
  </si>
  <si>
    <t>SHV01R</t>
  </si>
  <si>
    <t>SHV01R-GR</t>
  </si>
  <si>
    <t>SHV01R-RD</t>
  </si>
  <si>
    <t>SHV01R-YW</t>
  </si>
  <si>
    <t>SKL01R</t>
  </si>
  <si>
    <t>SKL01R-G</t>
  </si>
  <si>
    <t>SLDA-OIL</t>
  </si>
  <si>
    <t>SLDA-PEP</t>
  </si>
  <si>
    <t>SLDA-SAL</t>
  </si>
  <si>
    <t>SLDA-VIN</t>
  </si>
  <si>
    <t>SOI01</t>
  </si>
  <si>
    <t>SOI02</t>
  </si>
  <si>
    <t>SPFY-2135</t>
  </si>
  <si>
    <t>SPK01R-SLDA</t>
  </si>
  <si>
    <t>SPLA-2130</t>
  </si>
  <si>
    <t>SPLB-2134</t>
  </si>
  <si>
    <t>SPLG-2133</t>
  </si>
  <si>
    <t>SPLO-2131</t>
  </si>
  <si>
    <t>SPLY-2132</t>
  </si>
  <si>
    <t>SPN01R</t>
  </si>
  <si>
    <t>SPN01R-PK</t>
  </si>
  <si>
    <t>SPN01R-PK2</t>
  </si>
  <si>
    <t>SPN01R-SLDA</t>
  </si>
  <si>
    <t>SPNY-2136</t>
  </si>
  <si>
    <t>SPS2-1224</t>
  </si>
  <si>
    <t>SPSA-1036</t>
  </si>
  <si>
    <t>SPSL-1150</t>
  </si>
  <si>
    <t>SPT01R</t>
  </si>
  <si>
    <t>SPT01R-YW</t>
  </si>
  <si>
    <t>SRWB-1185</t>
  </si>
  <si>
    <t>SSEA-1072</t>
  </si>
  <si>
    <t>SSEXPBK</t>
  </si>
  <si>
    <t>SSGARBK</t>
  </si>
  <si>
    <t>SSGARSTK</t>
  </si>
  <si>
    <t>SSGARSTK02</t>
  </si>
  <si>
    <t>SSH17</t>
  </si>
  <si>
    <t>SSH17-FL</t>
  </si>
  <si>
    <t>SSPLTMRKB</t>
  </si>
  <si>
    <t>SSPLTMRKC</t>
  </si>
  <si>
    <t>SSPLTMRKS</t>
  </si>
  <si>
    <t>SSSEEDBAS</t>
  </si>
  <si>
    <t>SSSEEDCRT</t>
  </si>
  <si>
    <t>SSSEEDSUN</t>
  </si>
  <si>
    <t>SSUB-1073</t>
  </si>
  <si>
    <t>SSWTCBK</t>
  </si>
  <si>
    <t>STC2-1221</t>
  </si>
  <si>
    <t>STCA-8586</t>
  </si>
  <si>
    <t>STCA-ASSY</t>
  </si>
  <si>
    <t>STCA-ASSY-RWB</t>
  </si>
  <si>
    <t>STCA-TYC</t>
  </si>
  <si>
    <t>STCC-1279</t>
  </si>
  <si>
    <t>STCL-1113</t>
  </si>
  <si>
    <t>STK01R</t>
  </si>
  <si>
    <t>STK2-1223</t>
  </si>
  <si>
    <t>STPA-OP</t>
  </si>
  <si>
    <t>STSA-OP</t>
  </si>
  <si>
    <t>STSB-1181</t>
  </si>
  <si>
    <t>STSB4-1181</t>
  </si>
  <si>
    <t>STUG-1180</t>
  </si>
  <si>
    <t>STUG4-1180</t>
  </si>
  <si>
    <t>STVA-1059</t>
  </si>
  <si>
    <t>STVP-1058</t>
  </si>
  <si>
    <t>STVT-1057</t>
  </si>
  <si>
    <t>SUBA-1034</t>
  </si>
  <si>
    <t>SUBA-ASSY</t>
  </si>
  <si>
    <t>SUBB-1032</t>
  </si>
  <si>
    <t>SUBP-1135</t>
  </si>
  <si>
    <t>SUBY-1033</t>
  </si>
  <si>
    <t>SUG01R-PK</t>
  </si>
  <si>
    <t>SUG02R</t>
  </si>
  <si>
    <t>SUG02R-PK2</t>
  </si>
  <si>
    <t>SUG02R-Y</t>
  </si>
  <si>
    <t>TACL-INST</t>
  </si>
  <si>
    <t>TBCL-INST</t>
  </si>
  <si>
    <t>TBGT-1214</t>
  </si>
  <si>
    <t>TBPA-1503</t>
  </si>
  <si>
    <t>TBX01R-BL</t>
  </si>
  <si>
    <t>TBX01R-PK</t>
  </si>
  <si>
    <t>TEARTLINSB</t>
  </si>
  <si>
    <t>TEARTLINSP</t>
  </si>
  <si>
    <t>TKBK-1188</t>
  </si>
  <si>
    <t>TNBK-1189</t>
  </si>
  <si>
    <t>TOM01R-G</t>
  </si>
  <si>
    <t>TOM01R-R</t>
  </si>
  <si>
    <t>TOP01R</t>
  </si>
  <si>
    <t>TOP01R-G</t>
  </si>
  <si>
    <t>TOP01R-RD</t>
  </si>
  <si>
    <t>TPCL-1123</t>
  </si>
  <si>
    <t>TRK1-1179</t>
  </si>
  <si>
    <t>TRNA-1056</t>
  </si>
  <si>
    <t>TRNB-1054</t>
  </si>
  <si>
    <t>TRNP-1055</t>
  </si>
  <si>
    <t>TRNRG-1293</t>
  </si>
  <si>
    <t>TRSA-1002</t>
  </si>
  <si>
    <t>TRTO-1042</t>
  </si>
  <si>
    <t>TRTO4-1042</t>
  </si>
  <si>
    <t>TRTP-1137</t>
  </si>
  <si>
    <t>TRWB-1186</t>
  </si>
  <si>
    <t>TRYA-1540</t>
  </si>
  <si>
    <t>TRYB-1506</t>
  </si>
  <si>
    <t>TRYG-1543</t>
  </si>
  <si>
    <t>TRYO-1541</t>
  </si>
  <si>
    <t>TRYY-1542</t>
  </si>
  <si>
    <t>TUG-ASSY-RWB</t>
  </si>
  <si>
    <t>TUG01R-A</t>
  </si>
  <si>
    <t>TUG01R-B</t>
  </si>
  <si>
    <t>TUG01R-R</t>
  </si>
  <si>
    <t>TUG01R-Y</t>
  </si>
  <si>
    <t>TUG2-1222</t>
  </si>
  <si>
    <t>TUGASSY-B</t>
  </si>
  <si>
    <t>TUGASSY-R</t>
  </si>
  <si>
    <t>TUGASSY-Y</t>
  </si>
  <si>
    <t>TUMA-1535</t>
  </si>
  <si>
    <t>TUMB-1504</t>
  </si>
  <si>
    <t>TUMG-1501</t>
  </si>
  <si>
    <t>TUMO-1557</t>
  </si>
  <si>
    <t>TUMY-1558</t>
  </si>
  <si>
    <t>TWL01R</t>
  </si>
  <si>
    <t>TWL01R-BL</t>
  </si>
  <si>
    <t>TWL01R-GR</t>
  </si>
  <si>
    <t>UPC Label</t>
  </si>
  <si>
    <t>VANL01</t>
  </si>
  <si>
    <t>WABO-1269</t>
  </si>
  <si>
    <t>WAGB-ASSY01</t>
  </si>
  <si>
    <t>WAGB-ASSY02</t>
  </si>
  <si>
    <t>WAGO-1227</t>
  </si>
  <si>
    <t>WAGO-ASSY</t>
  </si>
  <si>
    <t>WAOB-1268</t>
  </si>
  <si>
    <t>WGR01R</t>
  </si>
  <si>
    <t>WPI01R</t>
  </si>
  <si>
    <t>WPU01R</t>
  </si>
  <si>
    <t>WRE01R-GR</t>
  </si>
  <si>
    <t>WRE01R-YW</t>
  </si>
  <si>
    <t>WTCC-1267</t>
  </si>
  <si>
    <t>WTCG-1111</t>
  </si>
  <si>
    <t>WTCG-ASSY</t>
  </si>
  <si>
    <t>WTCT-1256</t>
  </si>
  <si>
    <t>SKU</t>
  </si>
  <si>
    <t>DESCRIPTION</t>
  </si>
  <si>
    <t>DIFFERENCE</t>
  </si>
  <si>
    <t>BKA1-2015</t>
  </si>
  <si>
    <t>PRCR-1084</t>
  </si>
  <si>
    <t>PRCB-1083</t>
  </si>
  <si>
    <t>PRCA-1085</t>
  </si>
  <si>
    <t>TRDSHOW</t>
  </si>
  <si>
    <t>TOOL - AKA1</t>
  </si>
  <si>
    <t>SPCL-1048</t>
  </si>
  <si>
    <t>SDFRM-2016</t>
  </si>
  <si>
    <t>SDFIR-2016</t>
  </si>
  <si>
    <t>POP04</t>
  </si>
  <si>
    <t>POP03</t>
  </si>
  <si>
    <t>POP02</t>
  </si>
  <si>
    <t>CAT15</t>
  </si>
  <si>
    <t>CAT14</t>
  </si>
  <si>
    <t>CARDBOARD</t>
  </si>
  <si>
    <t>980026526-TRNMCT</t>
  </si>
  <si>
    <t>980026526-TRKMCT</t>
  </si>
  <si>
    <t>202180-1-1</t>
  </si>
  <si>
    <t>202179-1-1</t>
  </si>
  <si>
    <t>103701</t>
  </si>
  <si>
    <t>Header M15047G 35 1/4 x 20 32 ECT B Oyster Litho</t>
  </si>
  <si>
    <t>Play Set Shelf Display Fire Station</t>
  </si>
  <si>
    <t>Play Set Shelf Display Farm</t>
  </si>
  <si>
    <t>Mixed Up Trucks Book Set - Master Carton</t>
  </si>
  <si>
    <t>Train off the Rails Book Set - Master Carton</t>
  </si>
  <si>
    <t>CARDBOARD -- PALLET</t>
  </si>
  <si>
    <t>Green Toys Catalog 2014</t>
  </si>
  <si>
    <t>Green Toys 2015 Catalog</t>
  </si>
  <si>
    <t>Green Toys Point of Purchase Materials - 5 pack</t>
  </si>
  <si>
    <t>Green Toys Point of Purchase Materials - Includes 2 Shelf Ta</t>
  </si>
  <si>
    <t>Playset Display Fire Station</t>
  </si>
  <si>
    <t>Playset Display Farm</t>
  </si>
  <si>
    <t>Green Toys Pizza Play</t>
  </si>
  <si>
    <t>Tooling - Activity Kit</t>
  </si>
  <si>
    <t>Trade show materials</t>
  </si>
  <si>
    <t>PBS Kids Green Toys Car - Assortment</t>
  </si>
  <si>
    <t>PBS Kids Green Toys Race Car - Blue/Green</t>
  </si>
  <si>
    <t>PBS Kids Green Toys Race Car - Red/Yellow</t>
  </si>
  <si>
    <t>Green Toys Book Assortment - Train/Boats/Trucks</t>
  </si>
  <si>
    <t>WWAD-2016</t>
  </si>
  <si>
    <t>Who We Are Resin Display</t>
  </si>
  <si>
    <t>Xcheck</t>
  </si>
  <si>
    <t>Notes 2</t>
  </si>
  <si>
    <t>Notes</t>
  </si>
  <si>
    <t>ZULILY</t>
  </si>
  <si>
    <t>RESERVE</t>
  </si>
  <si>
    <t>E</t>
  </si>
  <si>
    <t>AVAILABLE</t>
  </si>
  <si>
    <t>NETSUITE</t>
  </si>
  <si>
    <t>COMMITED</t>
  </si>
  <si>
    <t>ORION</t>
  </si>
  <si>
    <t>TOTAL</t>
  </si>
  <si>
    <t>A</t>
  </si>
  <si>
    <t>B</t>
  </si>
  <si>
    <t>C</t>
  </si>
  <si>
    <t>D</t>
  </si>
  <si>
    <t>COMMITTED</t>
  </si>
  <si>
    <t>Green Toys Incorporated</t>
  </si>
  <si>
    <t>SDM - Inventory Valuation Summary</t>
  </si>
  <si>
    <t>Options: Show Zeros</t>
  </si>
  <si>
    <t>Item</t>
  </si>
  <si>
    <t>Description</t>
  </si>
  <si>
    <t>Inv. Value</t>
  </si>
  <si>
    <t>% of Inv. Value</t>
  </si>
  <si>
    <t>On Hand</t>
  </si>
  <si>
    <t>Current Quantity Available</t>
  </si>
  <si>
    <t>Committed</t>
  </si>
  <si>
    <t>Committed+Available</t>
  </si>
  <si>
    <t>On Hand - Available</t>
  </si>
  <si>
    <t>Location</t>
  </si>
  <si>
    <t>Assembly/Bill of Materials</t>
  </si>
  <si>
    <t>24x20 Shipper - Flat, No Toys - International (no cap or shroud)</t>
  </si>
  <si>
    <t>120 Orion Logistics</t>
  </si>
  <si>
    <t>Bath/Vehicle Shipper – Flat</t>
  </si>
  <si>
    <t>Bath/Vehicle Shipper – Flat- Pharmaca</t>
  </si>
  <si>
    <t>Activity Kit Assortment (Vehicles, Flowers, Cupcakes)</t>
  </si>
  <si>
    <t>Cupcakes Coloring &amp; Activity Kit</t>
  </si>
  <si>
    <t>Flowers Coloring &amp; Activity Kit</t>
  </si>
  <si>
    <t>Vehicles Coloring &amp; Activity Kit</t>
  </si>
  <si>
    <t>Airplane &amp; Board Book</t>
  </si>
  <si>
    <t>Train off the Rails Book - 6 units (No Display)</t>
  </si>
  <si>
    <t>Book Assortment (2 each) with display</t>
  </si>
  <si>
    <t>Bath Time Adventure Submarine &amp; Seaplane Set</t>
  </si>
  <si>
    <t>Baby Toy Starter Set (First Keys, Stacking Cups, Elephant)</t>
  </si>
  <si>
    <t>Cupcake 2 Pack Version A (PVY + YPV)</t>
  </si>
  <si>
    <t>Cupcake 2 Pack Version B (YPV+VYP)</t>
  </si>
  <si>
    <t>Cupcake 2 Pack Version C (VYP+PVY)</t>
  </si>
  <si>
    <t>Cupcake (Individual) - Pink Frosting, Vanilla Cake, Yellow Liner</t>
  </si>
  <si>
    <t>Cupcake (Individual) - Vanilla Frosting, Yellow Cake, Pink Liner</t>
  </si>
  <si>
    <t>Cupcake (Individual) - Yellow Frosting, Pink Cake, Vanilla Liner</t>
  </si>
  <si>
    <t>Dough - 4oz - Blue 01 (48 units/cs)</t>
  </si>
  <si>
    <t>Dough - 4oz - Brown 01 (48 units/cs)</t>
  </si>
  <si>
    <t>Dough - 4oz - Green 01 (48 units/cs)</t>
  </si>
  <si>
    <t>Dough – 4oz – Pink 01 (48 units/cs)</t>
  </si>
  <si>
    <t>Dough - 4oz - Red 01 (48 units/cs)</t>
  </si>
  <si>
    <t>Dough - 4oz - Yellow 01 (48 units/cs)</t>
  </si>
  <si>
    <t>Green Toys Character 4-Pack....</t>
  </si>
  <si>
    <t>Green Toys Toy Chest</t>
  </si>
  <si>
    <t>Toy Chest Kits-Flat Toy Chest without Toys</t>
  </si>
  <si>
    <t>Toy Chest C  - For Indigo</t>
  </si>
  <si>
    <t>Green Toys Custom Sand Kit / Mold, Retail Carton</t>
  </si>
  <si>
    <t>Green Toys Cake Maker Dough Set</t>
  </si>
  <si>
    <t>DEX1-1302</t>
  </si>
  <si>
    <t>Green Toys Extruder Dough Set</t>
  </si>
  <si>
    <t>Green Toys Flower Maker Dough Set</t>
  </si>
  <si>
    <t>Green Toys Meal Maker Dough Set</t>
  </si>
  <si>
    <t>DM Sand Set</t>
  </si>
  <si>
    <t>Green Toys Tools Essentials Dough Set</t>
  </si>
  <si>
    <t>Green Toys Race Car Maker Dough Set</t>
  </si>
  <si>
    <t>Green Toys Dough 4 Pack</t>
  </si>
  <si>
    <t>DTM1-1301</t>
  </si>
  <si>
    <t>Toy Maker Dough Set</t>
  </si>
  <si>
    <t>Flower- Activity kit assembly A</t>
  </si>
  <si>
    <t>Flower- Activity kit assembly B</t>
  </si>
  <si>
    <t>Flower- Activity kit assembly C</t>
  </si>
  <si>
    <t>Flower- Activity kit assembly D</t>
  </si>
  <si>
    <t>First Keys &amp; Board Book</t>
  </si>
  <si>
    <t>Book &amp; Launch Boat Set - Closed Box</t>
  </si>
  <si>
    <t>Chef Set - (DM) - Mesh Bag Assembly</t>
  </si>
  <si>
    <t>Tea Set - (DM) - Custom Colors, Mesh Bag</t>
  </si>
  <si>
    <t>PPGB-1312</t>
  </si>
  <si>
    <t>Green Toys Parking Garage</t>
  </si>
  <si>
    <t>Green Toys Assorted Puzzles....</t>
  </si>
  <si>
    <t>Green Toys Rescue Boat assembled</t>
  </si>
  <si>
    <t>Book &amp; Scooper Set - Closed Box</t>
  </si>
  <si>
    <t>Scooper/Dumper Mixed Trucks - Kroger</t>
  </si>
  <si>
    <t>Green Toys Sand Play Set</t>
  </si>
  <si>
    <t>SSGAR1-1318</t>
  </si>
  <si>
    <t>Abby's Garden Planting Activity Set</t>
  </si>
  <si>
    <t>SSWTCP-1317</t>
  </si>
  <si>
    <t>Watering Can Outdoor Activity Set - Abby</t>
  </si>
  <si>
    <t>SSWTCR-1316</t>
  </si>
  <si>
    <t>Watering Can Outdoor Activity Set - Elmo</t>
  </si>
  <si>
    <t>SSXPL1-1319</t>
  </si>
  <si>
    <t>Elmo Explores Outdoor Activity Set</t>
  </si>
  <si>
    <t>STPA2 STSA2 Mixed Case - 2 each</t>
  </si>
  <si>
    <t>Sand &amp; Water Play Sand Bucket w. Stacking Cups....</t>
  </si>
  <si>
    <t>Sand &amp; Water Play Sand Bucket w. Sport Boats &amp; Tools......</t>
  </si>
  <si>
    <t>Sand &amp; Water Super Sets: Bucket with Cups (TYC)</t>
  </si>
  <si>
    <t>Sand &amp; Water Play Buckets sold separately....</t>
  </si>
  <si>
    <t>Sand &amp; Water Play Dump Truck w. Scooper....</t>
  </si>
  <si>
    <t>Sand &amp; Water Play Dump Truck w. Boat &amp; Sand Tools....</t>
  </si>
  <si>
    <t>Sand &amp; Water Deluxe Sets: Dump Truck (YT) with Scooper</t>
  </si>
  <si>
    <t>Sand &amp; Water Deluxe Sets: Dump Truck (OB) with Boat (BB)</t>
  </si>
  <si>
    <t>Sand &amp; Water Essentials: Dumper - Blue</t>
  </si>
  <si>
    <t>Sand &amp; Water Play Dumper w. Rake and Shovel..</t>
  </si>
  <si>
    <t>Sand &amp; Water Play Rescue Boat w. Helicopter....</t>
  </si>
  <si>
    <t>Sand &amp; Water Play Rescue Boat w. Helicopter V2</t>
  </si>
  <si>
    <t>Sand &amp; Water Play Sport Boats w. Rake and Shovel......</t>
  </si>
  <si>
    <t>Sand &amp; Water Play Scooper w. Rake and Shovel....</t>
  </si>
  <si>
    <t>Sand &amp; Water Play Scooper w. Rake and Shovel V2</t>
  </si>
  <si>
    <t>Sand &amp; Water Seaplane w. Rake and Shovel....</t>
  </si>
  <si>
    <t>Green Toys Tea Set - Pink - 17 piece set</t>
  </si>
  <si>
    <t>Tea For Two - 4 units/case</t>
  </si>
  <si>
    <t>Tea For Two - 3 units/case</t>
  </si>
  <si>
    <t>Wagon Deluxe Set w. Watering Can, Sand Bucket, Rake &amp; Shovel</t>
  </si>
  <si>
    <t>WDS2-1320</t>
  </si>
  <si>
    <t>Wagon Deluxe Set - Orange</t>
  </si>
  <si>
    <t>Zulily Bundle 1 - SUBB/TUGY - UPC#816409010935</t>
  </si>
  <si>
    <t>Zulily Bundle 2 - STK/SPSA</t>
  </si>
  <si>
    <t>Zulily Bundle 3 - AIRB/SEAG</t>
  </si>
  <si>
    <t>Zulily Bundle 4 - TRTO/FLRA</t>
  </si>
  <si>
    <t>Zulily Bundle 5 - DTK/DTKP</t>
  </si>
  <si>
    <t>Zulily Bundle 6 - STSA/STPA/SLDA</t>
  </si>
  <si>
    <t>Zulily Bundle 7 - FTK/DTK</t>
  </si>
  <si>
    <t>Zulily Bundle 8 - SEAG/FRBA</t>
  </si>
  <si>
    <t>Zulily Bundle 9- SPSA/STCA</t>
  </si>
  <si>
    <t>Zulily Bundle 10- RACR/RACB</t>
  </si>
  <si>
    <t>Zulily Bundle 11 - CPCK + Tea</t>
  </si>
  <si>
    <t>Zulily Bundle 12 - FLWA + TLSP</t>
  </si>
  <si>
    <t>Zulily Bundle 13 - WTCG + GAR</t>
  </si>
  <si>
    <t>Zulily Bundle 14 - RTK + FTK</t>
  </si>
  <si>
    <t>Zulily Bundle 15 - ENGR + PTRB + CHP1</t>
  </si>
  <si>
    <t>Total - Assembly/Bill of Materials</t>
  </si>
  <si>
    <t>Inventory Item</t>
  </si>
  <si>
    <t>Construction Vehicle 3-Pack - Master Pack-out</t>
  </si>
  <si>
    <t>Construction Vehicle 3-Pack - Pallet Pack-out</t>
  </si>
  <si>
    <t>Green Toys Dump Truck with Sand Castle Mold, Rake and Shovel</t>
  </si>
  <si>
    <t>Play Set Shelf Display Fire Station-no cost item</t>
  </si>
  <si>
    <t>24x20 Shipper - Flat, No Toys....</t>
  </si>
  <si>
    <t>24x20 Shipper - bts/air/tug/cst/sec/hel/trt..UPC# 816409011482....</t>
  </si>
  <si>
    <t>3 Sided Shipper</t>
  </si>
  <si>
    <t>GT  Bath Adventure 2 Pack - (Ferry Boat w/ Car &amp; Tug Boat, Seaplane &amp; Submarine)</t>
  </si>
  <si>
    <t>GT  Assorted Truck Sets:  Dump + Recycling Truck &amp; Fire Truck + School Bus</t>
  </si>
  <si>
    <t>973786-CCU</t>
  </si>
  <si>
    <t>City Clean-up Recycling &amp; Dump Truck Set</t>
  </si>
  <si>
    <t>Green Toys Toy with Book Sets (Assorted Pallet); Train Set &amp; Truck Set</t>
  </si>
  <si>
    <t>Mixed Up Trucks Book Set - 2 Pack</t>
  </si>
  <si>
    <t>Train off the Rails Book Set - 2 Pack</t>
  </si>
  <si>
    <t>Airplane - Red &amp; Green</t>
  </si>
  <si>
    <t>Dough Tool Essentials Activity Card - 7.75x10 SBS 24PT coated 2S Prtd 2S 4C; Gloss UV</t>
  </si>
  <si>
    <t>Meal Maker Activity Card - 7.75x10 SBS 24PT coated 2S Prtd 2S 4C; Gloss UV</t>
  </si>
  <si>
    <t>GT  Airplane - Assortment</t>
  </si>
  <si>
    <t>Airplane Assembly (Parts and current packaging assembly inc.)</t>
  </si>
  <si>
    <t>GT  Airplane - Blue</t>
  </si>
  <si>
    <t>GT  Airplane - Blue - ECOMMU</t>
  </si>
  <si>
    <t>GT  Airplane - Purple</t>
  </si>
  <si>
    <t>GT  Airplane - Red</t>
  </si>
  <si>
    <t>GT  Airplane - Red - ECOMMU</t>
  </si>
  <si>
    <t>Activity Book - Cupcakes</t>
  </si>
  <si>
    <t>Activity Book - Flowers</t>
  </si>
  <si>
    <t>Activity Book - Vehicles</t>
  </si>
  <si>
    <t>Activity Kit Stickers - Cupcake - 6x6; Envi PCW100; 500 units/cs flat packed</t>
  </si>
  <si>
    <t>Activity Kit Stickers - Flowers - 6x6; Envi PCW100; 500 units/cs flat packed</t>
  </si>
  <si>
    <t>Activity Kit Stickers - Vehicle - 6x6; Envi PCW100; 500 units/cs flat packed</t>
  </si>
  <si>
    <t>Aluminum Sulfate Powder Lbs.</t>
  </si>
  <si>
    <t>AMDK-1313</t>
  </si>
  <si>
    <t>Green Toys Ambulance &amp; Doctor's Kit</t>
  </si>
  <si>
    <t>GT  Airplane - Dark Purple</t>
  </si>
  <si>
    <t>Board Book 3 Pack</t>
  </si>
  <si>
    <t>ABCs Board Book; 0.024pt CCNB Paperboard, 100% recycled, 4CP w. UV Matte coating</t>
  </si>
  <si>
    <t>Counting Board Book; 0.024pt CCNB Paperboard, 100% recycled, 4CP w. UV Matte coating</t>
  </si>
  <si>
    <t>BPA-Free Feeding Bowls - Includes 4 Bowls</t>
  </si>
  <si>
    <t>Green Toys Bake By Shape</t>
  </si>
  <si>
    <t>Sounds Board Book; 0.024pt CCNB Paperboard, 100% recycled, 4CP w. UV Matte coating</t>
  </si>
  <si>
    <t>Conductor Bear - TOOLSET BLUE 7461C -  CC10117561WE - Bulk Packed</t>
  </si>
  <si>
    <t>Seacopter Bear - 298C BLUE PCR 9607S -  CC10126254WE - Bulk Packed</t>
  </si>
  <si>
    <t>Seacopter Bear - 2151C ORANGE PCR 9607 -  CC10134932WE - Bulk Packed</t>
  </si>
  <si>
    <t>Green Toys Book: Boats Built for Speed with Davey &amp; Pearl....</t>
  </si>
  <si>
    <t>Green Toys Book: Mixed-Up Trucks with Baxter, Rosie &amp; Gus....</t>
  </si>
  <si>
    <t>Green Toys Book: Train off the Rails with Kody and Dot..</t>
  </si>
  <si>
    <t>GT  Block Set</t>
  </si>
  <si>
    <t>Bolt Grey</t>
  </si>
  <si>
    <t>BPA-Free Feeding Plates - Includes 4 Plates</t>
  </si>
  <si>
    <t>Sandwich Shop Sliced Bread</t>
  </si>
  <si>
    <t>BPA-Free Feeding 4 Spoons &amp; 4 Forks</t>
  </si>
  <si>
    <t>BPA-Free Feeding Spoons - Includes 8 Spoons</t>
  </si>
  <si>
    <t>GT  Launch Boat - Blue</t>
  </si>
  <si>
    <t>GT  Launch Boat - 12 pack/4 unit inners (blue)</t>
  </si>
  <si>
    <t>Green Toys Launch Boat (Blue) Assembly</t>
  </si>
  <si>
    <t>GT  Race Boat - Orange</t>
  </si>
  <si>
    <t>GT  Race Boat - 12 pack/4 unit inners (orange)</t>
  </si>
  <si>
    <t>Green Toys Race Boat (Orange) Assembly</t>
  </si>
  <si>
    <t>GT  Sport Boat - Assortment</t>
  </si>
  <si>
    <t>GT  Speed Boat - Green</t>
  </si>
  <si>
    <t>GT  Speed Boat - 12 pack/4 unit inners (green)</t>
  </si>
  <si>
    <t>Green Toys Speed Boat (Green) Assembly</t>
  </si>
  <si>
    <t>Green Sand Bucket</t>
  </si>
  <si>
    <t>Blue Sand Bucket - CC10126439WE</t>
  </si>
  <si>
    <t>Dark Green Sand Bucket - CC10118086WE</t>
  </si>
  <si>
    <t>Pink Sand Bucket - CC10107335WE</t>
  </si>
  <si>
    <t>Green bucket with rope</t>
  </si>
  <si>
    <t>GT  Green Sand Bucket, rope,  no package</t>
  </si>
  <si>
    <t>Sandwich Shop Burger Bun Bottom</t>
  </si>
  <si>
    <t>Sandwich Shop Burger Bun Top</t>
  </si>
  <si>
    <t>Sandwich Shop Burger Patty</t>
  </si>
  <si>
    <t>Purple Dinnerware bowl</t>
  </si>
  <si>
    <t>Green Eats Bowls - 2 per set - Assorted</t>
  </si>
  <si>
    <t>Green Eats Bowls - 2 per set - Blue</t>
  </si>
  <si>
    <t>Green Eats Bowls - 2 per set - Green</t>
  </si>
  <si>
    <t>Green Eats Bowls - 2 per set</t>
  </si>
  <si>
    <t>Green Eats Bowls - 2 per set - Yellow</t>
  </si>
  <si>
    <t>Yellow Bowl for Salad Set - EcoPrime</t>
  </si>
  <si>
    <t>Calcium Chloride Powder - Lbs.</t>
  </si>
  <si>
    <t>Cupcake Cake Pink</t>
  </si>
  <si>
    <t>Cupcake Cake Vanilla</t>
  </si>
  <si>
    <t>Cupcake Cake Yellow</t>
  </si>
  <si>
    <t>Fire Cat - Orange 144C - CC10106973WE..</t>
  </si>
  <si>
    <t>2016 Green Toys Catalogs</t>
  </si>
  <si>
    <t>2017 Catalogs</t>
  </si>
  <si>
    <t>2018 Catalogs</t>
  </si>
  <si>
    <t>Classroom Cafe Dining Set - Part ID:1881E</t>
  </si>
  <si>
    <t>Green Toys Car Carrier</t>
  </si>
  <si>
    <t>CD04-CONT1: Berry Plastics 4oz Recessed Container (TT30204CP) – trans, unprinted</t>
  </si>
  <si>
    <t>Berry Plastics 4oz Recessed Container Lid (L302R) – trans-printed 5C, artwork from proof G1466844</t>
  </si>
  <si>
    <t>CD04-SKBD-PET:  Coman Dough 4oz Shrink Band, perforated – 130MM, PETG</t>
  </si>
  <si>
    <t>Green Toys Dumper 6 Pack..</t>
  </si>
  <si>
    <t>GT  Dumper - Construction Truck</t>
  </si>
  <si>
    <t>GT  Dumper - Construction Truck - 12 unit MCT, 4 Unit Inner Cartons</t>
  </si>
  <si>
    <t>Dumper Assembly with Construction Dog</t>
  </si>
  <si>
    <t>Dumper Construction Truck - Blue/Yellow</t>
  </si>
  <si>
    <t>GT Ferry Boat Pink/Grey</t>
  </si>
  <si>
    <t>Green Toys Fire Truck - Pink</t>
  </si>
  <si>
    <t>Jump Rope Cap Green</t>
  </si>
  <si>
    <t>Pizza Parlor Cheese</t>
  </si>
  <si>
    <t>Sandwich Shop Cheese</t>
  </si>
  <si>
    <t>Toy Chest Kits-Flat Toy Chest without Toys - New Master Case 4/1/16</t>
  </si>
  <si>
    <t>Sandwich Shop Chicken Fillet</t>
  </si>
  <si>
    <t>GT  Mixer - Construction Truck</t>
  </si>
  <si>
    <t>GT  Mixer - Construction Truck - 12 unit MCT, 4 Unit Inner Cartons</t>
  </si>
  <si>
    <t>Mixer Construction Truck - Green/Yellow</t>
  </si>
  <si>
    <t>Coconut Oil, Fractionated MCT Calcium - Lbs.</t>
  </si>
  <si>
    <t>Connector 2-Hole - DK Green - CC10118086WE</t>
  </si>
  <si>
    <t>Connector 2-Hole - Purple - CC10107344WE</t>
  </si>
  <si>
    <t>Green Toys Convertible w/Character</t>
  </si>
  <si>
    <t>Farm Cow - Yellow 123C - CC10135242WE..</t>
  </si>
  <si>
    <t>Green Toys Cupcake Set....</t>
  </si>
  <si>
    <t>Cupcake Set Assembly - Tray + 5 Cupcakes, assembled....</t>
  </si>
  <si>
    <t>Jump Rope Cap Pink</t>
  </si>
  <si>
    <t>Calcium Propionate Powder - Lbs.</t>
  </si>
  <si>
    <t>Jump Rope Cap Purple</t>
  </si>
  <si>
    <t>Blue Creamer</t>
  </si>
  <si>
    <t>PBK Pink Creamer</t>
  </si>
  <si>
    <t>Creamer - Red Cap - CC10126692WE</t>
  </si>
  <si>
    <t>CRYN-BLUE</t>
  </si>
  <si>
    <t>Blue Soy/Bees wax crayons, bulk packed (cases not to exceed 20lbs)</t>
  </si>
  <si>
    <t>CRYN-GREEN</t>
  </si>
  <si>
    <t>Green Soy/Bees wax crayons, bulk packed (cases not to exceed 20lbs)</t>
  </si>
  <si>
    <t>CRYN-PINK</t>
  </si>
  <si>
    <t>Pink Soy/Bees wax crayons, bulk packed (cases not to exceed 20lbs)</t>
  </si>
  <si>
    <t>CRYN-RED</t>
  </si>
  <si>
    <t>Red Soy/Bees wax crayons, bulk packed (cases not to exceed 20lbs)</t>
  </si>
  <si>
    <t>CRYN-YELLOW</t>
  </si>
  <si>
    <t>Yellow Soy/Bees wax crayons, bulk packed (cases not to exceed 20lbs)</t>
  </si>
  <si>
    <t>Crayon Assembly - Cupcake Activity Kits (Yellow, Green, Red, Pink, Brown)</t>
  </si>
  <si>
    <t>Crayon Assembly - Flower Activity Kits (Yellow, Green, Blue, Pink, Purple)</t>
  </si>
  <si>
    <t>Crayon Assembly - Vehicle Activity Kits (Yellow, Green, Blue, Red, Black)</t>
  </si>
  <si>
    <t>Green Toys Scooper 6 Pack..</t>
  </si>
  <si>
    <t>GT  Scooper - Construction Truck</t>
  </si>
  <si>
    <t>GT  Scooper - Construction Truck - 12 unit MCT, 4 Unit Inner Cartons</t>
  </si>
  <si>
    <t>Scooper Assembly with Construction Dog</t>
  </si>
  <si>
    <t>Scooper Construction Truck – Orange/Yellow</t>
  </si>
  <si>
    <t>Green Toys Scooper - Construction Truck Pink/Purple</t>
  </si>
  <si>
    <t>Pizza Parlor Crust</t>
  </si>
  <si>
    <t>Construction Vehicle - 3 Pack</t>
  </si>
  <si>
    <t>GT  Construction Trucks - Assortment</t>
  </si>
  <si>
    <t>Construction Trucks - Assorted New Colors</t>
  </si>
  <si>
    <t>Blue Tea Cup Blue</t>
  </si>
  <si>
    <t>PBK Pink Tea Cup</t>
  </si>
  <si>
    <t>Tea Cup - Red Cap - CC10126692WE</t>
  </si>
  <si>
    <t>Pizza Parlor Pizza Cutter</t>
  </si>
  <si>
    <t>Green Toys Watering Can - Pink/Purple</t>
  </si>
  <si>
    <t>Daisy - Large - Pink</t>
  </si>
  <si>
    <t>Daisy - Large - Purple</t>
  </si>
  <si>
    <t>Daisy - Large - Yellow</t>
  </si>
  <si>
    <t>Daisy Plug - Pink</t>
  </si>
  <si>
    <t>Daisy Plug - Purple</t>
  </si>
  <si>
    <t>Daisy Plug - Yellow</t>
  </si>
  <si>
    <t>Daisy - Small - Pink</t>
  </si>
  <si>
    <t>Daisy - Small - Purple</t>
  </si>
  <si>
    <t>Daisy - Small - Yellow</t>
  </si>
  <si>
    <t>Dig &amp; Discover Activity Book</t>
  </si>
  <si>
    <t>DEX1-ASSY</t>
  </si>
  <si>
    <t>Dough Extruder Assembly</t>
  </si>
  <si>
    <t>DFM1-WIP</t>
  </si>
  <si>
    <t>DOUGH FLOWER MAKER W/ MESH BAG</t>
  </si>
  <si>
    <t>DKIT-1314</t>
  </si>
  <si>
    <t>Green Toys Doctor Kit</t>
  </si>
  <si>
    <t>DMM1-WIP</t>
  </si>
  <si>
    <t>DOUGH MEAL MAKER W/ MESH BAG</t>
  </si>
  <si>
    <t>Dump Truck Assembled</t>
  </si>
  <si>
    <t>Dump Truck Assembly - Blue &amp; Orange (CC10117561WE &amp; CC10106973WE)</t>
  </si>
  <si>
    <t>Dump Truck Assembly - Turquoise/Yellow (CC1022048725 &amp; CC10106976WE)</t>
  </si>
  <si>
    <t>Dumper Assembly - Blue &amp; Yellow</t>
  </si>
  <si>
    <t>DM Submarine</t>
  </si>
  <si>
    <t>Construction Dog - 362U DK GREEN -  CC10118086WE - Bulk Packed</t>
  </si>
  <si>
    <t>Green Eats Divided Plates - 2 per set - Assorted Case</t>
  </si>
  <si>
    <t>Green Eats Divided Plates - 2 per set - Blue</t>
  </si>
  <si>
    <t>Green Eats Divided Plates - 2 per set - Green</t>
  </si>
  <si>
    <t>Green Eats Divided Plates - 2 per set - Orange</t>
  </si>
  <si>
    <t>Green Eats Divided Plates - 2 per set - Yellow</t>
  </si>
  <si>
    <t>DRM1-WIP</t>
  </si>
  <si>
    <t>DOUGH RACER MAKER W/ MESH BAG</t>
  </si>
  <si>
    <t>Dough Sampler Pack - 7 Units; 1ea of the sets above, 2 dough 4 pack</t>
  </si>
  <si>
    <t>GT  Dump Truck</t>
  </si>
  <si>
    <t>GT  Dump Truck - ECOMMU</t>
  </si>
  <si>
    <t>Dump Truck - Blue and Orange</t>
  </si>
  <si>
    <t>GT  Pink Dump Truck</t>
  </si>
  <si>
    <t>GT  Pink Dump Truck - ECOMMU</t>
  </si>
  <si>
    <t>Green Toys Dump Truck - Turquoise/Yellow</t>
  </si>
  <si>
    <t>DTM1-ASSY</t>
  </si>
  <si>
    <t>Toy Factory Assembly</t>
  </si>
  <si>
    <t>Boating Duck - YELLOW DUCK PCR 96 -  CC10126691WE - Bulk Packed</t>
  </si>
  <si>
    <t>GT  "Dig Earth Day" Green Kit</t>
  </si>
  <si>
    <t>GT  EcoSaucer Flying Disc</t>
  </si>
  <si>
    <t>Green Toys Fire Engine......</t>
  </si>
  <si>
    <t>Assembled Fire Engine ..</t>
  </si>
  <si>
    <t>Euxyl 9010 ( Ross Organics Item #SCH10032) - Lbs.</t>
  </si>
  <si>
    <t>FD&amp;C Blue 1 High Dye Lake - Lbs.</t>
  </si>
  <si>
    <t>FD&amp;C Red 40 High Dye Lake - Lbs.</t>
  </si>
  <si>
    <t>FD&amp;C Yellow 5 High Dye Lake - Lbs.</t>
  </si>
  <si>
    <t>FD&amp;C Yellow 6 High Dye - Lbs.</t>
  </si>
  <si>
    <t>GT  Flatbed Truck w/ Race Car</t>
  </si>
  <si>
    <t>GT  Flatbed Truck w/ Race Car - ECOMMU</t>
  </si>
  <si>
    <t>Build-a-Bouquet Flower Base - Dark Green</t>
  </si>
  <si>
    <t>Build-a-Bouquet Flower Stems - Light Green - Large</t>
  </si>
  <si>
    <t>Build-a-Bouquet Flower Stems - Light Green - Small</t>
  </si>
  <si>
    <t>Yellow Flower Pot</t>
  </si>
  <si>
    <t>Pink Flower Pot</t>
  </si>
  <si>
    <t>Purple Flower Pot</t>
  </si>
  <si>
    <t>GT  Ferry Boat with Fastbacks</t>
  </si>
  <si>
    <t>GT  Ferry Boat with Fastbacks - ECOMMU</t>
  </si>
  <si>
    <t>GT  Ferry Boat with Fastbacks - Blue</t>
  </si>
  <si>
    <t>Ferry Boat - Green/White</t>
  </si>
  <si>
    <t>GT  Ferry Boat with Fastbacks - White</t>
  </si>
  <si>
    <t>Yellow Fork</t>
  </si>
  <si>
    <t>Cupcake Frosting Pink</t>
  </si>
  <si>
    <t>Cupcake Frosting Vanilla</t>
  </si>
  <si>
    <t>Cupcake Frosting Yellow</t>
  </si>
  <si>
    <t>GT  Fire Truck</t>
  </si>
  <si>
    <t>Assembled Launch Boat - Blue</t>
  </si>
  <si>
    <t>Ferry Boat w. Fastbacks (2) - Assembled - Pink/Grey..</t>
  </si>
  <si>
    <t>Fire Truck Assembled - Pink</t>
  </si>
  <si>
    <t>Scooper Assembly with Construction Dog Pink/Purple</t>
  </si>
  <si>
    <t>Assembled Watering Can - Turquoise (CC1022048725)</t>
  </si>
  <si>
    <t>Hammer - DK Green - CC10118086WE</t>
  </si>
  <si>
    <t>Hammer - Purple - CC10107344WE</t>
  </si>
  <si>
    <t>Tool Box Handle - Green - CC10106972WE</t>
  </si>
  <si>
    <t>Toolbox Handle - Yellow - CC10106976WE</t>
  </si>
  <si>
    <t>GT  Helicopter - Assortment</t>
  </si>
  <si>
    <t>GT  Helicopter - Blue</t>
  </si>
  <si>
    <t>GT  Helicopter - Green</t>
  </si>
  <si>
    <t>Green Toys Helicopter Assembly - ORIG YELLOW 129C - CC10106976WE - Bulk Packed</t>
  </si>
  <si>
    <t>Jump Rope Handle Green</t>
  </si>
  <si>
    <t>Jump Rope Handle Pink</t>
  </si>
  <si>
    <t>Jump Rope Handle Purple</t>
  </si>
  <si>
    <t>Yellow Knife</t>
  </si>
  <si>
    <t>GT Twist Teether</t>
  </si>
  <si>
    <t>Assembled Kettle (top, bottom, screws and labor for assembly)</t>
  </si>
  <si>
    <t>Pink Kettle Bottom - Redesign - QT#15889.6</t>
  </si>
  <si>
    <t>Kettle Bottom - Redesign - Blue 298U-CC10106972WE</t>
  </si>
  <si>
    <t>Kettle Bottom - Orange (Original CC10106973WE)</t>
  </si>
  <si>
    <t>PBK Pink Kettle Bottom - Redesign</t>
  </si>
  <si>
    <t>GT  My First Keys</t>
  </si>
  <si>
    <t>GT  My First Keys - PBK</t>
  </si>
  <si>
    <t>Key Assembly</t>
  </si>
  <si>
    <t>Character 4-Pack (CHP1) Assemby Cost (KS)</t>
  </si>
  <si>
    <t>LABOR - for 6 pack of books</t>
  </si>
  <si>
    <t>Assembly cost - Cupcake</t>
  </si>
  <si>
    <t>Labor - Flower Activity Kits</t>
  </si>
  <si>
    <t>LABOR-AKVC-Pride</t>
  </si>
  <si>
    <t>LABOR - KS and Molder Packaging Mark-up (5%)</t>
  </si>
  <si>
    <t>LABOR of Book in Shelf Display - assorted 6 books</t>
  </si>
  <si>
    <t>LABOR - Bath Time Adventure Submarine &amp; Seaplane Set Assemby Cost (KS)</t>
  </si>
  <si>
    <t>LABOR Cost - KS and Molder Packaging Mark-up (5%)</t>
  </si>
  <si>
    <t>LABOR - Dough</t>
  </si>
  <si>
    <t>LABOR -  CHF (DM) VRS</t>
  </si>
  <si>
    <t>LABOR -  Chef Set (CHF) Assy</t>
  </si>
  <si>
    <t>LABOR - Dig &amp; Discover Nature Bridge (DDSD) Assy - VRS</t>
  </si>
  <si>
    <t>LABOR - DEX1-1302</t>
  </si>
  <si>
    <t>LABOR - Green Toys Extruder Dough Set</t>
  </si>
  <si>
    <t>LABOR - Cookware and Dining Set (DIN01R) Assy</t>
  </si>
  <si>
    <t>LABOR - Green Toys Dough 4 Pack</t>
  </si>
  <si>
    <t>LABOR - Dish Set (DSH01R) Assy</t>
  </si>
  <si>
    <t>LABOR - DTM1-1301</t>
  </si>
  <si>
    <t>LABOR - Toy Maker Dough Set</t>
  </si>
  <si>
    <t>LABOR - Build-a-Bouquet (FLWA) Assy - Pride</t>
  </si>
  <si>
    <t>LABOR - Garden Kit (GAR) Assy</t>
  </si>
  <si>
    <t>LABOR - Jump Rope Assy (All Colors)</t>
  </si>
  <si>
    <t>LABOR - for Book &amp; Launch boat set in closed box</t>
  </si>
  <si>
    <t>LABOR - PPGB-1312</t>
  </si>
  <si>
    <t>LABOR - Green Toys Parking Garage</t>
  </si>
  <si>
    <t>LABOR - Sand &amp; Water Bucket 1 (VRS)</t>
  </si>
  <si>
    <t>LABOR - cost for Book &amp; Scooper set in closed box</t>
  </si>
  <si>
    <t>LABOR - AAEFS Shipper (AAEFS) Assy</t>
  </si>
  <si>
    <t>LABOR - Salad Set (SLDA) Assy - Pride</t>
  </si>
  <si>
    <t>LABOR - Sand Kit (All Colors) Assy</t>
  </si>
  <si>
    <t>LABOR - SSGAR1-1318</t>
  </si>
  <si>
    <t>LABOR - Abby's Garden Planting Activity Set</t>
  </si>
  <si>
    <t>LABOR - SSXPL1-1319</t>
  </si>
  <si>
    <t>LABOR - Elmo Explores Outdoor Activity Set</t>
  </si>
  <si>
    <t>LABOR - Pizza Parlor (STPA) Assy - Pride</t>
  </si>
  <si>
    <t>LABOR - Sand &amp; Water Dump Truck 1 (VRS)</t>
  </si>
  <si>
    <t>LABOR - Sand &amp; Water Dump Truck 2 (VRS)</t>
  </si>
  <si>
    <t>LABOR - for Sand &amp; Water Rescue Boat</t>
  </si>
  <si>
    <t>Sand &amp; Water Sport Boats (Pride)........</t>
  </si>
  <si>
    <t>LABOR - Sand &amp; Water Scooper</t>
  </si>
  <si>
    <t>LABOR - Tea Set - (DM)</t>
  </si>
  <si>
    <t>LABOR - Tea Set LABOR - Pride</t>
  </si>
  <si>
    <t>LABOR - Tea for Two - VRS</t>
  </si>
  <si>
    <t>LABOR - Tool Set (All Colors) LABOR - Pride</t>
  </si>
  <si>
    <t>LABOR - WDS2-1320</t>
  </si>
  <si>
    <t>LABOR - Wagon Deluxe Set - Orange</t>
  </si>
  <si>
    <t>LABOR - DM Sand Set</t>
  </si>
  <si>
    <t>LABOR - Cake Maker Dough Set</t>
  </si>
  <si>
    <t>Assembled Cake Maker Dough Set</t>
  </si>
  <si>
    <t>LABOR -Tool Essentials Dough Set</t>
  </si>
  <si>
    <t>Assembled Tool Essentials Dough Set</t>
  </si>
  <si>
    <t>Ladle Light Green</t>
  </si>
  <si>
    <t>Yellow Ladle  - CC10106976WE - YELLOW 129C</t>
  </si>
  <si>
    <t>Purple Lid Sugar Bowl</t>
  </si>
  <si>
    <t>PBK Sugar Bowl Lid</t>
  </si>
  <si>
    <t>Lid Sugar Bowl - Yellow 129 - CC10106976WE</t>
  </si>
  <si>
    <t>Tea Pot Lid (Redesign) - Purple 264C - CC10107344WE</t>
  </si>
  <si>
    <t>Lid Tea Pot - New Design - Green 367C - CC10106972WE</t>
  </si>
  <si>
    <t>Kettle Lid - Green CC10203323WE</t>
  </si>
  <si>
    <t>PBK Pink Kettle Lid</t>
  </si>
  <si>
    <t>Lid Tea Pot - New Design - Yellow 129C - CC10106976WE</t>
  </si>
  <si>
    <t>Lily - Large - Pink</t>
  </si>
  <si>
    <t>Lily - Large - Purple</t>
  </si>
  <si>
    <t>Lily - Large - Yellow</t>
  </si>
  <si>
    <t>Lily Plug - Pink</t>
  </si>
  <si>
    <t>Lily Plug - Purple</t>
  </si>
  <si>
    <t>Lily Plug - Yellow</t>
  </si>
  <si>
    <t>Lily - Small - Pink</t>
  </si>
  <si>
    <t>Lily - Small - Purple</t>
  </si>
  <si>
    <t>Lily - Small - Yellow</t>
  </si>
  <si>
    <t>Cupcake Liner Pink</t>
  </si>
  <si>
    <t>Cupcake Liner Vanilla</t>
  </si>
  <si>
    <t>Cupcake Liner Yellow</t>
  </si>
  <si>
    <t>Sandwich Shop Lettuce</t>
  </si>
  <si>
    <t>Mini Ambulance Assembly - 24 units per shipper carton</t>
  </si>
  <si>
    <t>16" mesh bag, 100% recycled, clear, heat sealed on one side</t>
  </si>
  <si>
    <t>22" mesh bag, 100% recycled, clear, heat sealed on one side- MOQ 25,000....</t>
  </si>
  <si>
    <t>31" mesh bag, 100% recycled, clear, heat sealed on one side</t>
  </si>
  <si>
    <t>Mini Fastback Assembly - Blue....</t>
  </si>
  <si>
    <t>Mini Fastback Assembly - Green..</t>
  </si>
  <si>
    <t>Mini Fastback - Red - Assembly - 24 units per shipper carton</t>
  </si>
  <si>
    <t>PBK Mini Fastback - Red</t>
  </si>
  <si>
    <t>Mini Fastback Assembly - Yellow..</t>
  </si>
  <si>
    <t>Blue Sand Castle Mold</t>
  </si>
  <si>
    <t>Coral Sand Castle Mold (CC1022152225)</t>
  </si>
  <si>
    <t>Dark Blue Sand Castle Mold - CC10117561WE</t>
  </si>
  <si>
    <t>Mini Police Car Assembly - 24 units per shipper carton</t>
  </si>
  <si>
    <t>PBK Mini Police Car - Blue</t>
  </si>
  <si>
    <t>Pizza Parlor Mushrooms</t>
  </si>
  <si>
    <t>DM Tug Boat - Assorted, Blue, Yellow, Green</t>
  </si>
  <si>
    <t>Assembled Tug Boat- Blue, Yellow, Green assorted</t>
  </si>
  <si>
    <t>Mini Taxi Assembly - 24 units per shipper carton</t>
  </si>
  <si>
    <t>GT  Mini Fastback Set - 4 Pack</t>
  </si>
  <si>
    <t>GT  Mini Vehicle Set - 4 Pack</t>
  </si>
  <si>
    <t>Green Toys Mini Vehicle 4-Pack..</t>
  </si>
  <si>
    <t>GT  Mini Vehicles - Assortment with Display</t>
  </si>
  <si>
    <t>Green Toys Mini Vehicle Display - Fastbacks....</t>
  </si>
  <si>
    <t>DM Watering Can</t>
  </si>
  <si>
    <t>DM Watering Can Assembly</t>
  </si>
  <si>
    <t>Nail Grey</t>
  </si>
  <si>
    <t>Nut Grey</t>
  </si>
  <si>
    <t>Organic AP Flour - Lbs.</t>
  </si>
  <si>
    <t>Sandwich Shop and Pizza Parlor Onions</t>
  </si>
  <si>
    <t>PBK Custom Cupcake Set</t>
  </si>
  <si>
    <t>Pizza Parlor Green Peppers</t>
  </si>
  <si>
    <t>Sandwich Shop and Pizza Parlor Red Peppers</t>
  </si>
  <si>
    <t>Petunia - Pink</t>
  </si>
  <si>
    <t>Petunia Plug - Pink</t>
  </si>
  <si>
    <t>Petunia Plug - Purple</t>
  </si>
  <si>
    <t>Petunia Plug - Yellow</t>
  </si>
  <si>
    <t>Petunia - Purple</t>
  </si>
  <si>
    <t>Petunia - Yellow</t>
  </si>
  <si>
    <t>Green Toys Fire Station Playset....</t>
  </si>
  <si>
    <t>Green Toys Farm Playset..</t>
  </si>
  <si>
    <t>Green Toys House Playset</t>
  </si>
  <si>
    <t>PBK custom book packs bundles of 50.</t>
  </si>
  <si>
    <t>Corner Posts - Supplied by GT (ULINE S-3197)</t>
  </si>
  <si>
    <t>12x9x6 RSC 32ECT, 25/Bundle MOQ 25 ..</t>
  </si>
  <si>
    <t>15x11x11 RSC 32ECT,  25/Bundle MOQ 25, 300 unit pricing ..</t>
  </si>
  <si>
    <t>Stock Unprinted Master (Uline) - 15x12x8</t>
  </si>
  <si>
    <t>15x15x10RSC 32ECT, 25/Bundle MOQ 25</t>
  </si>
  <si>
    <t>16x12x10 RSC 32ECT, 25/Bundle MOQ 25 ..</t>
  </si>
  <si>
    <t>master carton for WTCT- 4pack</t>
  </si>
  <si>
    <t>master carton for FLWA</t>
  </si>
  <si>
    <t>18x9x9 RSC 32ECT, 25/Bundle MOQ 25 ..</t>
  </si>
  <si>
    <t>20x15x9 RSC 32ECT, 15/Bundle MOQ 25</t>
  </si>
  <si>
    <t>20x16x10 RSC 32ECT, 15/Bundle</t>
  </si>
  <si>
    <t>24x12x8 RSC 32ECT, 25/Bundle - MOQ 25....</t>
  </si>
  <si>
    <t>Pedestal/Display Base - #U14003178 (1pc/shpr)- 300 Unit Price</t>
  </si>
  <si>
    <t>Shipping Caps - #U14003153-A (2pc/shpr)  - 300 Unit Price</t>
  </si>
  <si>
    <t>Lower Dividers (Litho 4) - U14003136 (4pc/shpr) - 1200 Unit Price</t>
  </si>
  <si>
    <t>Shipper Header (Litho 4C) - #U14003175 (2pc/shpr) -600 Unit Pricing</t>
  </si>
  <si>
    <t>Top Posts (Litho 4C) - #U14003142 (4pc/shpr) 1200 Unit Cost</t>
  </si>
  <si>
    <t>Shroud - #U14003152-B (2pc/shpr)  - 300 Unit Price</t>
  </si>
  <si>
    <t>Display Trays (Flexo Flood Coat) - #U14003135 (4pc/shpr) - 1200 Unit Price</t>
  </si>
  <si>
    <t>Green Toys Planting Kit - Pink - 150E</t>
  </si>
  <si>
    <t>Green Toys Planting Kit - Blue - 150E</t>
  </si>
  <si>
    <t>Green Toys Planting Kit Master Carton - 200C</t>
  </si>
  <si>
    <t>BTAA Retail Carton Insert 2898 #1 white, 1 side, 150E, no printing</t>
  </si>
  <si>
    <t>BTAA Retail Carton  2898 #1 white, 1 side, 150E, 6 color</t>
  </si>
  <si>
    <t>Bath Set Top and Bottom Pallet Caps 126 MOQ, 200B Kraft</t>
  </si>
  <si>
    <t>Bath Set Pallet Shroud 126 MOQ, 200C Kraft</t>
  </si>
  <si>
    <t>Bath Set Display Tray 966 #1 white, 1 side, 150E, 6 color</t>
  </si>
  <si>
    <t>Costco Truck Set Top and Bottom Pallet Caps</t>
  </si>
  <si>
    <t>Costco Truck Set - City Clean-up Retail Package</t>
  </si>
  <si>
    <t>Costco Truck Set - City Helpers Retail Package Insert</t>
  </si>
  <si>
    <t>Costco Truck Set - City Helpers Retail Package</t>
  </si>
  <si>
    <t>Costco Truck Set Corner Boards - 1620 per pallet</t>
  </si>
  <si>
    <t>Costco Truck Set Pallet Shroud</t>
  </si>
  <si>
    <t>Costco Truck Set Retail Tray - 3" Height</t>
  </si>
  <si>
    <t>AAEFS Shipper Packaging</t>
  </si>
  <si>
    <t>Airplane Dust Cover</t>
  </si>
  <si>
    <t>Airplane Master Carton - 200E</t>
  </si>
  <si>
    <t>Green Toys Activity Kit Master Carton - 6PK</t>
  </si>
  <si>
    <t>Green Toys Activity Kit Retail - Cupcake</t>
  </si>
  <si>
    <t>Green Toys Activity Kit Crayon Box</t>
  </si>
  <si>
    <t>Green Toys Activity Kit Retail - Cars</t>
  </si>
  <si>
    <t>Green Toys Activity Kit Retail - Flowers</t>
  </si>
  <si>
    <t>Airplane Book Set Master</t>
  </si>
  <si>
    <t>Airplane Book Set Retail</t>
  </si>
  <si>
    <t>Board Book 3-Pack Master (unprinted, stock box) – 1250 units @ $0.481/unit</t>
  </si>
  <si>
    <t>Board Book 3 Pack Retail Sleeve, Matte finish</t>
  </si>
  <si>
    <t>Book 6-pak shelf display</t>
  </si>
  <si>
    <t>Book 6-pak shelf display filler</t>
  </si>
  <si>
    <t>Book 6-pak shelf display master</t>
  </si>
  <si>
    <t>Green Toys Book with Toy Closed Gift Box Master</t>
  </si>
  <si>
    <t>Green Toys Book with Toy Closed Gift Box Retail</t>
  </si>
  <si>
    <t>Cost Plus Little Boat Inner Cartons-MOQ 2,050</t>
  </si>
  <si>
    <t>Cost Plus Little Boat Master Cartons-MOQ 690</t>
  </si>
  <si>
    <t>48 Unit Bulk Dough Master Carton (13 x 9 ¾ x 7)</t>
  </si>
  <si>
    <t>Dumper Retail Package w. Insert - 150E</t>
  </si>
  <si>
    <t>Chef Set Master Carton - 200C</t>
  </si>
  <si>
    <t>Chef Set Retail Bottom Insert - 150E</t>
  </si>
  <si>
    <t>Chef Set Retail Insert Top - 150E</t>
  </si>
  <si>
    <t>Chef Set Retail Package - 150E</t>
  </si>
  <si>
    <t>Character 4 Pack Master Carton - 200T..- MOQ 1,250</t>
  </si>
  <si>
    <t>Character 4 Pack Retail Package - 0.024Kraftpak 2 color - MOQ 15,000..</t>
  </si>
  <si>
    <t>Character 4 Pack Retail Thermoform Bottom (0.020 Thick) - SD - MOQ 20,000..</t>
  </si>
  <si>
    <t>Character 4 Pack Retail Thermoform Top(0.020 Thick) - SD - MOQ 20,000..</t>
  </si>
  <si>
    <t>Character Retail Thermoform V2 MOQ 70,000..</t>
  </si>
  <si>
    <t>Chest-Master</t>
  </si>
  <si>
    <t>Green Toys Toy Chest Master Carton No Air Cell (unprinted) 201443</t>
  </si>
  <si>
    <t>Chest Rtl</t>
  </si>
  <si>
    <t>Character Truck 8 Unit Master Carton..</t>
  </si>
  <si>
    <t>Closed BigBox_V17003922_Retail</t>
  </si>
  <si>
    <t>Closed BigBox_Master Carton</t>
  </si>
  <si>
    <t>Closed Mid Box_(123)_23165621-12-C</t>
  </si>
  <si>
    <t>Closed Mid Box_Master Carton</t>
  </si>
  <si>
    <t>Closed Short_V17003916_Retail</t>
  </si>
  <si>
    <t>Closed Short_Master Carton</t>
  </si>
  <si>
    <t>Cake Maker Retail Sleeve; 4CP 16PT CHIP C1S #23165621-16</t>
  </si>
  <si>
    <t>Cupcake Set Master Carton - 200T..-MOQ, 5,000....</t>
  </si>
  <si>
    <t>Cupcake Set Retail Package - 32ECT, ..MOQ, 20,000....</t>
  </si>
  <si>
    <t>Cupcake Set Retail Thermoform (0.020 Thick), MOQ, 20,000....</t>
  </si>
  <si>
    <t>Scooper Retail Package w. Insert - 150E</t>
  </si>
  <si>
    <t>Inserts for Scooper</t>
  </si>
  <si>
    <t>Green Toys Construction Vehicle Master Carton - 6 Pack..</t>
  </si>
  <si>
    <t>Dough 4PK, 6 Unit Master Carton; 200T - 23943122-06-6PK</t>
  </si>
  <si>
    <t>Dough 4PK Retail Carton; 1C Flexo kraft, 23796747-02-Box</t>
  </si>
  <si>
    <t>Dough 4PK Retail Sleeve; 4CP 16PT CHIP C1S #23796747-02-A</t>
  </si>
  <si>
    <t>Dig &amp; Discover Set Retail Insert - 150E</t>
  </si>
  <si>
    <t>Dig &amp; Discover Set Master Carton - 200T</t>
  </si>
  <si>
    <t>Dig &amp; Discover Set Retail Package - 150E</t>
  </si>
  <si>
    <t>PKGDEXDSLV</t>
  </si>
  <si>
    <t>Dough Extruder Retail Sleeve; 4CP 16PT SBS, 2 side printing</t>
  </si>
  <si>
    <t>Cookware &amp; Dining Set Master Carton  - 4 pack</t>
  </si>
  <si>
    <t>Cookware &amp; Dining Set Retail Package Insert Bottom</t>
  </si>
  <si>
    <t>Cookware &amp; Dining Set Retail Package Insert Top</t>
  </si>
  <si>
    <t>Cookware &amp; Dining Set Retail Package</t>
  </si>
  <si>
    <t>Green Toys Duck/Dog Thermoform Insert - 100% PCRPET - 0.025 Thickness - 5% Mark-up - 70K Pricing</t>
  </si>
  <si>
    <t>Shipping Carton for DM Tea Sets – Same size as existing Green Toys Tea Set Master, no art</t>
  </si>
  <si>
    <t>Blank Tea Set Master</t>
  </si>
  <si>
    <t>Dish Set Master Carton - 200C</t>
  </si>
  <si>
    <t>Dish Set Retail Insert Bottom - 150E</t>
  </si>
  <si>
    <t>Dish Set Retail Insert Top - 150E</t>
  </si>
  <si>
    <t>Dish Set Retail Package - 150E</t>
  </si>
  <si>
    <t>Dough Set Master Carton; 200T</t>
  </si>
  <si>
    <t>Dough Set Retail Carton; 1C Flexo kraft; 23165621-12-F-Box</t>
  </si>
  <si>
    <t>Dump Truck Master Carton - 200C</t>
  </si>
  <si>
    <t>Dump Truck Retail Package - 200E</t>
  </si>
  <si>
    <t>Ecosaucer Master Carton - 200C</t>
  </si>
  <si>
    <t>Fire Engine Retail Package- MOQ 30,000....</t>
  </si>
  <si>
    <t>Flatbed with Race Car Master Carton - 200T</t>
  </si>
  <si>
    <t>Build-a-Bouquet Master Carton - 200E</t>
  </si>
  <si>
    <t>Build-a-Bouquet Retail Insert - Flower Part holder - 150E</t>
  </si>
  <si>
    <t>Build-a-Bouquet Retail Insert - 4 Color Storage Box for parts</t>
  </si>
  <si>
    <t>Build-a-Bouquet Retail Package - 150E</t>
  </si>
  <si>
    <t>BuildaBouquet_Sleeve_V17003923_OL_LQ_20170630</t>
  </si>
  <si>
    <t>Flower Maker Retail Sleeve; 4CP 16PT CHIP C1S #23165621-16</t>
  </si>
  <si>
    <t>Ferry Boat Dust Cover</t>
  </si>
  <si>
    <t>Ferry Boat Master Carton - 200T - 5% markup</t>
  </si>
  <si>
    <t>Ferry Boat Retail Packaging w. Inserts - 150E - 5% markup</t>
  </si>
  <si>
    <t>Fire Truck Master Carton - 200E</t>
  </si>
  <si>
    <t>Fire Truck Retail Package - 150E</t>
  </si>
  <si>
    <t>Gardening Kit Master Carton - 6 pack</t>
  </si>
  <si>
    <t>Gardening Kit Retail Package</t>
  </si>
  <si>
    <t>Green Toys Jump Rope Master Carton - Assortment</t>
  </si>
  <si>
    <t>Green Toys Jump Rope Retail Package - Assortment</t>
  </si>
  <si>
    <t>Keys &amp; Board Book Master Carton</t>
  </si>
  <si>
    <t>Keys &amp; Board Book Retail</t>
  </si>
  <si>
    <t>Meal Maker Retail Sleeve; 4CP 16PT CHIP C1S #23165621-16</t>
  </si>
  <si>
    <t>Tool Essentials Retail Sleeve; 4CP 16PT CHIP C1S #23165621-16</t>
  </si>
  <si>
    <t>Mini Vehicle - 4 Pack Retail Insert - #2993987-01-R6.. - NEW* MOQ 15,000</t>
  </si>
  <si>
    <t>Mini Vehicle - 4 Pack Master - NEW*..</t>
  </si>
  <si>
    <t>Mini Vehicle - 4 Pack Retail - NEW* MOQ 15,000</t>
  </si>
  <si>
    <t>Mini Vehicle 4 Pack Thermoform Insert....</t>
  </si>
  <si>
    <t>Mini Vehicle Display Master - NEW* - 1,000 SD pricing....</t>
  </si>
  <si>
    <t>Mini Vehicle Display Retail - NEW* MOQ 1,000 SD..</t>
  </si>
  <si>
    <t>Green Eats Rounded Plate Master Carton - 200T</t>
  </si>
  <si>
    <t>Green Eats Rounded Plate Retail Package - 32ect</t>
  </si>
  <si>
    <t>PKGPPGBMCT</t>
  </si>
  <si>
    <t>Parking Garage Master Carton - 200T</t>
  </si>
  <si>
    <t>PKGPPGBRTL</t>
  </si>
  <si>
    <t>Parking Garage Retail Carton - 1C Flexo, 125T</t>
  </si>
  <si>
    <t>PKGPPGBSLV</t>
  </si>
  <si>
    <t>Parking Garage Retail Sleeve - 4CP</t>
  </si>
  <si>
    <t>Pickup Truck Retail Package - MOQ 30,000..</t>
  </si>
  <si>
    <t>Green Toys Dump Truck Puzzle Retail (0.024 Kraft Pack, Glued, 3 prints)- MOQ, 30,000</t>
  </si>
  <si>
    <t>Dump Truck Puzzle Thermoform Insert (0.020 Thick) - MOQ, 10,000</t>
  </si>
  <si>
    <t>Green Toys Gardening Puzzle Retail (0.024 Kraft Pack, Glued, 3 prints)..- MOQ, 30,000</t>
  </si>
  <si>
    <t>Gardening Puzzle Thermoform Insert  (0.020 Thick)- MOQ, 10,000</t>
  </si>
  <si>
    <t>Green Toys Puzzle Retail Display - 32ECT, MOQ, 5,000....</t>
  </si>
  <si>
    <t>Green Toys Puzzle Assorted Master Carton - 200T..</t>
  </si>
  <si>
    <t>Green Toys Puzzle Assorted Master Carton - 200T - 6 Pack....</t>
  </si>
  <si>
    <t>Green Toys Tea Puzzle Retail (0.024 Kraft Pack, Glued, 3 prints) - MOQ, 30,000</t>
  </si>
  <si>
    <t>Tea Puzzle Thermoform Insert  (0.020 Thick) - MOQ, 10,000</t>
  </si>
  <si>
    <t>Race Car Master Carton</t>
  </si>
  <si>
    <t>Rescue Boat Master Carton - 200T..-MOQ, 6,250..</t>
  </si>
  <si>
    <t>Rescue Boat Retail Package - 32ECT..-MOQ, 25,000..</t>
  </si>
  <si>
    <t>Rescue Boat Retail Thermoform..-MOQ, 25,000..</t>
  </si>
  <si>
    <t>Rocket Master Carton - 200T - with 5% Markup</t>
  </si>
  <si>
    <t>Roller Car Assorted 12PK Master</t>
  </si>
  <si>
    <t>Roller Car Master Carton</t>
  </si>
  <si>
    <t>Roller Car Assorted Insert</t>
  </si>
  <si>
    <t>Roller Car, Tombstone Display for Assorted Pack</t>
  </si>
  <si>
    <t>Roller Car Tombstone Insert</t>
  </si>
  <si>
    <t>Race Maker Retail Sleeve; 4CP 16PT CHIP C1S #23165621-16</t>
  </si>
  <si>
    <t>Recycling Truck Master Carton - 200C</t>
  </si>
  <si>
    <t>Recycling Truck Retail Package - 200E</t>
  </si>
  <si>
    <t>Green Toys School Bus Master Carton - 200C</t>
  </si>
  <si>
    <t>Green Toys School Bus Retail Package - 150E</t>
  </si>
  <si>
    <t>Salad Set Folding Oil &amp; Vinegar Bottle and Salt &amp; Pepper Shakers</t>
  </si>
  <si>
    <t>Salad Set Master Carton - 200T</t>
  </si>
  <si>
    <t>Salad Set Retail Carton - 150E</t>
  </si>
  <si>
    <t>Salad Set Sleeve_23165621-16_OL_LQ_20170630</t>
  </si>
  <si>
    <t>Sand Kit Master Carton - 6 pack</t>
  </si>
  <si>
    <t>Sand Kit Master Carton - Assorted - 6 pack</t>
  </si>
  <si>
    <t>Sand Kit Retail Package</t>
  </si>
  <si>
    <t>Green Toys Sand &amp; Water Play Header Card Bag - 5.25x6.5  - MOQ 20K; 23" 3.6g 69 die mesh bag attached..</t>
  </si>
  <si>
    <t>Green Toys Sand &amp; Water Play Header Card Bag - 6.25x5  - MOQ 20K; 23" 3.6g 69 die mesh bag attached..</t>
  </si>
  <si>
    <t>Green Toys Sand &amp; Water Play Header Card Bag - V3 – 5.25x6.5; 23" 3.6g 69 die, Full Color (2 Sided), no hang tag hole, matte finish.</t>
  </si>
  <si>
    <t>Green Toys Sand and Water Tag - Mohawk 100% recycled tags - Full color (2 sided) - 5K Pricing..</t>
  </si>
  <si>
    <t>Green Toys Sand and Water Tag V2 – 3.25 x 7.5”; Mohawk 100% recycled, Full Color (2 Sided)</t>
  </si>
  <si>
    <t>Safe Seas Retail Label - 4 color</t>
  </si>
  <si>
    <t>Seaplane Safe Seas Set Master Carton - 200T - inc. 5% mark-up</t>
  </si>
  <si>
    <t>Seaplane Safe Seas Set Retail Package - 200E - inc. 5% mark-up</t>
  </si>
  <si>
    <t>PKGSSEXPMCT</t>
  </si>
  <si>
    <t>Sesame St. Elmo Explores Master Carton</t>
  </si>
  <si>
    <t>Sesame St. Elmo Explores Retail Package (E/015KP, 7C, 5/5% under over only) D20180076_A</t>
  </si>
  <si>
    <t>PKGSSGARMCT</t>
  </si>
  <si>
    <t>Sesame St. Gardening Kit Master Carton</t>
  </si>
  <si>
    <t>Sesame St. Gardening Kit Retail Package (E/015KP, 7C, 5/5% under over only) D20175783-C</t>
  </si>
  <si>
    <t>Submarine Safe Seas Set Master Carton - 200T - inc. 5% mark-up</t>
  </si>
  <si>
    <t>Submarine Safe Seas Set Retail Package - 200E - inc. 5% mark-up</t>
  </si>
  <si>
    <t>PKGSSWTCMCT</t>
  </si>
  <si>
    <t>Sesame St. Watering Can Master Carton</t>
  </si>
  <si>
    <t>PKGSSWTCRTL</t>
  </si>
  <si>
    <t>Sesame St. Watering Can Retail Package</t>
  </si>
  <si>
    <t>Sesame St. Watering Can Retail Package (Abby, Pink Can) (E/015KP, 7C, 5/5% under over only) D20180078_B</t>
  </si>
  <si>
    <t>Sesame St. Watering Can Retail Package (Elmo, Red Can) (E/015KP, 7C, 5/5% under over only) D20180078_B</t>
  </si>
  <si>
    <t>Stacking Cups Master Carton - 200T</t>
  </si>
  <si>
    <t>Stacking Cups Retail Package - #1 White, Red Art....</t>
  </si>
  <si>
    <t>Pizza Parlor Master Carton - New Design - 200T</t>
  </si>
  <si>
    <t>Pizza Parlor Retail Insert - White Pizza box - 1 Color 150T</t>
  </si>
  <si>
    <t>Pizza Parlor Retail Insert - Kraft - 150T</t>
  </si>
  <si>
    <t>Pizza Parlor Retail Package - New Design - 150T</t>
  </si>
  <si>
    <t>Pizza_Sleeve_V17003923_OL_LQ_20170630</t>
  </si>
  <si>
    <t>Submarine Master Carton - Stacking</t>
  </si>
  <si>
    <t>Submarine Retail Package -Stacking</t>
  </si>
  <si>
    <t>Sandwich Shop Master Carton - 200T</t>
  </si>
  <si>
    <t>Sandwich Shop Retail Package - 150T</t>
  </si>
  <si>
    <t>Sandwich_Sleeve_V17003923_OL_LQ_20170630</t>
  </si>
  <si>
    <t>Tugboat Master Carton - Stacking</t>
  </si>
  <si>
    <t>Tugboat Retail Package -Stacking</t>
  </si>
  <si>
    <t>DM Chef Set Tag A (round) - New Leaf Ingenuity 120# White</t>
  </si>
  <si>
    <t>DM Chef Set Tag B (rectangular) - New Leaf Ingenuity 120# White</t>
  </si>
  <si>
    <t>DM Sand Set Tag A (round) - New Leaf Ingenuity 120# White</t>
  </si>
  <si>
    <t>DM Sand Set Tag B (rectangular) - New Leaf Ingenuity 120# White</t>
  </si>
  <si>
    <t>DM Submarine Tag A (round) - New Leaf Ingenuity 120# White</t>
  </si>
  <si>
    <t>DM Submarine Tag B (rectangular) - New Leaf Ingenuity 120# White</t>
  </si>
  <si>
    <t>DM Tea Set Tag A (round) - New Leaf Ingenuity 120# White</t>
  </si>
  <si>
    <t>DM Tea Set Tag B (rectangular) - New Leaf Ingenuity 120# White</t>
  </si>
  <si>
    <t>DM Tugboat Tag A (round) - New Leaf Ingenuity 120# White</t>
  </si>
  <si>
    <t>DM Tugboat Tag B (rectangular) - New Leaf Ingenuity 120# White</t>
  </si>
  <si>
    <t>DM Watering Can Tag A (round) - New Leaf Ingenuity 120# White</t>
  </si>
  <si>
    <t>DM Watering Can Tag B (rectangular) - New Leaf Ingenuity 120# White</t>
  </si>
  <si>
    <t>Tea Set Dust Cover</t>
  </si>
  <si>
    <t>Tea Set Master Carton - 6 pack</t>
  </si>
  <si>
    <t>Tea Set Master Carton - New Blue &amp; Pink MCT - 6 pack</t>
  </si>
  <si>
    <t>Tea Set Retail Package Insert Bottom</t>
  </si>
  <si>
    <t>Tea Set Retail Package Insert Top - REVISED DIE</t>
  </si>
  <si>
    <t>Tea Set Retail Package</t>
  </si>
  <si>
    <t>Tea Set Retail Package - BU1493 BLUE - for TEAB-1074</t>
  </si>
  <si>
    <t>Tea for Two Master Carton</t>
  </si>
  <si>
    <t>Tea for Two Retail Package /w Inserts</t>
  </si>
  <si>
    <t>BlueToolSet Sleeve_V17003917</t>
  </si>
  <si>
    <t>Tool Set Master Carton - New Design - 200C</t>
  </si>
  <si>
    <t>PinkToolSet Sleeve_V17003917</t>
  </si>
  <si>
    <t>Tool Set Retail Carton w/Insert - New Design - 150E</t>
  </si>
  <si>
    <t>PKGTMDSLV</t>
  </si>
  <si>
    <t>Toy Maker Retail Sleeve; 4CP 16PT SBS, 2 side printing</t>
  </si>
  <si>
    <t>Train Master Carton - 200T - with 5% markup</t>
  </si>
  <si>
    <t>Train Conductor Thermoform Insert - Base - 100% PCRPET - 0.03 Thickness</t>
  </si>
  <si>
    <t>Train Conductor Thermoform Insert - Lid - 100% PCRPET - 0.03 Thicknes</t>
  </si>
  <si>
    <t>Green Eats Divided Tray Retail Package - 32ECT</t>
  </si>
  <si>
    <t>Tugboat Master Carton - 200E</t>
  </si>
  <si>
    <t>Tug Boat Retail Package - #1 White, Red art..</t>
  </si>
  <si>
    <t>Wagon Deluxe Set Retail Package</t>
  </si>
  <si>
    <t>Watering Can Master Carton</t>
  </si>
  <si>
    <t>Watering Can Retail Box</t>
  </si>
  <si>
    <t>Sandwich Shop Pickles</t>
  </si>
  <si>
    <t>Pliers - Green - CC10106972WE</t>
  </si>
  <si>
    <t>Pliers - Yellow - CC10106976WE</t>
  </si>
  <si>
    <t>Green Dinner Plate</t>
  </si>
  <si>
    <t>Green Eats Plates - 2 per set - Assortedr</t>
  </si>
  <si>
    <t>Green Eats Plates - 2 per set - Blue</t>
  </si>
  <si>
    <t>GT  Planting Kit with Trowel - Green Flower Pot</t>
  </si>
  <si>
    <t>Green Eats Plates - 2 per set - Green</t>
  </si>
  <si>
    <t>Green Eats Plates - 2 per set - Orange</t>
  </si>
  <si>
    <t>GT  Planting Kit with Trowel - Yellow Flower Pot</t>
  </si>
  <si>
    <t>Green Eats Plates - 2 per set - Yellow</t>
  </si>
  <si>
    <t>PBS Kids GT  Mini Fastback Set - 4 Pack</t>
  </si>
  <si>
    <t>Green Peapod Tray</t>
  </si>
  <si>
    <t>Green Toys Resin Display</t>
  </si>
  <si>
    <t>Blue Stock Pot Base</t>
  </si>
  <si>
    <t>Gray Stock Pot Base</t>
  </si>
  <si>
    <t>Red Stock Pot - CC10126692WE - RED CAP PCR 9607S</t>
  </si>
  <si>
    <t>PPGB-ASSY</t>
  </si>
  <si>
    <t>Parking Garage Assembly</t>
  </si>
  <si>
    <t>Pizza Parlor Pepperoni</t>
  </si>
  <si>
    <t>Potassium Sorbate - Lbs.</t>
  </si>
  <si>
    <t>PTDA-1310</t>
  </si>
  <si>
    <t>Dune Buggy Pull Toy - Assortment</t>
  </si>
  <si>
    <t>PTDB-1308</t>
  </si>
  <si>
    <t>Dune Buggy Pull Toy - Blue</t>
  </si>
  <si>
    <t>PTDG-1309</t>
  </si>
  <si>
    <t>Dune Buggy Pull Toy - Green</t>
  </si>
  <si>
    <t>Green Toys Pick-Up Truck - Blue......</t>
  </si>
  <si>
    <t>Assembled Pickup Truck..</t>
  </si>
  <si>
    <t>Green Toys Dump Truck Puzzle....</t>
  </si>
  <si>
    <t>Dump Truck Puzzle Assembly..</t>
  </si>
  <si>
    <t>Green Toys Garden Puzzle..</t>
  </si>
  <si>
    <t>Gardening Puzzle Assembly..</t>
  </si>
  <si>
    <t>Green Toys Tea Time Puzzle....</t>
  </si>
  <si>
    <t>Tea Puzzle Assembly....</t>
  </si>
  <si>
    <t>GT  Race Car - Assortment - red and blue cars</t>
  </si>
  <si>
    <t>GT  Race Car - Blue</t>
  </si>
  <si>
    <t>GT  Race Car - Blue - 6 Unit Master</t>
  </si>
  <si>
    <t>GT  Race Car - Dark Green - PCR362 DK Green</t>
  </si>
  <si>
    <t>GT  Race Car - Orange - PCR180C</t>
  </si>
  <si>
    <t>GT  Race Car - Pink</t>
  </si>
  <si>
    <t>GT  Race Car - Pink - 6 Pack Master</t>
  </si>
  <si>
    <t>GT  Race Car - Red</t>
  </si>
  <si>
    <t>GT  Race Car - Red - 6 Unit Master</t>
  </si>
  <si>
    <t>GT  Race Car - Assortment red, blue and pink</t>
  </si>
  <si>
    <t>Orange Sand Rake</t>
  </si>
  <si>
    <t>Green Sand Rake - CC10106972WE</t>
  </si>
  <si>
    <t>Sand Rake - Red</t>
  </si>
  <si>
    <t>Sand Rake - Yellow - CC10126691WE</t>
  </si>
  <si>
    <t>Green Toys Rescue Boat Assembly in packaging....</t>
  </si>
  <si>
    <t>GT  Elephant-on-Wheels</t>
  </si>
  <si>
    <t>GT  Elephant-on-Wheels - Elephant with tag only</t>
  </si>
  <si>
    <t>GT  Pig-on-Wheels</t>
  </si>
  <si>
    <t>GT  Animals-on-Wheels Assortment</t>
  </si>
  <si>
    <t>GT  Turtle-on-Wheels</t>
  </si>
  <si>
    <t>GT  Rocket - Assorted</t>
  </si>
  <si>
    <t>GT  Rocket - Blue</t>
  </si>
  <si>
    <t>GT  Rocket - Red</t>
  </si>
  <si>
    <t>3/8", SB 20 carrier coreless, 100% cotton, block creel, bulk spools.</t>
  </si>
  <si>
    <t>Bucket: -3/8", SB 20 carrier coreless, 100% cotton, block creel, bulk spools. 19.5" pre-cut</t>
  </si>
  <si>
    <t>Wagon: Rope - 24" Pre-cut. 3/8", SB 20 carrier coreless, 100% cotton, block creel, bulk spools.</t>
  </si>
  <si>
    <t>GT  Recycling Truck</t>
  </si>
  <si>
    <t>Recycling Truck - Grey/Blue</t>
  </si>
  <si>
    <t>Safe Seas Book - 6.5x5 w. Cover (7.5K Pricing)</t>
  </si>
  <si>
    <t>Sodium Chloride Hi Grade Evp NaCl - Lbs.</t>
  </si>
  <si>
    <t>Green Cup Saucer</t>
  </si>
  <si>
    <t>Saucer - Blue 298U - CC10126439WE</t>
  </si>
  <si>
    <t>PBK Lavender Cup Saucer</t>
  </si>
  <si>
    <t>Pizza Parlor Pizza Sauce</t>
  </si>
  <si>
    <t>Saucer - Purple 264C - CC10107344WE</t>
  </si>
  <si>
    <t>Saw - Green - CC10106972WE</t>
  </si>
  <si>
    <t>Saw - Yellow - CC10106976WE</t>
  </si>
  <si>
    <t>Green Toys Sport Boat and Book Display......</t>
  </si>
  <si>
    <t>Green Eats Snack Bowls - 4 per set - Assorted Case Pack</t>
  </si>
  <si>
    <t>Green Eats Snack Bowls - 4 per set - Blue</t>
  </si>
  <si>
    <t>Green Eats Snack Bowls- 4 per set - Green</t>
  </si>
  <si>
    <t>Green Eats Snack Bowls - 4 per set - Orange</t>
  </si>
  <si>
    <t>Green Eats Snack Bowls - 4 per set - Yellow</t>
  </si>
  <si>
    <t>Scooper Dumper Mixed Pack Assembly</t>
  </si>
  <si>
    <t>Screwdriver Flat - DK Green - CC10118086WE</t>
  </si>
  <si>
    <t>Screwdriver Flat - Purple - CC10107344WE</t>
  </si>
  <si>
    <t>GT  School Bus</t>
  </si>
  <si>
    <t>GT  School Bus - ECOMMU</t>
  </si>
  <si>
    <t>Screwdriver Phillips - DK Green - CC10118086WE</t>
  </si>
  <si>
    <t>Screwdriver Phillips - Purple - CC10107344WE</t>
  </si>
  <si>
    <t>Playset shelf display- Fire-no cost item</t>
  </si>
  <si>
    <t>Playset Display Farm - Zero Cost Item</t>
  </si>
  <si>
    <t>GT  Seaplane - Assorted</t>
  </si>
  <si>
    <t>GT  Seaplane - Blue - Assorted</t>
  </si>
  <si>
    <t>Seaplane - Blue/White</t>
  </si>
  <si>
    <t>GT  Seaplane - Green</t>
  </si>
  <si>
    <t>Green Toys Seaplane Assembly - Green</t>
  </si>
  <si>
    <t>Seaplane - White/Blue</t>
  </si>
  <si>
    <t>GT  Seaplane - Yellow</t>
  </si>
  <si>
    <t>Green Toys Seaplane Assembly - Yellow</t>
  </si>
  <si>
    <t>GT  Seacopter - Assortment</t>
  </si>
  <si>
    <t>GT  Seacopter - Blue</t>
  </si>
  <si>
    <t>GT  Seacopter - Orange</t>
  </si>
  <si>
    <t>Seed Packet Basil 2015</t>
  </si>
  <si>
    <t>Certified Organic Carrot, Pages Seed item #PO683, UPC 071693-926830</t>
  </si>
  <si>
    <t>Organic Sunflower Blend (Ornamental Mix)</t>
  </si>
  <si>
    <t>Seed Packet Teddy Bear Sunflower - 2015</t>
  </si>
  <si>
    <t>CL Custom Stacker - Teal/Yellow/Grey/Purple</t>
  </si>
  <si>
    <t>Orange Sand Shovel</t>
  </si>
  <si>
    <t>Green Sand Shovel - CC10106972WE</t>
  </si>
  <si>
    <t>Sand Shovel - Red</t>
  </si>
  <si>
    <t>Shovel - Yellow - CC10126691WE</t>
  </si>
  <si>
    <t>Orange Skillet</t>
  </si>
  <si>
    <t>Gray Skillet</t>
  </si>
  <si>
    <t>Salad Set - Olive Oil</t>
  </si>
  <si>
    <t>Salad Set - Pepper</t>
  </si>
  <si>
    <t>Salad Set - Salt</t>
  </si>
  <si>
    <t>Salad Set Vinegar</t>
  </si>
  <si>
    <t>Jiffy Quick Soil Mix QSM-60, bagged into 3-paks with 2 mil film</t>
  </si>
  <si>
    <t>Jiffy Quick Soil Mix QSM-60, bagged into single paks with 2 mil film</t>
  </si>
  <si>
    <t>Green Eats Feeding Spoons and Forks - 4 ea. per set - Yellow</t>
  </si>
  <si>
    <t>Orange Spork for Salad Set</t>
  </si>
  <si>
    <t>Green Eats Snack Plates - 4 per set - Assorted Case</t>
  </si>
  <si>
    <t>Green Eats Snack Plates - 4 per set - Blue</t>
  </si>
  <si>
    <t>Green Eats Snack Plates - 4 per set - Green</t>
  </si>
  <si>
    <t>Green Eats Snack Plates - 4 per set - Orange</t>
  </si>
  <si>
    <t>Green Eats Snack Plates - 4 per set - Yellow</t>
  </si>
  <si>
    <t>Yellow Spoon</t>
  </si>
  <si>
    <t>Pink Spoon</t>
  </si>
  <si>
    <t>PBK Pink Spoon</t>
  </si>
  <si>
    <t>Orange Spoon for Salad Set</t>
  </si>
  <si>
    <t>Green Eats Feeding Spoons - 8 per set - Yellow</t>
  </si>
  <si>
    <t>Green Toys Shape Sorter - Pink and Purple</t>
  </si>
  <si>
    <t>GT  Shape Sorter</t>
  </si>
  <si>
    <t>GT Shape Sorter - Limeade</t>
  </si>
  <si>
    <t>Green Spatula</t>
  </si>
  <si>
    <t>Yellow Spatula  - CC10106976WE - YELLOW 129C</t>
  </si>
  <si>
    <t>Stacking Cups - Assorted, Red White Blue</t>
  </si>
  <si>
    <t>GT  Seaplane Safe Seas Set - Assorted</t>
  </si>
  <si>
    <t>Sesame St. Elmo Explores Activity Book</t>
  </si>
  <si>
    <t>Sesame St. Gardening Kit Activity Book</t>
  </si>
  <si>
    <t>Sesame St. Gardening Kit Sticker Sheet</t>
  </si>
  <si>
    <t>Sesame St. Gardening Kit Sticker Sheet, Version B</t>
  </si>
  <si>
    <t>Spring End Cap Shipper; Flood Coat Body, Litho Header</t>
  </si>
  <si>
    <t>Spring End Cap Shipper; Flood Coat Body, Litho Header-Flat</t>
  </si>
  <si>
    <t>Sesame St. Plant Marker - Basil</t>
  </si>
  <si>
    <t>Sesame St. Plant Marker - Carrot</t>
  </si>
  <si>
    <t>Sesame St. Plant Marker - Sunflower</t>
  </si>
  <si>
    <t>Sesame St. Seed Packet Basil</t>
  </si>
  <si>
    <t>Sesame St. Seed Packet Carrot</t>
  </si>
  <si>
    <t>Sesame St. Seed Packet Sunflower</t>
  </si>
  <si>
    <t>GT  Submarine Safe Seas Set - Assorted</t>
  </si>
  <si>
    <t>Sesame St. Watering Can Set Activity Book</t>
  </si>
  <si>
    <t>SSWTCP-ASSY</t>
  </si>
  <si>
    <t>Sesame St. Watering Can Pink Assembly (Assembled w/Rope handle, Rake and Shovel Bulk Packed)</t>
  </si>
  <si>
    <t>SSWTCR-ASSY</t>
  </si>
  <si>
    <t>Sesame St. Watering Can Red Assembly (Assembled w/Rope handle, Rake and Shovel Bulk Packed)</t>
  </si>
  <si>
    <t>Green Toys Stacking Cups - Pink and Purple</t>
  </si>
  <si>
    <t>GT  Stacking Cups - Assortment</t>
  </si>
  <si>
    <t>Stacking Cups Assembly w/Ecoprime</t>
  </si>
  <si>
    <t>Assembled Stacking Cup - Red White Blue....</t>
  </si>
  <si>
    <t>New Sand and Water Stacking Cup Assembly - TYC</t>
  </si>
  <si>
    <t>Stacking Cups - Coral</t>
  </si>
  <si>
    <t>CL Custom Stacker - Red/Yellow/Blue/Green</t>
  </si>
  <si>
    <t>GT  Stacker</t>
  </si>
  <si>
    <t>Green Toys Stacker - Red White Green</t>
  </si>
  <si>
    <t>Pizza Parlor Order Pad</t>
  </si>
  <si>
    <t>Sandwich Shop Order Pad</t>
  </si>
  <si>
    <t>Green Toys Submarine - Assortment Stacking Package</t>
  </si>
  <si>
    <t>Green Toys Tug Boat - Assorted, Stacking Package</t>
  </si>
  <si>
    <t>GT  Stove Top - Assortment</t>
  </si>
  <si>
    <t>GT  Stove Top - Pink</t>
  </si>
  <si>
    <t>GT  Stove Top - Teal</t>
  </si>
  <si>
    <t>GT  Submarine - Assortment</t>
  </si>
  <si>
    <t>Green Toys Submarine Assembly - Assortment</t>
  </si>
  <si>
    <t>GT  Submarine - Blue</t>
  </si>
  <si>
    <t>GT  Submarine - Purple/Blue</t>
  </si>
  <si>
    <t>GT  Submarine - Yellow</t>
  </si>
  <si>
    <t>Pink Sugar Bowl Base</t>
  </si>
  <si>
    <t>Purple Sugar Bowl Base - Holes added 07/15/2013</t>
  </si>
  <si>
    <t>PBK Pink Sugar Bowl Base 2013 - Holes added 07/15/2013</t>
  </si>
  <si>
    <t>Sugar Bowl Base - Holes added - Yellow 129C - CC10106976WE</t>
  </si>
  <si>
    <t>Citrus Lane Tool Set Insert - Used for TACL-1076</t>
  </si>
  <si>
    <t>Citrus Lane Tool Set Insert - Used for TBCL-1077</t>
  </si>
  <si>
    <t>Green Toys Tug Boat - Blue, Grey, Turquoise</t>
  </si>
  <si>
    <t>Green Eats Tabletop Set</t>
  </si>
  <si>
    <t>Toolbox - CC10133673WE Blue</t>
  </si>
  <si>
    <t>Toolbox - Pink - CC10107335WE</t>
  </si>
  <si>
    <t>TDP1-1311</t>
  </si>
  <si>
    <t>Green Toys Tide Pool Bath Set</t>
  </si>
  <si>
    <t>2017 Tea Retail (Blue) with Inserts</t>
  </si>
  <si>
    <t>2017 Tea Retail (Purple) with Inserts</t>
  </si>
  <si>
    <t>Green Toys Construction Truck and Book Display......</t>
  </si>
  <si>
    <t>Green Toys Train and Book Set....</t>
  </si>
  <si>
    <t>Pizza Parlor Green Tomatoes</t>
  </si>
  <si>
    <t>Sandwich Shop and Pizza Parlor Red Tomatoes</t>
  </si>
  <si>
    <t>Blue Stock Pot Lid</t>
  </si>
  <si>
    <t>Gray Stock Pot Top</t>
  </si>
  <si>
    <t>Red Stock Pot Lid - CC10126692WE - RED CAP PCR 9607S</t>
  </si>
  <si>
    <t>GT  Custom Tug Boat - Citrus Lane - (Pink/Blue/Yellow)</t>
  </si>
  <si>
    <t>Green Toys Truck Assortment 01........</t>
  </si>
  <si>
    <t>GT  Train - Assortment</t>
  </si>
  <si>
    <t>GT  Train - Blue</t>
  </si>
  <si>
    <t>GT  Train - Pink</t>
  </si>
  <si>
    <t>Train - Red, White, and Green</t>
  </si>
  <si>
    <t>Green Toy Truck Set - Dump Truck +  Recyling Truck</t>
  </si>
  <si>
    <t>GT  Tractor - Orange</t>
  </si>
  <si>
    <t>GT  Tractor - Pink</t>
  </si>
  <si>
    <t>Green Toys Tug Boat - Assorted, Red White Blue..</t>
  </si>
  <si>
    <t>Green Eats Divided Tray - Assorted Case - 2 Units/Color</t>
  </si>
  <si>
    <t>Green Eats Divided Tray - 1 per set - Blue</t>
  </si>
  <si>
    <t>Green Eats Divided Tray - 1 per set - Green</t>
  </si>
  <si>
    <t>Green Eats Divided Tray - 1 per set - Orange</t>
  </si>
  <si>
    <t>Green Eats Divided Tray - 1 per set - Yellow</t>
  </si>
  <si>
    <t>Assembled Tug Boat- Red,white, blue assorted....</t>
  </si>
  <si>
    <t>GT  Tug Boat - Assorted Colors</t>
  </si>
  <si>
    <t>GT  Tug Boat - Blue Top</t>
  </si>
  <si>
    <t>GT  Tug Boat - Red Top</t>
  </si>
  <si>
    <t>GT  Tug Boat - Yellow Top</t>
  </si>
  <si>
    <t>Green Toys Tug Boat - Assorted, Red White Green</t>
  </si>
  <si>
    <t>Blue Tugboat Assembly - Blue Top, Yellow Deck, Red Hull</t>
  </si>
  <si>
    <t>Red Tugboat Assembly - Red Top, Blue Deck, Yellow Hull</t>
  </si>
  <si>
    <t>Yellow Tugboat Assembly - Yellow Top, Red Deck, Blue Hull</t>
  </si>
  <si>
    <t>Green Eats Tumblers - 2 per set - Assorted Case Pack</t>
  </si>
  <si>
    <t>Green Eats Tumblers - 2 per set - Blue</t>
  </si>
  <si>
    <t>Green Eats Tumblers - 2 per set - Green</t>
  </si>
  <si>
    <t>Green Eats Tumblers - 2 per set - Orange</t>
  </si>
  <si>
    <t>Green Eats Tumblers - 2 per set - Yellow</t>
  </si>
  <si>
    <t>Orange Trowel</t>
  </si>
  <si>
    <t>Blue Trowel</t>
  </si>
  <si>
    <t>Green Trowel</t>
  </si>
  <si>
    <t>SKU specific UPC Sticker..</t>
  </si>
  <si>
    <t>Old Label Vanilla - Lbs.</t>
  </si>
  <si>
    <t>Green Toys Wagon Blue, Orange Wheels</t>
  </si>
  <si>
    <t>Wagon Blue Assembly A</t>
  </si>
  <si>
    <t>Wagon Blue Assembly B</t>
  </si>
  <si>
    <t>Green Toys Wagon - Orange</t>
  </si>
  <si>
    <t>Wagon Orange (Assembled)</t>
  </si>
  <si>
    <t>Green Toys Wagon Orange, Blue Wheels</t>
  </si>
  <si>
    <t>Jump Rope Washer Green</t>
  </si>
  <si>
    <t>Jump Rope Washer Pink</t>
  </si>
  <si>
    <t>Jump Rope Washer Purple</t>
  </si>
  <si>
    <t>Wrench - Green - CC10106972WE</t>
  </si>
  <si>
    <t>Wrench - Yellow - CC10106976WE</t>
  </si>
  <si>
    <t>Green Toys Watering Can Coral</t>
  </si>
  <si>
    <t>GT  Watering Can - Green</t>
  </si>
  <si>
    <t>Watering Can</t>
  </si>
  <si>
    <t>Watering Can w. Rake and Shovel - Turquoise</t>
  </si>
  <si>
    <t>Who We Are resin display</t>
  </si>
  <si>
    <t>Zulily Bundle 3 - AIRB/SEAG - UPC#816409010959</t>
  </si>
  <si>
    <t>Zulily Bundle 4 - TRTO/FLRA - UPC#816409010966</t>
  </si>
  <si>
    <t>Zulily Bundle 7 - FTK/DTK - UPC#81640911390</t>
  </si>
  <si>
    <t>Zulily Bundle 9- SPSA/STCA- UPC#81640911413</t>
  </si>
  <si>
    <t>Zulily Bundle 10- RACR/RACB- UPC#81640911420</t>
  </si>
  <si>
    <t>Total - Inventory Item</t>
  </si>
  <si>
    <t>Total</t>
  </si>
  <si>
    <t>GT</t>
  </si>
  <si>
    <t>GT Inventory Balance</t>
  </si>
  <si>
    <t xml:space="preserve">QTY  </t>
  </si>
  <si>
    <t xml:space="preserve">ON HAND </t>
  </si>
  <si>
    <t>ALLOCATED</t>
  </si>
  <si>
    <t>CUBE EA</t>
  </si>
  <si>
    <t>WT EA</t>
  </si>
  <si>
    <t>CASEPACK</t>
  </si>
  <si>
    <t>CONDITION:</t>
  </si>
  <si>
    <t>IN STOCK</t>
  </si>
  <si>
    <t>STD</t>
  </si>
  <si>
    <t>Construction Vehicle 3-pack - Pallet Pack-out</t>
  </si>
  <si>
    <t>CS96</t>
  </si>
  <si>
    <t>CS500</t>
  </si>
  <si>
    <t>2420-FLINTL</t>
  </si>
  <si>
    <t>CS1</t>
  </si>
  <si>
    <t>Bath/Vehicle Shipper - Flat</t>
  </si>
  <si>
    <t>CS2</t>
  </si>
  <si>
    <t>Airplane - Red/Green</t>
  </si>
  <si>
    <t>CS8</t>
  </si>
  <si>
    <t>Green Toys Airplane - Assortment</t>
  </si>
  <si>
    <t>Green Toys Airplane - Blue</t>
  </si>
  <si>
    <t>Airplane Purple</t>
  </si>
  <si>
    <t>Green Toys Airplane - Red</t>
  </si>
  <si>
    <t>CS6</t>
  </si>
  <si>
    <t>CS4</t>
  </si>
  <si>
    <t>Green Toys Airplane - Dark Purple</t>
  </si>
  <si>
    <t>Board Book 3-Packs; Counting, Sounds, ABCs</t>
  </si>
  <si>
    <t>Bake by Shape</t>
  </si>
  <si>
    <t>Train off the Rails Book - 6 Units (No Display)</t>
  </si>
  <si>
    <t>Green Toys Book Assortment 1</t>
  </si>
  <si>
    <t>Green Toys Book: Boats Built for Speed with Davey &amp; Pearl</t>
  </si>
  <si>
    <t>CS24</t>
  </si>
  <si>
    <t>Green Toys Book: Mixed-Up Trucks with Baxter, Rosie &amp; Gus</t>
  </si>
  <si>
    <t>Green Toys Book: Train off the Rails with Kody and Dot</t>
  </si>
  <si>
    <t>Block Set</t>
  </si>
  <si>
    <t>Launch Boat - Blue</t>
  </si>
  <si>
    <t>CS12</t>
  </si>
  <si>
    <t>Race Boat - Orange</t>
  </si>
  <si>
    <t>Sport Boat Assortment</t>
  </si>
  <si>
    <t>Speed Boat - Green</t>
  </si>
  <si>
    <t>PALLET</t>
  </si>
  <si>
    <t>Green Toys 2017 Catalogs</t>
  </si>
  <si>
    <t>CS80</t>
  </si>
  <si>
    <t>CS100</t>
  </si>
  <si>
    <t>Car Carrier</t>
  </si>
  <si>
    <t>Berry Plastics 4oz Recessed Container (TT30204CP)</t>
  </si>
  <si>
    <t>CS2040</t>
  </si>
  <si>
    <t>Berry Plastics 4oz Recessed Lid (L302) - trans printed 5C</t>
  </si>
  <si>
    <t>CS3024</t>
  </si>
  <si>
    <t>Dumper - Construction Truck</t>
  </si>
  <si>
    <t>Ferry Boat Pink/Grey</t>
  </si>
  <si>
    <t>Fire Truck Pink</t>
  </si>
  <si>
    <t>Green Toys Chef Set - 4 piece set</t>
  </si>
  <si>
    <t>Green Toys Character 4-Pack</t>
  </si>
  <si>
    <t>Mixer - Construction Truck</t>
  </si>
  <si>
    <t>Convertible w/Character</t>
  </si>
  <si>
    <t>Cupcake Set</t>
  </si>
  <si>
    <t>Scooper - Construction Truck</t>
  </si>
  <si>
    <t>Scooper Construction Truck - Orange/Yellow</t>
  </si>
  <si>
    <t>Scooper - Pink/Purple</t>
  </si>
  <si>
    <t>Green Toys Construction Vehicle 3-Pack</t>
  </si>
  <si>
    <t>Construction Truck Assortment</t>
  </si>
  <si>
    <t>Cake Maker Dough Set</t>
  </si>
  <si>
    <t>Dig And Discover Set</t>
  </si>
  <si>
    <t>Flower Maker Dough Set</t>
  </si>
  <si>
    <t>Green Toys Cookware and Dining Set - 27 piece set</t>
  </si>
  <si>
    <t>Meal Maker Dough Set</t>
  </si>
  <si>
    <t>CS18</t>
  </si>
  <si>
    <t>Tool Essentials Dough Set</t>
  </si>
  <si>
    <t>Race Car Maker Dough Set</t>
  </si>
  <si>
    <t>Dough 4 Pack</t>
  </si>
  <si>
    <t>Green Toys Dish Set - 24 piece set</t>
  </si>
  <si>
    <t>Green Toys Dump Truck</t>
  </si>
  <si>
    <t>Green Toys Pink Dump Truck</t>
  </si>
  <si>
    <t>Dump Truck - Turquoise</t>
  </si>
  <si>
    <t>Green Toys EcoSaucer Flying Disc</t>
  </si>
  <si>
    <t>Green Toys Fire Engine</t>
  </si>
  <si>
    <t>EUXYL PE 9010</t>
  </si>
  <si>
    <t>Euxyl - Dough Component</t>
  </si>
  <si>
    <t>Green Toys Flatbed Truck w/ Race Car</t>
  </si>
  <si>
    <t>Green Toys Build-a-Bouquet 4C</t>
  </si>
  <si>
    <t>Green Toys Ferry Boat with Fastbacks</t>
  </si>
  <si>
    <t>Green Toys Fire Truck</t>
  </si>
  <si>
    <t>Green Toys Helicopter - Assortment</t>
  </si>
  <si>
    <t>Green Toys Helicopter - Blue</t>
  </si>
  <si>
    <t>Green Toys Helicopter - Green</t>
  </si>
  <si>
    <t>Green Toys Jump Rope Green</t>
  </si>
  <si>
    <t>Green Toys Jump Rope Assortment - 4 Green, 4 Pink, 4 Purple</t>
  </si>
  <si>
    <t>Green Toys Jump Rope Pink</t>
  </si>
  <si>
    <t>Green ToysTwist Teether</t>
  </si>
  <si>
    <t>Green Toys My First Keys</t>
  </si>
  <si>
    <t>Green Toys My First Keys - PBK</t>
  </si>
  <si>
    <t>DM Custom Tea Set</t>
  </si>
  <si>
    <t>CS16</t>
  </si>
  <si>
    <t>DM Tugboat - Assorted Green, Yellow, Blue</t>
  </si>
  <si>
    <t>Green Toys Mini Vehicle 4-Pack</t>
  </si>
  <si>
    <t>Mini Vehicles (Tombstone Display)</t>
  </si>
  <si>
    <t>PBK Pink &amp; Lavender Tea Set 2013</t>
  </si>
  <si>
    <t>Fire Station Playset</t>
  </si>
  <si>
    <t>Farm Playset</t>
  </si>
  <si>
    <t>House Playset</t>
  </si>
  <si>
    <t>Book 6-pak shelf display file</t>
  </si>
  <si>
    <t>Green Toys Planting Kit with Trowel - Green Flower Pot</t>
  </si>
  <si>
    <t>CS125</t>
  </si>
  <si>
    <t>CS150IP10</t>
  </si>
  <si>
    <t>Green Toys Pick-up Truck - Blue</t>
  </si>
  <si>
    <t>Green Toys Dump Truck  Puzzle</t>
  </si>
  <si>
    <t>Green Toys Garden 3D Puzzle</t>
  </si>
  <si>
    <t>Green Toys Tea Time Puzzle</t>
  </si>
  <si>
    <t>Green Toys Race Car - Assortment - red and blue cars</t>
  </si>
  <si>
    <t>Green Toys Race Car - Blue</t>
  </si>
  <si>
    <t>Orange Race Cars</t>
  </si>
  <si>
    <t>Green Toys Race Car - Pink</t>
  </si>
  <si>
    <t>Green Toys Race Car - Red</t>
  </si>
  <si>
    <t>Green Toys Race Car - Assortment red, blue and pink</t>
  </si>
  <si>
    <t>Green Toys Rescue Boat &amp; Helicopter</t>
  </si>
  <si>
    <t>Green Toys Elephant-on-Wheels</t>
  </si>
  <si>
    <t>Green Toys Pig-on-Wheels</t>
  </si>
  <si>
    <t>Green Toys Animals-on-Wheels Assortment</t>
  </si>
  <si>
    <t>Green Toys Turtle-on-Wheels</t>
  </si>
  <si>
    <t>Green Toys Rocket - Assorted</t>
  </si>
  <si>
    <t>Green Toys Rocket - Blue</t>
  </si>
  <si>
    <t>Green Toys Rocket - Red</t>
  </si>
  <si>
    <t>Green Toys Recycling Truck</t>
  </si>
  <si>
    <t>Green Toys School Bus</t>
  </si>
  <si>
    <t>Green Toys Seaplane - Assorted</t>
  </si>
  <si>
    <t>Green Toys Seaplane - Green</t>
  </si>
  <si>
    <t>Green Toys Seaplane - Yellow</t>
  </si>
  <si>
    <t>Green Toys Seacopter - Assortment</t>
  </si>
  <si>
    <t>Green Toys Seacopter - Blue</t>
  </si>
  <si>
    <t>Green Toys Seacopter - Orange</t>
  </si>
  <si>
    <t>Green Toys Salad Set 4C</t>
  </si>
  <si>
    <t>Green Toys Green Sand Play Set</t>
  </si>
  <si>
    <t>Green Toys Sand Play Set - Assorted</t>
  </si>
  <si>
    <t>Green Toys Blue Sand Play Set</t>
  </si>
  <si>
    <t>Green Toys Pink Sand Play Set</t>
  </si>
  <si>
    <t>Green Toys Shape Sorter</t>
  </si>
  <si>
    <t>Green Toys Shape Sorter - Limeade</t>
  </si>
  <si>
    <t>Green Toys Seaplane Safe Seas Set - Assorted</t>
  </si>
  <si>
    <t>Abbys Garden Planting Activity Set</t>
  </si>
  <si>
    <t>Green Toys Spring End Cap Shipper</t>
  </si>
  <si>
    <t>Green Toys Submarine Safe Seas Set - Assorted</t>
  </si>
  <si>
    <t>Green Toys Stacking Cups - Assortment</t>
  </si>
  <si>
    <t>Green Toys Stacker</t>
  </si>
  <si>
    <t>Green Toys Pizza Parlor 4C</t>
  </si>
  <si>
    <t>Green Toys Sandwich Shop 4C</t>
  </si>
  <si>
    <t>Green Toys Submarine - Assorted, Stacking Package</t>
  </si>
  <si>
    <t>Stacking Submarine (4-pack)</t>
  </si>
  <si>
    <t>Green Toys Stove Top - Assortment</t>
  </si>
  <si>
    <t>Green Toys Stove Top - Pink</t>
  </si>
  <si>
    <t>Green Toys Submarine - Assortment</t>
  </si>
  <si>
    <t>Green Toys Submarine - Blue</t>
  </si>
  <si>
    <t>Green Toys Submarine - Yellow</t>
  </si>
  <si>
    <t>Sand &amp; Water Play Sand Bucket w. Sport Boats &amp; Tools</t>
  </si>
  <si>
    <t>Sand &amp; Water Play Dump Truck w. Boat &amp; Sand Tools</t>
  </si>
  <si>
    <t>Sand &amp; Water Play Sport Boats w. Rake and Shovel</t>
  </si>
  <si>
    <t>CS9</t>
  </si>
  <si>
    <t>Green Toys Tea Set - 17 piece set</t>
  </si>
  <si>
    <t>Green Toys Tea Set - Blue - 17 piece set</t>
  </si>
  <si>
    <t>Tea for Two 3-Pack</t>
  </si>
  <si>
    <t>CS3</t>
  </si>
  <si>
    <t>Green Toys Tool Set - Blue 4C</t>
  </si>
  <si>
    <t>Green Toys Pink Tool Set - 14 pieces</t>
  </si>
  <si>
    <t>Green Toys Tool Set - Pink 4C</t>
  </si>
  <si>
    <t>Green Toys Train - Blue</t>
  </si>
  <si>
    <t>Green Toys Train - Pink</t>
  </si>
  <si>
    <t>Train - Red, White, Green</t>
  </si>
  <si>
    <t>Green Toys Tractor - Orange</t>
  </si>
  <si>
    <t>Green Toys Tractor - Pink</t>
  </si>
  <si>
    <t>Green Toys Tug Boat - Assorted Colors</t>
  </si>
  <si>
    <t>Green Toys Tug Boat - Blue Top</t>
  </si>
  <si>
    <t>Green Toys Tug Boat - Red Top</t>
  </si>
  <si>
    <t>Green Toys Tug Boat - Yellow Top</t>
  </si>
  <si>
    <t>Green Toys Tug Boat - Red White Green</t>
  </si>
  <si>
    <t>Wagon Blue, Orange Wheels</t>
  </si>
  <si>
    <t>Wagon - Orange</t>
  </si>
  <si>
    <t>Wagon Orange, Blue Wheels</t>
  </si>
  <si>
    <t>Watering Can - Green</t>
  </si>
  <si>
    <t>Watering Can with Rake and Shovel - Turquoise</t>
  </si>
  <si>
    <t>RESERVE FOR ORDERS</t>
  </si>
  <si>
    <t>ZULILY RESERVE</t>
  </si>
  <si>
    <t>Green Toys Build-a-Bouquet Stacking Flower Set - 44 pieces</t>
  </si>
  <si>
    <t>RETURN-ASSEMBED TOY</t>
  </si>
  <si>
    <t>Green Toys Indoor Gardening Kit</t>
  </si>
  <si>
    <t>Green Toys Jump Rope Purple</t>
  </si>
  <si>
    <t>Green Toys Play Salad Set</t>
  </si>
  <si>
    <t>Green Toys Pizza Parlor</t>
  </si>
  <si>
    <t>Green Toys Sandwich Shop</t>
  </si>
  <si>
    <t>Green Toys Tool Set - Blue - 14 pieces</t>
  </si>
  <si>
    <t>Truck Assortment 01</t>
  </si>
  <si>
    <t>RETURN-DAMAGED</t>
  </si>
  <si>
    <t>PBS Kids Green Toys Mini Fastback Set - 4 Pack</t>
  </si>
  <si>
    <t>Green Toys Stove Top - Teal</t>
  </si>
  <si>
    <t>Green Toys Train and Book Set</t>
  </si>
  <si>
    <t>Green Toys Train - Assortment</t>
  </si>
  <si>
    <t>RETURN-OK</t>
  </si>
  <si>
    <t>Orion Committed</t>
  </si>
  <si>
    <t>Product that has benn segragated and is ready to ship</t>
  </si>
  <si>
    <t>Orion Reserve</t>
  </si>
  <si>
    <t>Qty allocated</t>
  </si>
  <si>
    <t>been assigned (reserved for a speicific order)</t>
  </si>
  <si>
    <t>Qty Available</t>
  </si>
  <si>
    <t>Zully Reserve</t>
  </si>
  <si>
    <t>Reserve for orders</t>
  </si>
  <si>
    <t>just another reserve account</t>
  </si>
  <si>
    <t>Julie to look into</t>
  </si>
  <si>
    <t>24x20 Shipper - Flat, No Toys - International (no cap or shroud)....</t>
  </si>
  <si>
    <t>(A+B+C)</t>
  </si>
  <si>
    <t>(D-E)</t>
  </si>
  <si>
    <t>F</t>
  </si>
  <si>
    <t>G</t>
  </si>
  <si>
    <t>(F-G)</t>
  </si>
  <si>
    <t>H</t>
  </si>
  <si>
    <t>I</t>
  </si>
  <si>
    <t>(H-I)</t>
  </si>
  <si>
    <t>Talk to Vince - Orion has a different sku - for a component follow up with Jim at orion</t>
  </si>
  <si>
    <t>Talk to Vince - Per Sharam - Orion is storing Euxyl-need to verify with Orion</t>
  </si>
  <si>
    <t>Talk to Vince - should this be at Pint Size</t>
  </si>
  <si>
    <t xml:space="preserve"> Verify with Vince -SKU No longer active - Orion to elimate SKU and quantity</t>
  </si>
  <si>
    <t>Talk to Jim were are these at 2/28 - if this does not correct itself on the next report -per Julie there should be 802 units reserved at 2/28</t>
  </si>
  <si>
    <t>DCM1-ASSY</t>
  </si>
  <si>
    <t>DMT1-ASSY</t>
  </si>
  <si>
    <t>Labor - DCM1-1243</t>
  </si>
  <si>
    <t>Labor - DFM1-1244</t>
  </si>
  <si>
    <t>LABOR - Flower Maker Dough Set</t>
  </si>
  <si>
    <t>Labor - DMM1-1242</t>
  </si>
  <si>
    <t>LABOR - Meal Maker Dough Set</t>
  </si>
  <si>
    <t>LABOR - DMSND-1298</t>
  </si>
  <si>
    <t>Labor - DMT1-1245</t>
  </si>
  <si>
    <t>Labor - DRM1-1246</t>
  </si>
  <si>
    <t>LABOR - Race Car Maker Dough Set</t>
  </si>
  <si>
    <t>As of March 5, 2018</t>
  </si>
  <si>
    <t>Randys Download Ran at 815 a.m ON 3/6/18</t>
  </si>
  <si>
    <r>
      <t xml:space="preserve">Orion Weekly Inventory Recon - </t>
    </r>
    <r>
      <rPr>
        <b/>
        <sz val="20"/>
        <color rgb="FF00B050"/>
        <rFont val="Arial"/>
        <family val="2"/>
      </rPr>
      <t>03/05/2018</t>
    </r>
  </si>
  <si>
    <t>Available</t>
  </si>
  <si>
    <t>In Stock</t>
  </si>
  <si>
    <t>Original data</t>
  </si>
  <si>
    <t>Reformatted Data</t>
  </si>
  <si>
    <t>Zulily Reserve</t>
  </si>
  <si>
    <t>=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</si>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</sst>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7" formatCode="&quot;$&quot;#,##0.00_);\(&quot;$&quot;#,##0.00\)"/>
    <numFmt numFmtId="43" formatCode="_(* #,##0.00_);_(* \(#,##0.00\);_(* &quot;-&quot;??_);_(@_)"/>
    <numFmt numFmtId="164" formatCode="_(* #,##0_);_(* \(#,##0\);_(* &quot;-&quot;??_);_(@_)"/>
    <numFmt numFmtId="165" formatCode="#,##0.00%_);\(#,##0.00%\)"/>
    <numFmt numFmtId="166" formatCode="m\/d\/yyyy"/>
    <numFmt numFmtId="167" formatCode="#,##0.000_);\-#,##0.000"/>
    <numFmt numFmtId="168" formatCode="#,##0.00_);\-#,##0.00"/>
    <numFmt numFmtId="169" formatCode="#,##0.00;[Red]\-#,##0.00"/>
  </numFmts>
  <fonts count="42" x14ac:knownFonts="1">
    <font>
      <sz val="8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20"/>
      <name val="Arial"/>
      <family val="2"/>
    </font>
    <font>
      <sz val="9.9499999999999993"/>
      <color indexed="8"/>
      <name val="Arial"/>
      <family val="2"/>
    </font>
    <font>
      <sz val="10"/>
      <color indexed="8"/>
      <name val="MS Sans Serif"/>
    </font>
    <font>
      <sz val="8"/>
      <name val="Arial"/>
      <family val="2"/>
    </font>
    <font>
      <b/>
      <sz val="20"/>
      <color rgb="FF00B050"/>
      <name val="Arial"/>
      <family val="2"/>
    </font>
    <font>
      <sz val="9.9499999999999993"/>
      <color indexed="8"/>
      <name val="Arial"/>
      <family val="2"/>
    </font>
    <font>
      <b/>
      <sz val="9.9499999999999993"/>
      <color indexed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7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10"/>
      <name val="Arial"/>
      <family val="2"/>
    </font>
    <font>
      <b/>
      <u/>
      <sz val="9.9499999999999993"/>
      <color indexed="8"/>
      <name val="Arial"/>
      <family val="2"/>
    </font>
    <font>
      <b/>
      <u/>
      <sz val="8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dashed">
        <color rgb="FFCCCCCC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59">
    <xf numFmtId="0" fontId="0" fillId="0" borderId="0"/>
    <xf numFmtId="43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4" applyNumberFormat="0" applyAlignment="0" applyProtection="0"/>
    <xf numFmtId="0" fontId="16" fillId="6" borderId="5" applyNumberFormat="0" applyAlignment="0" applyProtection="0"/>
    <xf numFmtId="0" fontId="17" fillId="6" borderId="4" applyNumberFormat="0" applyAlignment="0" applyProtection="0"/>
    <xf numFmtId="0" fontId="18" fillId="0" borderId="6" applyNumberFormat="0" applyFill="0" applyAlignment="0" applyProtection="0"/>
    <xf numFmtId="0" fontId="19" fillId="7" borderId="7" applyNumberFormat="0" applyAlignment="0" applyProtection="0"/>
    <xf numFmtId="0" fontId="20" fillId="0" borderId="0" applyNumberFormat="0" applyFill="0" applyBorder="0" applyAlignment="0" applyProtection="0"/>
    <xf numFmtId="0" fontId="7" fillId="8" borderId="8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23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23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23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23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23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29" fillId="0" borderId="0"/>
    <xf numFmtId="0" fontId="30" fillId="0" borderId="0"/>
    <xf numFmtId="0" fontId="5" fillId="8" borderId="8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4" fillId="8" borderId="8" applyNumberFormat="0" applyFon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9">
    <xf numFmtId="0" fontId="0" fillId="0" borderId="0" xfId="0"/>
    <xf numFmtId="0" fontId="24" fillId="0" borderId="0" xfId="0" applyFont="1"/>
    <xf numFmtId="164" fontId="24" fillId="0" borderId="0" xfId="1" applyNumberFormat="1" applyFont="1"/>
    <xf numFmtId="164" fontId="24" fillId="0" borderId="0" xfId="0" applyNumberFormat="1" applyFont="1"/>
    <xf numFmtId="164" fontId="24" fillId="0" borderId="11" xfId="1" applyNumberFormat="1" applyFont="1" applyBorder="1"/>
    <xf numFmtId="164" fontId="24" fillId="0" borderId="11" xfId="0" applyNumberFormat="1" applyFont="1" applyBorder="1"/>
    <xf numFmtId="164" fontId="24" fillId="0" borderId="0" xfId="1" applyNumberFormat="1" applyFont="1" applyFill="1"/>
    <xf numFmtId="164" fontId="24" fillId="33" borderId="10" xfId="1" applyNumberFormat="1" applyFont="1" applyFill="1" applyBorder="1"/>
    <xf numFmtId="164" fontId="24" fillId="0" borderId="0" xfId="0" applyNumberFormat="1" applyFont="1" applyFill="1"/>
    <xf numFmtId="0" fontId="24" fillId="0" borderId="0" xfId="0" applyFont="1" applyBorder="1"/>
    <xf numFmtId="0" fontId="0" fillId="0" borderId="0" xfId="0" applyNumberFormat="1" applyFill="1" applyBorder="1" applyAlignment="1" applyProtection="1"/>
    <xf numFmtId="164" fontId="24" fillId="0" borderId="11" xfId="0" applyNumberFormat="1" applyFont="1" applyFill="1" applyBorder="1"/>
    <xf numFmtId="0" fontId="0" fillId="0" borderId="0" xfId="0"/>
    <xf numFmtId="0" fontId="24" fillId="0" borderId="0" xfId="0" applyFont="1" applyAlignment="1"/>
    <xf numFmtId="0" fontId="26" fillId="0" borderId="0" xfId="0" applyFont="1" applyBorder="1" applyAlignment="1"/>
    <xf numFmtId="0" fontId="26" fillId="0" borderId="0" xfId="0" applyFont="1" applyFill="1" applyBorder="1" applyAlignment="1"/>
    <xf numFmtId="164" fontId="25" fillId="0" borderId="11" xfId="0" applyNumberFormat="1" applyFont="1" applyBorder="1" applyAlignment="1">
      <alignment horizontal="center" vertical="center"/>
    </xf>
    <xf numFmtId="164" fontId="25" fillId="0" borderId="11" xfId="1" applyNumberFormat="1" applyFont="1" applyBorder="1" applyAlignment="1">
      <alignment horizontal="center" vertical="center"/>
    </xf>
    <xf numFmtId="164" fontId="25" fillId="0" borderId="0" xfId="1" applyNumberFormat="1" applyFont="1" applyBorder="1" applyAlignment="1">
      <alignment horizontal="center" vertical="center"/>
    </xf>
    <xf numFmtId="164" fontId="25" fillId="0" borderId="11" xfId="0" applyNumberFormat="1" applyFont="1" applyFill="1" applyBorder="1" applyAlignment="1">
      <alignment horizontal="center" vertical="center"/>
    </xf>
    <xf numFmtId="0" fontId="25" fillId="0" borderId="11" xfId="0" applyFont="1" applyBorder="1" applyAlignment="1"/>
    <xf numFmtId="0" fontId="25" fillId="0" borderId="11" xfId="0" applyFont="1" applyBorder="1"/>
    <xf numFmtId="0" fontId="24" fillId="0" borderId="0" xfId="0" applyFont="1" applyBorder="1" applyAlignment="1"/>
    <xf numFmtId="164" fontId="24" fillId="0" borderId="11" xfId="0" applyNumberFormat="1" applyFont="1" applyFill="1" applyBorder="1" applyAlignment="1">
      <alignment horizontal="center"/>
    </xf>
    <xf numFmtId="164" fontId="24" fillId="0" borderId="0" xfId="0" applyNumberFormat="1" applyFont="1" applyFill="1" applyBorder="1"/>
    <xf numFmtId="0" fontId="24" fillId="0" borderId="10" xfId="0" applyFont="1" applyBorder="1"/>
    <xf numFmtId="164" fontId="24" fillId="0" borderId="0" xfId="1" applyNumberFormat="1" applyFont="1" applyAlignment="1"/>
    <xf numFmtId="164" fontId="24" fillId="33" borderId="10" xfId="1" applyNumberFormat="1" applyFont="1" applyFill="1" applyBorder="1" applyAlignment="1">
      <alignment horizontal="right"/>
    </xf>
    <xf numFmtId="0" fontId="27" fillId="35" borderId="0" xfId="0" applyFont="1" applyFill="1" applyAlignment="1">
      <alignment horizontal="center" vertical="center"/>
    </xf>
    <xf numFmtId="3" fontId="0" fillId="0" borderId="0" xfId="0" applyNumberFormat="1" applyFill="1" applyBorder="1" applyAlignment="1" applyProtection="1"/>
    <xf numFmtId="0" fontId="24" fillId="0" borderId="0" xfId="0" applyFont="1" applyFill="1"/>
    <xf numFmtId="164" fontId="24" fillId="0" borderId="0" xfId="0" applyNumberFormat="1" applyFont="1" applyFill="1" applyBorder="1" applyAlignment="1">
      <alignment horizontal="center"/>
    </xf>
    <xf numFmtId="164" fontId="25" fillId="0" borderId="0" xfId="0" applyNumberFormat="1" applyFont="1" applyFill="1" applyBorder="1" applyAlignment="1">
      <alignment horizontal="center" vertical="center"/>
    </xf>
    <xf numFmtId="0" fontId="24" fillId="0" borderId="0" xfId="0" applyFont="1" applyFill="1" applyAlignment="1">
      <alignment vertical="center"/>
    </xf>
    <xf numFmtId="0" fontId="30" fillId="0" borderId="0" xfId="0" applyNumberFormat="1" applyFont="1" applyFill="1" applyBorder="1" applyAlignment="1" applyProtection="1"/>
    <xf numFmtId="0" fontId="33" fillId="0" borderId="0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Border="1" applyAlignment="1" applyProtection="1"/>
    <xf numFmtId="164" fontId="24" fillId="36" borderId="0" xfId="1" applyNumberFormat="1" applyFont="1" applyFill="1"/>
    <xf numFmtId="0" fontId="26" fillId="37" borderId="0" xfId="0" applyFont="1" applyFill="1" applyBorder="1" applyAlignment="1"/>
    <xf numFmtId="0" fontId="24" fillId="37" borderId="0" xfId="0" applyFont="1" applyFill="1"/>
    <xf numFmtId="164" fontId="24" fillId="37" borderId="0" xfId="1" applyNumberFormat="1" applyFont="1" applyFill="1"/>
    <xf numFmtId="164" fontId="24" fillId="37" borderId="0" xfId="0" applyNumberFormat="1" applyFont="1" applyFill="1"/>
    <xf numFmtId="0" fontId="28" fillId="37" borderId="0" xfId="0" applyFont="1" applyFill="1" applyAlignment="1">
      <alignment vertical="center"/>
    </xf>
    <xf numFmtId="0" fontId="26" fillId="36" borderId="0" xfId="0" applyFont="1" applyFill="1" applyBorder="1" applyAlignment="1"/>
    <xf numFmtId="0" fontId="24" fillId="36" borderId="0" xfId="0" applyFont="1" applyFill="1"/>
    <xf numFmtId="164" fontId="24" fillId="36" borderId="0" xfId="0" applyNumberFormat="1" applyFont="1" applyFill="1"/>
    <xf numFmtId="0" fontId="24" fillId="0" borderId="0" xfId="0" applyFont="1" applyFill="1" applyBorder="1"/>
    <xf numFmtId="0" fontId="28" fillId="0" borderId="0" xfId="0" applyFont="1" applyFill="1" applyAlignment="1">
      <alignment vertical="center"/>
    </xf>
    <xf numFmtId="0" fontId="32" fillId="37" borderId="0" xfId="0" applyFont="1" applyFill="1" applyAlignment="1">
      <alignment vertical="center"/>
    </xf>
    <xf numFmtId="164" fontId="25" fillId="0" borderId="0" xfId="1" applyNumberFormat="1" applyFont="1" applyFill="1" applyBorder="1" applyAlignment="1">
      <alignment horizontal="center" vertical="center"/>
    </xf>
    <xf numFmtId="164" fontId="24" fillId="0" borderId="10" xfId="1" applyNumberFormat="1" applyFont="1" applyFill="1" applyBorder="1"/>
    <xf numFmtId="0" fontId="25" fillId="37" borderId="0" xfId="0" applyFont="1" applyFill="1" applyBorder="1"/>
    <xf numFmtId="164" fontId="25" fillId="0" borderId="0" xfId="1" applyNumberFormat="1" applyFont="1" applyAlignment="1">
      <alignment horizontal="center"/>
    </xf>
    <xf numFmtId="0" fontId="24" fillId="0" borderId="0" xfId="0" applyFont="1" applyFill="1" applyBorder="1" applyAlignment="1"/>
    <xf numFmtId="164" fontId="24" fillId="0" borderId="0" xfId="1" applyNumberFormat="1" applyFont="1" applyFill="1" applyBorder="1" applyAlignment="1">
      <alignment horizontal="center"/>
    </xf>
    <xf numFmtId="164" fontId="25" fillId="0" borderId="0" xfId="0" applyNumberFormat="1" applyFont="1" applyFill="1" applyBorder="1" applyAlignment="1">
      <alignment horizontal="center"/>
    </xf>
    <xf numFmtId="164" fontId="24" fillId="0" borderId="0" xfId="1" applyNumberFormat="1" applyFont="1" applyFill="1" applyBorder="1"/>
    <xf numFmtId="164" fontId="24" fillId="0" borderId="13" xfId="0" applyNumberFormat="1" applyFont="1" applyFill="1" applyBorder="1" applyAlignment="1">
      <alignment horizontal="center"/>
    </xf>
    <xf numFmtId="164" fontId="24" fillId="0" borderId="11" xfId="1" applyNumberFormat="1" applyFont="1" applyFill="1" applyBorder="1" applyAlignment="1">
      <alignment horizontal="center"/>
    </xf>
    <xf numFmtId="164" fontId="25" fillId="0" borderId="11" xfId="0" applyNumberFormat="1" applyFont="1" applyFill="1" applyBorder="1" applyAlignment="1">
      <alignment horizontal="center"/>
    </xf>
    <xf numFmtId="164" fontId="24" fillId="0" borderId="13" xfId="1" applyNumberFormat="1" applyFont="1" applyFill="1" applyBorder="1" applyAlignment="1">
      <alignment horizontal="center"/>
    </xf>
    <xf numFmtId="164" fontId="25" fillId="0" borderId="13" xfId="1" applyNumberFormat="1" applyFont="1" applyBorder="1" applyAlignment="1">
      <alignment horizontal="center" vertical="center"/>
    </xf>
    <xf numFmtId="164" fontId="25" fillId="0" borderId="16" xfId="0" applyNumberFormat="1" applyFont="1" applyBorder="1" applyAlignment="1">
      <alignment horizontal="center" vertical="center"/>
    </xf>
    <xf numFmtId="164" fontId="24" fillId="0" borderId="13" xfId="1" applyNumberFormat="1" applyFont="1" applyFill="1" applyBorder="1"/>
    <xf numFmtId="164" fontId="24" fillId="37" borderId="13" xfId="1" applyNumberFormat="1" applyFont="1" applyFill="1" applyBorder="1"/>
    <xf numFmtId="164" fontId="24" fillId="36" borderId="13" xfId="1" applyNumberFormat="1" applyFont="1" applyFill="1" applyBorder="1"/>
    <xf numFmtId="164" fontId="24" fillId="0" borderId="18" xfId="0" applyNumberFormat="1" applyFont="1" applyFill="1" applyBorder="1"/>
    <xf numFmtId="164" fontId="25" fillId="0" borderId="16" xfId="1" applyNumberFormat="1" applyFont="1" applyBorder="1" applyAlignment="1">
      <alignment horizontal="center" vertical="center"/>
    </xf>
    <xf numFmtId="164" fontId="24" fillId="0" borderId="18" xfId="1" applyNumberFormat="1" applyFont="1" applyFill="1" applyBorder="1"/>
    <xf numFmtId="164" fontId="24" fillId="38" borderId="17" xfId="0" applyNumberFormat="1" applyFont="1" applyFill="1" applyBorder="1" applyAlignment="1">
      <alignment horizontal="center"/>
    </xf>
    <xf numFmtId="164" fontId="25" fillId="38" borderId="18" xfId="1" applyNumberFormat="1" applyFont="1" applyFill="1" applyBorder="1" applyAlignment="1">
      <alignment horizontal="center" vertical="center"/>
    </xf>
    <xf numFmtId="164" fontId="25" fillId="38" borderId="19" xfId="0" applyNumberFormat="1" applyFont="1" applyFill="1" applyBorder="1" applyAlignment="1">
      <alignment horizontal="center" vertical="center"/>
    </xf>
    <xf numFmtId="164" fontId="24" fillId="38" borderId="18" xfId="0" applyNumberFormat="1" applyFont="1" applyFill="1" applyBorder="1" applyAlignment="1">
      <alignment horizontal="center"/>
    </xf>
    <xf numFmtId="164" fontId="25" fillId="0" borderId="14" xfId="0" applyNumberFormat="1" applyFont="1" applyFill="1" applyBorder="1" applyAlignment="1">
      <alignment horizontal="center"/>
    </xf>
    <xf numFmtId="164" fontId="25" fillId="0" borderId="0" xfId="1" applyNumberFormat="1" applyFont="1" applyFill="1" applyBorder="1" applyAlignment="1">
      <alignment horizontal="center"/>
    </xf>
    <xf numFmtId="164" fontId="25" fillId="38" borderId="17" xfId="0" applyNumberFormat="1" applyFont="1" applyFill="1" applyBorder="1" applyAlignment="1">
      <alignment horizontal="center"/>
    </xf>
    <xf numFmtId="0" fontId="25" fillId="0" borderId="13" xfId="0" applyFont="1" applyFill="1" applyBorder="1"/>
    <xf numFmtId="0" fontId="25" fillId="0" borderId="0" xfId="0" applyFont="1" applyFill="1"/>
    <xf numFmtId="0" fontId="25" fillId="38" borderId="18" xfId="0" applyFont="1" applyFill="1" applyBorder="1" applyAlignment="1">
      <alignment horizontal="center"/>
    </xf>
    <xf numFmtId="164" fontId="25" fillId="0" borderId="13" xfId="0" applyNumberFormat="1" applyFont="1" applyFill="1" applyBorder="1" applyAlignment="1">
      <alignment horizontal="center"/>
    </xf>
    <xf numFmtId="164" fontId="24" fillId="37" borderId="18" xfId="0" applyNumberFormat="1" applyFont="1" applyFill="1" applyBorder="1"/>
    <xf numFmtId="164" fontId="24" fillId="37" borderId="18" xfId="1" applyNumberFormat="1" applyFont="1" applyFill="1" applyBorder="1"/>
    <xf numFmtId="164" fontId="24" fillId="36" borderId="18" xfId="0" applyNumberFormat="1" applyFont="1" applyFill="1" applyBorder="1"/>
    <xf numFmtId="164" fontId="24" fillId="36" borderId="18" xfId="1" applyNumberFormat="1" applyFont="1" applyFill="1" applyBorder="1"/>
    <xf numFmtId="164" fontId="24" fillId="0" borderId="17" xfId="0" applyNumberFormat="1" applyFont="1" applyFill="1" applyBorder="1"/>
    <xf numFmtId="164" fontId="24" fillId="0" borderId="16" xfId="0" applyNumberFormat="1" applyFont="1" applyFill="1" applyBorder="1"/>
    <xf numFmtId="164" fontId="24" fillId="33" borderId="20" xfId="1" applyNumberFormat="1" applyFont="1" applyFill="1" applyBorder="1"/>
    <xf numFmtId="164" fontId="24" fillId="0" borderId="19" xfId="0" applyNumberFormat="1" applyFont="1" applyFill="1" applyBorder="1"/>
    <xf numFmtId="164" fontId="24" fillId="33" borderId="21" xfId="1" applyNumberFormat="1" applyFont="1" applyFill="1" applyBorder="1"/>
    <xf numFmtId="164" fontId="24" fillId="0" borderId="13" xfId="1" applyNumberFormat="1" applyFont="1" applyBorder="1"/>
    <xf numFmtId="164" fontId="24" fillId="0" borderId="16" xfId="1" applyNumberFormat="1" applyFont="1" applyBorder="1"/>
    <xf numFmtId="164" fontId="24" fillId="0" borderId="16" xfId="1" applyNumberFormat="1" applyFont="1" applyFill="1" applyBorder="1"/>
    <xf numFmtId="0" fontId="24" fillId="0" borderId="18" xfId="0" applyFont="1" applyBorder="1"/>
    <xf numFmtId="40" fontId="0" fillId="0" borderId="0" xfId="0" applyNumberFormat="1"/>
    <xf numFmtId="164" fontId="24" fillId="0" borderId="15" xfId="1" applyNumberFormat="1" applyFont="1" applyFill="1" applyBorder="1"/>
    <xf numFmtId="0" fontId="24" fillId="0" borderId="0" xfId="0" applyFont="1" applyFill="1" applyBorder="1" applyAlignment="1">
      <alignment horizontal="right"/>
    </xf>
    <xf numFmtId="0" fontId="24" fillId="33" borderId="22" xfId="0" applyFont="1" applyFill="1" applyBorder="1" applyAlignment="1">
      <alignment horizontal="right"/>
    </xf>
    <xf numFmtId="164" fontId="24" fillId="33" borderId="22" xfId="0" applyNumberFormat="1" applyFont="1" applyFill="1" applyBorder="1"/>
    <xf numFmtId="0" fontId="24" fillId="37" borderId="0" xfId="0" applyFont="1" applyFill="1" applyBorder="1"/>
    <xf numFmtId="0" fontId="36" fillId="34" borderId="0" xfId="0" applyFont="1" applyFill="1" applyAlignment="1">
      <alignment horizontal="left"/>
    </xf>
    <xf numFmtId="0" fontId="36" fillId="34" borderId="0" xfId="0" applyFont="1" applyFill="1" applyAlignment="1">
      <alignment horizontal="right"/>
    </xf>
    <xf numFmtId="0" fontId="37" fillId="0" borderId="0" xfId="0" applyFont="1" applyBorder="1" applyAlignment="1">
      <alignment horizontal="left" vertical="center"/>
    </xf>
    <xf numFmtId="0" fontId="38" fillId="0" borderId="0" xfId="0" applyFont="1" applyBorder="1" applyAlignment="1">
      <alignment horizontal="left" vertical="center"/>
    </xf>
    <xf numFmtId="7" fontId="38" fillId="0" borderId="0" xfId="0" applyNumberFormat="1" applyFont="1" applyBorder="1" applyAlignment="1">
      <alignment horizontal="right" vertical="center"/>
    </xf>
    <xf numFmtId="165" fontId="38" fillId="0" borderId="0" xfId="0" applyNumberFormat="1" applyFont="1" applyBorder="1" applyAlignment="1">
      <alignment horizontal="right" vertical="center"/>
    </xf>
    <xf numFmtId="169" fontId="38" fillId="0" borderId="0" xfId="0" applyNumberFormat="1" applyFont="1" applyBorder="1" applyAlignment="1">
      <alignment horizontal="right" vertical="center"/>
    </xf>
    <xf numFmtId="169" fontId="38" fillId="0" borderId="0" xfId="0" applyNumberFormat="1" applyFont="1" applyBorder="1" applyAlignment="1">
      <alignment horizontal="left" vertical="center"/>
    </xf>
    <xf numFmtId="4" fontId="38" fillId="0" borderId="0" xfId="0" applyNumberFormat="1" applyFont="1" applyBorder="1" applyAlignment="1">
      <alignment horizontal="right" vertical="center"/>
    </xf>
    <xf numFmtId="0" fontId="38" fillId="0" borderId="0" xfId="0" applyFont="1" applyBorder="1" applyAlignment="1">
      <alignment horizontal="left" indent="1"/>
    </xf>
    <xf numFmtId="169" fontId="39" fillId="0" borderId="0" xfId="0" applyNumberFormat="1" applyFont="1" applyBorder="1" applyAlignment="1">
      <alignment horizontal="right" vertical="center"/>
    </xf>
    <xf numFmtId="0" fontId="37" fillId="0" borderId="12" xfId="0" applyFont="1" applyBorder="1" applyAlignment="1">
      <alignment horizontal="left" vertical="center"/>
    </xf>
    <xf numFmtId="7" fontId="37" fillId="0" borderId="12" xfId="0" applyNumberFormat="1" applyFont="1" applyBorder="1" applyAlignment="1">
      <alignment horizontal="right" vertical="center"/>
    </xf>
    <xf numFmtId="165" fontId="37" fillId="0" borderId="12" xfId="0" applyNumberFormat="1" applyFont="1" applyBorder="1" applyAlignment="1">
      <alignment horizontal="right" vertical="center"/>
    </xf>
    <xf numFmtId="169" fontId="37" fillId="0" borderId="12" xfId="0" applyNumberFormat="1" applyFont="1" applyBorder="1" applyAlignment="1">
      <alignment horizontal="right" vertical="center"/>
    </xf>
    <xf numFmtId="4" fontId="37" fillId="0" borderId="12" xfId="0" applyNumberFormat="1" applyFont="1" applyBorder="1" applyAlignment="1">
      <alignment horizontal="right" vertical="center"/>
    </xf>
    <xf numFmtId="0" fontId="0" fillId="0" borderId="0" xfId="0" applyFill="1"/>
    <xf numFmtId="0" fontId="38" fillId="33" borderId="0" xfId="0" applyFont="1" applyFill="1" applyBorder="1" applyAlignment="1">
      <alignment horizontal="left" indent="1"/>
    </xf>
    <xf numFmtId="0" fontId="38" fillId="33" borderId="0" xfId="0" applyFont="1" applyFill="1" applyBorder="1" applyAlignment="1">
      <alignment horizontal="left" vertical="center"/>
    </xf>
    <xf numFmtId="7" fontId="38" fillId="33" borderId="0" xfId="0" applyNumberFormat="1" applyFont="1" applyFill="1" applyBorder="1" applyAlignment="1">
      <alignment horizontal="right" vertical="center"/>
    </xf>
    <xf numFmtId="165" fontId="38" fillId="33" borderId="0" xfId="0" applyNumberFormat="1" applyFont="1" applyFill="1" applyBorder="1" applyAlignment="1">
      <alignment horizontal="right" vertical="center"/>
    </xf>
    <xf numFmtId="169" fontId="38" fillId="33" borderId="0" xfId="0" applyNumberFormat="1" applyFont="1" applyFill="1" applyBorder="1" applyAlignment="1">
      <alignment horizontal="right" vertical="center"/>
    </xf>
    <xf numFmtId="4" fontId="38" fillId="33" borderId="0" xfId="0" applyNumberFormat="1" applyFont="1" applyFill="1" applyBorder="1" applyAlignment="1">
      <alignment horizontal="right" vertical="center"/>
    </xf>
    <xf numFmtId="166" fontId="28" fillId="0" borderId="0" xfId="0" applyNumberFormat="1" applyFont="1" applyAlignment="1">
      <alignment vertical="center"/>
    </xf>
    <xf numFmtId="0" fontId="33" fillId="0" borderId="0" xfId="0" applyFont="1" applyAlignment="1">
      <alignment vertical="center"/>
    </xf>
    <xf numFmtId="0" fontId="33" fillId="0" borderId="0" xfId="0" applyFont="1" applyAlignment="1">
      <alignment horizontal="left" vertical="center"/>
    </xf>
    <xf numFmtId="0" fontId="33" fillId="0" borderId="0" xfId="0" applyFont="1" applyAlignment="1">
      <alignment horizontal="center" vertical="center"/>
    </xf>
    <xf numFmtId="0" fontId="40" fillId="0" borderId="0" xfId="0" applyFont="1" applyAlignment="1">
      <alignment horizontal="left" vertical="center"/>
    </xf>
    <xf numFmtId="0" fontId="40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3" fontId="28" fillId="0" borderId="0" xfId="0" applyNumberFormat="1" applyFont="1" applyAlignment="1">
      <alignment horizontal="right" vertical="center"/>
    </xf>
    <xf numFmtId="167" fontId="28" fillId="0" borderId="0" xfId="0" applyNumberFormat="1" applyFont="1" applyAlignment="1">
      <alignment horizontal="right" vertical="center"/>
    </xf>
    <xf numFmtId="168" fontId="28" fillId="0" borderId="0" xfId="0" applyNumberFormat="1" applyFont="1" applyAlignment="1">
      <alignment horizontal="right" vertical="center"/>
    </xf>
    <xf numFmtId="3" fontId="30" fillId="0" borderId="11" xfId="0" applyNumberFormat="1" applyFont="1" applyFill="1" applyBorder="1" applyAlignment="1" applyProtection="1">
      <alignment horizontal="center"/>
    </xf>
    <xf numFmtId="0" fontId="30" fillId="0" borderId="11" xfId="0" applyNumberFormat="1" applyFont="1" applyFill="1" applyBorder="1" applyAlignment="1" applyProtection="1">
      <alignment horizontal="center"/>
    </xf>
    <xf numFmtId="0" fontId="30" fillId="0" borderId="0" xfId="0" applyNumberFormat="1" applyFont="1" applyFill="1" applyBorder="1" applyAlignment="1" applyProtection="1">
      <alignment horizontal="right"/>
    </xf>
    <xf numFmtId="164" fontId="0" fillId="0" borderId="0" xfId="1" applyNumberFormat="1" applyFont="1" applyFill="1" applyBorder="1" applyAlignment="1" applyProtection="1"/>
    <xf numFmtId="164" fontId="0" fillId="0" borderId="11" xfId="1" applyNumberFormat="1" applyFont="1" applyFill="1" applyBorder="1" applyAlignment="1" applyProtection="1"/>
    <xf numFmtId="3" fontId="0" fillId="33" borderId="0" xfId="0" applyNumberFormat="1" applyFill="1" applyBorder="1" applyAlignment="1" applyProtection="1"/>
    <xf numFmtId="164" fontId="0" fillId="0" borderId="0" xfId="0" applyNumberFormat="1" applyFill="1" applyBorder="1" applyAlignment="1" applyProtection="1"/>
    <xf numFmtId="164" fontId="0" fillId="0" borderId="22" xfId="1" applyNumberFormat="1" applyFont="1" applyFill="1" applyBorder="1" applyAlignment="1" applyProtection="1"/>
    <xf numFmtId="0" fontId="41" fillId="0" borderId="0" xfId="0" applyNumberFormat="1" applyFont="1" applyFill="1" applyBorder="1" applyAlignment="1" applyProtection="1"/>
    <xf numFmtId="0" fontId="0" fillId="0" borderId="0" xfId="0" applyNumberFormat="1" applyFill="1" applyBorder="1" applyAlignment="1" applyProtection="1">
      <alignment horizontal="right"/>
    </xf>
    <xf numFmtId="164" fontId="24" fillId="33" borderId="10" xfId="0" applyNumberFormat="1" applyFont="1" applyFill="1" applyBorder="1"/>
    <xf numFmtId="0" fontId="24" fillId="33" borderId="10" xfId="0" applyFont="1" applyFill="1" applyBorder="1"/>
    <xf numFmtId="164" fontId="25" fillId="0" borderId="0" xfId="1" quotePrefix="1" applyNumberFormat="1" applyFont="1" applyFill="1" applyBorder="1" applyAlignment="1">
      <alignment horizontal="center"/>
    </xf>
    <xf numFmtId="164" fontId="25" fillId="0" borderId="0" xfId="0" quotePrefix="1" applyNumberFormat="1" applyFont="1" applyFill="1" applyBorder="1" applyAlignment="1">
      <alignment horizontal="center"/>
    </xf>
    <xf numFmtId="0" fontId="27" fillId="35" borderId="0" xfId="0" applyFont="1" applyFill="1" applyAlignment="1">
      <alignment horizontal="center" vertical="center"/>
    </xf>
    <xf numFmtId="0" fontId="34" fillId="0" borderId="0" xfId="0" applyFont="1" applyAlignment="1">
      <alignment horizontal="center"/>
    </xf>
    <xf numFmtId="0" fontId="35" fillId="0" borderId="0" xfId="0" applyFont="1" applyAlignment="1">
      <alignment horizontal="center"/>
    </xf>
  </cellXfs>
  <cellStyles count="159">
    <cellStyle name="20% - Accent1" xfId="20" builtinId="30" customBuiltin="1"/>
    <cellStyle name="20% - Accent1 2" xfId="44"/>
    <cellStyle name="20% - Accent1 3" xfId="65"/>
    <cellStyle name="20% - Accent1 4" xfId="84"/>
    <cellStyle name="20% - Accent1 5" xfId="103"/>
    <cellStyle name="20% - Accent1 6" xfId="122"/>
    <cellStyle name="20% - Accent1 7" xfId="141"/>
    <cellStyle name="20% - Accent2" xfId="24" builtinId="34" customBuiltin="1"/>
    <cellStyle name="20% - Accent2 2" xfId="47"/>
    <cellStyle name="20% - Accent2 3" xfId="68"/>
    <cellStyle name="20% - Accent2 4" xfId="87"/>
    <cellStyle name="20% - Accent2 5" xfId="106"/>
    <cellStyle name="20% - Accent2 6" xfId="125"/>
    <cellStyle name="20% - Accent2 7" xfId="144"/>
    <cellStyle name="20% - Accent3" xfId="28" builtinId="38" customBuiltin="1"/>
    <cellStyle name="20% - Accent3 2" xfId="50"/>
    <cellStyle name="20% - Accent3 3" xfId="71"/>
    <cellStyle name="20% - Accent3 4" xfId="90"/>
    <cellStyle name="20% - Accent3 5" xfId="109"/>
    <cellStyle name="20% - Accent3 6" xfId="128"/>
    <cellStyle name="20% - Accent3 7" xfId="147"/>
    <cellStyle name="20% - Accent4" xfId="32" builtinId="42" customBuiltin="1"/>
    <cellStyle name="20% - Accent4 2" xfId="53"/>
    <cellStyle name="20% - Accent4 3" xfId="74"/>
    <cellStyle name="20% - Accent4 4" xfId="93"/>
    <cellStyle name="20% - Accent4 5" xfId="112"/>
    <cellStyle name="20% - Accent4 6" xfId="131"/>
    <cellStyle name="20% - Accent4 7" xfId="150"/>
    <cellStyle name="20% - Accent5" xfId="36" builtinId="46" customBuiltin="1"/>
    <cellStyle name="20% - Accent5 2" xfId="56"/>
    <cellStyle name="20% - Accent5 3" xfId="77"/>
    <cellStyle name="20% - Accent5 4" xfId="96"/>
    <cellStyle name="20% - Accent5 5" xfId="115"/>
    <cellStyle name="20% - Accent5 6" xfId="134"/>
    <cellStyle name="20% - Accent5 7" xfId="153"/>
    <cellStyle name="20% - Accent6" xfId="40" builtinId="50" customBuiltin="1"/>
    <cellStyle name="20% - Accent6 2" xfId="59"/>
    <cellStyle name="20% - Accent6 3" xfId="80"/>
    <cellStyle name="20% - Accent6 4" xfId="99"/>
    <cellStyle name="20% - Accent6 5" xfId="118"/>
    <cellStyle name="20% - Accent6 6" xfId="137"/>
    <cellStyle name="20% - Accent6 7" xfId="156"/>
    <cellStyle name="40% - Accent1" xfId="21" builtinId="31" customBuiltin="1"/>
    <cellStyle name="40% - Accent1 2" xfId="45"/>
    <cellStyle name="40% - Accent1 3" xfId="66"/>
    <cellStyle name="40% - Accent1 4" xfId="85"/>
    <cellStyle name="40% - Accent1 5" xfId="104"/>
    <cellStyle name="40% - Accent1 6" xfId="123"/>
    <cellStyle name="40% - Accent1 7" xfId="142"/>
    <cellStyle name="40% - Accent2" xfId="25" builtinId="35" customBuiltin="1"/>
    <cellStyle name="40% - Accent2 2" xfId="48"/>
    <cellStyle name="40% - Accent2 3" xfId="69"/>
    <cellStyle name="40% - Accent2 4" xfId="88"/>
    <cellStyle name="40% - Accent2 5" xfId="107"/>
    <cellStyle name="40% - Accent2 6" xfId="126"/>
    <cellStyle name="40% - Accent2 7" xfId="145"/>
    <cellStyle name="40% - Accent3" xfId="29" builtinId="39" customBuiltin="1"/>
    <cellStyle name="40% - Accent3 2" xfId="51"/>
    <cellStyle name="40% - Accent3 3" xfId="72"/>
    <cellStyle name="40% - Accent3 4" xfId="91"/>
    <cellStyle name="40% - Accent3 5" xfId="110"/>
    <cellStyle name="40% - Accent3 6" xfId="129"/>
    <cellStyle name="40% - Accent3 7" xfId="148"/>
    <cellStyle name="40% - Accent4" xfId="33" builtinId="43" customBuiltin="1"/>
    <cellStyle name="40% - Accent4 2" xfId="54"/>
    <cellStyle name="40% - Accent4 3" xfId="75"/>
    <cellStyle name="40% - Accent4 4" xfId="94"/>
    <cellStyle name="40% - Accent4 5" xfId="113"/>
    <cellStyle name="40% - Accent4 6" xfId="132"/>
    <cellStyle name="40% - Accent4 7" xfId="151"/>
    <cellStyle name="40% - Accent5" xfId="37" builtinId="47" customBuiltin="1"/>
    <cellStyle name="40% - Accent5 2" xfId="57"/>
    <cellStyle name="40% - Accent5 3" xfId="78"/>
    <cellStyle name="40% - Accent5 4" xfId="97"/>
    <cellStyle name="40% - Accent5 5" xfId="116"/>
    <cellStyle name="40% - Accent5 6" xfId="135"/>
    <cellStyle name="40% - Accent5 7" xfId="154"/>
    <cellStyle name="40% - Accent6" xfId="41" builtinId="51" customBuiltin="1"/>
    <cellStyle name="40% - Accent6 2" xfId="60"/>
    <cellStyle name="40% - Accent6 3" xfId="81"/>
    <cellStyle name="40% - Accent6 4" xfId="100"/>
    <cellStyle name="40% - Accent6 5" xfId="119"/>
    <cellStyle name="40% - Accent6 6" xfId="138"/>
    <cellStyle name="40% - Accent6 7" xfId="157"/>
    <cellStyle name="60% - Accent1" xfId="22" builtinId="32" customBuiltin="1"/>
    <cellStyle name="60% - Accent1 2" xfId="46"/>
    <cellStyle name="60% - Accent1 3" xfId="67"/>
    <cellStyle name="60% - Accent1 4" xfId="86"/>
    <cellStyle name="60% - Accent1 5" xfId="105"/>
    <cellStyle name="60% - Accent1 6" xfId="124"/>
    <cellStyle name="60% - Accent1 7" xfId="143"/>
    <cellStyle name="60% - Accent2" xfId="26" builtinId="36" customBuiltin="1"/>
    <cellStyle name="60% - Accent2 2" xfId="49"/>
    <cellStyle name="60% - Accent2 3" xfId="70"/>
    <cellStyle name="60% - Accent2 4" xfId="89"/>
    <cellStyle name="60% - Accent2 5" xfId="108"/>
    <cellStyle name="60% - Accent2 6" xfId="127"/>
    <cellStyle name="60% - Accent2 7" xfId="146"/>
    <cellStyle name="60% - Accent3" xfId="30" builtinId="40" customBuiltin="1"/>
    <cellStyle name="60% - Accent3 2" xfId="52"/>
    <cellStyle name="60% - Accent3 3" xfId="73"/>
    <cellStyle name="60% - Accent3 4" xfId="92"/>
    <cellStyle name="60% - Accent3 5" xfId="111"/>
    <cellStyle name="60% - Accent3 6" xfId="130"/>
    <cellStyle name="60% - Accent3 7" xfId="149"/>
    <cellStyle name="60% - Accent4" xfId="34" builtinId="44" customBuiltin="1"/>
    <cellStyle name="60% - Accent4 2" xfId="55"/>
    <cellStyle name="60% - Accent4 3" xfId="76"/>
    <cellStyle name="60% - Accent4 4" xfId="95"/>
    <cellStyle name="60% - Accent4 5" xfId="114"/>
    <cellStyle name="60% - Accent4 6" xfId="133"/>
    <cellStyle name="60% - Accent4 7" xfId="152"/>
    <cellStyle name="60% - Accent5" xfId="38" builtinId="48" customBuiltin="1"/>
    <cellStyle name="60% - Accent5 2" xfId="58"/>
    <cellStyle name="60% - Accent5 3" xfId="79"/>
    <cellStyle name="60% - Accent5 4" xfId="98"/>
    <cellStyle name="60% - Accent5 5" xfId="117"/>
    <cellStyle name="60% - Accent5 6" xfId="136"/>
    <cellStyle name="60% - Accent5 7" xfId="155"/>
    <cellStyle name="60% - Accent6" xfId="42" builtinId="52" customBuiltin="1"/>
    <cellStyle name="60% - Accent6 2" xfId="61"/>
    <cellStyle name="60% - Accent6 3" xfId="82"/>
    <cellStyle name="60% - Accent6 4" xfId="101"/>
    <cellStyle name="60% - Accent6 5" xfId="120"/>
    <cellStyle name="60% - Accent6 6" xfId="139"/>
    <cellStyle name="60% - Accent6 7" xfId="158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 customBuiltin="1"/>
    <cellStyle name="Normal 2" xfId="62"/>
    <cellStyle name="Normal 3" xfId="63"/>
    <cellStyle name="Note" xfId="16" builtinId="10" customBuiltin="1"/>
    <cellStyle name="Note 2" xfId="43"/>
    <cellStyle name="Note 3" xfId="64"/>
    <cellStyle name="Note 4" xfId="83"/>
    <cellStyle name="Note 5" xfId="102"/>
    <cellStyle name="Note 6" xfId="121"/>
    <cellStyle name="Note 7" xfId="140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42" sqref="D42"/>
    </sheetView>
  </sheetViews>
  <sheetFormatPr baseColWidth="10" defaultColWidth="8.75" defaultRowHeight="11" x14ac:dyDescent="0.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94"/>
  <sheetViews>
    <sheetView tabSelected="1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K30" sqref="K30"/>
    </sheetView>
  </sheetViews>
  <sheetFormatPr baseColWidth="10" defaultColWidth="9.25" defaultRowHeight="13" x14ac:dyDescent="0.15"/>
  <cols>
    <col min="1" max="1" width="18.75" style="13" customWidth="1"/>
    <col min="2" max="2" width="61.5" style="1" customWidth="1"/>
    <col min="3" max="3" width="1" style="8" customWidth="1"/>
    <col min="4" max="4" width="15.5" style="8" customWidth="1"/>
    <col min="5" max="5" width="15.5" style="2" customWidth="1"/>
    <col min="6" max="8" width="15.5" style="3" customWidth="1"/>
    <col min="9" max="9" width="21.75" style="8" customWidth="1"/>
    <col min="10" max="10" width="5.5" style="2" customWidth="1"/>
    <col min="11" max="11" width="15.5" style="2" customWidth="1"/>
    <col min="12" max="13" width="15.5" style="3" customWidth="1"/>
    <col min="14" max="14" width="5.25" style="8" customWidth="1"/>
    <col min="15" max="16" width="15.5" style="3" customWidth="1"/>
    <col min="17" max="17" width="15.75" style="8" customWidth="1"/>
    <col min="18" max="18" width="3.75" style="8" customWidth="1"/>
    <col min="19" max="16384" width="9.25" style="1"/>
  </cols>
  <sheetData>
    <row r="1" spans="1:21" ht="13.25" customHeight="1" x14ac:dyDescent="0.15">
      <c r="A1" s="146" t="s">
        <v>2190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28"/>
      <c r="S1" s="33"/>
      <c r="T1" s="33"/>
      <c r="U1" s="1" t="s">
        <v>2154</v>
      </c>
    </row>
    <row r="2" spans="1:21" ht="13.25" customHeight="1" x14ac:dyDescent="0.15">
      <c r="A2" s="146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28"/>
      <c r="S2" s="33"/>
      <c r="T2" s="33"/>
    </row>
    <row r="3" spans="1:21" s="30" customFormat="1" x14ac:dyDescent="0.15">
      <c r="A3" s="53"/>
      <c r="B3" s="96" t="s">
        <v>969</v>
      </c>
      <c r="C3" s="97"/>
      <c r="D3" s="97">
        <f>SUM(D1004:Q1005)</f>
        <v>-9.0949470177292824E-12</v>
      </c>
      <c r="E3" s="54"/>
      <c r="F3" s="31"/>
      <c r="G3" s="31"/>
      <c r="H3" s="31"/>
      <c r="I3" s="31"/>
      <c r="J3" s="54"/>
      <c r="K3" s="54"/>
      <c r="L3" s="31"/>
      <c r="M3" s="31"/>
      <c r="N3" s="31"/>
      <c r="O3" s="31"/>
      <c r="P3" s="31"/>
      <c r="Q3" s="31"/>
      <c r="R3" s="31"/>
    </row>
    <row r="4" spans="1:21" s="30" customFormat="1" x14ac:dyDescent="0.15">
      <c r="A4" s="53"/>
      <c r="B4" s="95"/>
      <c r="C4" s="24"/>
      <c r="D4" s="24"/>
      <c r="E4" s="54"/>
      <c r="F4" s="31"/>
      <c r="G4" s="31"/>
      <c r="H4" s="31"/>
      <c r="I4" s="31"/>
      <c r="J4" s="54"/>
      <c r="K4" s="54"/>
      <c r="L4" s="31"/>
      <c r="M4" s="31"/>
      <c r="N4" s="31"/>
      <c r="O4" s="31"/>
      <c r="P4" s="31"/>
      <c r="Q4" s="31"/>
      <c r="R4" s="31"/>
    </row>
    <row r="5" spans="1:21" s="30" customFormat="1" x14ac:dyDescent="0.15">
      <c r="A5" s="53"/>
      <c r="B5" s="46"/>
      <c r="C5" s="31"/>
      <c r="D5" s="23"/>
      <c r="E5" s="58"/>
      <c r="F5" s="59" t="s">
        <v>979</v>
      </c>
      <c r="G5" s="23"/>
      <c r="H5" s="23"/>
      <c r="I5" s="23"/>
      <c r="J5" s="144" t="s">
        <v>2197</v>
      </c>
      <c r="K5" s="58"/>
      <c r="L5" s="59" t="s">
        <v>984</v>
      </c>
      <c r="M5" s="23"/>
      <c r="N5" s="145" t="s">
        <v>2196</v>
      </c>
      <c r="O5" s="59"/>
      <c r="P5" s="59" t="s">
        <v>975</v>
      </c>
      <c r="Q5" s="23"/>
      <c r="R5" s="31"/>
    </row>
    <row r="6" spans="1:21" s="30" customFormat="1" x14ac:dyDescent="0.15">
      <c r="A6" s="53"/>
      <c r="B6" s="46"/>
      <c r="C6" s="31"/>
      <c r="D6" s="73" t="s">
        <v>980</v>
      </c>
      <c r="E6" s="74" t="s">
        <v>981</v>
      </c>
      <c r="F6" s="55" t="s">
        <v>982</v>
      </c>
      <c r="G6" s="55" t="s">
        <v>983</v>
      </c>
      <c r="H6" s="55" t="s">
        <v>974</v>
      </c>
      <c r="I6" s="75"/>
      <c r="J6" s="54"/>
      <c r="K6" s="73" t="s">
        <v>2166</v>
      </c>
      <c r="L6" s="55" t="s">
        <v>2167</v>
      </c>
      <c r="M6" s="69"/>
      <c r="N6" s="31"/>
      <c r="O6" s="73" t="s">
        <v>2169</v>
      </c>
      <c r="P6" s="55" t="s">
        <v>2170</v>
      </c>
      <c r="Q6" s="75"/>
      <c r="R6" s="31"/>
    </row>
    <row r="7" spans="1:21" s="30" customFormat="1" x14ac:dyDescent="0.15">
      <c r="A7" s="53"/>
      <c r="B7" s="46"/>
      <c r="C7" s="31"/>
      <c r="D7" s="76"/>
      <c r="E7" s="77"/>
      <c r="F7" s="52"/>
      <c r="G7" s="55" t="s">
        <v>2164</v>
      </c>
      <c r="H7" s="77"/>
      <c r="I7" s="78" t="s">
        <v>2165</v>
      </c>
      <c r="J7" s="54"/>
      <c r="K7" s="60"/>
      <c r="L7" s="55"/>
      <c r="M7" s="78" t="s">
        <v>2168</v>
      </c>
      <c r="N7" s="31"/>
      <c r="O7" s="79"/>
      <c r="P7" s="55"/>
      <c r="Q7" s="78" t="s">
        <v>2171</v>
      </c>
      <c r="R7" s="31"/>
    </row>
    <row r="8" spans="1:21" s="30" customFormat="1" ht="4.5" customHeight="1" x14ac:dyDescent="0.15">
      <c r="A8" s="53"/>
      <c r="B8" s="46"/>
      <c r="C8" s="31"/>
      <c r="D8" s="76"/>
      <c r="E8" s="77"/>
      <c r="F8" s="52"/>
      <c r="G8" s="55"/>
      <c r="H8" s="77"/>
      <c r="I8" s="78"/>
      <c r="J8" s="54"/>
      <c r="K8" s="60"/>
      <c r="L8" s="55"/>
      <c r="M8" s="70"/>
      <c r="N8" s="31"/>
      <c r="O8" s="57"/>
      <c r="P8" s="31"/>
      <c r="Q8" s="72"/>
      <c r="R8" s="31"/>
    </row>
    <row r="9" spans="1:21" x14ac:dyDescent="0.15">
      <c r="A9" s="22"/>
      <c r="B9" s="9"/>
      <c r="C9" s="49"/>
      <c r="D9" s="61" t="s">
        <v>978</v>
      </c>
      <c r="E9" s="18" t="s">
        <v>978</v>
      </c>
      <c r="F9" s="18" t="s">
        <v>978</v>
      </c>
      <c r="G9" s="52" t="s">
        <v>979</v>
      </c>
      <c r="H9" s="52" t="s">
        <v>979</v>
      </c>
      <c r="I9" s="70" t="s">
        <v>979</v>
      </c>
      <c r="J9" s="1"/>
      <c r="K9" s="61" t="s">
        <v>978</v>
      </c>
      <c r="L9" s="18" t="s">
        <v>976</v>
      </c>
      <c r="M9" s="70" t="s">
        <v>984</v>
      </c>
      <c r="N9" s="49"/>
      <c r="O9" s="61" t="s">
        <v>978</v>
      </c>
      <c r="P9" s="18" t="s">
        <v>976</v>
      </c>
      <c r="Q9" s="70" t="s">
        <v>975</v>
      </c>
      <c r="R9" s="18"/>
    </row>
    <row r="10" spans="1:21" x14ac:dyDescent="0.15">
      <c r="A10" s="20" t="s">
        <v>925</v>
      </c>
      <c r="B10" s="21" t="s">
        <v>926</v>
      </c>
      <c r="C10" s="19"/>
      <c r="D10" s="62" t="s">
        <v>973</v>
      </c>
      <c r="E10" s="18" t="s">
        <v>972</v>
      </c>
      <c r="F10" s="52" t="s">
        <v>975</v>
      </c>
      <c r="G10" s="18" t="s">
        <v>978</v>
      </c>
      <c r="H10" s="18" t="s">
        <v>976</v>
      </c>
      <c r="I10" s="71" t="s">
        <v>927</v>
      </c>
      <c r="J10" s="1"/>
      <c r="K10" s="67" t="s">
        <v>977</v>
      </c>
      <c r="L10" s="17" t="s">
        <v>977</v>
      </c>
      <c r="M10" s="70" t="s">
        <v>927</v>
      </c>
      <c r="N10" s="19"/>
      <c r="O10" s="62" t="s">
        <v>975</v>
      </c>
      <c r="P10" s="16" t="s">
        <v>975</v>
      </c>
      <c r="Q10" s="71" t="s">
        <v>927</v>
      </c>
      <c r="R10" s="32"/>
      <c r="S10" s="1" t="s">
        <v>971</v>
      </c>
      <c r="T10" s="1" t="s">
        <v>970</v>
      </c>
    </row>
    <row r="11" spans="1:21" s="30" customFormat="1" x14ac:dyDescent="0.15">
      <c r="A11" s="15" t="s">
        <v>661</v>
      </c>
      <c r="B11" s="30" t="str">
        <f>IFERROR(VLOOKUP(A11,'NETSUITE ORIGINAL DATA'!$A$8:$J$957,2,FALSE),0)</f>
        <v>DM Submarine Tag A (round) - New Leaf Ingenuity 120# White</v>
      </c>
      <c r="C11" s="6"/>
      <c r="D11" s="63">
        <f>IFERROR(VLOOKUP($A11,'ORION ORIGINAL DATA'!$A$231:$H$234,3,0),0)</f>
        <v>0</v>
      </c>
      <c r="E11" s="6">
        <f>IFERROR(VLOOKUP($A11,'ORION ORIGINAL DATA'!$A$237:$H$305,3,0),0)</f>
        <v>0</v>
      </c>
      <c r="F11" s="6">
        <f>SUMIF('ORION ORIGINAL DATA'!$A$8:$A$228,$A11,'ORION ORIGINAL DATA'!$C$8:$C$228)</f>
        <v>0</v>
      </c>
      <c r="G11" s="8">
        <f t="shared" ref="G11:G74" si="0">SUM(D11:F11)</f>
        <v>0</v>
      </c>
      <c r="H11" s="6">
        <f>SUMIF('NETSUITE ORIGINAL DATA'!$A$8:$A$5000,$A11,'NETSUITE ORIGINAL DATA'!$E$8:$E$5000)</f>
        <v>0</v>
      </c>
      <c r="I11" s="84">
        <f t="shared" ref="I11:I74" si="1">SUM(G11-H11)</f>
        <v>0</v>
      </c>
      <c r="K11" s="63">
        <f>SUMIF('ORION ORIGINAL DATA'!$A$8:$A$305,$A11,'ORION ORIGINAL DATA'!$D$8:$D$305)+D11</f>
        <v>0</v>
      </c>
      <c r="L11" s="6">
        <f>SUMIF('NETSUITE ORIGINAL DATA'!$A$8:$A$5000,$A11,'NETSUITE ORIGINAL DATA'!$G$8:$G$5000)</f>
        <v>0</v>
      </c>
      <c r="M11" s="68">
        <f t="shared" ref="M11:M74" si="2">K11-L11</f>
        <v>0</v>
      </c>
      <c r="N11" s="6"/>
      <c r="O11" s="63">
        <f>SUMIF('ORION ORIGINAL DATA'!$A$8:$A$305,$A11,'ORION ORIGINAL DATA'!$E$8:$E$305)-D11</f>
        <v>0</v>
      </c>
      <c r="P11" s="6">
        <f>SUMIF('NETSUITE ORIGINAL DATA'!$A$8:$A$5000,$A11,'NETSUITE ORIGINAL DATA'!$E$8:$E$5000)-SUMIF('NETSUITE ORIGINAL DATA'!$A$8:$A$5000,$A11,'NETSUITE ORIGINAL DATA'!$G$8:$G$5000)</f>
        <v>0</v>
      </c>
      <c r="Q11" s="66">
        <f t="shared" ref="Q11:Q74" si="3">SUM(O11-P11)</f>
        <v>0</v>
      </c>
      <c r="R11" s="8"/>
    </row>
    <row r="12" spans="1:21" s="30" customFormat="1" x14ac:dyDescent="0.15">
      <c r="A12" s="15" t="s">
        <v>662</v>
      </c>
      <c r="B12" s="30" t="str">
        <f>IFERROR(VLOOKUP(A12,'NETSUITE ORIGINAL DATA'!$A$8:$J$957,2,FALSE),0)</f>
        <v>DM Submarine Tag B (rectangular) - New Leaf Ingenuity 120# White</v>
      </c>
      <c r="C12" s="6"/>
      <c r="D12" s="63">
        <f>IFERROR(VLOOKUP($A12,'ORION ORIGINAL DATA'!$A$231:$H$234,3,0),0)</f>
        <v>0</v>
      </c>
      <c r="E12" s="6">
        <f>IFERROR(VLOOKUP($A12,'ORION ORIGINAL DATA'!$A$237:$H$305,3,0),0)</f>
        <v>0</v>
      </c>
      <c r="F12" s="6">
        <f>SUMIF('ORION ORIGINAL DATA'!$A$8:$A$228,$A12,'ORION ORIGINAL DATA'!$C$8:$C$228)</f>
        <v>0</v>
      </c>
      <c r="G12" s="8">
        <f t="shared" si="0"/>
        <v>0</v>
      </c>
      <c r="H12" s="6">
        <f>SUMIF('NETSUITE ORIGINAL DATA'!$A$8:$A$5000,$A12,'NETSUITE ORIGINAL DATA'!$E$8:$E$5000)</f>
        <v>0</v>
      </c>
      <c r="I12" s="66">
        <f t="shared" si="1"/>
        <v>0</v>
      </c>
      <c r="K12" s="63">
        <f>SUMIF('ORION ORIGINAL DATA'!$A$8:$A$305,$A12,'ORION ORIGINAL DATA'!$D$8:$D$305)+D12</f>
        <v>0</v>
      </c>
      <c r="L12" s="6">
        <f>SUMIF('NETSUITE ORIGINAL DATA'!$A$8:$A$5000,$A12,'NETSUITE ORIGINAL DATA'!$G$8:$G$5000)</f>
        <v>0</v>
      </c>
      <c r="M12" s="68">
        <f t="shared" si="2"/>
        <v>0</v>
      </c>
      <c r="N12" s="6"/>
      <c r="O12" s="63">
        <f>SUMIF('ORION ORIGINAL DATA'!$A$8:$A$305,$A12,'ORION ORIGINAL DATA'!$E$8:$E$305)-D12</f>
        <v>0</v>
      </c>
      <c r="P12" s="6">
        <f>SUMIF('NETSUITE ORIGINAL DATA'!$A$8:$A$5000,$A12,'NETSUITE ORIGINAL DATA'!$E$8:$E$5000)-SUMIF('NETSUITE ORIGINAL DATA'!$A$8:$A$5000,$A12,'NETSUITE ORIGINAL DATA'!$G$8:$G$5000)</f>
        <v>0</v>
      </c>
      <c r="Q12" s="66">
        <f t="shared" si="3"/>
        <v>0</v>
      </c>
      <c r="R12" s="8"/>
    </row>
    <row r="13" spans="1:21" s="30" customFormat="1" x14ac:dyDescent="0.15">
      <c r="A13" s="15" t="s">
        <v>494</v>
      </c>
      <c r="B13" s="30" t="str">
        <f>IFERROR(VLOOKUP(A13,'NETSUITE ORIGINAL DATA'!$A$8:$J$957,2,FALSE),0)</f>
        <v>Costco Truck Set - City Helpers Retail Package Insert</v>
      </c>
      <c r="C13" s="6"/>
      <c r="D13" s="63">
        <f>IFERROR(VLOOKUP($A13,'ORION ORIGINAL DATA'!$A$231:$H$234,3,0),0)</f>
        <v>0</v>
      </c>
      <c r="E13" s="6">
        <f>IFERROR(VLOOKUP($A13,'ORION ORIGINAL DATA'!$A$237:$H$305,3,0),0)</f>
        <v>0</v>
      </c>
      <c r="F13" s="6">
        <f>SUMIF('ORION ORIGINAL DATA'!$A$8:$A$228,$A13,'ORION ORIGINAL DATA'!$C$8:$C$228)</f>
        <v>0</v>
      </c>
      <c r="G13" s="8">
        <f t="shared" si="0"/>
        <v>0</v>
      </c>
      <c r="H13" s="6">
        <f>SUMIF('NETSUITE ORIGINAL DATA'!$A$8:$A$5000,$A13,'NETSUITE ORIGINAL DATA'!$E$8:$E$5000)</f>
        <v>0</v>
      </c>
      <c r="I13" s="66">
        <f t="shared" si="1"/>
        <v>0</v>
      </c>
      <c r="K13" s="63">
        <f>SUMIF('ORION ORIGINAL DATA'!$A$8:$A$305,$A13,'ORION ORIGINAL DATA'!$D$8:$D$305)+D13</f>
        <v>0</v>
      </c>
      <c r="L13" s="6">
        <f>SUMIF('NETSUITE ORIGINAL DATA'!$A$8:$A$5000,$A13,'NETSUITE ORIGINAL DATA'!$G$8:$G$5000)</f>
        <v>0</v>
      </c>
      <c r="M13" s="68">
        <f t="shared" si="2"/>
        <v>0</v>
      </c>
      <c r="N13" s="6"/>
      <c r="O13" s="63">
        <f>SUMIF('ORION ORIGINAL DATA'!$A$8:$A$305,$A13,'ORION ORIGINAL DATA'!$E$8:$E$305)-D13</f>
        <v>0</v>
      </c>
      <c r="P13" s="6">
        <f>SUMIF('NETSUITE ORIGINAL DATA'!$A$8:$A$5000,$A13,'NETSUITE ORIGINAL DATA'!$E$8:$E$5000)-SUMIF('NETSUITE ORIGINAL DATA'!$A$8:$A$5000,$A13,'NETSUITE ORIGINAL DATA'!$G$8:$G$5000)</f>
        <v>0</v>
      </c>
      <c r="Q13" s="66">
        <f t="shared" si="3"/>
        <v>0</v>
      </c>
      <c r="R13" s="8"/>
    </row>
    <row r="14" spans="1:21" s="30" customFormat="1" x14ac:dyDescent="0.15">
      <c r="A14" s="15" t="s">
        <v>659</v>
      </c>
      <c r="B14" s="30" t="str">
        <f>IFERROR(VLOOKUP(A14,'NETSUITE ORIGINAL DATA'!$A$8:$J$957,2,FALSE),0)</f>
        <v>DM Sand Set Tag A (round) - New Leaf Ingenuity 120# White</v>
      </c>
      <c r="C14" s="6"/>
      <c r="D14" s="63">
        <f>IFERROR(VLOOKUP($A14,'ORION ORIGINAL DATA'!$A$231:$H$234,3,0),0)</f>
        <v>0</v>
      </c>
      <c r="E14" s="6">
        <f>IFERROR(VLOOKUP($A14,'ORION ORIGINAL DATA'!$A$237:$H$305,3,0),0)</f>
        <v>0</v>
      </c>
      <c r="F14" s="6">
        <f>SUMIF('ORION ORIGINAL DATA'!$A$8:$A$228,$A14,'ORION ORIGINAL DATA'!$C$8:$C$228)</f>
        <v>0</v>
      </c>
      <c r="G14" s="8">
        <f t="shared" si="0"/>
        <v>0</v>
      </c>
      <c r="H14" s="6">
        <f>SUMIF('NETSUITE ORIGINAL DATA'!$A$8:$A$5000,$A14,'NETSUITE ORIGINAL DATA'!$E$8:$E$5000)</f>
        <v>0</v>
      </c>
      <c r="I14" s="66">
        <f t="shared" si="1"/>
        <v>0</v>
      </c>
      <c r="K14" s="63">
        <f>SUMIF('ORION ORIGINAL DATA'!$A$8:$A$305,$A14,'ORION ORIGINAL DATA'!$D$8:$D$305)+D14</f>
        <v>0</v>
      </c>
      <c r="L14" s="6">
        <f>SUMIF('NETSUITE ORIGINAL DATA'!$A$8:$A$5000,$A14,'NETSUITE ORIGINAL DATA'!$G$8:$G$5000)</f>
        <v>0</v>
      </c>
      <c r="M14" s="68">
        <f t="shared" si="2"/>
        <v>0</v>
      </c>
      <c r="N14" s="6"/>
      <c r="O14" s="63">
        <f>SUMIF('ORION ORIGINAL DATA'!$A$8:$A$305,$A14,'ORION ORIGINAL DATA'!$E$8:$E$305)-D14</f>
        <v>0</v>
      </c>
      <c r="P14" s="6">
        <f>SUMIF('NETSUITE ORIGINAL DATA'!$A$8:$A$5000,$A14,'NETSUITE ORIGINAL DATA'!$E$8:$E$5000)-SUMIF('NETSUITE ORIGINAL DATA'!$A$8:$A$5000,$A14,'NETSUITE ORIGINAL DATA'!$G$8:$G$5000)</f>
        <v>0</v>
      </c>
      <c r="Q14" s="66">
        <f t="shared" si="3"/>
        <v>0</v>
      </c>
      <c r="R14" s="8"/>
    </row>
    <row r="15" spans="1:21" s="30" customFormat="1" x14ac:dyDescent="0.15">
      <c r="A15" s="15" t="s">
        <v>660</v>
      </c>
      <c r="B15" s="30" t="str">
        <f>IFERROR(VLOOKUP(A15,'NETSUITE ORIGINAL DATA'!$A$8:$J$957,2,FALSE),0)</f>
        <v>DM Sand Set Tag B (rectangular) - New Leaf Ingenuity 120# White</v>
      </c>
      <c r="C15" s="6"/>
      <c r="D15" s="63">
        <f>IFERROR(VLOOKUP($A15,'ORION ORIGINAL DATA'!$A$231:$H$234,3,0),0)</f>
        <v>0</v>
      </c>
      <c r="E15" s="6">
        <f>IFERROR(VLOOKUP($A15,'ORION ORIGINAL DATA'!$A$237:$H$305,3,0),0)</f>
        <v>0</v>
      </c>
      <c r="F15" s="6">
        <f>SUMIF('ORION ORIGINAL DATA'!$A$8:$A$228,$A15,'ORION ORIGINAL DATA'!$C$8:$C$228)</f>
        <v>0</v>
      </c>
      <c r="G15" s="8">
        <f t="shared" si="0"/>
        <v>0</v>
      </c>
      <c r="H15" s="6">
        <f>SUMIF('NETSUITE ORIGINAL DATA'!$A$8:$A$5000,$A15,'NETSUITE ORIGINAL DATA'!$E$8:$E$5000)</f>
        <v>0</v>
      </c>
      <c r="I15" s="66">
        <f t="shared" si="1"/>
        <v>0</v>
      </c>
      <c r="K15" s="63">
        <f>SUMIF('ORION ORIGINAL DATA'!$A$8:$A$305,$A15,'ORION ORIGINAL DATA'!$D$8:$D$305)+D15</f>
        <v>0</v>
      </c>
      <c r="L15" s="6">
        <f>SUMIF('NETSUITE ORIGINAL DATA'!$A$8:$A$5000,$A15,'NETSUITE ORIGINAL DATA'!$G$8:$G$5000)</f>
        <v>0</v>
      </c>
      <c r="M15" s="68">
        <f t="shared" si="2"/>
        <v>0</v>
      </c>
      <c r="N15" s="6"/>
      <c r="O15" s="63">
        <f>SUMIF('ORION ORIGINAL DATA'!$A$8:$A$305,$A15,'ORION ORIGINAL DATA'!$E$8:$E$305)-D15</f>
        <v>0</v>
      </c>
      <c r="P15" s="6">
        <f>SUMIF('NETSUITE ORIGINAL DATA'!$A$8:$A$5000,$A15,'NETSUITE ORIGINAL DATA'!$E$8:$E$5000)-SUMIF('NETSUITE ORIGINAL DATA'!$A$8:$A$5000,$A15,'NETSUITE ORIGINAL DATA'!$G$8:$G$5000)</f>
        <v>0</v>
      </c>
      <c r="Q15" s="66">
        <f t="shared" si="3"/>
        <v>0</v>
      </c>
      <c r="R15" s="8"/>
    </row>
    <row r="16" spans="1:21" s="30" customFormat="1" x14ac:dyDescent="0.15">
      <c r="A16" s="15" t="s">
        <v>394</v>
      </c>
      <c r="B16" s="30" t="str">
        <f>IFERROR(VLOOKUP(A16,'NETSUITE ORIGINAL DATA'!$A$8:$J$957,2,FALSE),0)</f>
        <v>Purple Lid Sugar Bowl</v>
      </c>
      <c r="C16" s="6"/>
      <c r="D16" s="63">
        <f>IFERROR(VLOOKUP($A16,'ORION ORIGINAL DATA'!$A$231:$H$234,3,0),0)</f>
        <v>0</v>
      </c>
      <c r="E16" s="6">
        <f>IFERROR(VLOOKUP($A16,'ORION ORIGINAL DATA'!$A$237:$H$305,3,0),0)</f>
        <v>0</v>
      </c>
      <c r="F16" s="6">
        <f>SUMIF('ORION ORIGINAL DATA'!$A$8:$A$228,$A16,'ORION ORIGINAL DATA'!$C$8:$C$228)</f>
        <v>0</v>
      </c>
      <c r="G16" s="8">
        <f t="shared" si="0"/>
        <v>0</v>
      </c>
      <c r="H16" s="6">
        <f>SUMIF('NETSUITE ORIGINAL DATA'!$A$8:$A$5000,$A16,'NETSUITE ORIGINAL DATA'!$E$8:$E$5000)</f>
        <v>0</v>
      </c>
      <c r="I16" s="66">
        <f t="shared" si="1"/>
        <v>0</v>
      </c>
      <c r="K16" s="63">
        <f>SUMIF('ORION ORIGINAL DATA'!$A$8:$A$305,$A16,'ORION ORIGINAL DATA'!$D$8:$D$305)+D16</f>
        <v>0</v>
      </c>
      <c r="L16" s="6">
        <f>SUMIF('NETSUITE ORIGINAL DATA'!$A$8:$A$5000,$A16,'NETSUITE ORIGINAL DATA'!$G$8:$G$5000)</f>
        <v>0</v>
      </c>
      <c r="M16" s="68">
        <f t="shared" si="2"/>
        <v>0</v>
      </c>
      <c r="N16" s="6"/>
      <c r="O16" s="63">
        <f>SUMIF('ORION ORIGINAL DATA'!$A$8:$A$305,$A16,'ORION ORIGINAL DATA'!$E$8:$E$305)-D16</f>
        <v>0</v>
      </c>
      <c r="P16" s="6">
        <f>SUMIF('NETSUITE ORIGINAL DATA'!$A$8:$A$5000,$A16,'NETSUITE ORIGINAL DATA'!$E$8:$E$5000)-SUMIF('NETSUITE ORIGINAL DATA'!$A$8:$A$5000,$A16,'NETSUITE ORIGINAL DATA'!$G$8:$G$5000)</f>
        <v>0</v>
      </c>
      <c r="Q16" s="66">
        <f t="shared" si="3"/>
        <v>0</v>
      </c>
      <c r="R16" s="8"/>
    </row>
    <row r="17" spans="1:24" s="30" customFormat="1" x14ac:dyDescent="0.15">
      <c r="A17" s="15" t="s">
        <v>495</v>
      </c>
      <c r="B17" s="30" t="str">
        <f>IFERROR(VLOOKUP(A17,'NETSUITE ORIGINAL DATA'!$A$8:$J$957,2,FALSE),0)</f>
        <v>Costco Truck Set - City Helpers Retail Package</v>
      </c>
      <c r="C17" s="6"/>
      <c r="D17" s="63">
        <f>IFERROR(VLOOKUP($A17,'ORION ORIGINAL DATA'!$A$231:$H$234,3,0),0)</f>
        <v>0</v>
      </c>
      <c r="E17" s="6">
        <f>IFERROR(VLOOKUP($A17,'ORION ORIGINAL DATA'!$A$237:$H$305,3,0),0)</f>
        <v>0</v>
      </c>
      <c r="F17" s="6">
        <f>SUMIF('ORION ORIGINAL DATA'!$A$8:$A$228,$A17,'ORION ORIGINAL DATA'!$C$8:$C$228)</f>
        <v>0</v>
      </c>
      <c r="G17" s="8">
        <f t="shared" si="0"/>
        <v>0</v>
      </c>
      <c r="H17" s="6">
        <f>SUMIF('NETSUITE ORIGINAL DATA'!$A$8:$A$5000,$A17,'NETSUITE ORIGINAL DATA'!$E$8:$E$5000)</f>
        <v>0</v>
      </c>
      <c r="I17" s="66">
        <f t="shared" si="1"/>
        <v>0</v>
      </c>
      <c r="K17" s="63">
        <f>SUMIF('ORION ORIGINAL DATA'!$A$8:$A$305,$A17,'ORION ORIGINAL DATA'!$D$8:$D$305)+D17</f>
        <v>0</v>
      </c>
      <c r="L17" s="6">
        <f>SUMIF('NETSUITE ORIGINAL DATA'!$A$8:$A$5000,$A17,'NETSUITE ORIGINAL DATA'!$G$8:$G$5000)</f>
        <v>0</v>
      </c>
      <c r="M17" s="68">
        <f t="shared" si="2"/>
        <v>0</v>
      </c>
      <c r="N17" s="6"/>
      <c r="O17" s="63">
        <f>SUMIF('ORION ORIGINAL DATA'!$A$8:$A$305,$A17,'ORION ORIGINAL DATA'!$E$8:$E$305)-D17</f>
        <v>0</v>
      </c>
      <c r="P17" s="6">
        <f>SUMIF('NETSUITE ORIGINAL DATA'!$A$8:$A$5000,$A17,'NETSUITE ORIGINAL DATA'!$E$8:$E$5000)-SUMIF('NETSUITE ORIGINAL DATA'!$A$8:$A$5000,$A17,'NETSUITE ORIGINAL DATA'!$G$8:$G$5000)</f>
        <v>0</v>
      </c>
      <c r="Q17" s="66">
        <f t="shared" si="3"/>
        <v>0</v>
      </c>
      <c r="R17" s="8"/>
    </row>
    <row r="18" spans="1:24" s="39" customFormat="1" x14ac:dyDescent="0.15">
      <c r="A18" s="38" t="s">
        <v>509</v>
      </c>
      <c r="B18" s="39" t="str">
        <f>IFERROR(VLOOKUP(A18,'NETSUITE ORIGINAL DATA'!$A$8:$J$957,2,FALSE),0)</f>
        <v>Board Book 3-Pack Master (unprinted, stock box) – 1250 units @ $0.481/unit</v>
      </c>
      <c r="C18" s="40"/>
      <c r="D18" s="64">
        <f>IFERROR(VLOOKUP($A18,'ORION ORIGINAL DATA'!$A$231:$H$234,3,0),0)</f>
        <v>0</v>
      </c>
      <c r="E18" s="40">
        <f>IFERROR(VLOOKUP($A18,'ORION ORIGINAL DATA'!$A$237:$H$305,3,0),0)</f>
        <v>0</v>
      </c>
      <c r="F18" s="40">
        <f>SUMIF('ORION ORIGINAL DATA'!$A$8:$A$228,$A18,'ORION ORIGINAL DATA'!$C$8:$C$228)</f>
        <v>0</v>
      </c>
      <c r="G18" s="41">
        <f t="shared" si="0"/>
        <v>0</v>
      </c>
      <c r="H18" s="40">
        <f>SUMIF('NETSUITE ORIGINAL DATA'!$A$8:$A$5000,$A18,'NETSUITE ORIGINAL DATA'!$E$8:$E$5000)</f>
        <v>1250</v>
      </c>
      <c r="I18" s="80">
        <f t="shared" si="1"/>
        <v>-1250</v>
      </c>
      <c r="K18" s="63">
        <f>SUMIF('ORION ORIGINAL DATA'!$A$8:$A$305,$A18,'ORION ORIGINAL DATA'!$D$8:$D$305)+D18</f>
        <v>0</v>
      </c>
      <c r="L18" s="40">
        <f>SUMIF('NETSUITE ORIGINAL DATA'!$A$8:$A$5000,$A18,'NETSUITE ORIGINAL DATA'!$G$8:$G$5000)</f>
        <v>0</v>
      </c>
      <c r="M18" s="81">
        <f t="shared" si="2"/>
        <v>0</v>
      </c>
      <c r="N18" s="40"/>
      <c r="O18" s="63">
        <f>SUMIF('ORION ORIGINAL DATA'!$A$8:$A$305,$A18,'ORION ORIGINAL DATA'!$E$8:$E$305)-D18</f>
        <v>0</v>
      </c>
      <c r="P18" s="40">
        <f>SUMIF('NETSUITE ORIGINAL DATA'!$A$8:$A$5000,$A18,'NETSUITE ORIGINAL DATA'!$E$8:$E$5000)-SUMIF('NETSUITE ORIGINAL DATA'!$A$8:$A$5000,$A18,'NETSUITE ORIGINAL DATA'!$G$8:$G$5000)</f>
        <v>1250</v>
      </c>
      <c r="Q18" s="80">
        <f t="shared" si="3"/>
        <v>-1250</v>
      </c>
      <c r="R18" s="41"/>
      <c r="S18" s="39" t="s">
        <v>2174</v>
      </c>
    </row>
    <row r="19" spans="1:24" s="30" customFormat="1" x14ac:dyDescent="0.15">
      <c r="A19" s="15" t="s">
        <v>498</v>
      </c>
      <c r="B19" s="30" t="str">
        <f>IFERROR(VLOOKUP(A19,'NETSUITE ORIGINAL DATA'!$A$8:$J$957,2,FALSE),0)</f>
        <v>Costco Truck Set Retail Tray - 3" Height</v>
      </c>
      <c r="C19" s="6"/>
      <c r="D19" s="63">
        <f>IFERROR(VLOOKUP($A19,'ORION ORIGINAL DATA'!$A$231:$H$234,3,0),0)</f>
        <v>0</v>
      </c>
      <c r="E19" s="6">
        <f>IFERROR(VLOOKUP($A19,'ORION ORIGINAL DATA'!$A$237:$H$305,3,0),0)</f>
        <v>0</v>
      </c>
      <c r="F19" s="6">
        <f>SUMIF('ORION ORIGINAL DATA'!$A$8:$A$228,$A19,'ORION ORIGINAL DATA'!$C$8:$C$228)</f>
        <v>0</v>
      </c>
      <c r="G19" s="8">
        <f t="shared" si="0"/>
        <v>0</v>
      </c>
      <c r="H19" s="6">
        <f>SUMIF('NETSUITE ORIGINAL DATA'!$A$8:$A$5000,$A19,'NETSUITE ORIGINAL DATA'!$E$8:$E$5000)</f>
        <v>0</v>
      </c>
      <c r="I19" s="66">
        <f t="shared" si="1"/>
        <v>0</v>
      </c>
      <c r="K19" s="63">
        <f>SUMIF('ORION ORIGINAL DATA'!$A$8:$A$305,$A19,'ORION ORIGINAL DATA'!$D$8:$D$305)+D19</f>
        <v>0</v>
      </c>
      <c r="L19" s="6">
        <f>SUMIF('NETSUITE ORIGINAL DATA'!$A$8:$A$5000,$A19,'NETSUITE ORIGINAL DATA'!$G$8:$G$5000)</f>
        <v>0</v>
      </c>
      <c r="M19" s="68">
        <f t="shared" si="2"/>
        <v>0</v>
      </c>
      <c r="N19" s="6"/>
      <c r="O19" s="63">
        <f>SUMIF('ORION ORIGINAL DATA'!$A$8:$A$305,$A19,'ORION ORIGINAL DATA'!$E$8:$E$305)-D19</f>
        <v>0</v>
      </c>
      <c r="P19" s="6">
        <f>SUMIF('NETSUITE ORIGINAL DATA'!$A$8:$A$5000,$A19,'NETSUITE ORIGINAL DATA'!$E$8:$E$5000)-SUMIF('NETSUITE ORIGINAL DATA'!$A$8:$A$5000,$A19,'NETSUITE ORIGINAL DATA'!$G$8:$G$5000)</f>
        <v>0</v>
      </c>
      <c r="Q19" s="66">
        <f t="shared" si="3"/>
        <v>0</v>
      </c>
      <c r="R19" s="8"/>
    </row>
    <row r="20" spans="1:24" s="39" customFormat="1" x14ac:dyDescent="0.15">
      <c r="A20" s="38" t="s">
        <v>284</v>
      </c>
      <c r="B20" s="39" t="str">
        <f>IFERROR(VLOOKUP(A20,'NETSUITE ORIGINAL DATA'!$A$8:$J$957,2,FALSE),0)</f>
        <v>Euxyl 9010 ( Ross Organics Item #SCH10032) - Lbs.</v>
      </c>
      <c r="C20" s="40"/>
      <c r="D20" s="64">
        <f>IFERROR(VLOOKUP($A20,'ORION ORIGINAL DATA'!$A$231:$H$234,3,0),0)</f>
        <v>0</v>
      </c>
      <c r="E20" s="40">
        <f>IFERROR(VLOOKUP($A20,'ORION ORIGINAL DATA'!$A$237:$H$305,3,0),0)</f>
        <v>0</v>
      </c>
      <c r="F20" s="40">
        <f>SUMIF('ORION ORIGINAL DATA'!$A$8:$A$228,$A20,'ORION ORIGINAL DATA'!$C$8:$C$228)</f>
        <v>0</v>
      </c>
      <c r="G20" s="41">
        <f t="shared" si="0"/>
        <v>0</v>
      </c>
      <c r="H20" s="40">
        <f>SUMIF('NETSUITE ORIGINAL DATA'!$A$8:$A$5000,$A20,'NETSUITE ORIGINAL DATA'!$E$8:$E$5000)</f>
        <v>881.85</v>
      </c>
      <c r="I20" s="80">
        <f t="shared" si="1"/>
        <v>-881.85</v>
      </c>
      <c r="K20" s="63">
        <f>SUMIF('ORION ORIGINAL DATA'!$A$8:$A$305,$A20,'ORION ORIGINAL DATA'!$D$8:$D$305)+D20</f>
        <v>0</v>
      </c>
      <c r="L20" s="40">
        <f>SUMIF('NETSUITE ORIGINAL DATA'!$A$8:$A$5000,$A20,'NETSUITE ORIGINAL DATA'!$G$8:$G$5000)</f>
        <v>0</v>
      </c>
      <c r="M20" s="81">
        <f t="shared" si="2"/>
        <v>0</v>
      </c>
      <c r="N20" s="40"/>
      <c r="O20" s="63">
        <f>SUMIF('ORION ORIGINAL DATA'!$A$8:$A$305,$A20,'ORION ORIGINAL DATA'!$E$8:$E$305)-D20</f>
        <v>0</v>
      </c>
      <c r="P20" s="40">
        <f>SUMIF('NETSUITE ORIGINAL DATA'!$A$8:$A$5000,$A20,'NETSUITE ORIGINAL DATA'!$E$8:$E$5000)-SUMIF('NETSUITE ORIGINAL DATA'!$A$8:$A$5000,$A20,'NETSUITE ORIGINAL DATA'!$G$8:$G$5000)</f>
        <v>881.85</v>
      </c>
      <c r="Q20" s="80">
        <f t="shared" si="3"/>
        <v>-881.85</v>
      </c>
      <c r="R20" s="41" t="s">
        <v>980</v>
      </c>
      <c r="S20" s="39" t="s">
        <v>2173</v>
      </c>
    </row>
    <row r="21" spans="1:24" s="30" customFormat="1" x14ac:dyDescent="0.15">
      <c r="A21" s="15" t="s">
        <v>496</v>
      </c>
      <c r="B21" s="30" t="str">
        <f>IFERROR(VLOOKUP(A21,'NETSUITE ORIGINAL DATA'!$A$8:$J$957,2,FALSE),0)</f>
        <v>Costco Truck Set Corner Boards - 1620 per pallet</v>
      </c>
      <c r="C21" s="6"/>
      <c r="D21" s="63">
        <f>IFERROR(VLOOKUP($A21,'ORION ORIGINAL DATA'!$A$231:$H$234,3,0),0)</f>
        <v>0</v>
      </c>
      <c r="E21" s="6">
        <f>IFERROR(VLOOKUP($A21,'ORION ORIGINAL DATA'!$A$237:$H$305,3,0),0)</f>
        <v>0</v>
      </c>
      <c r="F21" s="6">
        <f>SUMIF('ORION ORIGINAL DATA'!$A$8:$A$228,$A21,'ORION ORIGINAL DATA'!$C$8:$C$228)</f>
        <v>0</v>
      </c>
      <c r="G21" s="8">
        <f t="shared" si="0"/>
        <v>0</v>
      </c>
      <c r="H21" s="6">
        <f>SUMIF('NETSUITE ORIGINAL DATA'!$A$8:$A$5000,$A21,'NETSUITE ORIGINAL DATA'!$E$8:$E$5000)</f>
        <v>0</v>
      </c>
      <c r="I21" s="66">
        <f t="shared" si="1"/>
        <v>0</v>
      </c>
      <c r="K21" s="63">
        <f>SUMIF('ORION ORIGINAL DATA'!$A$8:$A$305,$A21,'ORION ORIGINAL DATA'!$D$8:$D$305)+D21</f>
        <v>0</v>
      </c>
      <c r="L21" s="6">
        <f>SUMIF('NETSUITE ORIGINAL DATA'!$A$8:$A$5000,$A21,'NETSUITE ORIGINAL DATA'!$G$8:$G$5000)</f>
        <v>0</v>
      </c>
      <c r="M21" s="68">
        <f t="shared" si="2"/>
        <v>0</v>
      </c>
      <c r="N21" s="6"/>
      <c r="O21" s="63">
        <f>SUMIF('ORION ORIGINAL DATA'!$A$8:$A$305,$A21,'ORION ORIGINAL DATA'!$E$8:$E$305)-D21</f>
        <v>0</v>
      </c>
      <c r="P21" s="6">
        <f>SUMIF('NETSUITE ORIGINAL DATA'!$A$8:$A$5000,$A21,'NETSUITE ORIGINAL DATA'!$E$8:$E$5000)-SUMIF('NETSUITE ORIGINAL DATA'!$A$8:$A$5000,$A21,'NETSUITE ORIGINAL DATA'!$G$8:$G$5000)</f>
        <v>0</v>
      </c>
      <c r="Q21" s="66">
        <f t="shared" si="3"/>
        <v>0</v>
      </c>
      <c r="R21" s="8"/>
    </row>
    <row r="22" spans="1:24" s="30" customFormat="1" x14ac:dyDescent="0.15">
      <c r="A22" s="15" t="s">
        <v>497</v>
      </c>
      <c r="B22" s="30" t="str">
        <f>IFERROR(VLOOKUP(A22,'NETSUITE ORIGINAL DATA'!$A$8:$J$957,2,FALSE),0)</f>
        <v>Costco Truck Set Pallet Shroud</v>
      </c>
      <c r="C22" s="6"/>
      <c r="D22" s="63">
        <f>IFERROR(VLOOKUP($A22,'ORION ORIGINAL DATA'!$A$231:$H$234,3,0),0)</f>
        <v>0</v>
      </c>
      <c r="E22" s="6">
        <f>IFERROR(VLOOKUP($A22,'ORION ORIGINAL DATA'!$A$237:$H$305,3,0),0)</f>
        <v>0</v>
      </c>
      <c r="F22" s="6">
        <f>SUMIF('ORION ORIGINAL DATA'!$A$8:$A$228,$A22,'ORION ORIGINAL DATA'!$C$8:$C$228)</f>
        <v>0</v>
      </c>
      <c r="G22" s="8">
        <f t="shared" si="0"/>
        <v>0</v>
      </c>
      <c r="H22" s="6">
        <f>SUMIF('NETSUITE ORIGINAL DATA'!$A$8:$A$5000,$A22,'NETSUITE ORIGINAL DATA'!$E$8:$E$5000)</f>
        <v>0</v>
      </c>
      <c r="I22" s="66">
        <f t="shared" si="1"/>
        <v>0</v>
      </c>
      <c r="K22" s="63">
        <f>SUMIF('ORION ORIGINAL DATA'!$A$8:$A$305,$A22,'ORION ORIGINAL DATA'!$D$8:$D$305)+D22</f>
        <v>0</v>
      </c>
      <c r="L22" s="6">
        <f>SUMIF('NETSUITE ORIGINAL DATA'!$A$8:$A$5000,$A22,'NETSUITE ORIGINAL DATA'!$G$8:$G$5000)</f>
        <v>0</v>
      </c>
      <c r="M22" s="68">
        <f t="shared" si="2"/>
        <v>0</v>
      </c>
      <c r="N22" s="6"/>
      <c r="O22" s="63">
        <f>SUMIF('ORION ORIGINAL DATA'!$A$8:$A$305,$A22,'ORION ORIGINAL DATA'!$E$8:$E$305)-D22</f>
        <v>0</v>
      </c>
      <c r="P22" s="6">
        <f>SUMIF('NETSUITE ORIGINAL DATA'!$A$8:$A$5000,$A22,'NETSUITE ORIGINAL DATA'!$E$8:$E$5000)-SUMIF('NETSUITE ORIGINAL DATA'!$A$8:$A$5000,$A22,'NETSUITE ORIGINAL DATA'!$G$8:$G$5000)</f>
        <v>0</v>
      </c>
      <c r="Q22" s="66">
        <f t="shared" si="3"/>
        <v>0</v>
      </c>
      <c r="R22" s="8"/>
    </row>
    <row r="23" spans="1:24" s="44" customFormat="1" x14ac:dyDescent="0.15">
      <c r="A23" s="43" t="s">
        <v>88</v>
      </c>
      <c r="B23" s="44" t="str">
        <f>IFERROR(VLOOKUP(A23,'NETSUITE ORIGINAL DATA'!$A$8:$J$957,2,FALSE),0)</f>
        <v>TEA01R</v>
      </c>
      <c r="C23" s="37"/>
      <c r="D23" s="65">
        <f>IFERROR(VLOOKUP($A23,'ORION ORIGINAL DATA'!$A$231:$H$234,3,0),0)</f>
        <v>0</v>
      </c>
      <c r="E23" s="37">
        <f>IFERROR(VLOOKUP($A23,'ORION ORIGINAL DATA'!$A$237:$H$305,3,0),0)</f>
        <v>100</v>
      </c>
      <c r="F23" s="37">
        <f>SUMIF('ORION ORIGINAL DATA'!$A$8:$A$228,$A23,'ORION ORIGINAL DATA'!$C$8:$C$228)</f>
        <v>531</v>
      </c>
      <c r="G23" s="45">
        <f t="shared" si="0"/>
        <v>631</v>
      </c>
      <c r="H23" s="37">
        <f>SUMIF('NETSUITE ORIGINAL DATA'!$A$8:$A$5000,$A23,'NETSUITE ORIGINAL DATA'!$E$8:$E$5000)</f>
        <v>995</v>
      </c>
      <c r="I23" s="82">
        <f t="shared" si="1"/>
        <v>-364</v>
      </c>
      <c r="K23" s="63">
        <f>SUMIF('ORION ORIGINAL DATA'!$A$8:$A$305,$A23,'ORION ORIGINAL DATA'!$D$8:$D$305)+D23</f>
        <v>531</v>
      </c>
      <c r="L23" s="37">
        <f>SUMIF('NETSUITE ORIGINAL DATA'!$A$8:$A$5000,$A23,'NETSUITE ORIGINAL DATA'!$G$8:$G$5000)</f>
        <v>716</v>
      </c>
      <c r="M23" s="83">
        <f t="shared" si="2"/>
        <v>-185</v>
      </c>
      <c r="N23" s="37"/>
      <c r="O23" s="63">
        <f>SUMIF('ORION ORIGINAL DATA'!$A$8:$A$305,$A23,'ORION ORIGINAL DATA'!$E$8:$E$305)-D23</f>
        <v>100</v>
      </c>
      <c r="P23" s="37">
        <f>SUMIF('NETSUITE ORIGINAL DATA'!$A$8:$A$5000,$A23,'NETSUITE ORIGINAL DATA'!$E$8:$E$5000)-SUMIF('NETSUITE ORIGINAL DATA'!$A$8:$A$5000,$A23,'NETSUITE ORIGINAL DATA'!$G$8:$G$5000)</f>
        <v>279</v>
      </c>
      <c r="Q23" s="82">
        <f t="shared" si="3"/>
        <v>-179</v>
      </c>
      <c r="R23" s="45"/>
      <c r="S23" s="44" t="s">
        <v>2162</v>
      </c>
    </row>
    <row r="24" spans="1:24" s="39" customFormat="1" x14ac:dyDescent="0.15">
      <c r="A24" s="38" t="s">
        <v>823</v>
      </c>
      <c r="B24" s="39" t="str">
        <f>IFERROR(VLOOKUP(A24,'NETSUITE ORIGINAL DATA'!$A$8:$J$957,2,FALSE),0)</f>
        <v>Spring End Cap Shipper; Flood Coat Body, Litho Header</v>
      </c>
      <c r="C24" s="40"/>
      <c r="D24" s="64">
        <f>IFERROR(VLOOKUP($A24,'ORION ORIGINAL DATA'!$A$231:$H$234,3,0),0)</f>
        <v>0</v>
      </c>
      <c r="E24" s="40">
        <f>IFERROR(VLOOKUP($A24,'ORION ORIGINAL DATA'!$A$237:$H$305,3,0),0)</f>
        <v>0</v>
      </c>
      <c r="F24" s="40">
        <f>SUMIF('ORION ORIGINAL DATA'!$A$8:$A$228,$A24,'ORION ORIGINAL DATA'!$C$8:$C$228)</f>
        <v>6</v>
      </c>
      <c r="G24" s="41">
        <f t="shared" si="0"/>
        <v>6</v>
      </c>
      <c r="H24" s="40">
        <f>SUMIF('NETSUITE ORIGINAL DATA'!$A$8:$A$5000,$A24,'NETSUITE ORIGINAL DATA'!$E$8:$E$5000)</f>
        <v>196</v>
      </c>
      <c r="I24" s="80">
        <f t="shared" si="1"/>
        <v>-190</v>
      </c>
      <c r="K24" s="63">
        <f>SUMIF('ORION ORIGINAL DATA'!$A$8:$A$305,$A24,'ORION ORIGINAL DATA'!$D$8:$D$305)+D24</f>
        <v>0</v>
      </c>
      <c r="L24" s="40">
        <f>SUMIF('NETSUITE ORIGINAL DATA'!$A$8:$A$5000,$A24,'NETSUITE ORIGINAL DATA'!$G$8:$G$5000)</f>
        <v>0</v>
      </c>
      <c r="M24" s="81">
        <f t="shared" si="2"/>
        <v>0</v>
      </c>
      <c r="N24" s="40"/>
      <c r="O24" s="63">
        <f>SUMIF('ORION ORIGINAL DATA'!$A$8:$A$305,$A24,'ORION ORIGINAL DATA'!$E$8:$E$305)-D24</f>
        <v>6</v>
      </c>
      <c r="P24" s="40">
        <f>SUMIF('NETSUITE ORIGINAL DATA'!$A$8:$A$5000,$A24,'NETSUITE ORIGINAL DATA'!$E$8:$E$5000)-SUMIF('NETSUITE ORIGINAL DATA'!$A$8:$A$5000,$A24,'NETSUITE ORIGINAL DATA'!$G$8:$G$5000)</f>
        <v>196</v>
      </c>
      <c r="Q24" s="80">
        <f t="shared" si="3"/>
        <v>-190</v>
      </c>
      <c r="R24" s="41"/>
      <c r="S24" s="98" t="s">
        <v>2172</v>
      </c>
      <c r="W24" s="51"/>
      <c r="X24" s="51"/>
    </row>
    <row r="25" spans="1:24" s="30" customFormat="1" x14ac:dyDescent="0.15">
      <c r="A25" s="15" t="s">
        <v>493</v>
      </c>
      <c r="B25" s="30" t="str">
        <f>IFERROR(VLOOKUP(A25,'NETSUITE ORIGINAL DATA'!$A$8:$J$957,2,FALSE),0)</f>
        <v>Costco Truck Set - City Clean-up Retail Package</v>
      </c>
      <c r="C25" s="6"/>
      <c r="D25" s="63">
        <f>IFERROR(VLOOKUP($A25,'ORION ORIGINAL DATA'!$A$231:$H$234,3,0),0)</f>
        <v>0</v>
      </c>
      <c r="E25" s="6">
        <f>IFERROR(VLOOKUP($A25,'ORION ORIGINAL DATA'!$A$237:$H$305,3,0),0)</f>
        <v>0</v>
      </c>
      <c r="F25" s="6">
        <f>SUMIF('ORION ORIGINAL DATA'!$A$8:$A$228,$A25,'ORION ORIGINAL DATA'!$C$8:$C$228)</f>
        <v>0</v>
      </c>
      <c r="G25" s="8">
        <f t="shared" si="0"/>
        <v>0</v>
      </c>
      <c r="H25" s="6">
        <f>SUMIF('NETSUITE ORIGINAL DATA'!$A$8:$A$5000,$A25,'NETSUITE ORIGINAL DATA'!$E$8:$E$5000)</f>
        <v>0</v>
      </c>
      <c r="I25" s="66">
        <f t="shared" si="1"/>
        <v>0</v>
      </c>
      <c r="K25" s="63">
        <f>SUMIF('ORION ORIGINAL DATA'!$A$8:$A$305,$A25,'ORION ORIGINAL DATA'!$D$8:$D$305)+D25</f>
        <v>0</v>
      </c>
      <c r="L25" s="6">
        <f>SUMIF('NETSUITE ORIGINAL DATA'!$A$8:$A$5000,$A25,'NETSUITE ORIGINAL DATA'!$G$8:$G$5000)</f>
        <v>0</v>
      </c>
      <c r="M25" s="68">
        <f t="shared" si="2"/>
        <v>0</v>
      </c>
      <c r="N25" s="6"/>
      <c r="O25" s="63">
        <f>SUMIF('ORION ORIGINAL DATA'!$A$8:$A$305,$A25,'ORION ORIGINAL DATA'!$E$8:$E$305)-D25</f>
        <v>0</v>
      </c>
      <c r="P25" s="6">
        <f>SUMIF('NETSUITE ORIGINAL DATA'!$A$8:$A$5000,$A25,'NETSUITE ORIGINAL DATA'!$E$8:$E$5000)-SUMIF('NETSUITE ORIGINAL DATA'!$A$8:$A$5000,$A25,'NETSUITE ORIGINAL DATA'!$G$8:$G$5000)</f>
        <v>0</v>
      </c>
      <c r="Q25" s="66">
        <f t="shared" si="3"/>
        <v>0</v>
      </c>
      <c r="R25" s="8"/>
      <c r="W25" s="46"/>
      <c r="X25" s="46"/>
    </row>
    <row r="26" spans="1:24" s="30" customFormat="1" ht="14.25" customHeight="1" x14ac:dyDescent="0.15">
      <c r="A26" s="15" t="s">
        <v>465</v>
      </c>
      <c r="B26" s="30" t="str">
        <f>IFERROR(VLOOKUP(A26,'NETSUITE ORIGINAL DATA'!$A$8:$J$957,2,FALSE),0)</f>
        <v>Corner Posts - Supplied by GT (ULINE S-3197)</v>
      </c>
      <c r="C26" s="6"/>
      <c r="D26" s="63">
        <f>IFERROR(VLOOKUP($A26,'ORION ORIGINAL DATA'!$A$231:$H$234,3,0),0)</f>
        <v>0</v>
      </c>
      <c r="E26" s="6">
        <f>IFERROR(VLOOKUP($A26,'ORION ORIGINAL DATA'!$A$237:$H$305,3,0),0)</f>
        <v>0</v>
      </c>
      <c r="F26" s="6">
        <f>SUMIF('ORION ORIGINAL DATA'!$A$8:$A$228,$A26,'ORION ORIGINAL DATA'!$C$8:$C$228)</f>
        <v>0</v>
      </c>
      <c r="G26" s="8">
        <f t="shared" si="0"/>
        <v>0</v>
      </c>
      <c r="H26" s="6">
        <f>SUMIF('NETSUITE ORIGINAL DATA'!$A$8:$A$5000,$A26,'NETSUITE ORIGINAL DATA'!$E$8:$E$5000)</f>
        <v>0</v>
      </c>
      <c r="I26" s="66">
        <f t="shared" si="1"/>
        <v>0</v>
      </c>
      <c r="K26" s="63">
        <f>SUMIF('ORION ORIGINAL DATA'!$A$8:$A$305,$A26,'ORION ORIGINAL DATA'!$D$8:$D$305)+D26</f>
        <v>0</v>
      </c>
      <c r="L26" s="6">
        <f>SUMIF('NETSUITE ORIGINAL DATA'!$A$8:$A$5000,$A26,'NETSUITE ORIGINAL DATA'!$G$8:$G$5000)</f>
        <v>0</v>
      </c>
      <c r="M26" s="68">
        <f t="shared" si="2"/>
        <v>0</v>
      </c>
      <c r="N26" s="6"/>
      <c r="O26" s="63">
        <f>SUMIF('ORION ORIGINAL DATA'!$A$8:$A$305,$A26,'ORION ORIGINAL DATA'!$E$8:$E$305)-D26</f>
        <v>0</v>
      </c>
      <c r="P26" s="6">
        <f>SUMIF('NETSUITE ORIGINAL DATA'!$A$8:$A$5000,$A26,'NETSUITE ORIGINAL DATA'!$E$8:$E$5000)-SUMIF('NETSUITE ORIGINAL DATA'!$A$8:$A$5000,$A26,'NETSUITE ORIGINAL DATA'!$G$8:$G$5000)</f>
        <v>0</v>
      </c>
      <c r="Q26" s="66">
        <f t="shared" si="3"/>
        <v>0</v>
      </c>
      <c r="R26" s="8"/>
      <c r="W26" s="46"/>
      <c r="X26" s="46"/>
    </row>
    <row r="27" spans="1:24" s="30" customFormat="1" x14ac:dyDescent="0.15">
      <c r="A27" s="15" t="s">
        <v>492</v>
      </c>
      <c r="B27" s="30" t="str">
        <f>IFERROR(VLOOKUP(A27,'NETSUITE ORIGINAL DATA'!$A$8:$J$957,2,FALSE),0)</f>
        <v>Costco Truck Set Top and Bottom Pallet Caps</v>
      </c>
      <c r="C27" s="6"/>
      <c r="D27" s="63">
        <f>IFERROR(VLOOKUP($A27,'ORION ORIGINAL DATA'!$A$231:$H$234,3,0),0)</f>
        <v>0</v>
      </c>
      <c r="E27" s="6">
        <f>IFERROR(VLOOKUP($A27,'ORION ORIGINAL DATA'!$A$237:$H$305,3,0),0)</f>
        <v>0</v>
      </c>
      <c r="F27" s="6">
        <f>SUMIF('ORION ORIGINAL DATA'!$A$8:$A$228,$A27,'ORION ORIGINAL DATA'!$C$8:$C$228)</f>
        <v>0</v>
      </c>
      <c r="G27" s="8">
        <f t="shared" si="0"/>
        <v>0</v>
      </c>
      <c r="H27" s="6">
        <f>SUMIF('NETSUITE ORIGINAL DATA'!$A$8:$A$5000,$A27,'NETSUITE ORIGINAL DATA'!$E$8:$E$5000)</f>
        <v>0</v>
      </c>
      <c r="I27" s="66">
        <f t="shared" si="1"/>
        <v>0</v>
      </c>
      <c r="K27" s="63">
        <f>SUMIF('ORION ORIGINAL DATA'!$A$8:$A$305,$A27,'ORION ORIGINAL DATA'!$D$8:$D$305)+D27</f>
        <v>0</v>
      </c>
      <c r="L27" s="6">
        <f>SUMIF('NETSUITE ORIGINAL DATA'!$A$8:$A$5000,$A27,'NETSUITE ORIGINAL DATA'!$G$8:$G$5000)</f>
        <v>0</v>
      </c>
      <c r="M27" s="68">
        <f t="shared" si="2"/>
        <v>0</v>
      </c>
      <c r="N27" s="6"/>
      <c r="O27" s="63">
        <f>SUMIF('ORION ORIGINAL DATA'!$A$8:$A$305,$A27,'ORION ORIGINAL DATA'!$E$8:$E$305)-D27</f>
        <v>0</v>
      </c>
      <c r="P27" s="6">
        <f>SUMIF('NETSUITE ORIGINAL DATA'!$A$8:$A$5000,$A27,'NETSUITE ORIGINAL DATA'!$E$8:$E$5000)-SUMIF('NETSUITE ORIGINAL DATA'!$A$8:$A$5000,$A27,'NETSUITE ORIGINAL DATA'!$G$8:$G$5000)</f>
        <v>0</v>
      </c>
      <c r="Q27" s="66">
        <f t="shared" si="3"/>
        <v>0</v>
      </c>
      <c r="R27" s="8"/>
      <c r="W27" s="46"/>
      <c r="X27" s="46"/>
    </row>
    <row r="28" spans="1:24" s="30" customFormat="1" x14ac:dyDescent="0.15">
      <c r="A28" s="15" t="s">
        <v>327</v>
      </c>
      <c r="B28" s="30" t="str">
        <f>IFERROR(VLOOKUP(A28,'NETSUITE ORIGINAL DATA'!$A$8:$J$957,2,FALSE),0)</f>
        <v>Pink Kettle Bottom - Redesign - QT#15889.6</v>
      </c>
      <c r="C28" s="6"/>
      <c r="D28" s="63">
        <f>IFERROR(VLOOKUP($A28,'ORION ORIGINAL DATA'!$A$231:$H$234,3,0),0)</f>
        <v>0</v>
      </c>
      <c r="E28" s="6">
        <f>IFERROR(VLOOKUP($A28,'ORION ORIGINAL DATA'!$A$237:$H$305,3,0),0)</f>
        <v>0</v>
      </c>
      <c r="F28" s="6">
        <f>SUMIF('ORION ORIGINAL DATA'!$A$8:$A$228,$A28,'ORION ORIGINAL DATA'!$C$8:$C$228)</f>
        <v>0</v>
      </c>
      <c r="G28" s="8">
        <f t="shared" si="0"/>
        <v>0</v>
      </c>
      <c r="H28" s="6">
        <f>SUMIF('NETSUITE ORIGINAL DATA'!$A$8:$A$5000,$A28,'NETSUITE ORIGINAL DATA'!$E$8:$E$5000)</f>
        <v>0</v>
      </c>
      <c r="I28" s="66">
        <f t="shared" si="1"/>
        <v>0</v>
      </c>
      <c r="K28" s="63">
        <f>SUMIF('ORION ORIGINAL DATA'!$A$8:$A$305,$A28,'ORION ORIGINAL DATA'!$D$8:$D$305)+D28</f>
        <v>0</v>
      </c>
      <c r="L28" s="6">
        <f>SUMIF('NETSUITE ORIGINAL DATA'!$A$8:$A$5000,$A28,'NETSUITE ORIGINAL DATA'!$G$8:$G$5000)</f>
        <v>0</v>
      </c>
      <c r="M28" s="68">
        <f t="shared" si="2"/>
        <v>0</v>
      </c>
      <c r="N28" s="6"/>
      <c r="O28" s="63">
        <f>SUMIF('ORION ORIGINAL DATA'!$A$8:$A$305,$A28,'ORION ORIGINAL DATA'!$E$8:$E$305)-D28</f>
        <v>0</v>
      </c>
      <c r="P28" s="6">
        <f>SUMIF('NETSUITE ORIGINAL DATA'!$A$8:$A$5000,$A28,'NETSUITE ORIGINAL DATA'!$E$8:$E$5000)-SUMIF('NETSUITE ORIGINAL DATA'!$A$8:$A$5000,$A28,'NETSUITE ORIGINAL DATA'!$G$8:$G$5000)</f>
        <v>0</v>
      </c>
      <c r="Q28" s="66">
        <f t="shared" si="3"/>
        <v>0</v>
      </c>
      <c r="R28" s="8"/>
      <c r="V28" s="46"/>
      <c r="W28" s="46"/>
      <c r="X28" s="46"/>
    </row>
    <row r="29" spans="1:24" s="30" customFormat="1" x14ac:dyDescent="0.15">
      <c r="A29" s="15" t="s">
        <v>529</v>
      </c>
      <c r="B29" s="30" t="str">
        <f>IFERROR(VLOOKUP(A29,'NETSUITE ORIGINAL DATA'!$A$8:$J$957,2,FALSE),0)</f>
        <v>Chest-Master</v>
      </c>
      <c r="C29" s="6"/>
      <c r="D29" s="63">
        <f>IFERROR(VLOOKUP($A29,'ORION ORIGINAL DATA'!$A$231:$H$234,3,0),0)</f>
        <v>0</v>
      </c>
      <c r="E29" s="6">
        <f>IFERROR(VLOOKUP($A29,'ORION ORIGINAL DATA'!$A$237:$H$305,3,0),0)</f>
        <v>0</v>
      </c>
      <c r="F29" s="6">
        <f>SUMIF('ORION ORIGINAL DATA'!$A$8:$A$228,$A29,'ORION ORIGINAL DATA'!$C$8:$C$228)</f>
        <v>0</v>
      </c>
      <c r="G29" s="8">
        <f t="shared" si="0"/>
        <v>0</v>
      </c>
      <c r="H29" s="6">
        <f>SUMIF('NETSUITE ORIGINAL DATA'!$A$8:$A$5000,$A29,'NETSUITE ORIGINAL DATA'!$E$8:$E$5000)</f>
        <v>0</v>
      </c>
      <c r="I29" s="66">
        <f t="shared" si="1"/>
        <v>0</v>
      </c>
      <c r="K29" s="63">
        <f>SUMIF('ORION ORIGINAL DATA'!$A$8:$A$305,$A29,'ORION ORIGINAL DATA'!$D$8:$D$305)+D29</f>
        <v>0</v>
      </c>
      <c r="L29" s="6">
        <f>SUMIF('NETSUITE ORIGINAL DATA'!$A$8:$A$5000,$A29,'NETSUITE ORIGINAL DATA'!$G$8:$G$5000)</f>
        <v>0</v>
      </c>
      <c r="M29" s="68">
        <f t="shared" si="2"/>
        <v>0</v>
      </c>
      <c r="N29" s="6"/>
      <c r="O29" s="63">
        <f>SUMIF('ORION ORIGINAL DATA'!$A$8:$A$305,$A29,'ORION ORIGINAL DATA'!$E$8:$E$305)-D29</f>
        <v>0</v>
      </c>
      <c r="P29" s="6">
        <f>SUMIF('NETSUITE ORIGINAL DATA'!$A$8:$A$5000,$A29,'NETSUITE ORIGINAL DATA'!$E$8:$E$5000)-SUMIF('NETSUITE ORIGINAL DATA'!$A$8:$A$5000,$A29,'NETSUITE ORIGINAL DATA'!$G$8:$G$5000)</f>
        <v>0</v>
      </c>
      <c r="Q29" s="66">
        <f t="shared" si="3"/>
        <v>0</v>
      </c>
      <c r="R29" s="8"/>
      <c r="V29" s="46"/>
      <c r="W29" s="46"/>
      <c r="X29" s="46"/>
    </row>
    <row r="30" spans="1:24" s="30" customFormat="1" x14ac:dyDescent="0.15">
      <c r="A30" s="15" t="s">
        <v>724</v>
      </c>
      <c r="B30" s="30" t="str">
        <f>IFERROR(VLOOKUP(A30,'NETSUITE ORIGINAL DATA'!$A$8:$J$957,2,FALSE),0)</f>
        <v>GT  Race Car - Pink</v>
      </c>
      <c r="C30" s="6"/>
      <c r="D30" s="63">
        <f>IFERROR(VLOOKUP($A30,'ORION ORIGINAL DATA'!$A$231:$H$234,3,0),0)</f>
        <v>0</v>
      </c>
      <c r="E30" s="6">
        <f>IFERROR(VLOOKUP($A30,'ORION ORIGINAL DATA'!$A$237:$H$305,3,0),0)</f>
        <v>14</v>
      </c>
      <c r="F30" s="6">
        <f>SUMIF('ORION ORIGINAL DATA'!$A$8:$A$228,$A30,'ORION ORIGINAL DATA'!$C$8:$C$228)</f>
        <v>45</v>
      </c>
      <c r="G30" s="8">
        <f t="shared" si="0"/>
        <v>59</v>
      </c>
      <c r="H30" s="6">
        <f>SUMIF('NETSUITE ORIGINAL DATA'!$A$8:$A$5000,$A30,'NETSUITE ORIGINAL DATA'!$E$8:$E$5000)</f>
        <v>59</v>
      </c>
      <c r="I30" s="66">
        <f t="shared" si="1"/>
        <v>0</v>
      </c>
      <c r="K30" s="63">
        <f>SUMIF('ORION ORIGINAL DATA'!$A$8:$A$305,$A30,'ORION ORIGINAL DATA'!$D$8:$D$305)+D30</f>
        <v>45</v>
      </c>
      <c r="L30" s="6">
        <f>SUMIF('NETSUITE ORIGINAL DATA'!$A$8:$A$5000,$A30,'NETSUITE ORIGINAL DATA'!$G$8:$G$5000)</f>
        <v>59</v>
      </c>
      <c r="M30" s="68">
        <f t="shared" si="2"/>
        <v>-14</v>
      </c>
      <c r="N30" s="6"/>
      <c r="O30" s="63">
        <f>SUMIF('ORION ORIGINAL DATA'!$A$8:$A$305,$A30,'ORION ORIGINAL DATA'!$E$8:$E$305)-D30</f>
        <v>14</v>
      </c>
      <c r="P30" s="6">
        <f>SUMIF('NETSUITE ORIGINAL DATA'!$A$8:$A$5000,$A30,'NETSUITE ORIGINAL DATA'!$E$8:$E$5000)-SUMIF('NETSUITE ORIGINAL DATA'!$A$8:$A$5000,$A30,'NETSUITE ORIGINAL DATA'!$G$8:$G$5000)</f>
        <v>0</v>
      </c>
      <c r="Q30" s="66">
        <f t="shared" si="3"/>
        <v>14</v>
      </c>
      <c r="R30" s="8"/>
      <c r="V30" s="46"/>
      <c r="W30" s="46"/>
      <c r="X30" s="46"/>
    </row>
    <row r="31" spans="1:24" s="30" customFormat="1" x14ac:dyDescent="0.15">
      <c r="A31" s="15" t="s">
        <v>54</v>
      </c>
      <c r="B31" s="30" t="str">
        <f>IFERROR(VLOOKUP(A31,'NETSUITE ORIGINAL DATA'!$A$8:$J$957,2,FALSE),0)</f>
        <v>Tea Set - (DM) - Custom Colors, Mesh Bag</v>
      </c>
      <c r="C31" s="6"/>
      <c r="D31" s="63">
        <f>IFERROR(VLOOKUP($A31,'ORION ORIGINAL DATA'!$A$231:$H$234,3,0),0)</f>
        <v>0</v>
      </c>
      <c r="E31" s="6">
        <f>IFERROR(VLOOKUP($A31,'ORION ORIGINAL DATA'!$A$237:$H$305,3,0),0)</f>
        <v>0</v>
      </c>
      <c r="F31" s="6">
        <f>SUMIF('ORION ORIGINAL DATA'!$A$8:$A$228,$A31,'ORION ORIGINAL DATA'!$C$8:$C$228)</f>
        <v>58</v>
      </c>
      <c r="G31" s="8">
        <f t="shared" si="0"/>
        <v>58</v>
      </c>
      <c r="H31" s="6">
        <f>SUMIF('NETSUITE ORIGINAL DATA'!$A$8:$A$5000,$A31,'NETSUITE ORIGINAL DATA'!$E$8:$E$5000)</f>
        <v>58</v>
      </c>
      <c r="I31" s="66">
        <f t="shared" si="1"/>
        <v>0</v>
      </c>
      <c r="K31" s="63">
        <f>SUMIF('ORION ORIGINAL DATA'!$A$8:$A$305,$A31,'ORION ORIGINAL DATA'!$D$8:$D$305)+D31</f>
        <v>0</v>
      </c>
      <c r="L31" s="6">
        <f>SUMIF('NETSUITE ORIGINAL DATA'!$A$8:$A$5000,$A31,'NETSUITE ORIGINAL DATA'!$G$8:$G$5000)</f>
        <v>0</v>
      </c>
      <c r="M31" s="68">
        <f t="shared" si="2"/>
        <v>0</v>
      </c>
      <c r="N31" s="6"/>
      <c r="O31" s="63">
        <f>SUMIF('ORION ORIGINAL DATA'!$A$8:$A$305,$A31,'ORION ORIGINAL DATA'!$E$8:$E$305)-D31</f>
        <v>58</v>
      </c>
      <c r="P31" s="6">
        <f>SUMIF('NETSUITE ORIGINAL DATA'!$A$8:$A$5000,$A31,'NETSUITE ORIGINAL DATA'!$E$8:$E$5000)-SUMIF('NETSUITE ORIGINAL DATA'!$A$8:$A$5000,$A31,'NETSUITE ORIGINAL DATA'!$G$8:$G$5000)</f>
        <v>58</v>
      </c>
      <c r="Q31" s="66">
        <f t="shared" si="3"/>
        <v>0</v>
      </c>
      <c r="R31" s="8"/>
      <c r="V31" s="46"/>
      <c r="W31" s="46"/>
      <c r="X31" s="46"/>
    </row>
    <row r="32" spans="1:24" s="30" customFormat="1" x14ac:dyDescent="0.15">
      <c r="A32" s="47" t="s">
        <v>967</v>
      </c>
      <c r="B32" s="47" t="s">
        <v>968</v>
      </c>
      <c r="C32" s="6"/>
      <c r="D32" s="63">
        <f>IFERROR(VLOOKUP($A32,'ORION ORIGINAL DATA'!$A$231:$H$234,3,0),0)</f>
        <v>0</v>
      </c>
      <c r="E32" s="6">
        <f>IFERROR(VLOOKUP($A32,'ORION ORIGINAL DATA'!$A$237:$H$305,3,0),0)</f>
        <v>0</v>
      </c>
      <c r="F32" s="6">
        <f>SUMIF('ORION ORIGINAL DATA'!$A$8:$A$228,$A32,'ORION ORIGINAL DATA'!$C$8:$C$228)</f>
        <v>257</v>
      </c>
      <c r="G32" s="8">
        <f t="shared" si="0"/>
        <v>257</v>
      </c>
      <c r="H32" s="6">
        <f>SUMIF('NETSUITE ORIGINAL DATA'!$A$8:$A$5000,$A32,'NETSUITE ORIGINAL DATA'!$E$8:$E$5000)</f>
        <v>257</v>
      </c>
      <c r="I32" s="66">
        <f t="shared" si="1"/>
        <v>0</v>
      </c>
      <c r="K32" s="63">
        <f>SUMIF('ORION ORIGINAL DATA'!$A$8:$A$305,$A32,'ORION ORIGINAL DATA'!$D$8:$D$305)+D32</f>
        <v>6</v>
      </c>
      <c r="L32" s="6">
        <f>SUMIF('NETSUITE ORIGINAL DATA'!$A$8:$A$5000,$A32,'NETSUITE ORIGINAL DATA'!$G$8:$G$5000)</f>
        <v>6</v>
      </c>
      <c r="M32" s="68">
        <f t="shared" si="2"/>
        <v>0</v>
      </c>
      <c r="N32" s="6"/>
      <c r="O32" s="63">
        <f>SUMIF('ORION ORIGINAL DATA'!$A$8:$A$305,$A32,'ORION ORIGINAL DATA'!$E$8:$E$305)-D32</f>
        <v>251</v>
      </c>
      <c r="P32" s="6">
        <f>SUMIF('NETSUITE ORIGINAL DATA'!$A$8:$A$5000,$A32,'NETSUITE ORIGINAL DATA'!$E$8:$E$5000)-SUMIF('NETSUITE ORIGINAL DATA'!$A$8:$A$5000,$A32,'NETSUITE ORIGINAL DATA'!$G$8:$G$5000)</f>
        <v>251</v>
      </c>
      <c r="Q32" s="66">
        <f t="shared" si="3"/>
        <v>0</v>
      </c>
      <c r="R32" s="8"/>
      <c r="V32" s="46"/>
      <c r="W32" s="46"/>
      <c r="X32" s="46"/>
    </row>
    <row r="33" spans="1:24" s="30" customFormat="1" x14ac:dyDescent="0.15">
      <c r="A33" s="15" t="s">
        <v>269</v>
      </c>
      <c r="B33" s="30" t="str">
        <f>IFERROR(VLOOKUP(A33,'NETSUITE ORIGINAL DATA'!$A$8:$J$957,2,FALSE),0)</f>
        <v>Green Eats Divided Plates - 2 per set - Yellow</v>
      </c>
      <c r="C33" s="6"/>
      <c r="D33" s="63">
        <f>IFERROR(VLOOKUP($A33,'ORION ORIGINAL DATA'!$A$231:$H$234,3,0),0)</f>
        <v>0</v>
      </c>
      <c r="E33" s="6">
        <f>IFERROR(VLOOKUP($A33,'ORION ORIGINAL DATA'!$A$237:$H$305,3,0),0)</f>
        <v>0</v>
      </c>
      <c r="F33" s="6">
        <f>SUMIF('ORION ORIGINAL DATA'!$A$8:$A$228,$A33,'ORION ORIGINAL DATA'!$C$8:$C$228)</f>
        <v>2</v>
      </c>
      <c r="G33" s="8">
        <f t="shared" si="0"/>
        <v>2</v>
      </c>
      <c r="H33" s="6">
        <f>SUMIF('NETSUITE ORIGINAL DATA'!$A$8:$A$5000,$A33,'NETSUITE ORIGINAL DATA'!$E$8:$E$5000)</f>
        <v>2</v>
      </c>
      <c r="I33" s="66">
        <f t="shared" si="1"/>
        <v>0</v>
      </c>
      <c r="K33" s="63">
        <f>SUMIF('ORION ORIGINAL DATA'!$A$8:$A$305,$A33,'ORION ORIGINAL DATA'!$D$8:$D$305)+D33</f>
        <v>0</v>
      </c>
      <c r="L33" s="6">
        <f>SUMIF('NETSUITE ORIGINAL DATA'!$A$8:$A$5000,$A33,'NETSUITE ORIGINAL DATA'!$G$8:$G$5000)</f>
        <v>0</v>
      </c>
      <c r="M33" s="68">
        <f t="shared" si="2"/>
        <v>0</v>
      </c>
      <c r="N33" s="6"/>
      <c r="O33" s="63">
        <f>SUMIF('ORION ORIGINAL DATA'!$A$8:$A$305,$A33,'ORION ORIGINAL DATA'!$E$8:$E$305)-D33</f>
        <v>2</v>
      </c>
      <c r="P33" s="6">
        <f>SUMIF('NETSUITE ORIGINAL DATA'!$A$8:$A$5000,$A33,'NETSUITE ORIGINAL DATA'!$E$8:$E$5000)-SUMIF('NETSUITE ORIGINAL DATA'!$A$8:$A$5000,$A33,'NETSUITE ORIGINAL DATA'!$G$8:$G$5000)</f>
        <v>2</v>
      </c>
      <c r="Q33" s="66">
        <f t="shared" si="3"/>
        <v>0</v>
      </c>
      <c r="R33" s="8"/>
      <c r="V33" s="46"/>
      <c r="W33" s="46"/>
      <c r="X33" s="46"/>
    </row>
    <row r="34" spans="1:24" s="30" customFormat="1" x14ac:dyDescent="0.15">
      <c r="A34" s="15" t="s">
        <v>886</v>
      </c>
      <c r="B34" s="30" t="str">
        <f>IFERROR(VLOOKUP(A34,'NETSUITE ORIGINAL DATA'!$A$8:$J$957,2,FALSE),0)</f>
        <v>Green Eats Divided Tray - Assorted Case - 2 Units/Color</v>
      </c>
      <c r="C34" s="6"/>
      <c r="D34" s="63">
        <f>IFERROR(VLOOKUP($A34,'ORION ORIGINAL DATA'!$A$231:$H$234,3,0),0)</f>
        <v>0</v>
      </c>
      <c r="E34" s="6">
        <f>IFERROR(VLOOKUP($A34,'ORION ORIGINAL DATA'!$A$237:$H$305,3,0),0)</f>
        <v>0</v>
      </c>
      <c r="F34" s="6">
        <f>SUMIF('ORION ORIGINAL DATA'!$A$8:$A$228,$A34,'ORION ORIGINAL DATA'!$C$8:$C$228)</f>
        <v>0</v>
      </c>
      <c r="G34" s="8">
        <f t="shared" si="0"/>
        <v>0</v>
      </c>
      <c r="H34" s="6">
        <f>SUMIF('NETSUITE ORIGINAL DATA'!$A$8:$A$5000,$A34,'NETSUITE ORIGINAL DATA'!$E$8:$E$5000)</f>
        <v>0</v>
      </c>
      <c r="I34" s="66">
        <f t="shared" si="1"/>
        <v>0</v>
      </c>
      <c r="K34" s="63">
        <f>SUMIF('ORION ORIGINAL DATA'!$A$8:$A$305,$A34,'ORION ORIGINAL DATA'!$D$8:$D$305)+D34</f>
        <v>0</v>
      </c>
      <c r="L34" s="6">
        <f>SUMIF('NETSUITE ORIGINAL DATA'!$A$8:$A$5000,$A34,'NETSUITE ORIGINAL DATA'!$G$8:$G$5000)</f>
        <v>0</v>
      </c>
      <c r="M34" s="68">
        <f t="shared" si="2"/>
        <v>0</v>
      </c>
      <c r="N34" s="6"/>
      <c r="O34" s="63">
        <f>SUMIF('ORION ORIGINAL DATA'!$A$8:$A$305,$A34,'ORION ORIGINAL DATA'!$E$8:$E$305)-D34</f>
        <v>0</v>
      </c>
      <c r="P34" s="6">
        <f>SUMIF('NETSUITE ORIGINAL DATA'!$A$8:$A$5000,$A34,'NETSUITE ORIGINAL DATA'!$E$8:$E$5000)-SUMIF('NETSUITE ORIGINAL DATA'!$A$8:$A$5000,$A34,'NETSUITE ORIGINAL DATA'!$G$8:$G$5000)</f>
        <v>0</v>
      </c>
      <c r="Q34" s="66">
        <f t="shared" si="3"/>
        <v>0</v>
      </c>
      <c r="R34" s="8"/>
      <c r="V34" s="46"/>
      <c r="W34" s="46"/>
      <c r="X34" s="46"/>
    </row>
    <row r="35" spans="1:24" s="30" customFormat="1" x14ac:dyDescent="0.15">
      <c r="A35" s="15" t="s">
        <v>61</v>
      </c>
      <c r="B35" s="30" t="str">
        <f>IFERROR(VLOOKUP(A35,'NETSUITE ORIGINAL DATA'!$A$8:$J$957,2,FALSE),0)</f>
        <v>SLDA2-1284</v>
      </c>
      <c r="C35" s="6"/>
      <c r="D35" s="63">
        <f>IFERROR(VLOOKUP($A35,'ORION ORIGINAL DATA'!$A$231:$H$234,3,0),0)</f>
        <v>0</v>
      </c>
      <c r="E35" s="6">
        <f>IFERROR(VLOOKUP($A35,'ORION ORIGINAL DATA'!$A$237:$H$305,3,0),0)</f>
        <v>0</v>
      </c>
      <c r="F35" s="6">
        <f>SUMIF('ORION ORIGINAL DATA'!$A$8:$A$228,$A35,'ORION ORIGINAL DATA'!$C$8:$C$228)</f>
        <v>573</v>
      </c>
      <c r="G35" s="8">
        <f t="shared" si="0"/>
        <v>573</v>
      </c>
      <c r="H35" s="6">
        <f>SUMIF('NETSUITE ORIGINAL DATA'!$A$8:$A$5000,$A35,'NETSUITE ORIGINAL DATA'!$E$8:$E$5000)</f>
        <v>573</v>
      </c>
      <c r="I35" s="66">
        <f t="shared" si="1"/>
        <v>0</v>
      </c>
      <c r="K35" s="63">
        <f>SUMIF('ORION ORIGINAL DATA'!$A$8:$A$305,$A35,'ORION ORIGINAL DATA'!$D$8:$D$305)+D35</f>
        <v>2</v>
      </c>
      <c r="L35" s="6">
        <f>SUMIF('NETSUITE ORIGINAL DATA'!$A$8:$A$5000,$A35,'NETSUITE ORIGINAL DATA'!$G$8:$G$5000)</f>
        <v>2</v>
      </c>
      <c r="M35" s="68">
        <f t="shared" si="2"/>
        <v>0</v>
      </c>
      <c r="N35" s="6"/>
      <c r="O35" s="63">
        <f>SUMIF('ORION ORIGINAL DATA'!$A$8:$A$305,$A35,'ORION ORIGINAL DATA'!$E$8:$E$305)-D35</f>
        <v>571</v>
      </c>
      <c r="P35" s="6">
        <f>SUMIF('NETSUITE ORIGINAL DATA'!$A$8:$A$5000,$A35,'NETSUITE ORIGINAL DATA'!$E$8:$E$5000)-SUMIF('NETSUITE ORIGINAL DATA'!$A$8:$A$5000,$A35,'NETSUITE ORIGINAL DATA'!$G$8:$G$5000)</f>
        <v>571</v>
      </c>
      <c r="Q35" s="66">
        <f t="shared" si="3"/>
        <v>0</v>
      </c>
      <c r="R35" s="8"/>
      <c r="V35" s="46"/>
      <c r="W35" s="46"/>
      <c r="X35" s="46"/>
    </row>
    <row r="36" spans="1:24" s="30" customFormat="1" x14ac:dyDescent="0.15">
      <c r="A36" s="15" t="s">
        <v>81</v>
      </c>
      <c r="B36" s="30" t="str">
        <f>IFERROR(VLOOKUP(A36,'NETSUITE ORIGINAL DATA'!$A$8:$J$957,2,FALSE),0)</f>
        <v>Sand &amp; Water Play Dumper w. Rake and Shovel..</v>
      </c>
      <c r="C36" s="6"/>
      <c r="D36" s="63">
        <f>IFERROR(VLOOKUP($A36,'ORION ORIGINAL DATA'!$A$231:$H$234,3,0),0)</f>
        <v>0</v>
      </c>
      <c r="E36" s="6">
        <f>IFERROR(VLOOKUP($A36,'ORION ORIGINAL DATA'!$A$237:$H$305,3,0),0)</f>
        <v>0</v>
      </c>
      <c r="F36" s="6">
        <f>SUMIF('ORION ORIGINAL DATA'!$A$8:$A$228,$A36,'ORION ORIGINAL DATA'!$C$8:$C$228)</f>
        <v>0</v>
      </c>
      <c r="G36" s="8">
        <f t="shared" si="0"/>
        <v>0</v>
      </c>
      <c r="H36" s="6">
        <f>SUMIF('NETSUITE ORIGINAL DATA'!$A$8:$A$5000,$A36,'NETSUITE ORIGINAL DATA'!$E$8:$E$5000)</f>
        <v>0</v>
      </c>
      <c r="I36" s="66">
        <f t="shared" si="1"/>
        <v>0</v>
      </c>
      <c r="K36" s="63">
        <f>SUMIF('ORION ORIGINAL DATA'!$A$8:$A$305,$A36,'ORION ORIGINAL DATA'!$D$8:$D$305)+D36</f>
        <v>0</v>
      </c>
      <c r="L36" s="6">
        <f>SUMIF('NETSUITE ORIGINAL DATA'!$A$8:$A$5000,$A36,'NETSUITE ORIGINAL DATA'!$G$8:$G$5000)</f>
        <v>0</v>
      </c>
      <c r="M36" s="68">
        <f t="shared" si="2"/>
        <v>0</v>
      </c>
      <c r="N36" s="6"/>
      <c r="O36" s="63">
        <f>SUMIF('ORION ORIGINAL DATA'!$A$8:$A$305,$A36,'ORION ORIGINAL DATA'!$E$8:$E$305)-D36</f>
        <v>0</v>
      </c>
      <c r="P36" s="6">
        <f>SUMIF('NETSUITE ORIGINAL DATA'!$A$8:$A$5000,$A36,'NETSUITE ORIGINAL DATA'!$E$8:$E$5000)-SUMIF('NETSUITE ORIGINAL DATA'!$A$8:$A$5000,$A36,'NETSUITE ORIGINAL DATA'!$G$8:$G$5000)</f>
        <v>0</v>
      </c>
      <c r="Q36" s="66">
        <f t="shared" si="3"/>
        <v>0</v>
      </c>
      <c r="R36" s="8"/>
      <c r="V36" s="46"/>
      <c r="W36" s="46"/>
      <c r="X36" s="46"/>
    </row>
    <row r="37" spans="1:24" s="30" customFormat="1" x14ac:dyDescent="0.15">
      <c r="A37" s="15" t="s">
        <v>0</v>
      </c>
      <c r="B37" s="30" t="str">
        <f>IFERROR(VLOOKUP(A37,'NETSUITE ORIGINAL DATA'!$A$8:$J$957,2,FALSE),0)</f>
        <v>24x20 Shipper - Flat, No Toys - International (no cap or shroud)</v>
      </c>
      <c r="C37" s="6"/>
      <c r="D37" s="63">
        <f>IFERROR(VLOOKUP($A37,'ORION ORIGINAL DATA'!$A$231:$H$234,3,0),0)</f>
        <v>0</v>
      </c>
      <c r="E37" s="6">
        <f>IFERROR(VLOOKUP($A37,'ORION ORIGINAL DATA'!$A$237:$H$305,3,0),0)</f>
        <v>0</v>
      </c>
      <c r="F37" s="6">
        <f>SUMIF('ORION ORIGINAL DATA'!$A$8:$A$228,$A37,'ORION ORIGINAL DATA'!$C$8:$C$228)</f>
        <v>0</v>
      </c>
      <c r="G37" s="8">
        <f t="shared" si="0"/>
        <v>0</v>
      </c>
      <c r="H37" s="6">
        <f>SUMIF('NETSUITE ORIGINAL DATA'!$A$8:$A$5000,$A37,'NETSUITE ORIGINAL DATA'!$E$8:$E$5000)</f>
        <v>0</v>
      </c>
      <c r="I37" s="66">
        <f t="shared" si="1"/>
        <v>0</v>
      </c>
      <c r="K37" s="63">
        <f>SUMIF('ORION ORIGINAL DATA'!$A$8:$A$305,$A37,'ORION ORIGINAL DATA'!$D$8:$D$305)+D37</f>
        <v>0</v>
      </c>
      <c r="L37" s="6">
        <f>SUMIF('NETSUITE ORIGINAL DATA'!$A$8:$A$5000,$A37,'NETSUITE ORIGINAL DATA'!$G$8:$G$5000)</f>
        <v>0</v>
      </c>
      <c r="M37" s="68">
        <f t="shared" si="2"/>
        <v>0</v>
      </c>
      <c r="N37" s="6"/>
      <c r="O37" s="63">
        <f>SUMIF('ORION ORIGINAL DATA'!$A$8:$A$305,$A37,'ORION ORIGINAL DATA'!$E$8:$E$305)-D37</f>
        <v>0</v>
      </c>
      <c r="P37" s="6">
        <f>SUMIF('NETSUITE ORIGINAL DATA'!$A$8:$A$5000,$A37,'NETSUITE ORIGINAL DATA'!$E$8:$E$5000)-SUMIF('NETSUITE ORIGINAL DATA'!$A$8:$A$5000,$A37,'NETSUITE ORIGINAL DATA'!$G$8:$G$5000)</f>
        <v>0</v>
      </c>
      <c r="Q37" s="66">
        <f t="shared" si="3"/>
        <v>0</v>
      </c>
      <c r="R37" s="8"/>
      <c r="V37" s="46"/>
      <c r="W37" s="46"/>
      <c r="X37" s="46"/>
    </row>
    <row r="38" spans="1:24" s="30" customFormat="1" x14ac:dyDescent="0.15">
      <c r="A38" s="15" t="s">
        <v>208</v>
      </c>
      <c r="B38" s="30" t="str">
        <f>IFERROR(VLOOKUP(A38,'NETSUITE ORIGINAL DATA'!$A$8:$J$957,2,FALSE),0)</f>
        <v>Green Toys Fire Truck - Pink</v>
      </c>
      <c r="C38" s="6"/>
      <c r="D38" s="63">
        <f>IFERROR(VLOOKUP($A38,'ORION ORIGINAL DATA'!$A$231:$H$234,3,0),0)</f>
        <v>0</v>
      </c>
      <c r="E38" s="6">
        <f>IFERROR(VLOOKUP($A38,'ORION ORIGINAL DATA'!$A$237:$H$305,3,0),0)</f>
        <v>0</v>
      </c>
      <c r="F38" s="6">
        <f>SUMIF('ORION ORIGINAL DATA'!$A$8:$A$228,$A38,'ORION ORIGINAL DATA'!$C$8:$C$228)</f>
        <v>50</v>
      </c>
      <c r="G38" s="8">
        <f t="shared" si="0"/>
        <v>50</v>
      </c>
      <c r="H38" s="6">
        <f>SUMIF('NETSUITE ORIGINAL DATA'!$A$8:$A$5000,$A38,'NETSUITE ORIGINAL DATA'!$E$8:$E$5000)</f>
        <v>50</v>
      </c>
      <c r="I38" s="66">
        <f t="shared" si="1"/>
        <v>0</v>
      </c>
      <c r="K38" s="63">
        <f>SUMIF('ORION ORIGINAL DATA'!$A$8:$A$305,$A38,'ORION ORIGINAL DATA'!$D$8:$D$305)+D38</f>
        <v>2</v>
      </c>
      <c r="L38" s="6">
        <f>SUMIF('NETSUITE ORIGINAL DATA'!$A$8:$A$5000,$A38,'NETSUITE ORIGINAL DATA'!$G$8:$G$5000)</f>
        <v>2</v>
      </c>
      <c r="M38" s="68">
        <f t="shared" si="2"/>
        <v>0</v>
      </c>
      <c r="N38" s="6"/>
      <c r="O38" s="63">
        <f>SUMIF('ORION ORIGINAL DATA'!$A$8:$A$305,$A38,'ORION ORIGINAL DATA'!$E$8:$E$305)-D38</f>
        <v>48</v>
      </c>
      <c r="P38" s="6">
        <f>SUMIF('NETSUITE ORIGINAL DATA'!$A$8:$A$5000,$A38,'NETSUITE ORIGINAL DATA'!$E$8:$E$5000)-SUMIF('NETSUITE ORIGINAL DATA'!$A$8:$A$5000,$A38,'NETSUITE ORIGINAL DATA'!$G$8:$G$5000)</f>
        <v>48</v>
      </c>
      <c r="Q38" s="66">
        <f t="shared" si="3"/>
        <v>0</v>
      </c>
      <c r="R38" s="8"/>
      <c r="V38" s="46"/>
      <c r="W38" s="46"/>
      <c r="X38" s="46"/>
    </row>
    <row r="39" spans="1:24" s="30" customFormat="1" x14ac:dyDescent="0.15">
      <c r="A39" s="15" t="s">
        <v>720</v>
      </c>
      <c r="B39" s="30" t="str">
        <f>IFERROR(VLOOKUP(A39,'NETSUITE ORIGINAL DATA'!$A$8:$J$957,2,FALSE),0)</f>
        <v>GT  Race Car - Blue</v>
      </c>
      <c r="C39" s="6"/>
      <c r="D39" s="63">
        <f>IFERROR(VLOOKUP($A39,'ORION ORIGINAL DATA'!$A$231:$H$234,3,0),0)</f>
        <v>0</v>
      </c>
      <c r="E39" s="6">
        <f>IFERROR(VLOOKUP($A39,'ORION ORIGINAL DATA'!$A$237:$H$305,3,0),0)</f>
        <v>100</v>
      </c>
      <c r="F39" s="6">
        <f>SUMIF('ORION ORIGINAL DATA'!$A$8:$A$228,$A39,'ORION ORIGINAL DATA'!$C$8:$C$228)</f>
        <v>2089</v>
      </c>
      <c r="G39" s="8">
        <f t="shared" si="0"/>
        <v>2189</v>
      </c>
      <c r="H39" s="6">
        <f>SUMIF('NETSUITE ORIGINAL DATA'!$A$8:$A$5000,$A39,'NETSUITE ORIGINAL DATA'!$E$8:$E$5000)</f>
        <v>2189</v>
      </c>
      <c r="I39" s="66">
        <f t="shared" si="1"/>
        <v>0</v>
      </c>
      <c r="K39" s="63">
        <f>SUMIF('ORION ORIGINAL DATA'!$A$8:$A$305,$A39,'ORION ORIGINAL DATA'!$D$8:$D$305)+D39</f>
        <v>14</v>
      </c>
      <c r="L39" s="6">
        <f>SUMIF('NETSUITE ORIGINAL DATA'!$A$8:$A$5000,$A39,'NETSUITE ORIGINAL DATA'!$G$8:$G$5000)</f>
        <v>14</v>
      </c>
      <c r="M39" s="68">
        <f t="shared" si="2"/>
        <v>0</v>
      </c>
      <c r="N39" s="6"/>
      <c r="O39" s="63">
        <f>SUMIF('ORION ORIGINAL DATA'!$A$8:$A$305,$A39,'ORION ORIGINAL DATA'!$E$8:$E$305)-D39</f>
        <v>2175</v>
      </c>
      <c r="P39" s="6">
        <f>SUMIF('NETSUITE ORIGINAL DATA'!$A$8:$A$5000,$A39,'NETSUITE ORIGINAL DATA'!$E$8:$E$5000)-SUMIF('NETSUITE ORIGINAL DATA'!$A$8:$A$5000,$A39,'NETSUITE ORIGINAL DATA'!$G$8:$G$5000)</f>
        <v>2175</v>
      </c>
      <c r="Q39" s="66">
        <f t="shared" si="3"/>
        <v>0</v>
      </c>
      <c r="R39" s="8"/>
      <c r="V39" s="46"/>
      <c r="W39" s="46"/>
      <c r="X39" s="46"/>
    </row>
    <row r="40" spans="1:24" s="30" customFormat="1" x14ac:dyDescent="0.15">
      <c r="A40" s="15" t="s">
        <v>747</v>
      </c>
      <c r="B40" s="30" t="str">
        <f>IFERROR(VLOOKUP(A40,'NETSUITE ORIGINAL DATA'!$A$8:$J$957,2,FALSE),0)</f>
        <v>Recycling Truck - Grey/Blue</v>
      </c>
      <c r="C40" s="6"/>
      <c r="D40" s="63">
        <f>IFERROR(VLOOKUP($A40,'ORION ORIGINAL DATA'!$A$231:$H$234,3,0),0)</f>
        <v>0</v>
      </c>
      <c r="E40" s="6">
        <f>IFERROR(VLOOKUP($A40,'ORION ORIGINAL DATA'!$A$237:$H$305,3,0),0)</f>
        <v>0</v>
      </c>
      <c r="F40" s="6">
        <f>SUMIF('ORION ORIGINAL DATA'!$A$8:$A$228,$A40,'ORION ORIGINAL DATA'!$C$8:$C$228)</f>
        <v>0</v>
      </c>
      <c r="G40" s="8">
        <f t="shared" si="0"/>
        <v>0</v>
      </c>
      <c r="H40" s="6">
        <f>SUMIF('NETSUITE ORIGINAL DATA'!$A$8:$A$5000,$A40,'NETSUITE ORIGINAL DATA'!$E$8:$E$5000)</f>
        <v>0</v>
      </c>
      <c r="I40" s="66">
        <f t="shared" si="1"/>
        <v>0</v>
      </c>
      <c r="K40" s="63">
        <f>SUMIF('ORION ORIGINAL DATA'!$A$8:$A$305,$A40,'ORION ORIGINAL DATA'!$D$8:$D$305)+D40</f>
        <v>0</v>
      </c>
      <c r="L40" s="6">
        <f>SUMIF('NETSUITE ORIGINAL DATA'!$A$8:$A$5000,$A40,'NETSUITE ORIGINAL DATA'!$G$8:$G$5000)</f>
        <v>0</v>
      </c>
      <c r="M40" s="68">
        <f t="shared" si="2"/>
        <v>0</v>
      </c>
      <c r="N40" s="6"/>
      <c r="O40" s="63">
        <f>SUMIF('ORION ORIGINAL DATA'!$A$8:$A$305,$A40,'ORION ORIGINAL DATA'!$E$8:$E$305)-D40</f>
        <v>0</v>
      </c>
      <c r="P40" s="6">
        <f>SUMIF('NETSUITE ORIGINAL DATA'!$A$8:$A$5000,$A40,'NETSUITE ORIGINAL DATA'!$E$8:$E$5000)-SUMIF('NETSUITE ORIGINAL DATA'!$A$8:$A$5000,$A40,'NETSUITE ORIGINAL DATA'!$G$8:$G$5000)</f>
        <v>0</v>
      </c>
      <c r="Q40" s="66">
        <f t="shared" si="3"/>
        <v>0</v>
      </c>
      <c r="R40" s="8"/>
      <c r="V40" s="46"/>
      <c r="W40" s="46"/>
      <c r="X40" s="46"/>
    </row>
    <row r="41" spans="1:24" s="30" customFormat="1" x14ac:dyDescent="0.15">
      <c r="A41" s="15" t="s">
        <v>844</v>
      </c>
      <c r="B41" s="30" t="str">
        <f>IFERROR(VLOOKUP(A41,'NETSUITE ORIGINAL DATA'!$A$8:$J$957,2,FALSE),0)</f>
        <v>Green Toys Submarine - Assortment Stacking Package</v>
      </c>
      <c r="C41" s="6"/>
      <c r="D41" s="63">
        <f>IFERROR(VLOOKUP($A41,'ORION ORIGINAL DATA'!$A$231:$H$234,3,0),0)</f>
        <v>0</v>
      </c>
      <c r="E41" s="6">
        <f>IFERROR(VLOOKUP($A41,'ORION ORIGINAL DATA'!$A$237:$H$305,3,0),0)</f>
        <v>0</v>
      </c>
      <c r="F41" s="6">
        <f>SUMIF('ORION ORIGINAL DATA'!$A$8:$A$228,$A41,'ORION ORIGINAL DATA'!$C$8:$C$228)</f>
        <v>2120</v>
      </c>
      <c r="G41" s="8">
        <f t="shared" si="0"/>
        <v>2120</v>
      </c>
      <c r="H41" s="6">
        <f>SUMIF('NETSUITE ORIGINAL DATA'!$A$8:$A$5000,$A41,'NETSUITE ORIGINAL DATA'!$E$8:$E$5000)</f>
        <v>2120</v>
      </c>
      <c r="I41" s="66">
        <f t="shared" si="1"/>
        <v>0</v>
      </c>
      <c r="K41" s="63">
        <f>SUMIF('ORION ORIGINAL DATA'!$A$8:$A$305,$A41,'ORION ORIGINAL DATA'!$D$8:$D$305)+D41</f>
        <v>0</v>
      </c>
      <c r="L41" s="6">
        <f>SUMIF('NETSUITE ORIGINAL DATA'!$A$8:$A$5000,$A41,'NETSUITE ORIGINAL DATA'!$G$8:$G$5000)</f>
        <v>0</v>
      </c>
      <c r="M41" s="68">
        <f t="shared" si="2"/>
        <v>0</v>
      </c>
      <c r="N41" s="6"/>
      <c r="O41" s="63">
        <f>SUMIF('ORION ORIGINAL DATA'!$A$8:$A$305,$A41,'ORION ORIGINAL DATA'!$E$8:$E$305)-D41</f>
        <v>2120</v>
      </c>
      <c r="P41" s="6">
        <f>SUMIF('NETSUITE ORIGINAL DATA'!$A$8:$A$5000,$A41,'NETSUITE ORIGINAL DATA'!$E$8:$E$5000)-SUMIF('NETSUITE ORIGINAL DATA'!$A$8:$A$5000,$A41,'NETSUITE ORIGINAL DATA'!$G$8:$G$5000)</f>
        <v>2120</v>
      </c>
      <c r="Q41" s="66">
        <f t="shared" si="3"/>
        <v>0</v>
      </c>
      <c r="R41" s="8"/>
      <c r="V41" s="46"/>
      <c r="W41" s="46"/>
      <c r="X41" s="46"/>
    </row>
    <row r="42" spans="1:24" s="30" customFormat="1" x14ac:dyDescent="0.15">
      <c r="A42" s="47" t="s">
        <v>947</v>
      </c>
      <c r="B42" s="47" t="s">
        <v>948</v>
      </c>
      <c r="C42" s="6"/>
      <c r="D42" s="63">
        <f>IFERROR(VLOOKUP($A42,'ORION ORIGINAL DATA'!$A$231:$H$234,3,0),0)</f>
        <v>0</v>
      </c>
      <c r="E42" s="6">
        <f>IFERROR(VLOOKUP($A42,'ORION ORIGINAL DATA'!$A$237:$H$305,3,0),0)</f>
        <v>0</v>
      </c>
      <c r="F42" s="6">
        <f>SUMIF('ORION ORIGINAL DATA'!$A$8:$A$228,$A42,'ORION ORIGINAL DATA'!$C$8:$C$228)</f>
        <v>330</v>
      </c>
      <c r="G42" s="8">
        <f t="shared" si="0"/>
        <v>330</v>
      </c>
      <c r="H42" s="6">
        <f>SUMIF('NETSUITE ORIGINAL DATA'!$A$8:$A$5000,$A42,'NETSUITE ORIGINAL DATA'!$E$8:$E$5000)</f>
        <v>330</v>
      </c>
      <c r="I42" s="66">
        <f t="shared" si="1"/>
        <v>0</v>
      </c>
      <c r="K42" s="63">
        <f>SUMIF('ORION ORIGINAL DATA'!$A$8:$A$305,$A42,'ORION ORIGINAL DATA'!$D$8:$D$305)+D42</f>
        <v>0</v>
      </c>
      <c r="L42" s="6">
        <f>SUMIF('NETSUITE ORIGINAL DATA'!$A$8:$A$5000,$A42,'NETSUITE ORIGINAL DATA'!$G$8:$G$5000)</f>
        <v>0</v>
      </c>
      <c r="M42" s="68">
        <f t="shared" si="2"/>
        <v>0</v>
      </c>
      <c r="N42" s="6"/>
      <c r="O42" s="63">
        <f>SUMIF('ORION ORIGINAL DATA'!$A$8:$A$305,$A42,'ORION ORIGINAL DATA'!$E$8:$E$305)-D42</f>
        <v>330</v>
      </c>
      <c r="P42" s="6">
        <f>SUMIF('NETSUITE ORIGINAL DATA'!$A$8:$A$5000,$A42,'NETSUITE ORIGINAL DATA'!$E$8:$E$5000)-SUMIF('NETSUITE ORIGINAL DATA'!$A$8:$A$5000,$A42,'NETSUITE ORIGINAL DATA'!$G$8:$G$5000)</f>
        <v>330</v>
      </c>
      <c r="Q42" s="66">
        <f t="shared" si="3"/>
        <v>0</v>
      </c>
      <c r="R42" s="8"/>
      <c r="V42" s="46"/>
      <c r="W42" s="46"/>
      <c r="X42" s="46"/>
    </row>
    <row r="43" spans="1:24" s="30" customFormat="1" x14ac:dyDescent="0.15">
      <c r="A43" s="15" t="s">
        <v>114</v>
      </c>
      <c r="B43" s="30" t="str">
        <f>IFERROR(VLOOKUP(A43,'NETSUITE ORIGINAL DATA'!$A$8:$J$957,2,FALSE),0)</f>
        <v>Construction Vehicle 3-Pack - Pallet Pack-out</v>
      </c>
      <c r="C43" s="6"/>
      <c r="D43" s="63">
        <f>IFERROR(VLOOKUP($A43,'ORION ORIGINAL DATA'!$A$231:$H$234,3,0),0)</f>
        <v>0</v>
      </c>
      <c r="E43" s="6">
        <f>IFERROR(VLOOKUP($A43,'ORION ORIGINAL DATA'!$A$237:$H$305,3,0),0)</f>
        <v>0</v>
      </c>
      <c r="F43" s="6">
        <f>SUMIF('ORION ORIGINAL DATA'!$A$8:$A$228,$A43,'ORION ORIGINAL DATA'!$C$8:$C$228)</f>
        <v>192</v>
      </c>
      <c r="G43" s="8">
        <f t="shared" si="0"/>
        <v>192</v>
      </c>
      <c r="H43" s="6">
        <f>SUMIF('NETSUITE ORIGINAL DATA'!$A$8:$A$5000,$A43,'NETSUITE ORIGINAL DATA'!$E$8:$E$5000)</f>
        <v>192</v>
      </c>
      <c r="I43" s="66">
        <f t="shared" si="1"/>
        <v>0</v>
      </c>
      <c r="K43" s="63">
        <f>SUMIF('ORION ORIGINAL DATA'!$A$8:$A$305,$A43,'ORION ORIGINAL DATA'!$D$8:$D$305)+D43</f>
        <v>0</v>
      </c>
      <c r="L43" s="6">
        <f>SUMIF('NETSUITE ORIGINAL DATA'!$A$8:$A$5000,$A43,'NETSUITE ORIGINAL DATA'!$G$8:$G$5000)</f>
        <v>0</v>
      </c>
      <c r="M43" s="68">
        <f t="shared" si="2"/>
        <v>0</v>
      </c>
      <c r="N43" s="6"/>
      <c r="O43" s="63">
        <f>SUMIF('ORION ORIGINAL DATA'!$A$8:$A$305,$A43,'ORION ORIGINAL DATA'!$E$8:$E$305)-D43</f>
        <v>192</v>
      </c>
      <c r="P43" s="6">
        <f>SUMIF('NETSUITE ORIGINAL DATA'!$A$8:$A$5000,$A43,'NETSUITE ORIGINAL DATA'!$E$8:$E$5000)-SUMIF('NETSUITE ORIGINAL DATA'!$A$8:$A$5000,$A43,'NETSUITE ORIGINAL DATA'!$G$8:$G$5000)</f>
        <v>192</v>
      </c>
      <c r="Q43" s="66">
        <f t="shared" si="3"/>
        <v>0</v>
      </c>
      <c r="R43" s="8"/>
      <c r="V43" s="46"/>
      <c r="W43" s="46"/>
      <c r="X43" s="46"/>
    </row>
    <row r="44" spans="1:24" s="30" customFormat="1" x14ac:dyDescent="0.15">
      <c r="A44" s="15" t="s">
        <v>113</v>
      </c>
      <c r="B44" s="30" t="str">
        <f>IFERROR(VLOOKUP(A44,'NETSUITE ORIGINAL DATA'!$A$8:$J$957,2,FALSE),0)</f>
        <v>Construction Vehicle 3-Pack - Master Pack-out</v>
      </c>
      <c r="C44" s="6"/>
      <c r="D44" s="63">
        <f>IFERROR(VLOOKUP($A44,'ORION ORIGINAL DATA'!$A$231:$H$234,3,0),0)</f>
        <v>0</v>
      </c>
      <c r="E44" s="6">
        <f>IFERROR(VLOOKUP($A44,'ORION ORIGINAL DATA'!$A$237:$H$305,3,0),0)</f>
        <v>0</v>
      </c>
      <c r="F44" s="6">
        <f>SUMIF('ORION ORIGINAL DATA'!$A$8:$A$228,$A44,'ORION ORIGINAL DATA'!$C$8:$C$228)</f>
        <v>0</v>
      </c>
      <c r="G44" s="8">
        <f t="shared" si="0"/>
        <v>0</v>
      </c>
      <c r="H44" s="6">
        <f>SUMIF('NETSUITE ORIGINAL DATA'!$A$8:$A$5000,$A44,'NETSUITE ORIGINAL DATA'!$E$8:$E$5000)</f>
        <v>0</v>
      </c>
      <c r="I44" s="66">
        <f t="shared" si="1"/>
        <v>0</v>
      </c>
      <c r="K44" s="63">
        <f>SUMIF('ORION ORIGINAL DATA'!$A$8:$A$305,$A44,'ORION ORIGINAL DATA'!$D$8:$D$305)+D44</f>
        <v>0</v>
      </c>
      <c r="L44" s="6">
        <f>SUMIF('NETSUITE ORIGINAL DATA'!$A$8:$A$5000,$A44,'NETSUITE ORIGINAL DATA'!$G$8:$G$5000)</f>
        <v>0</v>
      </c>
      <c r="M44" s="68">
        <f t="shared" si="2"/>
        <v>0</v>
      </c>
      <c r="N44" s="6"/>
      <c r="O44" s="63">
        <f>SUMIF('ORION ORIGINAL DATA'!$A$8:$A$305,$A44,'ORION ORIGINAL DATA'!$E$8:$E$305)-D44</f>
        <v>0</v>
      </c>
      <c r="P44" s="6">
        <f>SUMIF('NETSUITE ORIGINAL DATA'!$A$8:$A$5000,$A44,'NETSUITE ORIGINAL DATA'!$E$8:$E$5000)-SUMIF('NETSUITE ORIGINAL DATA'!$A$8:$A$5000,$A44,'NETSUITE ORIGINAL DATA'!$G$8:$G$5000)</f>
        <v>0</v>
      </c>
      <c r="Q44" s="66">
        <f t="shared" si="3"/>
        <v>0</v>
      </c>
      <c r="R44" s="8"/>
      <c r="V44" s="46"/>
      <c r="W44" s="46"/>
      <c r="X44" s="46"/>
    </row>
    <row r="45" spans="1:24" s="30" customFormat="1" x14ac:dyDescent="0.15">
      <c r="A45" s="15" t="s">
        <v>115</v>
      </c>
      <c r="B45" s="30" t="str">
        <f>IFERROR(VLOOKUP(A45,'NETSUITE ORIGINAL DATA'!$A$8:$J$957,2,FALSE),0)</f>
        <v>Green Toys Dump Truck with Sand Castle Mold, Rake and Shovel</v>
      </c>
      <c r="C45" s="6"/>
      <c r="D45" s="63">
        <f>IFERROR(VLOOKUP($A45,'ORION ORIGINAL DATA'!$A$231:$H$234,3,0),0)</f>
        <v>0</v>
      </c>
      <c r="E45" s="6">
        <f>IFERROR(VLOOKUP($A45,'ORION ORIGINAL DATA'!$A$237:$H$305,3,0),0)</f>
        <v>0</v>
      </c>
      <c r="F45" s="6">
        <f>SUMIF('ORION ORIGINAL DATA'!$A$8:$A$228,$A45,'ORION ORIGINAL DATA'!$C$8:$C$228)</f>
        <v>0</v>
      </c>
      <c r="G45" s="8">
        <f t="shared" si="0"/>
        <v>0</v>
      </c>
      <c r="H45" s="6">
        <f>SUMIF('NETSUITE ORIGINAL DATA'!$A$8:$A$5000,$A45,'NETSUITE ORIGINAL DATA'!$E$8:$E$5000)</f>
        <v>0</v>
      </c>
      <c r="I45" s="66">
        <f t="shared" si="1"/>
        <v>0</v>
      </c>
      <c r="K45" s="63">
        <f>SUMIF('ORION ORIGINAL DATA'!$A$8:$A$305,$A45,'ORION ORIGINAL DATA'!$D$8:$D$305)+D45</f>
        <v>0</v>
      </c>
      <c r="L45" s="6">
        <f>SUMIF('NETSUITE ORIGINAL DATA'!$A$8:$A$5000,$A45,'NETSUITE ORIGINAL DATA'!$G$8:$G$5000)</f>
        <v>0</v>
      </c>
      <c r="M45" s="68">
        <f t="shared" si="2"/>
        <v>0</v>
      </c>
      <c r="N45" s="6"/>
      <c r="O45" s="63">
        <f>SUMIF('ORION ORIGINAL DATA'!$A$8:$A$305,$A45,'ORION ORIGINAL DATA'!$E$8:$E$305)-D45</f>
        <v>0</v>
      </c>
      <c r="P45" s="6">
        <f>SUMIF('NETSUITE ORIGINAL DATA'!$A$8:$A$5000,$A45,'NETSUITE ORIGINAL DATA'!$E$8:$E$5000)-SUMIF('NETSUITE ORIGINAL DATA'!$A$8:$A$5000,$A45,'NETSUITE ORIGINAL DATA'!$G$8:$G$5000)</f>
        <v>0</v>
      </c>
      <c r="Q45" s="66">
        <f t="shared" si="3"/>
        <v>0</v>
      </c>
      <c r="R45" s="8"/>
      <c r="V45" s="46"/>
      <c r="W45" s="46"/>
      <c r="X45" s="46"/>
    </row>
    <row r="46" spans="1:24" s="30" customFormat="1" x14ac:dyDescent="0.15">
      <c r="A46" s="47" t="s">
        <v>946</v>
      </c>
      <c r="B46" s="47" t="s">
        <v>949</v>
      </c>
      <c r="C46" s="6"/>
      <c r="D46" s="63">
        <f>IFERROR(VLOOKUP($A46,'ORION ORIGINAL DATA'!$A$231:$H$234,3,0),0)</f>
        <v>0</v>
      </c>
      <c r="E46" s="6">
        <f>IFERROR(VLOOKUP($A46,'ORION ORIGINAL DATA'!$A$237:$H$305,3,0),0)</f>
        <v>0</v>
      </c>
      <c r="F46" s="6">
        <f>SUMIF('ORION ORIGINAL DATA'!$A$8:$A$228,$A46,'ORION ORIGINAL DATA'!$C$8:$C$228)</f>
        <v>100</v>
      </c>
      <c r="G46" s="8">
        <f t="shared" si="0"/>
        <v>100</v>
      </c>
      <c r="H46" s="6">
        <f>SUMIF('NETSUITE ORIGINAL DATA'!$A$8:$A$5000,$A46,'NETSUITE ORIGINAL DATA'!$E$8:$E$5000)</f>
        <v>100</v>
      </c>
      <c r="I46" s="66">
        <f t="shared" si="1"/>
        <v>0</v>
      </c>
      <c r="K46" s="63">
        <f>SUMIF('ORION ORIGINAL DATA'!$A$8:$A$305,$A46,'ORION ORIGINAL DATA'!$D$8:$D$305)+D46</f>
        <v>0</v>
      </c>
      <c r="L46" s="6">
        <f>SUMIF('NETSUITE ORIGINAL DATA'!$A$8:$A$5000,$A46,'NETSUITE ORIGINAL DATA'!$G$8:$G$5000)</f>
        <v>0</v>
      </c>
      <c r="M46" s="68">
        <f t="shared" si="2"/>
        <v>0</v>
      </c>
      <c r="N46" s="6"/>
      <c r="O46" s="63">
        <f>SUMIF('ORION ORIGINAL DATA'!$A$8:$A$305,$A46,'ORION ORIGINAL DATA'!$E$8:$E$305)-D46</f>
        <v>100</v>
      </c>
      <c r="P46" s="6">
        <f>SUMIF('NETSUITE ORIGINAL DATA'!$A$8:$A$5000,$A46,'NETSUITE ORIGINAL DATA'!$E$8:$E$5000)-SUMIF('NETSUITE ORIGINAL DATA'!$A$8:$A$5000,$A46,'NETSUITE ORIGINAL DATA'!$G$8:$G$5000)</f>
        <v>100</v>
      </c>
      <c r="Q46" s="66">
        <f t="shared" si="3"/>
        <v>0</v>
      </c>
      <c r="R46" s="8"/>
      <c r="V46" s="46"/>
      <c r="W46" s="46"/>
      <c r="X46" s="46"/>
    </row>
    <row r="47" spans="1:24" s="30" customFormat="1" x14ac:dyDescent="0.15">
      <c r="A47" s="47" t="s">
        <v>945</v>
      </c>
      <c r="B47" s="47" t="s">
        <v>950</v>
      </c>
      <c r="C47" s="6"/>
      <c r="D47" s="63">
        <f>IFERROR(VLOOKUP($A47,'ORION ORIGINAL DATA'!$A$231:$H$234,3,0),0)</f>
        <v>0</v>
      </c>
      <c r="E47" s="6">
        <f>IFERROR(VLOOKUP($A47,'ORION ORIGINAL DATA'!$A$237:$H$305,3,0),0)</f>
        <v>0</v>
      </c>
      <c r="F47" s="6">
        <f>SUMIF('ORION ORIGINAL DATA'!$A$8:$A$228,$A47,'ORION ORIGINAL DATA'!$C$8:$C$228)</f>
        <v>100</v>
      </c>
      <c r="G47" s="8">
        <f t="shared" si="0"/>
        <v>100</v>
      </c>
      <c r="H47" s="6">
        <f>SUMIF('NETSUITE ORIGINAL DATA'!$A$8:$A$5000,$A47,'NETSUITE ORIGINAL DATA'!$E$8:$E$5000)</f>
        <v>100</v>
      </c>
      <c r="I47" s="66">
        <f t="shared" si="1"/>
        <v>0</v>
      </c>
      <c r="K47" s="63">
        <f>SUMIF('ORION ORIGINAL DATA'!$A$8:$A$305,$A47,'ORION ORIGINAL DATA'!$D$8:$D$305)+D47</f>
        <v>0</v>
      </c>
      <c r="L47" s="6">
        <f>SUMIF('NETSUITE ORIGINAL DATA'!$A$8:$A$5000,$A47,'NETSUITE ORIGINAL DATA'!$G$8:$G$5000)</f>
        <v>0</v>
      </c>
      <c r="M47" s="68">
        <f t="shared" si="2"/>
        <v>0</v>
      </c>
      <c r="N47" s="6"/>
      <c r="O47" s="63">
        <f>SUMIF('ORION ORIGINAL DATA'!$A$8:$A$305,$A47,'ORION ORIGINAL DATA'!$E$8:$E$305)-D47</f>
        <v>100</v>
      </c>
      <c r="P47" s="6">
        <f>SUMIF('NETSUITE ORIGINAL DATA'!$A$8:$A$5000,$A47,'NETSUITE ORIGINAL DATA'!$E$8:$E$5000)-SUMIF('NETSUITE ORIGINAL DATA'!$A$8:$A$5000,$A47,'NETSUITE ORIGINAL DATA'!$G$8:$G$5000)</f>
        <v>100</v>
      </c>
      <c r="Q47" s="66">
        <f t="shared" si="3"/>
        <v>0</v>
      </c>
      <c r="R47" s="8"/>
    </row>
    <row r="48" spans="1:24" s="30" customFormat="1" x14ac:dyDescent="0.15">
      <c r="A48" s="15" t="s">
        <v>118</v>
      </c>
      <c r="B48" s="30" t="str">
        <f>IFERROR(VLOOKUP(A48,'NETSUITE ORIGINAL DATA'!$A$8:$J$957,2,FALSE),0)</f>
        <v>24x20 Shipper - bts/air/tug/cst/sec/hel/trt..UPC# 816409011482....</v>
      </c>
      <c r="C48" s="6"/>
      <c r="D48" s="63">
        <f>IFERROR(VLOOKUP($A48,'ORION ORIGINAL DATA'!$A$231:$H$234,3,0),0)</f>
        <v>0</v>
      </c>
      <c r="E48" s="6">
        <f>IFERROR(VLOOKUP($A48,'ORION ORIGINAL DATA'!$A$237:$H$305,3,0),0)</f>
        <v>0</v>
      </c>
      <c r="F48" s="6">
        <f>SUMIF('ORION ORIGINAL DATA'!$A$8:$A$228,$A48,'ORION ORIGINAL DATA'!$C$8:$C$228)</f>
        <v>0</v>
      </c>
      <c r="G48" s="8">
        <f t="shared" si="0"/>
        <v>0</v>
      </c>
      <c r="H48" s="6">
        <f>SUMIF('NETSUITE ORIGINAL DATA'!$A$8:$A$5000,$A48,'NETSUITE ORIGINAL DATA'!$E$8:$E$5000)</f>
        <v>0</v>
      </c>
      <c r="I48" s="66">
        <f t="shared" si="1"/>
        <v>0</v>
      </c>
      <c r="K48" s="63">
        <f>SUMIF('ORION ORIGINAL DATA'!$A$8:$A$305,$A48,'ORION ORIGINAL DATA'!$D$8:$D$305)+D48</f>
        <v>0</v>
      </c>
      <c r="L48" s="6">
        <f>SUMIF('NETSUITE ORIGINAL DATA'!$A$8:$A$5000,$A48,'NETSUITE ORIGINAL DATA'!$G$8:$G$5000)</f>
        <v>0</v>
      </c>
      <c r="M48" s="68">
        <f t="shared" si="2"/>
        <v>0</v>
      </c>
      <c r="N48" s="6"/>
      <c r="O48" s="63">
        <f>SUMIF('ORION ORIGINAL DATA'!$A$8:$A$305,$A48,'ORION ORIGINAL DATA'!$E$8:$E$305)-D48</f>
        <v>0</v>
      </c>
      <c r="P48" s="6">
        <f>SUMIF('NETSUITE ORIGINAL DATA'!$A$8:$A$5000,$A48,'NETSUITE ORIGINAL DATA'!$E$8:$E$5000)-SUMIF('NETSUITE ORIGINAL DATA'!$A$8:$A$5000,$A48,'NETSUITE ORIGINAL DATA'!$G$8:$G$5000)</f>
        <v>0</v>
      </c>
      <c r="Q48" s="66">
        <f t="shared" si="3"/>
        <v>0</v>
      </c>
      <c r="R48" s="8"/>
    </row>
    <row r="49" spans="1:18" s="30" customFormat="1" x14ac:dyDescent="0.15">
      <c r="A49" s="15" t="s">
        <v>116</v>
      </c>
      <c r="B49" s="30" t="str">
        <f>IFERROR(VLOOKUP(A49,'NETSUITE ORIGINAL DATA'!$A$8:$J$957,2,FALSE),0)</f>
        <v>24x20 Shipper - Flat, No Toys....</v>
      </c>
      <c r="C49" s="6"/>
      <c r="D49" s="63">
        <f>IFERROR(VLOOKUP($A49,'ORION ORIGINAL DATA'!$A$231:$H$234,3,0),0)</f>
        <v>0</v>
      </c>
      <c r="E49" s="6">
        <f>IFERROR(VLOOKUP($A49,'ORION ORIGINAL DATA'!$A$237:$H$305,3,0),0)</f>
        <v>0</v>
      </c>
      <c r="F49" s="6">
        <f>SUMIF('ORION ORIGINAL DATA'!$A$8:$A$228,$A49,'ORION ORIGINAL DATA'!$C$8:$C$228)</f>
        <v>0</v>
      </c>
      <c r="G49" s="8">
        <f t="shared" si="0"/>
        <v>0</v>
      </c>
      <c r="H49" s="6">
        <f>SUMIF('NETSUITE ORIGINAL DATA'!$A$8:$A$5000,$A49,'NETSUITE ORIGINAL DATA'!$E$8:$E$5000)</f>
        <v>0</v>
      </c>
      <c r="I49" s="66">
        <f t="shared" si="1"/>
        <v>0</v>
      </c>
      <c r="K49" s="63">
        <f>SUMIF('ORION ORIGINAL DATA'!$A$8:$A$305,$A49,'ORION ORIGINAL DATA'!$D$8:$D$305)+D49</f>
        <v>0</v>
      </c>
      <c r="L49" s="6">
        <f>SUMIF('NETSUITE ORIGINAL DATA'!$A$8:$A$5000,$A49,'NETSUITE ORIGINAL DATA'!$G$8:$G$5000)</f>
        <v>0</v>
      </c>
      <c r="M49" s="68">
        <f t="shared" si="2"/>
        <v>0</v>
      </c>
      <c r="N49" s="6"/>
      <c r="O49" s="63">
        <f>SUMIF('ORION ORIGINAL DATA'!$A$8:$A$305,$A49,'ORION ORIGINAL DATA'!$E$8:$E$305)-D49</f>
        <v>0</v>
      </c>
      <c r="P49" s="6">
        <f>SUMIF('NETSUITE ORIGINAL DATA'!$A$8:$A$5000,$A49,'NETSUITE ORIGINAL DATA'!$E$8:$E$5000)-SUMIF('NETSUITE ORIGINAL DATA'!$A$8:$A$5000,$A49,'NETSUITE ORIGINAL DATA'!$G$8:$G$5000)</f>
        <v>0</v>
      </c>
      <c r="Q49" s="66">
        <f t="shared" si="3"/>
        <v>0</v>
      </c>
      <c r="R49" s="8"/>
    </row>
    <row r="50" spans="1:18" s="30" customFormat="1" x14ac:dyDescent="0.15">
      <c r="A50" s="15" t="s">
        <v>119</v>
      </c>
      <c r="B50" s="30" t="str">
        <f>IFERROR(VLOOKUP(A50,'NETSUITE ORIGINAL DATA'!$A$8:$J$957,2,FALSE),0)</f>
        <v>3 Sided Shipper</v>
      </c>
      <c r="C50" s="6"/>
      <c r="D50" s="63">
        <f>IFERROR(VLOOKUP($A50,'ORION ORIGINAL DATA'!$A$231:$H$234,3,0),0)</f>
        <v>0</v>
      </c>
      <c r="E50" s="6">
        <f>IFERROR(VLOOKUP($A50,'ORION ORIGINAL DATA'!$A$237:$H$305,3,0),0)</f>
        <v>0</v>
      </c>
      <c r="F50" s="6">
        <f>SUMIF('ORION ORIGINAL DATA'!$A$8:$A$228,$A50,'ORION ORIGINAL DATA'!$C$8:$C$228)</f>
        <v>0</v>
      </c>
      <c r="G50" s="8">
        <f t="shared" si="0"/>
        <v>0</v>
      </c>
      <c r="H50" s="6">
        <f>SUMIF('NETSUITE ORIGINAL DATA'!$A$8:$A$5000,$A50,'NETSUITE ORIGINAL DATA'!$E$8:$E$5000)</f>
        <v>0</v>
      </c>
      <c r="I50" s="66">
        <f t="shared" si="1"/>
        <v>0</v>
      </c>
      <c r="K50" s="63">
        <f>SUMIF('ORION ORIGINAL DATA'!$A$8:$A$305,$A50,'ORION ORIGINAL DATA'!$D$8:$D$305)+D50</f>
        <v>0</v>
      </c>
      <c r="L50" s="6">
        <f>SUMIF('NETSUITE ORIGINAL DATA'!$A$8:$A$5000,$A50,'NETSUITE ORIGINAL DATA'!$G$8:$G$5000)</f>
        <v>0</v>
      </c>
      <c r="M50" s="68">
        <f t="shared" si="2"/>
        <v>0</v>
      </c>
      <c r="N50" s="6"/>
      <c r="O50" s="63">
        <f>SUMIF('ORION ORIGINAL DATA'!$A$8:$A$305,$A50,'ORION ORIGINAL DATA'!$E$8:$E$305)-D50</f>
        <v>0</v>
      </c>
      <c r="P50" s="6">
        <f>SUMIF('NETSUITE ORIGINAL DATA'!$A$8:$A$5000,$A50,'NETSUITE ORIGINAL DATA'!$E$8:$E$5000)-SUMIF('NETSUITE ORIGINAL DATA'!$A$8:$A$5000,$A50,'NETSUITE ORIGINAL DATA'!$G$8:$G$5000)</f>
        <v>0</v>
      </c>
      <c r="Q50" s="66">
        <f t="shared" si="3"/>
        <v>0</v>
      </c>
      <c r="R50" s="8"/>
    </row>
    <row r="51" spans="1:18" s="30" customFormat="1" x14ac:dyDescent="0.15">
      <c r="A51" s="15" t="s">
        <v>2</v>
      </c>
      <c r="B51" s="30" t="str">
        <f>IFERROR(VLOOKUP(A51,'NETSUITE ORIGINAL DATA'!$A$8:$J$957,2,FALSE),0)</f>
        <v>Bath/Vehicle Shipper – Flat- Pharmaca</v>
      </c>
      <c r="C51" s="6"/>
      <c r="D51" s="63">
        <f>IFERROR(VLOOKUP($A51,'ORION ORIGINAL DATA'!$A$231:$H$234,3,0),0)</f>
        <v>0</v>
      </c>
      <c r="E51" s="6">
        <f>IFERROR(VLOOKUP($A51,'ORION ORIGINAL DATA'!$A$237:$H$305,3,0),0)</f>
        <v>0</v>
      </c>
      <c r="F51" s="6">
        <f>SUMIF('ORION ORIGINAL DATA'!$A$8:$A$228,$A51,'ORION ORIGINAL DATA'!$C$8:$C$228)</f>
        <v>0</v>
      </c>
      <c r="G51" s="8">
        <f t="shared" si="0"/>
        <v>0</v>
      </c>
      <c r="H51" s="6">
        <f>SUMIF('NETSUITE ORIGINAL DATA'!$A$8:$A$5000,$A51,'NETSUITE ORIGINAL DATA'!$E$8:$E$5000)</f>
        <v>0</v>
      </c>
      <c r="I51" s="66">
        <f t="shared" si="1"/>
        <v>0</v>
      </c>
      <c r="K51" s="63">
        <f>SUMIF('ORION ORIGINAL DATA'!$A$8:$A$305,$A51,'ORION ORIGINAL DATA'!$D$8:$D$305)+D51</f>
        <v>0</v>
      </c>
      <c r="L51" s="6">
        <f>SUMIF('NETSUITE ORIGINAL DATA'!$A$8:$A$5000,$A51,'NETSUITE ORIGINAL DATA'!$G$8:$G$5000)</f>
        <v>0</v>
      </c>
      <c r="M51" s="68">
        <f t="shared" si="2"/>
        <v>0</v>
      </c>
      <c r="N51" s="6"/>
      <c r="O51" s="63">
        <f>SUMIF('ORION ORIGINAL DATA'!$A$8:$A$305,$A51,'ORION ORIGINAL DATA'!$E$8:$E$305)-D51</f>
        <v>0</v>
      </c>
      <c r="P51" s="6">
        <f>SUMIF('NETSUITE ORIGINAL DATA'!$A$8:$A$5000,$A51,'NETSUITE ORIGINAL DATA'!$E$8:$E$5000)-SUMIF('NETSUITE ORIGINAL DATA'!$A$8:$A$5000,$A51,'NETSUITE ORIGINAL DATA'!$G$8:$G$5000)</f>
        <v>0</v>
      </c>
      <c r="Q51" s="66">
        <f t="shared" si="3"/>
        <v>0</v>
      </c>
      <c r="R51" s="8"/>
    </row>
    <row r="52" spans="1:18" s="30" customFormat="1" x14ac:dyDescent="0.15">
      <c r="A52" s="15" t="s">
        <v>120</v>
      </c>
      <c r="B52" s="30" t="str">
        <f>IFERROR(VLOOKUP(A52,'NETSUITE ORIGINAL DATA'!$A$8:$J$957,2,FALSE),0)</f>
        <v>GT  Bath Adventure 2 Pack - (Ferry Boat w/ Car &amp; Tug Boat, Seaplane &amp; Submarine)</v>
      </c>
      <c r="C52" s="6"/>
      <c r="D52" s="63">
        <f>IFERROR(VLOOKUP($A52,'ORION ORIGINAL DATA'!$A$231:$H$234,3,0),0)</f>
        <v>0</v>
      </c>
      <c r="E52" s="6">
        <f>IFERROR(VLOOKUP($A52,'ORION ORIGINAL DATA'!$A$237:$H$305,3,0),0)</f>
        <v>0</v>
      </c>
      <c r="F52" s="6">
        <f>SUMIF('ORION ORIGINAL DATA'!$A$8:$A$228,$A52,'ORION ORIGINAL DATA'!$C$8:$C$228)</f>
        <v>0</v>
      </c>
      <c r="G52" s="8">
        <f t="shared" si="0"/>
        <v>0</v>
      </c>
      <c r="H52" s="6">
        <f>SUMIF('NETSUITE ORIGINAL DATA'!$A$8:$A$5000,$A52,'NETSUITE ORIGINAL DATA'!$E$8:$E$5000)</f>
        <v>0</v>
      </c>
      <c r="I52" s="66">
        <f t="shared" si="1"/>
        <v>0</v>
      </c>
      <c r="K52" s="63">
        <f>SUMIF('ORION ORIGINAL DATA'!$A$8:$A$305,$A52,'ORION ORIGINAL DATA'!$D$8:$D$305)+D52</f>
        <v>0</v>
      </c>
      <c r="L52" s="6">
        <f>SUMIF('NETSUITE ORIGINAL DATA'!$A$8:$A$5000,$A52,'NETSUITE ORIGINAL DATA'!$G$8:$G$5000)</f>
        <v>0</v>
      </c>
      <c r="M52" s="68">
        <f t="shared" si="2"/>
        <v>0</v>
      </c>
      <c r="N52" s="6"/>
      <c r="O52" s="63">
        <f>SUMIF('ORION ORIGINAL DATA'!$A$8:$A$305,$A52,'ORION ORIGINAL DATA'!$E$8:$E$305)-D52</f>
        <v>0</v>
      </c>
      <c r="P52" s="6">
        <f>SUMIF('NETSUITE ORIGINAL DATA'!$A$8:$A$5000,$A52,'NETSUITE ORIGINAL DATA'!$E$8:$E$5000)-SUMIF('NETSUITE ORIGINAL DATA'!$A$8:$A$5000,$A52,'NETSUITE ORIGINAL DATA'!$G$8:$G$5000)</f>
        <v>0</v>
      </c>
      <c r="Q52" s="66">
        <f t="shared" si="3"/>
        <v>0</v>
      </c>
      <c r="R52" s="8"/>
    </row>
    <row r="53" spans="1:18" s="30" customFormat="1" x14ac:dyDescent="0.15">
      <c r="A53" s="15" t="s">
        <v>1112</v>
      </c>
      <c r="B53" s="30" t="str">
        <f>IFERROR(VLOOKUP(A53,'NETSUITE ORIGINAL DATA'!$A$8:$J$957,2,FALSE),0)</f>
        <v>City Clean-up Recycling &amp; Dump Truck Set</v>
      </c>
      <c r="C53" s="6"/>
      <c r="D53" s="63">
        <f>IFERROR(VLOOKUP($A53,'ORION ORIGINAL DATA'!$A$231:$H$234,3,0),0)</f>
        <v>0</v>
      </c>
      <c r="E53" s="6">
        <f>IFERROR(VLOOKUP($A53,'ORION ORIGINAL DATA'!$A$237:$H$305,3,0),0)</f>
        <v>0</v>
      </c>
      <c r="F53" s="6">
        <f>SUMIF('ORION ORIGINAL DATA'!$A$8:$A$228,$A53,'ORION ORIGINAL DATA'!$C$8:$C$228)</f>
        <v>0</v>
      </c>
      <c r="G53" s="8">
        <f t="shared" si="0"/>
        <v>0</v>
      </c>
      <c r="H53" s="6">
        <f>SUMIF('NETSUITE ORIGINAL DATA'!$A$8:$A$5000,$A53,'NETSUITE ORIGINAL DATA'!$E$8:$E$5000)</f>
        <v>0</v>
      </c>
      <c r="I53" s="66">
        <f t="shared" si="1"/>
        <v>0</v>
      </c>
      <c r="K53" s="63">
        <f>SUMIF('ORION ORIGINAL DATA'!$A$8:$A$305,$A53,'ORION ORIGINAL DATA'!$D$8:$D$305)+D53</f>
        <v>0</v>
      </c>
      <c r="L53" s="6">
        <f>SUMIF('NETSUITE ORIGINAL DATA'!$A$8:$A$5000,$A53,'NETSUITE ORIGINAL DATA'!$G$8:$G$5000)</f>
        <v>0</v>
      </c>
      <c r="M53" s="68">
        <f t="shared" si="2"/>
        <v>0</v>
      </c>
      <c r="N53" s="6"/>
      <c r="O53" s="63">
        <f>SUMIF('ORION ORIGINAL DATA'!$A$8:$A$305,$A53,'ORION ORIGINAL DATA'!$E$8:$E$305)-D53</f>
        <v>0</v>
      </c>
      <c r="P53" s="6">
        <f>SUMIF('NETSUITE ORIGINAL DATA'!$A$8:$A$5000,$A53,'NETSUITE ORIGINAL DATA'!$E$8:$E$5000)-SUMIF('NETSUITE ORIGINAL DATA'!$A$8:$A$5000,$A53,'NETSUITE ORIGINAL DATA'!$G$8:$G$5000)</f>
        <v>0</v>
      </c>
      <c r="Q53" s="66">
        <f t="shared" si="3"/>
        <v>0</v>
      </c>
      <c r="R53" s="8"/>
    </row>
    <row r="54" spans="1:18" s="30" customFormat="1" x14ac:dyDescent="0.15">
      <c r="A54" s="15" t="s">
        <v>122</v>
      </c>
      <c r="B54" s="30" t="str">
        <f>IFERROR(VLOOKUP(A54,'NETSUITE ORIGINAL DATA'!$A$8:$J$957,2,FALSE),0)</f>
        <v>Green Toys Toy with Book Sets (Assorted Pallet); Train Set &amp; Truck Set</v>
      </c>
      <c r="C54" s="6"/>
      <c r="D54" s="63">
        <f>IFERROR(VLOOKUP($A54,'ORION ORIGINAL DATA'!$A$231:$H$234,3,0),0)</f>
        <v>0</v>
      </c>
      <c r="E54" s="6">
        <f>IFERROR(VLOOKUP($A54,'ORION ORIGINAL DATA'!$A$237:$H$305,3,0),0)</f>
        <v>0</v>
      </c>
      <c r="F54" s="6">
        <f>SUMIF('ORION ORIGINAL DATA'!$A$8:$A$228,$A54,'ORION ORIGINAL DATA'!$C$8:$C$228)</f>
        <v>0</v>
      </c>
      <c r="G54" s="8">
        <f t="shared" si="0"/>
        <v>0</v>
      </c>
      <c r="H54" s="6">
        <f>SUMIF('NETSUITE ORIGINAL DATA'!$A$8:$A$5000,$A54,'NETSUITE ORIGINAL DATA'!$E$8:$E$5000)</f>
        <v>0</v>
      </c>
      <c r="I54" s="66">
        <f t="shared" si="1"/>
        <v>0</v>
      </c>
      <c r="K54" s="63">
        <f>SUMIF('ORION ORIGINAL DATA'!$A$8:$A$305,$A54,'ORION ORIGINAL DATA'!$D$8:$D$305)+D54</f>
        <v>0</v>
      </c>
      <c r="L54" s="6">
        <f>SUMIF('NETSUITE ORIGINAL DATA'!$A$8:$A$5000,$A54,'NETSUITE ORIGINAL DATA'!$G$8:$G$5000)</f>
        <v>0</v>
      </c>
      <c r="M54" s="68">
        <f t="shared" si="2"/>
        <v>0</v>
      </c>
      <c r="N54" s="6"/>
      <c r="O54" s="63">
        <f>SUMIF('ORION ORIGINAL DATA'!$A$8:$A$305,$A54,'ORION ORIGINAL DATA'!$E$8:$E$305)-D54</f>
        <v>0</v>
      </c>
      <c r="P54" s="6">
        <f>SUMIF('NETSUITE ORIGINAL DATA'!$A$8:$A$5000,$A54,'NETSUITE ORIGINAL DATA'!$E$8:$E$5000)-SUMIF('NETSUITE ORIGINAL DATA'!$A$8:$A$5000,$A54,'NETSUITE ORIGINAL DATA'!$G$8:$G$5000)</f>
        <v>0</v>
      </c>
      <c r="Q54" s="66">
        <f t="shared" si="3"/>
        <v>0</v>
      </c>
      <c r="R54" s="8"/>
    </row>
    <row r="55" spans="1:18" s="30" customFormat="1" x14ac:dyDescent="0.15">
      <c r="A55" s="15" t="s">
        <v>123</v>
      </c>
      <c r="B55" s="30" t="str">
        <f>IFERROR(VLOOKUP(A55,'NETSUITE ORIGINAL DATA'!$A$8:$J$957,2,FALSE),0)</f>
        <v>Mixed Up Trucks Book Set - 2 Pack</v>
      </c>
      <c r="C55" s="6"/>
      <c r="D55" s="63">
        <f>IFERROR(VLOOKUP($A55,'ORION ORIGINAL DATA'!$A$231:$H$234,3,0),0)</f>
        <v>0</v>
      </c>
      <c r="E55" s="6">
        <f>IFERROR(VLOOKUP($A55,'ORION ORIGINAL DATA'!$A$237:$H$305,3,0),0)</f>
        <v>0</v>
      </c>
      <c r="F55" s="6">
        <f>SUMIF('ORION ORIGINAL DATA'!$A$8:$A$228,$A55,'ORION ORIGINAL DATA'!$C$8:$C$228)</f>
        <v>1000</v>
      </c>
      <c r="G55" s="8">
        <f t="shared" si="0"/>
        <v>1000</v>
      </c>
      <c r="H55" s="6">
        <f>SUMIF('NETSUITE ORIGINAL DATA'!$A$8:$A$5000,$A55,'NETSUITE ORIGINAL DATA'!$E$8:$E$5000)</f>
        <v>1000</v>
      </c>
      <c r="I55" s="66">
        <f t="shared" si="1"/>
        <v>0</v>
      </c>
      <c r="K55" s="63">
        <f>SUMIF('ORION ORIGINAL DATA'!$A$8:$A$305,$A55,'ORION ORIGINAL DATA'!$D$8:$D$305)+D55</f>
        <v>0</v>
      </c>
      <c r="L55" s="6">
        <f>SUMIF('NETSUITE ORIGINAL DATA'!$A$8:$A$5000,$A55,'NETSUITE ORIGINAL DATA'!$G$8:$G$5000)</f>
        <v>0</v>
      </c>
      <c r="M55" s="68">
        <f t="shared" si="2"/>
        <v>0</v>
      </c>
      <c r="N55" s="6"/>
      <c r="O55" s="63">
        <f>SUMIF('ORION ORIGINAL DATA'!$A$8:$A$305,$A55,'ORION ORIGINAL DATA'!$E$8:$E$305)-D55</f>
        <v>1000</v>
      </c>
      <c r="P55" s="6">
        <f>SUMIF('NETSUITE ORIGINAL DATA'!$A$8:$A$5000,$A55,'NETSUITE ORIGINAL DATA'!$E$8:$E$5000)-SUMIF('NETSUITE ORIGINAL DATA'!$A$8:$A$5000,$A55,'NETSUITE ORIGINAL DATA'!$G$8:$G$5000)</f>
        <v>1000</v>
      </c>
      <c r="Q55" s="66">
        <f t="shared" si="3"/>
        <v>0</v>
      </c>
      <c r="R55" s="8"/>
    </row>
    <row r="56" spans="1:18" s="30" customFormat="1" x14ac:dyDescent="0.15">
      <c r="A56" s="47" t="s">
        <v>944</v>
      </c>
      <c r="B56" s="47" t="s">
        <v>951</v>
      </c>
      <c r="C56" s="6"/>
      <c r="D56" s="63">
        <f>IFERROR(VLOOKUP($A56,'ORION ORIGINAL DATA'!$A$231:$H$234,3,0),0)</f>
        <v>0</v>
      </c>
      <c r="E56" s="6">
        <f>IFERROR(VLOOKUP($A56,'ORION ORIGINAL DATA'!$A$237:$H$305,3,0),0)</f>
        <v>0</v>
      </c>
      <c r="F56" s="6">
        <f>SUMIF('ORION ORIGINAL DATA'!$A$8:$A$228,$A56,'ORION ORIGINAL DATA'!$C$8:$C$228)</f>
        <v>0</v>
      </c>
      <c r="G56" s="8">
        <f t="shared" si="0"/>
        <v>0</v>
      </c>
      <c r="H56" s="6">
        <f>SUMIF('NETSUITE ORIGINAL DATA'!$A$8:$A$5000,$A56,'NETSUITE ORIGINAL DATA'!$E$8:$E$5000)</f>
        <v>0</v>
      </c>
      <c r="I56" s="66">
        <f t="shared" si="1"/>
        <v>0</v>
      </c>
      <c r="K56" s="63">
        <f>SUMIF('ORION ORIGINAL DATA'!$A$8:$A$305,$A56,'ORION ORIGINAL DATA'!$D$8:$D$305)+D56</f>
        <v>0</v>
      </c>
      <c r="L56" s="6">
        <f>SUMIF('NETSUITE ORIGINAL DATA'!$A$8:$A$5000,$A56,'NETSUITE ORIGINAL DATA'!$G$8:$G$5000)</f>
        <v>0</v>
      </c>
      <c r="M56" s="68">
        <f t="shared" si="2"/>
        <v>0</v>
      </c>
      <c r="N56" s="6"/>
      <c r="O56" s="63">
        <f>SUMIF('ORION ORIGINAL DATA'!$A$8:$A$305,$A56,'ORION ORIGINAL DATA'!$E$8:$E$305)-D56</f>
        <v>0</v>
      </c>
      <c r="P56" s="6">
        <f>SUMIF('NETSUITE ORIGINAL DATA'!$A$8:$A$5000,$A56,'NETSUITE ORIGINAL DATA'!$E$8:$E$5000)-SUMIF('NETSUITE ORIGINAL DATA'!$A$8:$A$5000,$A56,'NETSUITE ORIGINAL DATA'!$G$8:$G$5000)</f>
        <v>0</v>
      </c>
      <c r="Q56" s="66">
        <f t="shared" si="3"/>
        <v>0</v>
      </c>
      <c r="R56" s="8"/>
    </row>
    <row r="57" spans="1:18" s="30" customFormat="1" x14ac:dyDescent="0.15">
      <c r="A57" s="15" t="s">
        <v>124</v>
      </c>
      <c r="B57" s="30" t="str">
        <f>IFERROR(VLOOKUP(A57,'NETSUITE ORIGINAL DATA'!$A$8:$J$957,2,FALSE),0)</f>
        <v>Train off the Rails Book Set - 2 Pack</v>
      </c>
      <c r="C57" s="6"/>
      <c r="D57" s="63">
        <f>IFERROR(VLOOKUP($A57,'ORION ORIGINAL DATA'!$A$231:$H$234,3,0),0)</f>
        <v>0</v>
      </c>
      <c r="E57" s="6">
        <f>IFERROR(VLOOKUP($A57,'ORION ORIGINAL DATA'!$A$237:$H$305,3,0),0)</f>
        <v>0</v>
      </c>
      <c r="F57" s="6">
        <f>SUMIF('ORION ORIGINAL DATA'!$A$8:$A$228,$A57,'ORION ORIGINAL DATA'!$C$8:$C$228)</f>
        <v>1000</v>
      </c>
      <c r="G57" s="8">
        <f t="shared" si="0"/>
        <v>1000</v>
      </c>
      <c r="H57" s="6">
        <f>SUMIF('NETSUITE ORIGINAL DATA'!$A$8:$A$5000,$A57,'NETSUITE ORIGINAL DATA'!$E$8:$E$5000)</f>
        <v>1000</v>
      </c>
      <c r="I57" s="66">
        <f t="shared" si="1"/>
        <v>0</v>
      </c>
      <c r="K57" s="63">
        <f>SUMIF('ORION ORIGINAL DATA'!$A$8:$A$305,$A57,'ORION ORIGINAL DATA'!$D$8:$D$305)+D57</f>
        <v>0</v>
      </c>
      <c r="L57" s="6">
        <f>SUMIF('NETSUITE ORIGINAL DATA'!$A$8:$A$5000,$A57,'NETSUITE ORIGINAL DATA'!$G$8:$G$5000)</f>
        <v>0</v>
      </c>
      <c r="M57" s="68">
        <f t="shared" si="2"/>
        <v>0</v>
      </c>
      <c r="N57" s="6"/>
      <c r="O57" s="63">
        <f>SUMIF('ORION ORIGINAL DATA'!$A$8:$A$305,$A57,'ORION ORIGINAL DATA'!$E$8:$E$305)-D57</f>
        <v>1000</v>
      </c>
      <c r="P57" s="6">
        <f>SUMIF('NETSUITE ORIGINAL DATA'!$A$8:$A$5000,$A57,'NETSUITE ORIGINAL DATA'!$E$8:$E$5000)-SUMIF('NETSUITE ORIGINAL DATA'!$A$8:$A$5000,$A57,'NETSUITE ORIGINAL DATA'!$G$8:$G$5000)</f>
        <v>1000</v>
      </c>
      <c r="Q57" s="66">
        <f t="shared" si="3"/>
        <v>0</v>
      </c>
      <c r="R57" s="8"/>
    </row>
    <row r="58" spans="1:18" s="30" customFormat="1" x14ac:dyDescent="0.15">
      <c r="A58" s="47" t="s">
        <v>943</v>
      </c>
      <c r="B58" s="47" t="s">
        <v>952</v>
      </c>
      <c r="C58" s="6"/>
      <c r="D58" s="63">
        <f>IFERROR(VLOOKUP($A58,'ORION ORIGINAL DATA'!$A$231:$H$234,3,0),0)</f>
        <v>0</v>
      </c>
      <c r="E58" s="6">
        <f>IFERROR(VLOOKUP($A58,'ORION ORIGINAL DATA'!$A$237:$H$305,3,0),0)</f>
        <v>0</v>
      </c>
      <c r="F58" s="6">
        <f>SUMIF('ORION ORIGINAL DATA'!$A$8:$A$228,$A58,'ORION ORIGINAL DATA'!$C$8:$C$228)</f>
        <v>0</v>
      </c>
      <c r="G58" s="8">
        <f t="shared" si="0"/>
        <v>0</v>
      </c>
      <c r="H58" s="6">
        <f>SUMIF('NETSUITE ORIGINAL DATA'!$A$8:$A$5000,$A58,'NETSUITE ORIGINAL DATA'!$E$8:$E$5000)</f>
        <v>0</v>
      </c>
      <c r="I58" s="66">
        <f t="shared" si="1"/>
        <v>0</v>
      </c>
      <c r="K58" s="63">
        <f>SUMIF('ORION ORIGINAL DATA'!$A$8:$A$305,$A58,'ORION ORIGINAL DATA'!$D$8:$D$305)+D58</f>
        <v>0</v>
      </c>
      <c r="L58" s="6">
        <f>SUMIF('NETSUITE ORIGINAL DATA'!$A$8:$A$5000,$A58,'NETSUITE ORIGINAL DATA'!$G$8:$G$5000)</f>
        <v>0</v>
      </c>
      <c r="M58" s="68">
        <f t="shared" si="2"/>
        <v>0</v>
      </c>
      <c r="N58" s="6"/>
      <c r="O58" s="63">
        <f>SUMIF('ORION ORIGINAL DATA'!$A$8:$A$305,$A58,'ORION ORIGINAL DATA'!$E$8:$E$305)-D58</f>
        <v>0</v>
      </c>
      <c r="P58" s="6">
        <f>SUMIF('NETSUITE ORIGINAL DATA'!$A$8:$A$5000,$A58,'NETSUITE ORIGINAL DATA'!$E$8:$E$5000)-SUMIF('NETSUITE ORIGINAL DATA'!$A$8:$A$5000,$A58,'NETSUITE ORIGINAL DATA'!$G$8:$G$5000)</f>
        <v>0</v>
      </c>
      <c r="Q58" s="66">
        <f t="shared" si="3"/>
        <v>0</v>
      </c>
      <c r="R58" s="8"/>
    </row>
    <row r="59" spans="1:18" s="30" customFormat="1" x14ac:dyDescent="0.15">
      <c r="A59" s="15" t="s">
        <v>125</v>
      </c>
      <c r="B59" s="30" t="str">
        <f>IFERROR(VLOOKUP(A59,'NETSUITE ORIGINAL DATA'!$A$8:$J$957,2,FALSE),0)</f>
        <v>Airplane - Red &amp; Green</v>
      </c>
      <c r="C59" s="6"/>
      <c r="D59" s="63">
        <f>IFERROR(VLOOKUP($A59,'ORION ORIGINAL DATA'!$A$231:$H$234,3,0),0)</f>
        <v>0</v>
      </c>
      <c r="E59" s="6">
        <f>IFERROR(VLOOKUP($A59,'ORION ORIGINAL DATA'!$A$237:$H$305,3,0),0)</f>
        <v>0</v>
      </c>
      <c r="F59" s="6">
        <f>SUMIF('ORION ORIGINAL DATA'!$A$8:$A$228,$A59,'ORION ORIGINAL DATA'!$C$8:$C$228)</f>
        <v>240</v>
      </c>
      <c r="G59" s="8">
        <f t="shared" si="0"/>
        <v>240</v>
      </c>
      <c r="H59" s="6">
        <f>SUMIF('NETSUITE ORIGINAL DATA'!$A$8:$A$5000,$A59,'NETSUITE ORIGINAL DATA'!$E$8:$E$5000)</f>
        <v>240</v>
      </c>
      <c r="I59" s="66">
        <f t="shared" si="1"/>
        <v>0</v>
      </c>
      <c r="K59" s="63">
        <f>SUMIF('ORION ORIGINAL DATA'!$A$8:$A$305,$A59,'ORION ORIGINAL DATA'!$D$8:$D$305)+D59</f>
        <v>0</v>
      </c>
      <c r="L59" s="6">
        <f>SUMIF('NETSUITE ORIGINAL DATA'!$A$8:$A$5000,$A59,'NETSUITE ORIGINAL DATA'!$G$8:$G$5000)</f>
        <v>0</v>
      </c>
      <c r="M59" s="68">
        <f t="shared" si="2"/>
        <v>0</v>
      </c>
      <c r="N59" s="6"/>
      <c r="O59" s="63">
        <f>SUMIF('ORION ORIGINAL DATA'!$A$8:$A$305,$A59,'ORION ORIGINAL DATA'!$E$8:$E$305)-D59</f>
        <v>240</v>
      </c>
      <c r="P59" s="6">
        <f>SUMIF('NETSUITE ORIGINAL DATA'!$A$8:$A$5000,$A59,'NETSUITE ORIGINAL DATA'!$E$8:$E$5000)-SUMIF('NETSUITE ORIGINAL DATA'!$A$8:$A$5000,$A59,'NETSUITE ORIGINAL DATA'!$G$8:$G$5000)</f>
        <v>240</v>
      </c>
      <c r="Q59" s="66">
        <f t="shared" si="3"/>
        <v>0</v>
      </c>
      <c r="R59" s="8"/>
    </row>
    <row r="60" spans="1:18" s="30" customFormat="1" x14ac:dyDescent="0.15">
      <c r="A60" s="15" t="s">
        <v>126</v>
      </c>
      <c r="B60" s="30" t="str">
        <f>IFERROR(VLOOKUP(A60,'NETSUITE ORIGINAL DATA'!$A$8:$J$957,2,FALSE),0)</f>
        <v>Dough Tool Essentials Activity Card - 7.75x10 SBS 24PT coated 2S Prtd 2S 4C; Gloss UV</v>
      </c>
      <c r="C60" s="6"/>
      <c r="D60" s="63">
        <f>IFERROR(VLOOKUP($A60,'ORION ORIGINAL DATA'!$A$231:$H$234,3,0),0)</f>
        <v>0</v>
      </c>
      <c r="E60" s="6">
        <f>IFERROR(VLOOKUP($A60,'ORION ORIGINAL DATA'!$A$237:$H$305,3,0),0)</f>
        <v>0</v>
      </c>
      <c r="F60" s="6">
        <f>SUMIF('ORION ORIGINAL DATA'!$A$8:$A$228,$A60,'ORION ORIGINAL DATA'!$C$8:$C$228)</f>
        <v>0</v>
      </c>
      <c r="G60" s="8">
        <f t="shared" si="0"/>
        <v>0</v>
      </c>
      <c r="H60" s="6">
        <f>SUMIF('NETSUITE ORIGINAL DATA'!$A$8:$A$5000,$A60,'NETSUITE ORIGINAL DATA'!$E$8:$E$5000)</f>
        <v>0</v>
      </c>
      <c r="I60" s="66">
        <f t="shared" si="1"/>
        <v>0</v>
      </c>
      <c r="K60" s="63">
        <f>SUMIF('ORION ORIGINAL DATA'!$A$8:$A$305,$A60,'ORION ORIGINAL DATA'!$D$8:$D$305)+D60</f>
        <v>0</v>
      </c>
      <c r="L60" s="6">
        <f>SUMIF('NETSUITE ORIGINAL DATA'!$A$8:$A$5000,$A60,'NETSUITE ORIGINAL DATA'!$G$8:$G$5000)</f>
        <v>0</v>
      </c>
      <c r="M60" s="68">
        <f t="shared" si="2"/>
        <v>0</v>
      </c>
      <c r="N60" s="6"/>
      <c r="O60" s="63">
        <f>SUMIF('ORION ORIGINAL DATA'!$A$8:$A$305,$A60,'ORION ORIGINAL DATA'!$E$8:$E$305)-D60</f>
        <v>0</v>
      </c>
      <c r="P60" s="6">
        <f>SUMIF('NETSUITE ORIGINAL DATA'!$A$8:$A$5000,$A60,'NETSUITE ORIGINAL DATA'!$E$8:$E$5000)-SUMIF('NETSUITE ORIGINAL DATA'!$A$8:$A$5000,$A60,'NETSUITE ORIGINAL DATA'!$G$8:$G$5000)</f>
        <v>0</v>
      </c>
      <c r="Q60" s="66">
        <f t="shared" si="3"/>
        <v>0</v>
      </c>
      <c r="R60" s="8"/>
    </row>
    <row r="61" spans="1:18" s="30" customFormat="1" x14ac:dyDescent="0.15">
      <c r="A61" s="15" t="s">
        <v>127</v>
      </c>
      <c r="B61" s="30" t="str">
        <f>IFERROR(VLOOKUP(A61,'NETSUITE ORIGINAL DATA'!$A$8:$J$957,2,FALSE),0)</f>
        <v>Meal Maker Activity Card - 7.75x10 SBS 24PT coated 2S Prtd 2S 4C; Gloss UV</v>
      </c>
      <c r="C61" s="6"/>
      <c r="D61" s="63">
        <f>IFERROR(VLOOKUP($A61,'ORION ORIGINAL DATA'!$A$231:$H$234,3,0),0)</f>
        <v>0</v>
      </c>
      <c r="E61" s="6">
        <f>IFERROR(VLOOKUP($A61,'ORION ORIGINAL DATA'!$A$237:$H$305,3,0),0)</f>
        <v>0</v>
      </c>
      <c r="F61" s="6">
        <f>SUMIF('ORION ORIGINAL DATA'!$A$8:$A$228,$A61,'ORION ORIGINAL DATA'!$C$8:$C$228)</f>
        <v>0</v>
      </c>
      <c r="G61" s="8">
        <f t="shared" si="0"/>
        <v>0</v>
      </c>
      <c r="H61" s="6">
        <f>SUMIF('NETSUITE ORIGINAL DATA'!$A$8:$A$5000,$A61,'NETSUITE ORIGINAL DATA'!$E$8:$E$5000)</f>
        <v>0</v>
      </c>
      <c r="I61" s="66">
        <f t="shared" si="1"/>
        <v>0</v>
      </c>
      <c r="K61" s="63">
        <f>SUMIF('ORION ORIGINAL DATA'!$A$8:$A$305,$A61,'ORION ORIGINAL DATA'!$D$8:$D$305)+D61</f>
        <v>0</v>
      </c>
      <c r="L61" s="6">
        <f>SUMIF('NETSUITE ORIGINAL DATA'!$A$8:$A$5000,$A61,'NETSUITE ORIGINAL DATA'!$G$8:$G$5000)</f>
        <v>0</v>
      </c>
      <c r="M61" s="68">
        <f t="shared" si="2"/>
        <v>0</v>
      </c>
      <c r="N61" s="6"/>
      <c r="O61" s="63">
        <f>SUMIF('ORION ORIGINAL DATA'!$A$8:$A$305,$A61,'ORION ORIGINAL DATA'!$E$8:$E$305)-D61</f>
        <v>0</v>
      </c>
      <c r="P61" s="6">
        <f>SUMIF('NETSUITE ORIGINAL DATA'!$A$8:$A$5000,$A61,'NETSUITE ORIGINAL DATA'!$E$8:$E$5000)-SUMIF('NETSUITE ORIGINAL DATA'!$A$8:$A$5000,$A61,'NETSUITE ORIGINAL DATA'!$G$8:$G$5000)</f>
        <v>0</v>
      </c>
      <c r="Q61" s="66">
        <f t="shared" si="3"/>
        <v>0</v>
      </c>
      <c r="R61" s="8"/>
    </row>
    <row r="62" spans="1:18" s="30" customFormat="1" x14ac:dyDescent="0.15">
      <c r="A62" s="15" t="s">
        <v>129</v>
      </c>
      <c r="B62" s="30" t="str">
        <f>IFERROR(VLOOKUP(A62,'NETSUITE ORIGINAL DATA'!$A$8:$J$957,2,FALSE),0)</f>
        <v>Airplane Assembly (Parts and current packaging assembly inc.)</v>
      </c>
      <c r="C62" s="6"/>
      <c r="D62" s="63">
        <f>IFERROR(VLOOKUP($A62,'ORION ORIGINAL DATA'!$A$231:$H$234,3,0),0)</f>
        <v>0</v>
      </c>
      <c r="E62" s="6">
        <f>IFERROR(VLOOKUP($A62,'ORION ORIGINAL DATA'!$A$237:$H$305,3,0),0)</f>
        <v>0</v>
      </c>
      <c r="F62" s="6">
        <f>SUMIF('ORION ORIGINAL DATA'!$A$8:$A$228,$A62,'ORION ORIGINAL DATA'!$C$8:$C$228)</f>
        <v>0</v>
      </c>
      <c r="G62" s="8">
        <f t="shared" si="0"/>
        <v>0</v>
      </c>
      <c r="H62" s="6">
        <f>SUMIF('NETSUITE ORIGINAL DATA'!$A$8:$A$5000,$A62,'NETSUITE ORIGINAL DATA'!$E$8:$E$5000)</f>
        <v>0</v>
      </c>
      <c r="I62" s="66">
        <f t="shared" si="1"/>
        <v>0</v>
      </c>
      <c r="K62" s="63">
        <f>SUMIF('ORION ORIGINAL DATA'!$A$8:$A$305,$A62,'ORION ORIGINAL DATA'!$D$8:$D$305)+D62</f>
        <v>0</v>
      </c>
      <c r="L62" s="6">
        <f>SUMIF('NETSUITE ORIGINAL DATA'!$A$8:$A$5000,$A62,'NETSUITE ORIGINAL DATA'!$G$8:$G$5000)</f>
        <v>0</v>
      </c>
      <c r="M62" s="68">
        <f t="shared" si="2"/>
        <v>0</v>
      </c>
      <c r="N62" s="6"/>
      <c r="O62" s="63">
        <f>SUMIF('ORION ORIGINAL DATA'!$A$8:$A$305,$A62,'ORION ORIGINAL DATA'!$E$8:$E$305)-D62</f>
        <v>0</v>
      </c>
      <c r="P62" s="6">
        <f>SUMIF('NETSUITE ORIGINAL DATA'!$A$8:$A$5000,$A62,'NETSUITE ORIGINAL DATA'!$E$8:$E$5000)-SUMIF('NETSUITE ORIGINAL DATA'!$A$8:$A$5000,$A62,'NETSUITE ORIGINAL DATA'!$G$8:$G$5000)</f>
        <v>0</v>
      </c>
      <c r="Q62" s="66">
        <f t="shared" si="3"/>
        <v>0</v>
      </c>
      <c r="R62" s="8"/>
    </row>
    <row r="63" spans="1:18" s="30" customFormat="1" x14ac:dyDescent="0.15">
      <c r="A63" s="15" t="s">
        <v>130</v>
      </c>
      <c r="B63" s="30" t="str">
        <f>IFERROR(VLOOKUP(A63,'NETSUITE ORIGINAL DATA'!$A$8:$J$957,2,FALSE),0)</f>
        <v>GT  Airplane - Blue</v>
      </c>
      <c r="C63" s="6"/>
      <c r="D63" s="63">
        <f>IFERROR(VLOOKUP($A63,'ORION ORIGINAL DATA'!$A$231:$H$234,3,0),0)</f>
        <v>0</v>
      </c>
      <c r="E63" s="6">
        <f>IFERROR(VLOOKUP($A63,'ORION ORIGINAL DATA'!$A$237:$H$305,3,0),0)</f>
        <v>98</v>
      </c>
      <c r="F63" s="6">
        <f>SUMIF('ORION ORIGINAL DATA'!$A$8:$A$228,$A63,'ORION ORIGINAL DATA'!$C$8:$C$228)</f>
        <v>7759</v>
      </c>
      <c r="G63" s="8">
        <f t="shared" si="0"/>
        <v>7857</v>
      </c>
      <c r="H63" s="6">
        <f>SUMIF('NETSUITE ORIGINAL DATA'!$A$8:$A$5000,$A63,'NETSUITE ORIGINAL DATA'!$E$8:$E$5000)</f>
        <v>7857</v>
      </c>
      <c r="I63" s="66">
        <f t="shared" si="1"/>
        <v>0</v>
      </c>
      <c r="K63" s="63">
        <f>SUMIF('ORION ORIGINAL DATA'!$A$8:$A$305,$A63,'ORION ORIGINAL DATA'!$D$8:$D$305)+D63</f>
        <v>79</v>
      </c>
      <c r="L63" s="6">
        <f>SUMIF('NETSUITE ORIGINAL DATA'!$A$8:$A$5000,$A63,'NETSUITE ORIGINAL DATA'!$G$8:$G$5000)</f>
        <v>79</v>
      </c>
      <c r="M63" s="68">
        <f t="shared" si="2"/>
        <v>0</v>
      </c>
      <c r="N63" s="6"/>
      <c r="O63" s="63">
        <f>SUMIF('ORION ORIGINAL DATA'!$A$8:$A$305,$A63,'ORION ORIGINAL DATA'!$E$8:$E$305)-D63</f>
        <v>7778</v>
      </c>
      <c r="P63" s="6">
        <f>SUMIF('NETSUITE ORIGINAL DATA'!$A$8:$A$5000,$A63,'NETSUITE ORIGINAL DATA'!$E$8:$E$5000)-SUMIF('NETSUITE ORIGINAL DATA'!$A$8:$A$5000,$A63,'NETSUITE ORIGINAL DATA'!$G$8:$G$5000)</f>
        <v>7778</v>
      </c>
      <c r="Q63" s="66">
        <f t="shared" si="3"/>
        <v>0</v>
      </c>
      <c r="R63" s="8"/>
    </row>
    <row r="64" spans="1:18" s="30" customFormat="1" x14ac:dyDescent="0.15">
      <c r="A64" s="15" t="s">
        <v>131</v>
      </c>
      <c r="B64" s="30" t="str">
        <f>IFERROR(VLOOKUP(A64,'NETSUITE ORIGINAL DATA'!$A$8:$J$957,2,FALSE),0)</f>
        <v>GT  Airplane - Blue - ECOMMU</v>
      </c>
      <c r="C64" s="6"/>
      <c r="D64" s="63">
        <f>IFERROR(VLOOKUP($A64,'ORION ORIGINAL DATA'!$A$231:$H$234,3,0),0)</f>
        <v>0</v>
      </c>
      <c r="E64" s="6">
        <f>IFERROR(VLOOKUP($A64,'ORION ORIGINAL DATA'!$A$237:$H$305,3,0),0)</f>
        <v>0</v>
      </c>
      <c r="F64" s="6">
        <f>SUMIF('ORION ORIGINAL DATA'!$A$8:$A$228,$A64,'ORION ORIGINAL DATA'!$C$8:$C$228)</f>
        <v>0</v>
      </c>
      <c r="G64" s="8">
        <f t="shared" si="0"/>
        <v>0</v>
      </c>
      <c r="H64" s="6">
        <f>SUMIF('NETSUITE ORIGINAL DATA'!$A$8:$A$5000,$A64,'NETSUITE ORIGINAL DATA'!$E$8:$E$5000)</f>
        <v>0</v>
      </c>
      <c r="I64" s="66">
        <f t="shared" si="1"/>
        <v>0</v>
      </c>
      <c r="K64" s="63">
        <f>SUMIF('ORION ORIGINAL DATA'!$A$8:$A$305,$A64,'ORION ORIGINAL DATA'!$D$8:$D$305)+D64</f>
        <v>0</v>
      </c>
      <c r="L64" s="6">
        <f>SUMIF('NETSUITE ORIGINAL DATA'!$A$8:$A$5000,$A64,'NETSUITE ORIGINAL DATA'!$G$8:$G$5000)</f>
        <v>0</v>
      </c>
      <c r="M64" s="68">
        <f t="shared" si="2"/>
        <v>0</v>
      </c>
      <c r="N64" s="6"/>
      <c r="O64" s="63">
        <f>SUMIF('ORION ORIGINAL DATA'!$A$8:$A$305,$A64,'ORION ORIGINAL DATA'!$E$8:$E$305)-D64</f>
        <v>0</v>
      </c>
      <c r="P64" s="6">
        <f>SUMIF('NETSUITE ORIGINAL DATA'!$A$8:$A$5000,$A64,'NETSUITE ORIGINAL DATA'!$E$8:$E$5000)-SUMIF('NETSUITE ORIGINAL DATA'!$A$8:$A$5000,$A64,'NETSUITE ORIGINAL DATA'!$G$8:$G$5000)</f>
        <v>0</v>
      </c>
      <c r="Q64" s="66">
        <f t="shared" si="3"/>
        <v>0</v>
      </c>
      <c r="R64" s="8"/>
    </row>
    <row r="65" spans="1:18" s="30" customFormat="1" x14ac:dyDescent="0.15">
      <c r="A65" s="15" t="s">
        <v>132</v>
      </c>
      <c r="B65" s="30" t="str">
        <f>IFERROR(VLOOKUP(A65,'NETSUITE ORIGINAL DATA'!$A$8:$J$957,2,FALSE),0)</f>
        <v>GT  Airplane - Blue</v>
      </c>
      <c r="C65" s="6"/>
      <c r="D65" s="63">
        <f>IFERROR(VLOOKUP($A65,'ORION ORIGINAL DATA'!$A$231:$H$234,3,0),0)</f>
        <v>0</v>
      </c>
      <c r="E65" s="6">
        <f>IFERROR(VLOOKUP($A65,'ORION ORIGINAL DATA'!$A$237:$H$305,3,0),0)</f>
        <v>0</v>
      </c>
      <c r="F65" s="6">
        <f>SUMIF('ORION ORIGINAL DATA'!$A$8:$A$228,$A65,'ORION ORIGINAL DATA'!$C$8:$C$228)</f>
        <v>0</v>
      </c>
      <c r="G65" s="8">
        <f t="shared" si="0"/>
        <v>0</v>
      </c>
      <c r="H65" s="6">
        <f>SUMIF('NETSUITE ORIGINAL DATA'!$A$8:$A$5000,$A65,'NETSUITE ORIGINAL DATA'!$E$8:$E$5000)</f>
        <v>0</v>
      </c>
      <c r="I65" s="66">
        <f t="shared" si="1"/>
        <v>0</v>
      </c>
      <c r="K65" s="63">
        <f>SUMIF('ORION ORIGINAL DATA'!$A$8:$A$305,$A65,'ORION ORIGINAL DATA'!$D$8:$D$305)+D65</f>
        <v>0</v>
      </c>
      <c r="L65" s="6">
        <f>SUMIF('NETSUITE ORIGINAL DATA'!$A$8:$A$5000,$A65,'NETSUITE ORIGINAL DATA'!$G$8:$G$5000)</f>
        <v>0</v>
      </c>
      <c r="M65" s="68">
        <f t="shared" si="2"/>
        <v>0</v>
      </c>
      <c r="N65" s="6"/>
      <c r="O65" s="63">
        <f>SUMIF('ORION ORIGINAL DATA'!$A$8:$A$305,$A65,'ORION ORIGINAL DATA'!$E$8:$E$305)-D65</f>
        <v>0</v>
      </c>
      <c r="P65" s="6">
        <f>SUMIF('NETSUITE ORIGINAL DATA'!$A$8:$A$5000,$A65,'NETSUITE ORIGINAL DATA'!$E$8:$E$5000)-SUMIF('NETSUITE ORIGINAL DATA'!$A$8:$A$5000,$A65,'NETSUITE ORIGINAL DATA'!$G$8:$G$5000)</f>
        <v>0</v>
      </c>
      <c r="Q65" s="66">
        <f t="shared" si="3"/>
        <v>0</v>
      </c>
      <c r="R65" s="8"/>
    </row>
    <row r="66" spans="1:18" s="30" customFormat="1" x14ac:dyDescent="0.15">
      <c r="A66" s="15" t="s">
        <v>133</v>
      </c>
      <c r="B66" s="30" t="str">
        <f>IFERROR(VLOOKUP(A66,'NETSUITE ORIGINAL DATA'!$A$8:$J$957,2,FALSE),0)</f>
        <v>GT  Airplane - Purple</v>
      </c>
      <c r="C66" s="6"/>
      <c r="D66" s="63">
        <f>IFERROR(VLOOKUP($A66,'ORION ORIGINAL DATA'!$A$231:$H$234,3,0),0)</f>
        <v>0</v>
      </c>
      <c r="E66" s="6">
        <f>IFERROR(VLOOKUP($A66,'ORION ORIGINAL DATA'!$A$237:$H$305,3,0),0)</f>
        <v>0</v>
      </c>
      <c r="F66" s="6">
        <f>SUMIF('ORION ORIGINAL DATA'!$A$8:$A$228,$A66,'ORION ORIGINAL DATA'!$C$8:$C$228)</f>
        <v>8</v>
      </c>
      <c r="G66" s="8">
        <f t="shared" si="0"/>
        <v>8</v>
      </c>
      <c r="H66" s="6">
        <f>SUMIF('NETSUITE ORIGINAL DATA'!$A$8:$A$5000,$A66,'NETSUITE ORIGINAL DATA'!$E$8:$E$5000)</f>
        <v>8</v>
      </c>
      <c r="I66" s="66">
        <f t="shared" si="1"/>
        <v>0</v>
      </c>
      <c r="K66" s="63">
        <f>SUMIF('ORION ORIGINAL DATA'!$A$8:$A$305,$A66,'ORION ORIGINAL DATA'!$D$8:$D$305)+D66</f>
        <v>0</v>
      </c>
      <c r="L66" s="6">
        <f>SUMIF('NETSUITE ORIGINAL DATA'!$A$8:$A$5000,$A66,'NETSUITE ORIGINAL DATA'!$G$8:$G$5000)</f>
        <v>0</v>
      </c>
      <c r="M66" s="68">
        <f t="shared" si="2"/>
        <v>0</v>
      </c>
      <c r="N66" s="6"/>
      <c r="O66" s="63">
        <f>SUMIF('ORION ORIGINAL DATA'!$A$8:$A$305,$A66,'ORION ORIGINAL DATA'!$E$8:$E$305)-D66</f>
        <v>8</v>
      </c>
      <c r="P66" s="6">
        <f>SUMIF('NETSUITE ORIGINAL DATA'!$A$8:$A$5000,$A66,'NETSUITE ORIGINAL DATA'!$E$8:$E$5000)-SUMIF('NETSUITE ORIGINAL DATA'!$A$8:$A$5000,$A66,'NETSUITE ORIGINAL DATA'!$G$8:$G$5000)</f>
        <v>8</v>
      </c>
      <c r="Q66" s="66">
        <f t="shared" si="3"/>
        <v>0</v>
      </c>
      <c r="R66" s="8"/>
    </row>
    <row r="67" spans="1:18" s="30" customFormat="1" x14ac:dyDescent="0.15">
      <c r="A67" s="15" t="s">
        <v>135</v>
      </c>
      <c r="B67" s="30" t="str">
        <f>IFERROR(VLOOKUP(A67,'NETSUITE ORIGINAL DATA'!$A$8:$J$957,2,FALSE),0)</f>
        <v>GT  Airplane - Red - ECOMMU</v>
      </c>
      <c r="C67" s="6"/>
      <c r="D67" s="63">
        <f>IFERROR(VLOOKUP($A67,'ORION ORIGINAL DATA'!$A$231:$H$234,3,0),0)</f>
        <v>0</v>
      </c>
      <c r="E67" s="6">
        <f>IFERROR(VLOOKUP($A67,'ORION ORIGINAL DATA'!$A$237:$H$305,3,0),0)</f>
        <v>0</v>
      </c>
      <c r="F67" s="6">
        <f>SUMIF('ORION ORIGINAL DATA'!$A$8:$A$228,$A67,'ORION ORIGINAL DATA'!$C$8:$C$228)</f>
        <v>0</v>
      </c>
      <c r="G67" s="8">
        <f t="shared" si="0"/>
        <v>0</v>
      </c>
      <c r="H67" s="6">
        <f>SUMIF('NETSUITE ORIGINAL DATA'!$A$8:$A$5000,$A67,'NETSUITE ORIGINAL DATA'!$E$8:$E$5000)</f>
        <v>0</v>
      </c>
      <c r="I67" s="66">
        <f t="shared" si="1"/>
        <v>0</v>
      </c>
      <c r="K67" s="63">
        <f>SUMIF('ORION ORIGINAL DATA'!$A$8:$A$305,$A67,'ORION ORIGINAL DATA'!$D$8:$D$305)+D67</f>
        <v>0</v>
      </c>
      <c r="L67" s="6">
        <f>SUMIF('NETSUITE ORIGINAL DATA'!$A$8:$A$5000,$A67,'NETSUITE ORIGINAL DATA'!$G$8:$G$5000)</f>
        <v>0</v>
      </c>
      <c r="M67" s="68">
        <f t="shared" si="2"/>
        <v>0</v>
      </c>
      <c r="N67" s="6"/>
      <c r="O67" s="63">
        <f>SUMIF('ORION ORIGINAL DATA'!$A$8:$A$305,$A67,'ORION ORIGINAL DATA'!$E$8:$E$305)-D67</f>
        <v>0</v>
      </c>
      <c r="P67" s="6">
        <f>SUMIF('NETSUITE ORIGINAL DATA'!$A$8:$A$5000,$A67,'NETSUITE ORIGINAL DATA'!$E$8:$E$5000)-SUMIF('NETSUITE ORIGINAL DATA'!$A$8:$A$5000,$A67,'NETSUITE ORIGINAL DATA'!$G$8:$G$5000)</f>
        <v>0</v>
      </c>
      <c r="Q67" s="66">
        <f t="shared" si="3"/>
        <v>0</v>
      </c>
      <c r="R67" s="8"/>
    </row>
    <row r="68" spans="1:18" s="30" customFormat="1" x14ac:dyDescent="0.15">
      <c r="A68" s="15" t="s">
        <v>3</v>
      </c>
      <c r="B68" s="30" t="str">
        <f>IFERROR(VLOOKUP(A68,'NETSUITE ORIGINAL DATA'!$A$8:$J$957,2,FALSE),0)</f>
        <v>Activity Kit Assortment (Vehicles, Flowers, Cupcakes)</v>
      </c>
      <c r="C68" s="6"/>
      <c r="D68" s="63">
        <f>IFERROR(VLOOKUP($A68,'ORION ORIGINAL DATA'!$A$231:$H$234,3,0),0)</f>
        <v>0</v>
      </c>
      <c r="E68" s="6">
        <f>IFERROR(VLOOKUP($A68,'ORION ORIGINAL DATA'!$A$237:$H$305,3,0),0)</f>
        <v>0</v>
      </c>
      <c r="F68" s="6">
        <f>SUMIF('ORION ORIGINAL DATA'!$A$8:$A$228,$A68,'ORION ORIGINAL DATA'!$C$8:$C$228)</f>
        <v>0</v>
      </c>
      <c r="G68" s="8">
        <f t="shared" si="0"/>
        <v>0</v>
      </c>
      <c r="H68" s="6">
        <f>SUMIF('NETSUITE ORIGINAL DATA'!$A$8:$A$5000,$A68,'NETSUITE ORIGINAL DATA'!$E$8:$E$5000)</f>
        <v>0</v>
      </c>
      <c r="I68" s="66">
        <f t="shared" si="1"/>
        <v>0</v>
      </c>
      <c r="K68" s="63">
        <f>SUMIF('ORION ORIGINAL DATA'!$A$8:$A$305,$A68,'ORION ORIGINAL DATA'!$D$8:$D$305)+D68</f>
        <v>0</v>
      </c>
      <c r="L68" s="6">
        <f>SUMIF('NETSUITE ORIGINAL DATA'!$A$8:$A$5000,$A68,'NETSUITE ORIGINAL DATA'!$G$8:$G$5000)</f>
        <v>0</v>
      </c>
      <c r="M68" s="68">
        <f t="shared" si="2"/>
        <v>0</v>
      </c>
      <c r="N68" s="6"/>
      <c r="O68" s="63">
        <f>SUMIF('ORION ORIGINAL DATA'!$A$8:$A$305,$A68,'ORION ORIGINAL DATA'!$E$8:$E$305)-D68</f>
        <v>0</v>
      </c>
      <c r="P68" s="6">
        <f>SUMIF('NETSUITE ORIGINAL DATA'!$A$8:$A$5000,$A68,'NETSUITE ORIGINAL DATA'!$E$8:$E$5000)-SUMIF('NETSUITE ORIGINAL DATA'!$A$8:$A$5000,$A68,'NETSUITE ORIGINAL DATA'!$G$8:$G$5000)</f>
        <v>0</v>
      </c>
      <c r="Q68" s="66">
        <f t="shared" si="3"/>
        <v>0</v>
      </c>
      <c r="R68" s="8"/>
    </row>
    <row r="69" spans="1:18" s="30" customFormat="1" x14ac:dyDescent="0.15">
      <c r="A69" s="15" t="s">
        <v>136</v>
      </c>
      <c r="B69" s="30" t="str">
        <f>IFERROR(VLOOKUP(A69,'NETSUITE ORIGINAL DATA'!$A$8:$J$957,2,FALSE),0)</f>
        <v>Activity Book - Cupcakes</v>
      </c>
      <c r="C69" s="6"/>
      <c r="D69" s="63">
        <f>IFERROR(VLOOKUP($A69,'ORION ORIGINAL DATA'!$A$231:$H$234,3,0),0)</f>
        <v>0</v>
      </c>
      <c r="E69" s="6">
        <f>IFERROR(VLOOKUP($A69,'ORION ORIGINAL DATA'!$A$237:$H$305,3,0),0)</f>
        <v>0</v>
      </c>
      <c r="F69" s="6">
        <f>SUMIF('ORION ORIGINAL DATA'!$A$8:$A$228,$A69,'ORION ORIGINAL DATA'!$C$8:$C$228)</f>
        <v>0</v>
      </c>
      <c r="G69" s="8">
        <f t="shared" si="0"/>
        <v>0</v>
      </c>
      <c r="H69" s="6">
        <f>SUMIF('NETSUITE ORIGINAL DATA'!$A$8:$A$5000,$A69,'NETSUITE ORIGINAL DATA'!$E$8:$E$5000)</f>
        <v>0</v>
      </c>
      <c r="I69" s="66">
        <f t="shared" si="1"/>
        <v>0</v>
      </c>
      <c r="K69" s="63">
        <f>SUMIF('ORION ORIGINAL DATA'!$A$8:$A$305,$A69,'ORION ORIGINAL DATA'!$D$8:$D$305)+D69</f>
        <v>0</v>
      </c>
      <c r="L69" s="6">
        <f>SUMIF('NETSUITE ORIGINAL DATA'!$A$8:$A$5000,$A69,'NETSUITE ORIGINAL DATA'!$G$8:$G$5000)</f>
        <v>0</v>
      </c>
      <c r="M69" s="68">
        <f t="shared" si="2"/>
        <v>0</v>
      </c>
      <c r="N69" s="6"/>
      <c r="O69" s="63">
        <f>SUMIF('ORION ORIGINAL DATA'!$A$8:$A$305,$A69,'ORION ORIGINAL DATA'!$E$8:$E$305)-D69</f>
        <v>0</v>
      </c>
      <c r="P69" s="6">
        <f>SUMIF('NETSUITE ORIGINAL DATA'!$A$8:$A$5000,$A69,'NETSUITE ORIGINAL DATA'!$E$8:$E$5000)-SUMIF('NETSUITE ORIGINAL DATA'!$A$8:$A$5000,$A69,'NETSUITE ORIGINAL DATA'!$G$8:$G$5000)</f>
        <v>0</v>
      </c>
      <c r="Q69" s="66">
        <f t="shared" si="3"/>
        <v>0</v>
      </c>
      <c r="R69" s="8"/>
    </row>
    <row r="70" spans="1:18" s="30" customFormat="1" x14ac:dyDescent="0.15">
      <c r="A70" s="15" t="s">
        <v>137</v>
      </c>
      <c r="B70" s="30" t="str">
        <f>IFERROR(VLOOKUP(A70,'NETSUITE ORIGINAL DATA'!$A$8:$J$957,2,FALSE),0)</f>
        <v>Activity Book - Flowers</v>
      </c>
      <c r="C70" s="6"/>
      <c r="D70" s="63">
        <f>IFERROR(VLOOKUP($A70,'ORION ORIGINAL DATA'!$A$231:$H$234,3,0),0)</f>
        <v>0</v>
      </c>
      <c r="E70" s="6">
        <f>IFERROR(VLOOKUP($A70,'ORION ORIGINAL DATA'!$A$237:$H$305,3,0),0)</f>
        <v>0</v>
      </c>
      <c r="F70" s="6">
        <f>SUMIF('ORION ORIGINAL DATA'!$A$8:$A$228,$A70,'ORION ORIGINAL DATA'!$C$8:$C$228)</f>
        <v>0</v>
      </c>
      <c r="G70" s="8">
        <f t="shared" si="0"/>
        <v>0</v>
      </c>
      <c r="H70" s="6">
        <f>SUMIF('NETSUITE ORIGINAL DATA'!$A$8:$A$5000,$A70,'NETSUITE ORIGINAL DATA'!$E$8:$E$5000)</f>
        <v>0</v>
      </c>
      <c r="I70" s="66">
        <f t="shared" si="1"/>
        <v>0</v>
      </c>
      <c r="K70" s="63">
        <f>SUMIF('ORION ORIGINAL DATA'!$A$8:$A$305,$A70,'ORION ORIGINAL DATA'!$D$8:$D$305)+D70</f>
        <v>0</v>
      </c>
      <c r="L70" s="6">
        <f>SUMIF('NETSUITE ORIGINAL DATA'!$A$8:$A$5000,$A70,'NETSUITE ORIGINAL DATA'!$G$8:$G$5000)</f>
        <v>0</v>
      </c>
      <c r="M70" s="68">
        <f t="shared" si="2"/>
        <v>0</v>
      </c>
      <c r="N70" s="6"/>
      <c r="O70" s="63">
        <f>SUMIF('ORION ORIGINAL DATA'!$A$8:$A$305,$A70,'ORION ORIGINAL DATA'!$E$8:$E$305)-D70</f>
        <v>0</v>
      </c>
      <c r="P70" s="6">
        <f>SUMIF('NETSUITE ORIGINAL DATA'!$A$8:$A$5000,$A70,'NETSUITE ORIGINAL DATA'!$E$8:$E$5000)-SUMIF('NETSUITE ORIGINAL DATA'!$A$8:$A$5000,$A70,'NETSUITE ORIGINAL DATA'!$G$8:$G$5000)</f>
        <v>0</v>
      </c>
      <c r="Q70" s="66">
        <f t="shared" si="3"/>
        <v>0</v>
      </c>
      <c r="R70" s="8"/>
    </row>
    <row r="71" spans="1:18" s="30" customFormat="1" x14ac:dyDescent="0.15">
      <c r="A71" s="15" t="s">
        <v>138</v>
      </c>
      <c r="B71" s="30" t="str">
        <f>IFERROR(VLOOKUP(A71,'NETSUITE ORIGINAL DATA'!$A$8:$J$957,2,FALSE),0)</f>
        <v>Activity Book - Vehicles</v>
      </c>
      <c r="C71" s="6"/>
      <c r="D71" s="63">
        <f>IFERROR(VLOOKUP($A71,'ORION ORIGINAL DATA'!$A$231:$H$234,3,0),0)</f>
        <v>0</v>
      </c>
      <c r="E71" s="6">
        <f>IFERROR(VLOOKUP($A71,'ORION ORIGINAL DATA'!$A$237:$H$305,3,0),0)</f>
        <v>0</v>
      </c>
      <c r="F71" s="6">
        <f>SUMIF('ORION ORIGINAL DATA'!$A$8:$A$228,$A71,'ORION ORIGINAL DATA'!$C$8:$C$228)</f>
        <v>0</v>
      </c>
      <c r="G71" s="8">
        <f t="shared" si="0"/>
        <v>0</v>
      </c>
      <c r="H71" s="6">
        <f>SUMIF('NETSUITE ORIGINAL DATA'!$A$8:$A$5000,$A71,'NETSUITE ORIGINAL DATA'!$E$8:$E$5000)</f>
        <v>0</v>
      </c>
      <c r="I71" s="66">
        <f t="shared" si="1"/>
        <v>0</v>
      </c>
      <c r="K71" s="63">
        <f>SUMIF('ORION ORIGINAL DATA'!$A$8:$A$305,$A71,'ORION ORIGINAL DATA'!$D$8:$D$305)+D71</f>
        <v>0</v>
      </c>
      <c r="L71" s="6">
        <f>SUMIF('NETSUITE ORIGINAL DATA'!$A$8:$A$5000,$A71,'NETSUITE ORIGINAL DATA'!$G$8:$G$5000)</f>
        <v>0</v>
      </c>
      <c r="M71" s="68">
        <f t="shared" si="2"/>
        <v>0</v>
      </c>
      <c r="N71" s="6"/>
      <c r="O71" s="63">
        <f>SUMIF('ORION ORIGINAL DATA'!$A$8:$A$305,$A71,'ORION ORIGINAL DATA'!$E$8:$E$305)-D71</f>
        <v>0</v>
      </c>
      <c r="P71" s="6">
        <f>SUMIF('NETSUITE ORIGINAL DATA'!$A$8:$A$5000,$A71,'NETSUITE ORIGINAL DATA'!$E$8:$E$5000)-SUMIF('NETSUITE ORIGINAL DATA'!$A$8:$A$5000,$A71,'NETSUITE ORIGINAL DATA'!$G$8:$G$5000)</f>
        <v>0</v>
      </c>
      <c r="Q71" s="66">
        <f t="shared" si="3"/>
        <v>0</v>
      </c>
      <c r="R71" s="8"/>
    </row>
    <row r="72" spans="1:18" s="30" customFormat="1" x14ac:dyDescent="0.15">
      <c r="A72" s="15" t="s">
        <v>5</v>
      </c>
      <c r="B72" s="30" t="str">
        <f>IFERROR(VLOOKUP(A72,'NETSUITE ORIGINAL DATA'!$A$8:$J$957,2,FALSE),0)</f>
        <v>Flowers Coloring &amp; Activity Kit</v>
      </c>
      <c r="C72" s="6"/>
      <c r="D72" s="63">
        <f>IFERROR(VLOOKUP($A72,'ORION ORIGINAL DATA'!$A$231:$H$234,3,0),0)</f>
        <v>0</v>
      </c>
      <c r="E72" s="6">
        <f>IFERROR(VLOOKUP($A72,'ORION ORIGINAL DATA'!$A$237:$H$305,3,0),0)</f>
        <v>0</v>
      </c>
      <c r="F72" s="6">
        <f>SUMIF('ORION ORIGINAL DATA'!$A$8:$A$228,$A72,'ORION ORIGINAL DATA'!$C$8:$C$228)</f>
        <v>0</v>
      </c>
      <c r="G72" s="8">
        <f t="shared" si="0"/>
        <v>0</v>
      </c>
      <c r="H72" s="6">
        <f>SUMIF('NETSUITE ORIGINAL DATA'!$A$8:$A$5000,$A72,'NETSUITE ORIGINAL DATA'!$E$8:$E$5000)</f>
        <v>0</v>
      </c>
      <c r="I72" s="66">
        <f t="shared" si="1"/>
        <v>0</v>
      </c>
      <c r="K72" s="63">
        <f>SUMIF('ORION ORIGINAL DATA'!$A$8:$A$305,$A72,'ORION ORIGINAL DATA'!$D$8:$D$305)+D72</f>
        <v>0</v>
      </c>
      <c r="L72" s="6">
        <f>SUMIF('NETSUITE ORIGINAL DATA'!$A$8:$A$5000,$A72,'NETSUITE ORIGINAL DATA'!$G$8:$G$5000)</f>
        <v>0</v>
      </c>
      <c r="M72" s="68">
        <f t="shared" si="2"/>
        <v>0</v>
      </c>
      <c r="N72" s="6"/>
      <c r="O72" s="63">
        <f>SUMIF('ORION ORIGINAL DATA'!$A$8:$A$305,$A72,'ORION ORIGINAL DATA'!$E$8:$E$305)-D72</f>
        <v>0</v>
      </c>
      <c r="P72" s="6">
        <f>SUMIF('NETSUITE ORIGINAL DATA'!$A$8:$A$5000,$A72,'NETSUITE ORIGINAL DATA'!$E$8:$E$5000)-SUMIF('NETSUITE ORIGINAL DATA'!$A$8:$A$5000,$A72,'NETSUITE ORIGINAL DATA'!$G$8:$G$5000)</f>
        <v>0</v>
      </c>
      <c r="Q72" s="66">
        <f t="shared" si="3"/>
        <v>0</v>
      </c>
      <c r="R72" s="8"/>
    </row>
    <row r="73" spans="1:18" s="30" customFormat="1" x14ac:dyDescent="0.15">
      <c r="A73" s="15" t="s">
        <v>139</v>
      </c>
      <c r="B73" s="30" t="str">
        <f>IFERROR(VLOOKUP(A73,'NETSUITE ORIGINAL DATA'!$A$8:$J$957,2,FALSE),0)</f>
        <v>Activity Kit Stickers - Cupcake - 6x6; Envi PCW100; 500 units/cs flat packed</v>
      </c>
      <c r="C73" s="6"/>
      <c r="D73" s="63">
        <f>IFERROR(VLOOKUP($A73,'ORION ORIGINAL DATA'!$A$231:$H$234,3,0),0)</f>
        <v>0</v>
      </c>
      <c r="E73" s="6">
        <f>IFERROR(VLOOKUP($A73,'ORION ORIGINAL DATA'!$A$237:$H$305,3,0),0)</f>
        <v>0</v>
      </c>
      <c r="F73" s="6">
        <f>SUMIF('ORION ORIGINAL DATA'!$A$8:$A$228,$A73,'ORION ORIGINAL DATA'!$C$8:$C$228)</f>
        <v>0</v>
      </c>
      <c r="G73" s="8">
        <f t="shared" si="0"/>
        <v>0</v>
      </c>
      <c r="H73" s="6">
        <f>SUMIF('NETSUITE ORIGINAL DATA'!$A$8:$A$5000,$A73,'NETSUITE ORIGINAL DATA'!$E$8:$E$5000)</f>
        <v>0</v>
      </c>
      <c r="I73" s="66">
        <f t="shared" si="1"/>
        <v>0</v>
      </c>
      <c r="K73" s="63">
        <f>SUMIF('ORION ORIGINAL DATA'!$A$8:$A$305,$A73,'ORION ORIGINAL DATA'!$D$8:$D$305)+D73</f>
        <v>0</v>
      </c>
      <c r="L73" s="6">
        <f>SUMIF('NETSUITE ORIGINAL DATA'!$A$8:$A$5000,$A73,'NETSUITE ORIGINAL DATA'!$G$8:$G$5000)</f>
        <v>0</v>
      </c>
      <c r="M73" s="68">
        <f t="shared" si="2"/>
        <v>0</v>
      </c>
      <c r="N73" s="6"/>
      <c r="O73" s="63">
        <f>SUMIF('ORION ORIGINAL DATA'!$A$8:$A$305,$A73,'ORION ORIGINAL DATA'!$E$8:$E$305)-D73</f>
        <v>0</v>
      </c>
      <c r="P73" s="6">
        <f>SUMIF('NETSUITE ORIGINAL DATA'!$A$8:$A$5000,$A73,'NETSUITE ORIGINAL DATA'!$E$8:$E$5000)-SUMIF('NETSUITE ORIGINAL DATA'!$A$8:$A$5000,$A73,'NETSUITE ORIGINAL DATA'!$G$8:$G$5000)</f>
        <v>0</v>
      </c>
      <c r="Q73" s="66">
        <f t="shared" si="3"/>
        <v>0</v>
      </c>
      <c r="R73" s="8"/>
    </row>
    <row r="74" spans="1:18" s="30" customFormat="1" x14ac:dyDescent="0.15">
      <c r="A74" s="15" t="s">
        <v>140</v>
      </c>
      <c r="B74" s="30" t="str">
        <f>IFERROR(VLOOKUP(A74,'NETSUITE ORIGINAL DATA'!$A$8:$J$957,2,FALSE),0)</f>
        <v>Activity Kit Stickers - Flowers - 6x6; Envi PCW100; 500 units/cs flat packed</v>
      </c>
      <c r="C74" s="6"/>
      <c r="D74" s="63">
        <f>IFERROR(VLOOKUP($A74,'ORION ORIGINAL DATA'!$A$231:$H$234,3,0),0)</f>
        <v>0</v>
      </c>
      <c r="E74" s="6">
        <f>IFERROR(VLOOKUP($A74,'ORION ORIGINAL DATA'!$A$237:$H$305,3,0),0)</f>
        <v>0</v>
      </c>
      <c r="F74" s="6">
        <f>SUMIF('ORION ORIGINAL DATA'!$A$8:$A$228,$A74,'ORION ORIGINAL DATA'!$C$8:$C$228)</f>
        <v>0</v>
      </c>
      <c r="G74" s="8">
        <f t="shared" si="0"/>
        <v>0</v>
      </c>
      <c r="H74" s="6">
        <f>SUMIF('NETSUITE ORIGINAL DATA'!$A$8:$A$5000,$A74,'NETSUITE ORIGINAL DATA'!$E$8:$E$5000)</f>
        <v>0</v>
      </c>
      <c r="I74" s="66">
        <f t="shared" si="1"/>
        <v>0</v>
      </c>
      <c r="K74" s="63">
        <f>SUMIF('ORION ORIGINAL DATA'!$A$8:$A$305,$A74,'ORION ORIGINAL DATA'!$D$8:$D$305)+D74</f>
        <v>0</v>
      </c>
      <c r="L74" s="6">
        <f>SUMIF('NETSUITE ORIGINAL DATA'!$A$8:$A$5000,$A74,'NETSUITE ORIGINAL DATA'!$G$8:$G$5000)</f>
        <v>0</v>
      </c>
      <c r="M74" s="68">
        <f t="shared" si="2"/>
        <v>0</v>
      </c>
      <c r="N74" s="6"/>
      <c r="O74" s="63">
        <f>SUMIF('ORION ORIGINAL DATA'!$A$8:$A$305,$A74,'ORION ORIGINAL DATA'!$E$8:$E$305)-D74</f>
        <v>0</v>
      </c>
      <c r="P74" s="6">
        <f>SUMIF('NETSUITE ORIGINAL DATA'!$A$8:$A$5000,$A74,'NETSUITE ORIGINAL DATA'!$E$8:$E$5000)-SUMIF('NETSUITE ORIGINAL DATA'!$A$8:$A$5000,$A74,'NETSUITE ORIGINAL DATA'!$G$8:$G$5000)</f>
        <v>0</v>
      </c>
      <c r="Q74" s="66">
        <f t="shared" si="3"/>
        <v>0</v>
      </c>
      <c r="R74" s="8"/>
    </row>
    <row r="75" spans="1:18" s="30" customFormat="1" x14ac:dyDescent="0.15">
      <c r="A75" s="15" t="s">
        <v>141</v>
      </c>
      <c r="B75" s="30" t="str">
        <f>IFERROR(VLOOKUP(A75,'NETSUITE ORIGINAL DATA'!$A$8:$J$957,2,FALSE),0)</f>
        <v>Activity Kit Stickers - Vehicle - 6x6; Envi PCW100; 500 units/cs flat packed</v>
      </c>
      <c r="C75" s="6"/>
      <c r="D75" s="63">
        <f>IFERROR(VLOOKUP($A75,'ORION ORIGINAL DATA'!$A$231:$H$234,3,0),0)</f>
        <v>0</v>
      </c>
      <c r="E75" s="6">
        <f>IFERROR(VLOOKUP($A75,'ORION ORIGINAL DATA'!$A$237:$H$305,3,0),0)</f>
        <v>0</v>
      </c>
      <c r="F75" s="6">
        <f>SUMIF('ORION ORIGINAL DATA'!$A$8:$A$228,$A75,'ORION ORIGINAL DATA'!$C$8:$C$228)</f>
        <v>0</v>
      </c>
      <c r="G75" s="8">
        <f t="shared" ref="G75:G138" si="4">SUM(D75:F75)</f>
        <v>0</v>
      </c>
      <c r="H75" s="6">
        <f>SUMIF('NETSUITE ORIGINAL DATA'!$A$8:$A$5000,$A75,'NETSUITE ORIGINAL DATA'!$E$8:$E$5000)</f>
        <v>0</v>
      </c>
      <c r="I75" s="66">
        <f t="shared" ref="I75:I138" si="5">SUM(G75-H75)</f>
        <v>0</v>
      </c>
      <c r="K75" s="63">
        <f>SUMIF('ORION ORIGINAL DATA'!$A$8:$A$305,$A75,'ORION ORIGINAL DATA'!$D$8:$D$305)+D75</f>
        <v>0</v>
      </c>
      <c r="L75" s="6">
        <f>SUMIF('NETSUITE ORIGINAL DATA'!$A$8:$A$5000,$A75,'NETSUITE ORIGINAL DATA'!$G$8:$G$5000)</f>
        <v>0</v>
      </c>
      <c r="M75" s="68">
        <f t="shared" ref="M75:M138" si="6">K75-L75</f>
        <v>0</v>
      </c>
      <c r="N75" s="6"/>
      <c r="O75" s="63">
        <f>SUMIF('ORION ORIGINAL DATA'!$A$8:$A$305,$A75,'ORION ORIGINAL DATA'!$E$8:$E$305)-D75</f>
        <v>0</v>
      </c>
      <c r="P75" s="6">
        <f>SUMIF('NETSUITE ORIGINAL DATA'!$A$8:$A$5000,$A75,'NETSUITE ORIGINAL DATA'!$E$8:$E$5000)-SUMIF('NETSUITE ORIGINAL DATA'!$A$8:$A$5000,$A75,'NETSUITE ORIGINAL DATA'!$G$8:$G$5000)</f>
        <v>0</v>
      </c>
      <c r="Q75" s="66">
        <f t="shared" ref="Q75:Q138" si="7">SUM(O75-P75)</f>
        <v>0</v>
      </c>
      <c r="R75" s="8"/>
    </row>
    <row r="76" spans="1:18" s="30" customFormat="1" x14ac:dyDescent="0.15">
      <c r="A76" s="15" t="s">
        <v>142</v>
      </c>
      <c r="B76" s="30" t="str">
        <f>IFERROR(VLOOKUP(A76,'NETSUITE ORIGINAL DATA'!$A$8:$J$957,2,FALSE),0)</f>
        <v>Aluminum Sulfate Powder Lbs.</v>
      </c>
      <c r="C76" s="6"/>
      <c r="D76" s="63">
        <f>IFERROR(VLOOKUP($A76,'ORION ORIGINAL DATA'!$A$231:$H$234,3,0),0)</f>
        <v>0</v>
      </c>
      <c r="E76" s="6">
        <f>IFERROR(VLOOKUP($A76,'ORION ORIGINAL DATA'!$A$237:$H$305,3,0),0)</f>
        <v>0</v>
      </c>
      <c r="F76" s="6">
        <f>SUMIF('ORION ORIGINAL DATA'!$A$8:$A$228,$A76,'ORION ORIGINAL DATA'!$C$8:$C$228)</f>
        <v>0</v>
      </c>
      <c r="G76" s="8">
        <f t="shared" si="4"/>
        <v>0</v>
      </c>
      <c r="H76" s="6">
        <f>SUMIF('NETSUITE ORIGINAL DATA'!$A$8:$A$5000,$A76,'NETSUITE ORIGINAL DATA'!$E$8:$E$5000)</f>
        <v>0</v>
      </c>
      <c r="I76" s="66">
        <f t="shared" si="5"/>
        <v>0</v>
      </c>
      <c r="K76" s="63">
        <f>SUMIF('ORION ORIGINAL DATA'!$A$8:$A$305,$A76,'ORION ORIGINAL DATA'!$D$8:$D$305)+D76</f>
        <v>0</v>
      </c>
      <c r="L76" s="6">
        <f>SUMIF('NETSUITE ORIGINAL DATA'!$A$8:$A$5000,$A76,'NETSUITE ORIGINAL DATA'!$G$8:$G$5000)</f>
        <v>0</v>
      </c>
      <c r="M76" s="68">
        <f t="shared" si="6"/>
        <v>0</v>
      </c>
      <c r="N76" s="6"/>
      <c r="O76" s="63">
        <f>SUMIF('ORION ORIGINAL DATA'!$A$8:$A$305,$A76,'ORION ORIGINAL DATA'!$E$8:$E$305)-D76</f>
        <v>0</v>
      </c>
      <c r="P76" s="6">
        <f>SUMIF('NETSUITE ORIGINAL DATA'!$A$8:$A$5000,$A76,'NETSUITE ORIGINAL DATA'!$E$8:$E$5000)-SUMIF('NETSUITE ORIGINAL DATA'!$A$8:$A$5000,$A76,'NETSUITE ORIGINAL DATA'!$G$8:$G$5000)</f>
        <v>0</v>
      </c>
      <c r="Q76" s="66">
        <f t="shared" si="7"/>
        <v>0</v>
      </c>
      <c r="R76" s="8"/>
    </row>
    <row r="77" spans="1:18" s="30" customFormat="1" x14ac:dyDescent="0.15">
      <c r="A77" s="15" t="s">
        <v>1134</v>
      </c>
      <c r="B77" s="30" t="str">
        <f>IFERROR(VLOOKUP(A77,'NETSUITE ORIGINAL DATA'!$A$8:$J$957,2,FALSE),0)</f>
        <v>Green Toys Ambulance &amp; Doctor's Kit</v>
      </c>
      <c r="C77" s="6"/>
      <c r="D77" s="63">
        <f>IFERROR(VLOOKUP($A77,'ORION ORIGINAL DATA'!$A$231:$H$234,3,0),0)</f>
        <v>0</v>
      </c>
      <c r="E77" s="6">
        <f>IFERROR(VLOOKUP($A77,'ORION ORIGINAL DATA'!$A$237:$H$305,3,0),0)</f>
        <v>0</v>
      </c>
      <c r="F77" s="6">
        <f>SUMIF('ORION ORIGINAL DATA'!$A$8:$A$228,$A77,'ORION ORIGINAL DATA'!$C$8:$C$228)</f>
        <v>0</v>
      </c>
      <c r="G77" s="8">
        <f t="shared" si="4"/>
        <v>0</v>
      </c>
      <c r="H77" s="6">
        <f>SUMIF('NETSUITE ORIGINAL DATA'!$A$8:$A$5000,$A77,'NETSUITE ORIGINAL DATA'!$E$8:$E$5000)</f>
        <v>0</v>
      </c>
      <c r="I77" s="66">
        <f t="shared" si="5"/>
        <v>0</v>
      </c>
      <c r="K77" s="63">
        <f>SUMIF('ORION ORIGINAL DATA'!$A$8:$A$305,$A77,'ORION ORIGINAL DATA'!$D$8:$D$305)+D77</f>
        <v>0</v>
      </c>
      <c r="L77" s="6">
        <f>SUMIF('NETSUITE ORIGINAL DATA'!$A$8:$A$5000,$A77,'NETSUITE ORIGINAL DATA'!$G$8:$G$5000)</f>
        <v>0</v>
      </c>
      <c r="M77" s="68">
        <f t="shared" si="6"/>
        <v>0</v>
      </c>
      <c r="N77" s="6"/>
      <c r="O77" s="63">
        <f>SUMIF('ORION ORIGINAL DATA'!$A$8:$A$305,$A77,'ORION ORIGINAL DATA'!$E$8:$E$305)-D77</f>
        <v>0</v>
      </c>
      <c r="P77" s="6">
        <f>SUMIF('NETSUITE ORIGINAL DATA'!$A$8:$A$5000,$A77,'NETSUITE ORIGINAL DATA'!$E$8:$E$5000)-SUMIF('NETSUITE ORIGINAL DATA'!$A$8:$A$5000,$A77,'NETSUITE ORIGINAL DATA'!$G$8:$G$5000)</f>
        <v>0</v>
      </c>
      <c r="Q77" s="66">
        <f t="shared" si="7"/>
        <v>0</v>
      </c>
      <c r="R77" s="8"/>
    </row>
    <row r="78" spans="1:18" s="30" customFormat="1" x14ac:dyDescent="0.15">
      <c r="A78" s="15" t="s">
        <v>7</v>
      </c>
      <c r="B78" s="30" t="str">
        <f>IFERROR(VLOOKUP(A78,'NETSUITE ORIGINAL DATA'!$A$8:$J$957,2,FALSE),0)</f>
        <v>Airplane &amp; Board Book</v>
      </c>
      <c r="C78" s="6"/>
      <c r="D78" s="63">
        <f>IFERROR(VLOOKUP($A78,'ORION ORIGINAL DATA'!$A$231:$H$234,3,0),0)</f>
        <v>0</v>
      </c>
      <c r="E78" s="6">
        <f>IFERROR(VLOOKUP($A78,'ORION ORIGINAL DATA'!$A$237:$H$305,3,0),0)</f>
        <v>100</v>
      </c>
      <c r="F78" s="6">
        <f>SUMIF('ORION ORIGINAL DATA'!$A$8:$A$228,$A78,'ORION ORIGINAL DATA'!$C$8:$C$228)</f>
        <v>9660</v>
      </c>
      <c r="G78" s="8">
        <f t="shared" si="4"/>
        <v>9760</v>
      </c>
      <c r="H78" s="6">
        <f>SUMIF('NETSUITE ORIGINAL DATA'!$A$8:$A$5000,$A78,'NETSUITE ORIGINAL DATA'!$E$8:$E$5000)</f>
        <v>9760</v>
      </c>
      <c r="I78" s="66">
        <f t="shared" si="5"/>
        <v>0</v>
      </c>
      <c r="K78" s="63">
        <f>SUMIF('ORION ORIGINAL DATA'!$A$8:$A$305,$A78,'ORION ORIGINAL DATA'!$D$8:$D$305)+D78</f>
        <v>722</v>
      </c>
      <c r="L78" s="6">
        <f>SUMIF('NETSUITE ORIGINAL DATA'!$A$8:$A$5000,$A78,'NETSUITE ORIGINAL DATA'!$G$8:$G$5000)</f>
        <v>722</v>
      </c>
      <c r="M78" s="68">
        <f t="shared" si="6"/>
        <v>0</v>
      </c>
      <c r="N78" s="6"/>
      <c r="O78" s="63">
        <f>SUMIF('ORION ORIGINAL DATA'!$A$8:$A$305,$A78,'ORION ORIGINAL DATA'!$E$8:$E$305)-D78</f>
        <v>9038</v>
      </c>
      <c r="P78" s="6">
        <f>SUMIF('NETSUITE ORIGINAL DATA'!$A$8:$A$5000,$A78,'NETSUITE ORIGINAL DATA'!$E$8:$E$5000)-SUMIF('NETSUITE ORIGINAL DATA'!$A$8:$A$5000,$A78,'NETSUITE ORIGINAL DATA'!$G$8:$G$5000)</f>
        <v>9038</v>
      </c>
      <c r="Q78" s="66">
        <f t="shared" si="7"/>
        <v>0</v>
      </c>
      <c r="R78" s="8"/>
    </row>
    <row r="79" spans="1:18" s="30" customFormat="1" x14ac:dyDescent="0.15">
      <c r="A79" s="15" t="s">
        <v>143</v>
      </c>
      <c r="B79" s="30" t="str">
        <f>IFERROR(VLOOKUP(A79,'NETSUITE ORIGINAL DATA'!$A$8:$J$957,2,FALSE),0)</f>
        <v>GT  Airplane - Dark Purple</v>
      </c>
      <c r="C79" s="6"/>
      <c r="D79" s="63">
        <f>IFERROR(VLOOKUP($A79,'ORION ORIGINAL DATA'!$A$231:$H$234,3,0),0)</f>
        <v>0</v>
      </c>
      <c r="E79" s="6">
        <f>IFERROR(VLOOKUP($A79,'ORION ORIGINAL DATA'!$A$237:$H$305,3,0),0)</f>
        <v>0</v>
      </c>
      <c r="F79" s="6">
        <f>SUMIF('ORION ORIGINAL DATA'!$A$8:$A$228,$A79,'ORION ORIGINAL DATA'!$C$8:$C$228)</f>
        <v>1123</v>
      </c>
      <c r="G79" s="8">
        <f t="shared" si="4"/>
        <v>1123</v>
      </c>
      <c r="H79" s="6">
        <f>SUMIF('NETSUITE ORIGINAL DATA'!$A$8:$A$5000,$A79,'NETSUITE ORIGINAL DATA'!$E$8:$E$5000)</f>
        <v>1123</v>
      </c>
      <c r="I79" s="66">
        <f t="shared" si="5"/>
        <v>0</v>
      </c>
      <c r="K79" s="63">
        <f>SUMIF('ORION ORIGINAL DATA'!$A$8:$A$305,$A79,'ORION ORIGINAL DATA'!$D$8:$D$305)+D79</f>
        <v>416</v>
      </c>
      <c r="L79" s="6">
        <f>SUMIF('NETSUITE ORIGINAL DATA'!$A$8:$A$5000,$A79,'NETSUITE ORIGINAL DATA'!$G$8:$G$5000)</f>
        <v>416</v>
      </c>
      <c r="M79" s="68">
        <f t="shared" si="6"/>
        <v>0</v>
      </c>
      <c r="N79" s="6"/>
      <c r="O79" s="63">
        <f>SUMIF('ORION ORIGINAL DATA'!$A$8:$A$305,$A79,'ORION ORIGINAL DATA'!$E$8:$E$305)-D79</f>
        <v>707</v>
      </c>
      <c r="P79" s="6">
        <f>SUMIF('NETSUITE ORIGINAL DATA'!$A$8:$A$5000,$A79,'NETSUITE ORIGINAL DATA'!$E$8:$E$5000)-SUMIF('NETSUITE ORIGINAL DATA'!$A$8:$A$5000,$A79,'NETSUITE ORIGINAL DATA'!$G$8:$G$5000)</f>
        <v>707</v>
      </c>
      <c r="Q79" s="66">
        <f t="shared" si="7"/>
        <v>0</v>
      </c>
      <c r="R79" s="8"/>
    </row>
    <row r="80" spans="1:18" s="30" customFormat="1" x14ac:dyDescent="0.15">
      <c r="A80" s="15" t="s">
        <v>144</v>
      </c>
      <c r="B80" s="30" t="str">
        <f>IFERROR(VLOOKUP(A80,'NETSUITE ORIGINAL DATA'!$A$8:$J$957,2,FALSE),0)</f>
        <v>Board Book 3 Pack</v>
      </c>
      <c r="C80" s="6"/>
      <c r="D80" s="63">
        <f>IFERROR(VLOOKUP($A80,'ORION ORIGINAL DATA'!$A$231:$H$234,3,0),0)</f>
        <v>0</v>
      </c>
      <c r="E80" s="6">
        <f>IFERROR(VLOOKUP($A80,'ORION ORIGINAL DATA'!$A$237:$H$305,3,0),0)</f>
        <v>88</v>
      </c>
      <c r="F80" s="6">
        <f>SUMIF('ORION ORIGINAL DATA'!$A$8:$A$228,$A80,'ORION ORIGINAL DATA'!$C$8:$C$228)</f>
        <v>822</v>
      </c>
      <c r="G80" s="8">
        <f t="shared" si="4"/>
        <v>910</v>
      </c>
      <c r="H80" s="6">
        <f>SUMIF('NETSUITE ORIGINAL DATA'!$A$8:$A$5000,$A80,'NETSUITE ORIGINAL DATA'!$E$8:$E$5000)</f>
        <v>910</v>
      </c>
      <c r="I80" s="66">
        <f t="shared" si="5"/>
        <v>0</v>
      </c>
      <c r="K80" s="63">
        <f>SUMIF('ORION ORIGINAL DATA'!$A$8:$A$305,$A80,'ORION ORIGINAL DATA'!$D$8:$D$305)+D80</f>
        <v>2</v>
      </c>
      <c r="L80" s="6">
        <f>SUMIF('NETSUITE ORIGINAL DATA'!$A$8:$A$5000,$A80,'NETSUITE ORIGINAL DATA'!$G$8:$G$5000)</f>
        <v>2</v>
      </c>
      <c r="M80" s="68">
        <f t="shared" si="6"/>
        <v>0</v>
      </c>
      <c r="N80" s="6"/>
      <c r="O80" s="63">
        <f>SUMIF('ORION ORIGINAL DATA'!$A$8:$A$305,$A80,'ORION ORIGINAL DATA'!$E$8:$E$305)-D80</f>
        <v>908</v>
      </c>
      <c r="P80" s="6">
        <f>SUMIF('NETSUITE ORIGINAL DATA'!$A$8:$A$5000,$A80,'NETSUITE ORIGINAL DATA'!$E$8:$E$5000)-SUMIF('NETSUITE ORIGINAL DATA'!$A$8:$A$5000,$A80,'NETSUITE ORIGINAL DATA'!$G$8:$G$5000)</f>
        <v>908</v>
      </c>
      <c r="Q80" s="66">
        <f t="shared" si="7"/>
        <v>0</v>
      </c>
      <c r="R80" s="8"/>
    </row>
    <row r="81" spans="1:18" s="30" customFormat="1" x14ac:dyDescent="0.15">
      <c r="A81" s="15" t="s">
        <v>145</v>
      </c>
      <c r="B81" s="30" t="str">
        <f>IFERROR(VLOOKUP(A81,'NETSUITE ORIGINAL DATA'!$A$8:$J$957,2,FALSE),0)</f>
        <v>ABCs Board Book; 0.024pt CCNB Paperboard, 100% recycled, 4CP w. UV Matte coating</v>
      </c>
      <c r="C81" s="6"/>
      <c r="D81" s="63">
        <f>IFERROR(VLOOKUP($A81,'ORION ORIGINAL DATA'!$A$231:$H$234,3,0),0)</f>
        <v>0</v>
      </c>
      <c r="E81" s="6">
        <f>IFERROR(VLOOKUP($A81,'ORION ORIGINAL DATA'!$A$237:$H$305,3,0),0)</f>
        <v>0</v>
      </c>
      <c r="F81" s="6">
        <f>SUMIF('ORION ORIGINAL DATA'!$A$8:$A$228,$A81,'ORION ORIGINAL DATA'!$C$8:$C$228)</f>
        <v>0</v>
      </c>
      <c r="G81" s="8">
        <f t="shared" si="4"/>
        <v>0</v>
      </c>
      <c r="H81" s="6">
        <f>SUMIF('NETSUITE ORIGINAL DATA'!$A$8:$A$5000,$A81,'NETSUITE ORIGINAL DATA'!$E$8:$E$5000)</f>
        <v>0</v>
      </c>
      <c r="I81" s="66">
        <f t="shared" si="5"/>
        <v>0</v>
      </c>
      <c r="K81" s="63">
        <f>SUMIF('ORION ORIGINAL DATA'!$A$8:$A$305,$A81,'ORION ORIGINAL DATA'!$D$8:$D$305)+D81</f>
        <v>0</v>
      </c>
      <c r="L81" s="6">
        <f>SUMIF('NETSUITE ORIGINAL DATA'!$A$8:$A$5000,$A81,'NETSUITE ORIGINAL DATA'!$G$8:$G$5000)</f>
        <v>0</v>
      </c>
      <c r="M81" s="68">
        <f t="shared" si="6"/>
        <v>0</v>
      </c>
      <c r="N81" s="6"/>
      <c r="O81" s="63">
        <f>SUMIF('ORION ORIGINAL DATA'!$A$8:$A$305,$A81,'ORION ORIGINAL DATA'!$E$8:$E$305)-D81</f>
        <v>0</v>
      </c>
      <c r="P81" s="6">
        <f>SUMIF('NETSUITE ORIGINAL DATA'!$A$8:$A$5000,$A81,'NETSUITE ORIGINAL DATA'!$E$8:$E$5000)-SUMIF('NETSUITE ORIGINAL DATA'!$A$8:$A$5000,$A81,'NETSUITE ORIGINAL DATA'!$G$8:$G$5000)</f>
        <v>0</v>
      </c>
      <c r="Q81" s="66">
        <f t="shared" si="7"/>
        <v>0</v>
      </c>
      <c r="R81" s="8"/>
    </row>
    <row r="82" spans="1:18" s="30" customFormat="1" x14ac:dyDescent="0.15">
      <c r="A82" s="15" t="s">
        <v>146</v>
      </c>
      <c r="B82" s="30" t="str">
        <f>IFERROR(VLOOKUP(A82,'NETSUITE ORIGINAL DATA'!$A$8:$J$957,2,FALSE),0)</f>
        <v>Counting Board Book; 0.024pt CCNB Paperboard, 100% recycled, 4CP w. UV Matte coating</v>
      </c>
      <c r="C82" s="6"/>
      <c r="D82" s="63">
        <f>IFERROR(VLOOKUP($A82,'ORION ORIGINAL DATA'!$A$231:$H$234,3,0),0)</f>
        <v>0</v>
      </c>
      <c r="E82" s="6">
        <f>IFERROR(VLOOKUP($A82,'ORION ORIGINAL DATA'!$A$237:$H$305,3,0),0)</f>
        <v>0</v>
      </c>
      <c r="F82" s="6">
        <f>SUMIF('ORION ORIGINAL DATA'!$A$8:$A$228,$A82,'ORION ORIGINAL DATA'!$C$8:$C$228)</f>
        <v>0</v>
      </c>
      <c r="G82" s="8">
        <f t="shared" si="4"/>
        <v>0</v>
      </c>
      <c r="H82" s="6">
        <f>SUMIF('NETSUITE ORIGINAL DATA'!$A$8:$A$5000,$A82,'NETSUITE ORIGINAL DATA'!$E$8:$E$5000)</f>
        <v>0</v>
      </c>
      <c r="I82" s="66">
        <f t="shared" si="5"/>
        <v>0</v>
      </c>
      <c r="K82" s="63">
        <f>SUMIF('ORION ORIGINAL DATA'!$A$8:$A$305,$A82,'ORION ORIGINAL DATA'!$D$8:$D$305)+D82</f>
        <v>0</v>
      </c>
      <c r="L82" s="6">
        <f>SUMIF('NETSUITE ORIGINAL DATA'!$A$8:$A$5000,$A82,'NETSUITE ORIGINAL DATA'!$G$8:$G$5000)</f>
        <v>0</v>
      </c>
      <c r="M82" s="68">
        <f t="shared" si="6"/>
        <v>0</v>
      </c>
      <c r="N82" s="6"/>
      <c r="O82" s="63">
        <f>SUMIF('ORION ORIGINAL DATA'!$A$8:$A$305,$A82,'ORION ORIGINAL DATA'!$E$8:$E$305)-D82</f>
        <v>0</v>
      </c>
      <c r="P82" s="6">
        <f>SUMIF('NETSUITE ORIGINAL DATA'!$A$8:$A$5000,$A82,'NETSUITE ORIGINAL DATA'!$E$8:$E$5000)-SUMIF('NETSUITE ORIGINAL DATA'!$A$8:$A$5000,$A82,'NETSUITE ORIGINAL DATA'!$G$8:$G$5000)</f>
        <v>0</v>
      </c>
      <c r="Q82" s="66">
        <f t="shared" si="7"/>
        <v>0</v>
      </c>
      <c r="R82" s="8"/>
    </row>
    <row r="83" spans="1:18" s="30" customFormat="1" x14ac:dyDescent="0.15">
      <c r="A83" s="15" t="s">
        <v>147</v>
      </c>
      <c r="B83" s="30" t="str">
        <f>IFERROR(VLOOKUP(A83,'NETSUITE ORIGINAL DATA'!$A$8:$J$957,2,FALSE),0)</f>
        <v>BPA-Free Feeding Bowls - Includes 4 Bowls</v>
      </c>
      <c r="C83" s="6"/>
      <c r="D83" s="63">
        <f>IFERROR(VLOOKUP($A83,'ORION ORIGINAL DATA'!$A$231:$H$234,3,0),0)</f>
        <v>0</v>
      </c>
      <c r="E83" s="6">
        <f>IFERROR(VLOOKUP($A83,'ORION ORIGINAL DATA'!$A$237:$H$305,3,0),0)</f>
        <v>0</v>
      </c>
      <c r="F83" s="6">
        <f>SUMIF('ORION ORIGINAL DATA'!$A$8:$A$228,$A83,'ORION ORIGINAL DATA'!$C$8:$C$228)</f>
        <v>0</v>
      </c>
      <c r="G83" s="8">
        <f t="shared" si="4"/>
        <v>0</v>
      </c>
      <c r="H83" s="6">
        <f>SUMIF('NETSUITE ORIGINAL DATA'!$A$8:$A$5000,$A83,'NETSUITE ORIGINAL DATA'!$E$8:$E$5000)</f>
        <v>0</v>
      </c>
      <c r="I83" s="66">
        <f t="shared" si="5"/>
        <v>0</v>
      </c>
      <c r="K83" s="63">
        <f>SUMIF('ORION ORIGINAL DATA'!$A$8:$A$305,$A83,'ORION ORIGINAL DATA'!$D$8:$D$305)+D83</f>
        <v>0</v>
      </c>
      <c r="L83" s="6">
        <f>SUMIF('NETSUITE ORIGINAL DATA'!$A$8:$A$5000,$A83,'NETSUITE ORIGINAL DATA'!$G$8:$G$5000)</f>
        <v>0</v>
      </c>
      <c r="M83" s="68">
        <f t="shared" si="6"/>
        <v>0</v>
      </c>
      <c r="N83" s="6"/>
      <c r="O83" s="63">
        <f>SUMIF('ORION ORIGINAL DATA'!$A$8:$A$305,$A83,'ORION ORIGINAL DATA'!$E$8:$E$305)-D83</f>
        <v>0</v>
      </c>
      <c r="P83" s="6">
        <f>SUMIF('NETSUITE ORIGINAL DATA'!$A$8:$A$5000,$A83,'NETSUITE ORIGINAL DATA'!$E$8:$E$5000)-SUMIF('NETSUITE ORIGINAL DATA'!$A$8:$A$5000,$A83,'NETSUITE ORIGINAL DATA'!$G$8:$G$5000)</f>
        <v>0</v>
      </c>
      <c r="Q83" s="66">
        <f t="shared" si="7"/>
        <v>0</v>
      </c>
      <c r="R83" s="8"/>
    </row>
    <row r="84" spans="1:18" s="30" customFormat="1" x14ac:dyDescent="0.15">
      <c r="A84" s="15" t="s">
        <v>148</v>
      </c>
      <c r="B84" s="30" t="str">
        <f>IFERROR(VLOOKUP(A84,'NETSUITE ORIGINAL DATA'!$A$8:$J$957,2,FALSE),0)</f>
        <v>Green Toys Bake By Shape</v>
      </c>
      <c r="C84" s="6"/>
      <c r="D84" s="63">
        <f>IFERROR(VLOOKUP($A84,'ORION ORIGINAL DATA'!$A$231:$H$234,3,0),0)</f>
        <v>0</v>
      </c>
      <c r="E84" s="6">
        <f>IFERROR(VLOOKUP($A84,'ORION ORIGINAL DATA'!$A$237:$H$305,3,0),0)</f>
        <v>100</v>
      </c>
      <c r="F84" s="6">
        <f>SUMIF('ORION ORIGINAL DATA'!$A$8:$A$228,$A84,'ORION ORIGINAL DATA'!$C$8:$C$228)</f>
        <v>1247</v>
      </c>
      <c r="G84" s="8">
        <f t="shared" si="4"/>
        <v>1347</v>
      </c>
      <c r="H84" s="6">
        <f>SUMIF('NETSUITE ORIGINAL DATA'!$A$8:$A$5000,$A84,'NETSUITE ORIGINAL DATA'!$E$8:$E$5000)</f>
        <v>1347</v>
      </c>
      <c r="I84" s="66">
        <f t="shared" si="5"/>
        <v>0</v>
      </c>
      <c r="K84" s="63">
        <f>SUMIF('ORION ORIGINAL DATA'!$A$8:$A$305,$A84,'ORION ORIGINAL DATA'!$D$8:$D$305)+D84</f>
        <v>254</v>
      </c>
      <c r="L84" s="6">
        <f>SUMIF('NETSUITE ORIGINAL DATA'!$A$8:$A$5000,$A84,'NETSUITE ORIGINAL DATA'!$G$8:$G$5000)</f>
        <v>254</v>
      </c>
      <c r="M84" s="68">
        <f t="shared" si="6"/>
        <v>0</v>
      </c>
      <c r="N84" s="6"/>
      <c r="O84" s="63">
        <f>SUMIF('ORION ORIGINAL DATA'!$A$8:$A$305,$A84,'ORION ORIGINAL DATA'!$E$8:$E$305)-D84</f>
        <v>1093</v>
      </c>
      <c r="P84" s="6">
        <f>SUMIF('NETSUITE ORIGINAL DATA'!$A$8:$A$5000,$A84,'NETSUITE ORIGINAL DATA'!$E$8:$E$5000)-SUMIF('NETSUITE ORIGINAL DATA'!$A$8:$A$5000,$A84,'NETSUITE ORIGINAL DATA'!$G$8:$G$5000)</f>
        <v>1093</v>
      </c>
      <c r="Q84" s="66">
        <f t="shared" si="7"/>
        <v>0</v>
      </c>
      <c r="R84" s="8"/>
    </row>
    <row r="85" spans="1:18" s="30" customFormat="1" x14ac:dyDescent="0.15">
      <c r="A85" s="15" t="s">
        <v>149</v>
      </c>
      <c r="B85" s="30" t="str">
        <f>IFERROR(VLOOKUP(A85,'NETSUITE ORIGINAL DATA'!$A$8:$J$957,2,FALSE),0)</f>
        <v>Sounds Board Book; 0.024pt CCNB Paperboard, 100% recycled, 4CP w. UV Matte coating</v>
      </c>
      <c r="C85" s="6"/>
      <c r="D85" s="63">
        <f>IFERROR(VLOOKUP($A85,'ORION ORIGINAL DATA'!$A$231:$H$234,3,0),0)</f>
        <v>0</v>
      </c>
      <c r="E85" s="6">
        <f>IFERROR(VLOOKUP($A85,'ORION ORIGINAL DATA'!$A$237:$H$305,3,0),0)</f>
        <v>0</v>
      </c>
      <c r="F85" s="6">
        <f>SUMIF('ORION ORIGINAL DATA'!$A$8:$A$228,$A85,'ORION ORIGINAL DATA'!$C$8:$C$228)</f>
        <v>0</v>
      </c>
      <c r="G85" s="8">
        <f t="shared" si="4"/>
        <v>0</v>
      </c>
      <c r="H85" s="6">
        <f>SUMIF('NETSUITE ORIGINAL DATA'!$A$8:$A$5000,$A85,'NETSUITE ORIGINAL DATA'!$E$8:$E$5000)</f>
        <v>0</v>
      </c>
      <c r="I85" s="66">
        <f t="shared" si="5"/>
        <v>0</v>
      </c>
      <c r="K85" s="63">
        <f>SUMIF('ORION ORIGINAL DATA'!$A$8:$A$305,$A85,'ORION ORIGINAL DATA'!$D$8:$D$305)+D85</f>
        <v>0</v>
      </c>
      <c r="L85" s="6">
        <f>SUMIF('NETSUITE ORIGINAL DATA'!$A$8:$A$5000,$A85,'NETSUITE ORIGINAL DATA'!$G$8:$G$5000)</f>
        <v>0</v>
      </c>
      <c r="M85" s="68">
        <f t="shared" si="6"/>
        <v>0</v>
      </c>
      <c r="N85" s="6"/>
      <c r="O85" s="63">
        <f>SUMIF('ORION ORIGINAL DATA'!$A$8:$A$305,$A85,'ORION ORIGINAL DATA'!$E$8:$E$305)-D85</f>
        <v>0</v>
      </c>
      <c r="P85" s="6">
        <f>SUMIF('NETSUITE ORIGINAL DATA'!$A$8:$A$5000,$A85,'NETSUITE ORIGINAL DATA'!$E$8:$E$5000)-SUMIF('NETSUITE ORIGINAL DATA'!$A$8:$A$5000,$A85,'NETSUITE ORIGINAL DATA'!$G$8:$G$5000)</f>
        <v>0</v>
      </c>
      <c r="Q85" s="66">
        <f t="shared" si="7"/>
        <v>0</v>
      </c>
      <c r="R85" s="8"/>
    </row>
    <row r="86" spans="1:18" s="30" customFormat="1" x14ac:dyDescent="0.15">
      <c r="A86" s="15" t="s">
        <v>150</v>
      </c>
      <c r="B86" s="30" t="str">
        <f>IFERROR(VLOOKUP(A86,'NETSUITE ORIGINAL DATA'!$A$8:$J$957,2,FALSE),0)</f>
        <v>Conductor Bear - TOOLSET BLUE 7461C -  CC10117561WE - Bulk Packed</v>
      </c>
      <c r="C86" s="6"/>
      <c r="D86" s="63">
        <f>IFERROR(VLOOKUP($A86,'ORION ORIGINAL DATA'!$A$231:$H$234,3,0),0)</f>
        <v>0</v>
      </c>
      <c r="E86" s="6">
        <f>IFERROR(VLOOKUP($A86,'ORION ORIGINAL DATA'!$A$237:$H$305,3,0),0)</f>
        <v>0</v>
      </c>
      <c r="F86" s="6">
        <f>SUMIF('ORION ORIGINAL DATA'!$A$8:$A$228,$A86,'ORION ORIGINAL DATA'!$C$8:$C$228)</f>
        <v>0</v>
      </c>
      <c r="G86" s="8">
        <f t="shared" si="4"/>
        <v>0</v>
      </c>
      <c r="H86" s="6">
        <f>SUMIF('NETSUITE ORIGINAL DATA'!$A$8:$A$5000,$A86,'NETSUITE ORIGINAL DATA'!$E$8:$E$5000)</f>
        <v>0</v>
      </c>
      <c r="I86" s="66">
        <f t="shared" si="5"/>
        <v>0</v>
      </c>
      <c r="K86" s="63">
        <f>SUMIF('ORION ORIGINAL DATA'!$A$8:$A$305,$A86,'ORION ORIGINAL DATA'!$D$8:$D$305)+D86</f>
        <v>0</v>
      </c>
      <c r="L86" s="6">
        <f>SUMIF('NETSUITE ORIGINAL DATA'!$A$8:$A$5000,$A86,'NETSUITE ORIGINAL DATA'!$G$8:$G$5000)</f>
        <v>0</v>
      </c>
      <c r="M86" s="68">
        <f t="shared" si="6"/>
        <v>0</v>
      </c>
      <c r="N86" s="6"/>
      <c r="O86" s="63">
        <f>SUMIF('ORION ORIGINAL DATA'!$A$8:$A$305,$A86,'ORION ORIGINAL DATA'!$E$8:$E$305)-D86</f>
        <v>0</v>
      </c>
      <c r="P86" s="6">
        <f>SUMIF('NETSUITE ORIGINAL DATA'!$A$8:$A$5000,$A86,'NETSUITE ORIGINAL DATA'!$E$8:$E$5000)-SUMIF('NETSUITE ORIGINAL DATA'!$A$8:$A$5000,$A86,'NETSUITE ORIGINAL DATA'!$G$8:$G$5000)</f>
        <v>0</v>
      </c>
      <c r="Q86" s="66">
        <f t="shared" si="7"/>
        <v>0</v>
      </c>
      <c r="R86" s="8"/>
    </row>
    <row r="87" spans="1:18" s="30" customFormat="1" x14ac:dyDescent="0.15">
      <c r="A87" s="15" t="s">
        <v>151</v>
      </c>
      <c r="B87" s="30" t="str">
        <f>IFERROR(VLOOKUP(A87,'NETSUITE ORIGINAL DATA'!$A$8:$J$957,2,FALSE),0)</f>
        <v>Seacopter Bear - 298C BLUE PCR 9607S -  CC10126254WE - Bulk Packed</v>
      </c>
      <c r="C87" s="6"/>
      <c r="D87" s="63">
        <f>IFERROR(VLOOKUP($A87,'ORION ORIGINAL DATA'!$A$231:$H$234,3,0),0)</f>
        <v>0</v>
      </c>
      <c r="E87" s="6">
        <f>IFERROR(VLOOKUP($A87,'ORION ORIGINAL DATA'!$A$237:$H$305,3,0),0)</f>
        <v>0</v>
      </c>
      <c r="F87" s="6">
        <f>SUMIF('ORION ORIGINAL DATA'!$A$8:$A$228,$A87,'ORION ORIGINAL DATA'!$C$8:$C$228)</f>
        <v>0</v>
      </c>
      <c r="G87" s="8">
        <f t="shared" si="4"/>
        <v>0</v>
      </c>
      <c r="H87" s="6">
        <f>SUMIF('NETSUITE ORIGINAL DATA'!$A$8:$A$5000,$A87,'NETSUITE ORIGINAL DATA'!$E$8:$E$5000)</f>
        <v>0</v>
      </c>
      <c r="I87" s="66">
        <f t="shared" si="5"/>
        <v>0</v>
      </c>
      <c r="K87" s="63">
        <f>SUMIF('ORION ORIGINAL DATA'!$A$8:$A$305,$A87,'ORION ORIGINAL DATA'!$D$8:$D$305)+D87</f>
        <v>0</v>
      </c>
      <c r="L87" s="6">
        <f>SUMIF('NETSUITE ORIGINAL DATA'!$A$8:$A$5000,$A87,'NETSUITE ORIGINAL DATA'!$G$8:$G$5000)</f>
        <v>0</v>
      </c>
      <c r="M87" s="68">
        <f t="shared" si="6"/>
        <v>0</v>
      </c>
      <c r="N87" s="6"/>
      <c r="O87" s="63">
        <f>SUMIF('ORION ORIGINAL DATA'!$A$8:$A$305,$A87,'ORION ORIGINAL DATA'!$E$8:$E$305)-D87</f>
        <v>0</v>
      </c>
      <c r="P87" s="6">
        <f>SUMIF('NETSUITE ORIGINAL DATA'!$A$8:$A$5000,$A87,'NETSUITE ORIGINAL DATA'!$E$8:$E$5000)-SUMIF('NETSUITE ORIGINAL DATA'!$A$8:$A$5000,$A87,'NETSUITE ORIGINAL DATA'!$G$8:$G$5000)</f>
        <v>0</v>
      </c>
      <c r="Q87" s="66">
        <f t="shared" si="7"/>
        <v>0</v>
      </c>
      <c r="R87" s="8"/>
    </row>
    <row r="88" spans="1:18" s="30" customFormat="1" x14ac:dyDescent="0.15">
      <c r="A88" s="15" t="s">
        <v>152</v>
      </c>
      <c r="B88" s="30" t="str">
        <f>IFERROR(VLOOKUP(A88,'NETSUITE ORIGINAL DATA'!$A$8:$J$957,2,FALSE),0)</f>
        <v>Seacopter Bear - 2151C ORANGE PCR 9607 -  CC10134932WE - Bulk Packed</v>
      </c>
      <c r="C88" s="6"/>
      <c r="D88" s="63">
        <f>IFERROR(VLOOKUP($A88,'ORION ORIGINAL DATA'!$A$231:$H$234,3,0),0)</f>
        <v>0</v>
      </c>
      <c r="E88" s="6">
        <f>IFERROR(VLOOKUP($A88,'ORION ORIGINAL DATA'!$A$237:$H$305,3,0),0)</f>
        <v>0</v>
      </c>
      <c r="F88" s="6">
        <f>SUMIF('ORION ORIGINAL DATA'!$A$8:$A$228,$A88,'ORION ORIGINAL DATA'!$C$8:$C$228)</f>
        <v>0</v>
      </c>
      <c r="G88" s="8">
        <f t="shared" si="4"/>
        <v>0</v>
      </c>
      <c r="H88" s="6">
        <f>SUMIF('NETSUITE ORIGINAL DATA'!$A$8:$A$5000,$A88,'NETSUITE ORIGINAL DATA'!$E$8:$E$5000)</f>
        <v>0</v>
      </c>
      <c r="I88" s="66">
        <f t="shared" si="5"/>
        <v>0</v>
      </c>
      <c r="K88" s="63">
        <f>SUMIF('ORION ORIGINAL DATA'!$A$8:$A$305,$A88,'ORION ORIGINAL DATA'!$D$8:$D$305)+D88</f>
        <v>0</v>
      </c>
      <c r="L88" s="6">
        <f>SUMIF('NETSUITE ORIGINAL DATA'!$A$8:$A$5000,$A88,'NETSUITE ORIGINAL DATA'!$G$8:$G$5000)</f>
        <v>0</v>
      </c>
      <c r="M88" s="68">
        <f t="shared" si="6"/>
        <v>0</v>
      </c>
      <c r="N88" s="6"/>
      <c r="O88" s="63">
        <f>SUMIF('ORION ORIGINAL DATA'!$A$8:$A$305,$A88,'ORION ORIGINAL DATA'!$E$8:$E$305)-D88</f>
        <v>0</v>
      </c>
      <c r="P88" s="6">
        <f>SUMIF('NETSUITE ORIGINAL DATA'!$A$8:$A$5000,$A88,'NETSUITE ORIGINAL DATA'!$E$8:$E$5000)-SUMIF('NETSUITE ORIGINAL DATA'!$A$8:$A$5000,$A88,'NETSUITE ORIGINAL DATA'!$G$8:$G$5000)</f>
        <v>0</v>
      </c>
      <c r="Q88" s="66">
        <f t="shared" si="7"/>
        <v>0</v>
      </c>
      <c r="R88" s="8"/>
    </row>
    <row r="89" spans="1:18" s="30" customFormat="1" x14ac:dyDescent="0.15">
      <c r="A89" s="15" t="s">
        <v>8</v>
      </c>
      <c r="B89" s="30" t="str">
        <f>IFERROR(VLOOKUP(A89,'NETSUITE ORIGINAL DATA'!$A$8:$J$957,2,FALSE),0)</f>
        <v>Train off the Rails Book - 6 units (No Display)</v>
      </c>
      <c r="C89" s="6"/>
      <c r="D89" s="63">
        <f>IFERROR(VLOOKUP($A89,'ORION ORIGINAL DATA'!$A$231:$H$234,3,0),0)</f>
        <v>0</v>
      </c>
      <c r="E89" s="6">
        <f>IFERROR(VLOOKUP($A89,'ORION ORIGINAL DATA'!$A$237:$H$305,3,0),0)</f>
        <v>0</v>
      </c>
      <c r="F89" s="6">
        <f>SUMIF('ORION ORIGINAL DATA'!$A$8:$A$228,$A89,'ORION ORIGINAL DATA'!$C$8:$C$228)</f>
        <v>6</v>
      </c>
      <c r="G89" s="8">
        <f t="shared" si="4"/>
        <v>6</v>
      </c>
      <c r="H89" s="6">
        <f>SUMIF('NETSUITE ORIGINAL DATA'!$A$8:$A$5000,$A89,'NETSUITE ORIGINAL DATA'!$E$8:$E$5000)</f>
        <v>6</v>
      </c>
      <c r="I89" s="66">
        <f t="shared" si="5"/>
        <v>0</v>
      </c>
      <c r="K89" s="63">
        <f>SUMIF('ORION ORIGINAL DATA'!$A$8:$A$305,$A89,'ORION ORIGINAL DATA'!$D$8:$D$305)+D89</f>
        <v>0</v>
      </c>
      <c r="L89" s="6">
        <f>SUMIF('NETSUITE ORIGINAL DATA'!$A$8:$A$5000,$A89,'NETSUITE ORIGINAL DATA'!$G$8:$G$5000)</f>
        <v>0</v>
      </c>
      <c r="M89" s="68">
        <f t="shared" si="6"/>
        <v>0</v>
      </c>
      <c r="N89" s="6"/>
      <c r="O89" s="63">
        <f>SUMIF('ORION ORIGINAL DATA'!$A$8:$A$305,$A89,'ORION ORIGINAL DATA'!$E$8:$E$305)-D89</f>
        <v>6</v>
      </c>
      <c r="P89" s="6">
        <f>SUMIF('NETSUITE ORIGINAL DATA'!$A$8:$A$5000,$A89,'NETSUITE ORIGINAL DATA'!$E$8:$E$5000)-SUMIF('NETSUITE ORIGINAL DATA'!$A$8:$A$5000,$A89,'NETSUITE ORIGINAL DATA'!$G$8:$G$5000)</f>
        <v>6</v>
      </c>
      <c r="Q89" s="66">
        <f t="shared" si="7"/>
        <v>0</v>
      </c>
      <c r="R89" s="8"/>
    </row>
    <row r="90" spans="1:18" s="30" customFormat="1" x14ac:dyDescent="0.15">
      <c r="A90" s="15" t="s">
        <v>9</v>
      </c>
      <c r="B90" s="30" t="str">
        <f>IFERROR(VLOOKUP(A90,'NETSUITE ORIGINAL DATA'!$A$8:$J$957,2,FALSE),0)</f>
        <v>Book Assortment (2 each) with display</v>
      </c>
      <c r="C90" s="6"/>
      <c r="D90" s="63">
        <f>IFERROR(VLOOKUP($A90,'ORION ORIGINAL DATA'!$A$231:$H$234,3,0),0)</f>
        <v>0</v>
      </c>
      <c r="E90" s="6">
        <f>IFERROR(VLOOKUP($A90,'ORION ORIGINAL DATA'!$A$237:$H$305,3,0),0)</f>
        <v>0</v>
      </c>
      <c r="F90" s="6">
        <f>SUMIF('ORION ORIGINAL DATA'!$A$8:$A$228,$A90,'ORION ORIGINAL DATA'!$C$8:$C$228)</f>
        <v>197</v>
      </c>
      <c r="G90" s="8">
        <f t="shared" si="4"/>
        <v>197</v>
      </c>
      <c r="H90" s="6">
        <f>SUMIF('NETSUITE ORIGINAL DATA'!$A$8:$A$5000,$A90,'NETSUITE ORIGINAL DATA'!$E$8:$E$5000)</f>
        <v>197</v>
      </c>
      <c r="I90" s="66">
        <f t="shared" si="5"/>
        <v>0</v>
      </c>
      <c r="K90" s="63">
        <f>SUMIF('ORION ORIGINAL DATA'!$A$8:$A$305,$A90,'ORION ORIGINAL DATA'!$D$8:$D$305)+D90</f>
        <v>6</v>
      </c>
      <c r="L90" s="6">
        <f>SUMIF('NETSUITE ORIGINAL DATA'!$A$8:$A$5000,$A90,'NETSUITE ORIGINAL DATA'!$G$8:$G$5000)</f>
        <v>6</v>
      </c>
      <c r="M90" s="68">
        <f t="shared" si="6"/>
        <v>0</v>
      </c>
      <c r="N90" s="6"/>
      <c r="O90" s="63">
        <f>SUMIF('ORION ORIGINAL DATA'!$A$8:$A$305,$A90,'ORION ORIGINAL DATA'!$E$8:$E$305)-D90</f>
        <v>191</v>
      </c>
      <c r="P90" s="6">
        <f>SUMIF('NETSUITE ORIGINAL DATA'!$A$8:$A$5000,$A90,'NETSUITE ORIGINAL DATA'!$E$8:$E$5000)-SUMIF('NETSUITE ORIGINAL DATA'!$A$8:$A$5000,$A90,'NETSUITE ORIGINAL DATA'!$G$8:$G$5000)</f>
        <v>191</v>
      </c>
      <c r="Q90" s="66">
        <f t="shared" si="7"/>
        <v>0</v>
      </c>
      <c r="R90" s="8"/>
    </row>
    <row r="91" spans="1:18" s="30" customFormat="1" x14ac:dyDescent="0.15">
      <c r="A91" s="47" t="s">
        <v>928</v>
      </c>
      <c r="B91" s="47" t="s">
        <v>966</v>
      </c>
      <c r="C91" s="6"/>
      <c r="D91" s="63">
        <f>IFERROR(VLOOKUP($A91,'ORION ORIGINAL DATA'!$A$231:$H$234,3,0),0)</f>
        <v>0</v>
      </c>
      <c r="E91" s="6">
        <f>IFERROR(VLOOKUP($A91,'ORION ORIGINAL DATA'!$A$237:$H$305,3,0),0)</f>
        <v>0</v>
      </c>
      <c r="F91" s="6">
        <f>SUMIF('ORION ORIGINAL DATA'!$A$8:$A$228,$A91,'ORION ORIGINAL DATA'!$C$8:$C$228)</f>
        <v>0</v>
      </c>
      <c r="G91" s="8">
        <f t="shared" si="4"/>
        <v>0</v>
      </c>
      <c r="H91" s="6">
        <f>SUMIF('NETSUITE ORIGINAL DATA'!$A$8:$A$5000,$A91,'NETSUITE ORIGINAL DATA'!$E$8:$E$5000)</f>
        <v>0</v>
      </c>
      <c r="I91" s="66">
        <f t="shared" si="5"/>
        <v>0</v>
      </c>
      <c r="K91" s="63">
        <f>SUMIF('ORION ORIGINAL DATA'!$A$8:$A$305,$A91,'ORION ORIGINAL DATA'!$D$8:$D$305)+D91</f>
        <v>0</v>
      </c>
      <c r="L91" s="6">
        <f>SUMIF('NETSUITE ORIGINAL DATA'!$A$8:$A$5000,$A91,'NETSUITE ORIGINAL DATA'!$G$8:$G$5000)</f>
        <v>0</v>
      </c>
      <c r="M91" s="68">
        <f t="shared" si="6"/>
        <v>0</v>
      </c>
      <c r="N91" s="6"/>
      <c r="O91" s="63">
        <f>SUMIF('ORION ORIGINAL DATA'!$A$8:$A$305,$A91,'ORION ORIGINAL DATA'!$E$8:$E$305)-D91</f>
        <v>0</v>
      </c>
      <c r="P91" s="6">
        <f>SUMIF('NETSUITE ORIGINAL DATA'!$A$8:$A$5000,$A91,'NETSUITE ORIGINAL DATA'!$E$8:$E$5000)-SUMIF('NETSUITE ORIGINAL DATA'!$A$8:$A$5000,$A91,'NETSUITE ORIGINAL DATA'!$G$8:$G$5000)</f>
        <v>0</v>
      </c>
      <c r="Q91" s="66">
        <f t="shared" si="7"/>
        <v>0</v>
      </c>
      <c r="R91" s="8"/>
    </row>
    <row r="92" spans="1:18" s="30" customFormat="1" x14ac:dyDescent="0.15">
      <c r="A92" s="15" t="s">
        <v>153</v>
      </c>
      <c r="B92" s="30" t="str">
        <f>IFERROR(VLOOKUP(A92,'NETSUITE ORIGINAL DATA'!$A$8:$J$957,2,FALSE),0)</f>
        <v>Green Toys Book: Boats Built for Speed with Davey &amp; Pearl....</v>
      </c>
      <c r="C92" s="6"/>
      <c r="D92" s="63">
        <f>IFERROR(VLOOKUP($A92,'ORION ORIGINAL DATA'!$A$231:$H$234,3,0),0)</f>
        <v>0</v>
      </c>
      <c r="E92" s="6">
        <f>IFERROR(VLOOKUP($A92,'ORION ORIGINAL DATA'!$A$237:$H$305,3,0),0)</f>
        <v>100</v>
      </c>
      <c r="F92" s="6">
        <f>SUMIF('ORION ORIGINAL DATA'!$A$8:$A$228,$A92,'ORION ORIGINAL DATA'!$C$8:$C$228)</f>
        <v>971</v>
      </c>
      <c r="G92" s="8">
        <f t="shared" si="4"/>
        <v>1071</v>
      </c>
      <c r="H92" s="6">
        <f>SUMIF('NETSUITE ORIGINAL DATA'!$A$8:$A$5000,$A92,'NETSUITE ORIGINAL DATA'!$E$8:$E$5000)</f>
        <v>1071</v>
      </c>
      <c r="I92" s="66">
        <f t="shared" si="5"/>
        <v>0</v>
      </c>
      <c r="K92" s="63">
        <f>SUMIF('ORION ORIGINAL DATA'!$A$8:$A$305,$A92,'ORION ORIGINAL DATA'!$D$8:$D$305)+D92</f>
        <v>0</v>
      </c>
      <c r="L92" s="6">
        <f>SUMIF('NETSUITE ORIGINAL DATA'!$A$8:$A$5000,$A92,'NETSUITE ORIGINAL DATA'!$G$8:$G$5000)</f>
        <v>0</v>
      </c>
      <c r="M92" s="68">
        <f t="shared" si="6"/>
        <v>0</v>
      </c>
      <c r="N92" s="6"/>
      <c r="O92" s="63">
        <f>SUMIF('ORION ORIGINAL DATA'!$A$8:$A$305,$A92,'ORION ORIGINAL DATA'!$E$8:$E$305)-D92</f>
        <v>1071</v>
      </c>
      <c r="P92" s="6">
        <f>SUMIF('NETSUITE ORIGINAL DATA'!$A$8:$A$5000,$A92,'NETSUITE ORIGINAL DATA'!$E$8:$E$5000)-SUMIF('NETSUITE ORIGINAL DATA'!$A$8:$A$5000,$A92,'NETSUITE ORIGINAL DATA'!$G$8:$G$5000)</f>
        <v>1071</v>
      </c>
      <c r="Q92" s="66">
        <f t="shared" si="7"/>
        <v>0</v>
      </c>
      <c r="R92" s="8"/>
    </row>
    <row r="93" spans="1:18" s="30" customFormat="1" x14ac:dyDescent="0.15">
      <c r="A93" s="15" t="s">
        <v>154</v>
      </c>
      <c r="B93" s="30" t="str">
        <f>IFERROR(VLOOKUP(A93,'NETSUITE ORIGINAL DATA'!$A$8:$J$957,2,FALSE),0)</f>
        <v>Green Toys Book: Mixed-Up Trucks with Baxter, Rosie &amp; Gus....</v>
      </c>
      <c r="C93" s="6"/>
      <c r="D93" s="63">
        <f>IFERROR(VLOOKUP($A93,'ORION ORIGINAL DATA'!$A$231:$H$234,3,0),0)</f>
        <v>0</v>
      </c>
      <c r="E93" s="6">
        <f>IFERROR(VLOOKUP($A93,'ORION ORIGINAL DATA'!$A$237:$H$305,3,0),0)</f>
        <v>0</v>
      </c>
      <c r="F93" s="6">
        <f>SUMIF('ORION ORIGINAL DATA'!$A$8:$A$228,$A93,'ORION ORIGINAL DATA'!$C$8:$C$228)</f>
        <v>192</v>
      </c>
      <c r="G93" s="8">
        <f t="shared" si="4"/>
        <v>192</v>
      </c>
      <c r="H93" s="6">
        <f>SUMIF('NETSUITE ORIGINAL DATA'!$A$8:$A$5000,$A93,'NETSUITE ORIGINAL DATA'!$E$8:$E$5000)</f>
        <v>192</v>
      </c>
      <c r="I93" s="66">
        <f t="shared" si="5"/>
        <v>0</v>
      </c>
      <c r="K93" s="63">
        <f>SUMIF('ORION ORIGINAL DATA'!$A$8:$A$305,$A93,'ORION ORIGINAL DATA'!$D$8:$D$305)+D93</f>
        <v>0</v>
      </c>
      <c r="L93" s="6">
        <f>SUMIF('NETSUITE ORIGINAL DATA'!$A$8:$A$5000,$A93,'NETSUITE ORIGINAL DATA'!$G$8:$G$5000)</f>
        <v>0</v>
      </c>
      <c r="M93" s="68">
        <f t="shared" si="6"/>
        <v>0</v>
      </c>
      <c r="N93" s="6"/>
      <c r="O93" s="63">
        <f>SUMIF('ORION ORIGINAL DATA'!$A$8:$A$305,$A93,'ORION ORIGINAL DATA'!$E$8:$E$305)-D93</f>
        <v>192</v>
      </c>
      <c r="P93" s="6">
        <f>SUMIF('NETSUITE ORIGINAL DATA'!$A$8:$A$5000,$A93,'NETSUITE ORIGINAL DATA'!$E$8:$E$5000)-SUMIF('NETSUITE ORIGINAL DATA'!$A$8:$A$5000,$A93,'NETSUITE ORIGINAL DATA'!$G$8:$G$5000)</f>
        <v>192</v>
      </c>
      <c r="Q93" s="66">
        <f t="shared" si="7"/>
        <v>0</v>
      </c>
      <c r="R93" s="8"/>
    </row>
    <row r="94" spans="1:18" s="30" customFormat="1" x14ac:dyDescent="0.15">
      <c r="A94" s="15" t="s">
        <v>156</v>
      </c>
      <c r="B94" s="30" t="str">
        <f>IFERROR(VLOOKUP(A94,'NETSUITE ORIGINAL DATA'!$A$8:$J$957,2,FALSE),0)</f>
        <v>GT  Block Set</v>
      </c>
      <c r="C94" s="6"/>
      <c r="D94" s="63">
        <f>IFERROR(VLOOKUP($A94,'ORION ORIGINAL DATA'!$A$231:$H$234,3,0),0)</f>
        <v>0</v>
      </c>
      <c r="E94" s="6">
        <f>IFERROR(VLOOKUP($A94,'ORION ORIGINAL DATA'!$A$237:$H$305,3,0),0)</f>
        <v>100</v>
      </c>
      <c r="F94" s="6">
        <f>SUMIF('ORION ORIGINAL DATA'!$A$8:$A$228,$A94,'ORION ORIGINAL DATA'!$C$8:$C$228)</f>
        <v>285</v>
      </c>
      <c r="G94" s="8">
        <f t="shared" si="4"/>
        <v>385</v>
      </c>
      <c r="H94" s="6">
        <f>SUMIF('NETSUITE ORIGINAL DATA'!$A$8:$A$5000,$A94,'NETSUITE ORIGINAL DATA'!$E$8:$E$5000)</f>
        <v>385</v>
      </c>
      <c r="I94" s="66">
        <f t="shared" si="5"/>
        <v>0</v>
      </c>
      <c r="K94" s="63">
        <f>SUMIF('ORION ORIGINAL DATA'!$A$8:$A$305,$A94,'ORION ORIGINAL DATA'!$D$8:$D$305)+D94</f>
        <v>62</v>
      </c>
      <c r="L94" s="6">
        <f>SUMIF('NETSUITE ORIGINAL DATA'!$A$8:$A$5000,$A94,'NETSUITE ORIGINAL DATA'!$G$8:$G$5000)</f>
        <v>62</v>
      </c>
      <c r="M94" s="68">
        <f t="shared" si="6"/>
        <v>0</v>
      </c>
      <c r="N94" s="6"/>
      <c r="O94" s="63">
        <f>SUMIF('ORION ORIGINAL DATA'!$A$8:$A$305,$A94,'ORION ORIGINAL DATA'!$E$8:$E$305)-D94</f>
        <v>323</v>
      </c>
      <c r="P94" s="6">
        <f>SUMIF('NETSUITE ORIGINAL DATA'!$A$8:$A$5000,$A94,'NETSUITE ORIGINAL DATA'!$E$8:$E$5000)-SUMIF('NETSUITE ORIGINAL DATA'!$A$8:$A$5000,$A94,'NETSUITE ORIGINAL DATA'!$G$8:$G$5000)</f>
        <v>323</v>
      </c>
      <c r="Q94" s="66">
        <f t="shared" si="7"/>
        <v>0</v>
      </c>
      <c r="R94" s="8"/>
    </row>
    <row r="95" spans="1:18" s="30" customFormat="1" x14ac:dyDescent="0.15">
      <c r="A95" s="15" t="s">
        <v>157</v>
      </c>
      <c r="B95" s="30" t="str">
        <f>IFERROR(VLOOKUP(A95,'NETSUITE ORIGINAL DATA'!$A$8:$J$957,2,FALSE),0)</f>
        <v>Bolt Grey</v>
      </c>
      <c r="C95" s="6"/>
      <c r="D95" s="63">
        <f>IFERROR(VLOOKUP($A95,'ORION ORIGINAL DATA'!$A$231:$H$234,3,0),0)</f>
        <v>0</v>
      </c>
      <c r="E95" s="6">
        <f>IFERROR(VLOOKUP($A95,'ORION ORIGINAL DATA'!$A$237:$H$305,3,0),0)</f>
        <v>0</v>
      </c>
      <c r="F95" s="6">
        <f>SUMIF('ORION ORIGINAL DATA'!$A$8:$A$228,$A95,'ORION ORIGINAL DATA'!$C$8:$C$228)</f>
        <v>0</v>
      </c>
      <c r="G95" s="8">
        <f t="shared" si="4"/>
        <v>0</v>
      </c>
      <c r="H95" s="6">
        <f>SUMIF('NETSUITE ORIGINAL DATA'!$A$8:$A$5000,$A95,'NETSUITE ORIGINAL DATA'!$E$8:$E$5000)</f>
        <v>0</v>
      </c>
      <c r="I95" s="66">
        <f t="shared" si="5"/>
        <v>0</v>
      </c>
      <c r="K95" s="63">
        <f>SUMIF('ORION ORIGINAL DATA'!$A$8:$A$305,$A95,'ORION ORIGINAL DATA'!$D$8:$D$305)+D95</f>
        <v>0</v>
      </c>
      <c r="L95" s="6">
        <f>SUMIF('NETSUITE ORIGINAL DATA'!$A$8:$A$5000,$A95,'NETSUITE ORIGINAL DATA'!$G$8:$G$5000)</f>
        <v>0</v>
      </c>
      <c r="M95" s="68">
        <f t="shared" si="6"/>
        <v>0</v>
      </c>
      <c r="N95" s="6"/>
      <c r="O95" s="63">
        <f>SUMIF('ORION ORIGINAL DATA'!$A$8:$A$305,$A95,'ORION ORIGINAL DATA'!$E$8:$E$305)-D95</f>
        <v>0</v>
      </c>
      <c r="P95" s="6">
        <f>SUMIF('NETSUITE ORIGINAL DATA'!$A$8:$A$5000,$A95,'NETSUITE ORIGINAL DATA'!$E$8:$E$5000)-SUMIF('NETSUITE ORIGINAL DATA'!$A$8:$A$5000,$A95,'NETSUITE ORIGINAL DATA'!$G$8:$G$5000)</f>
        <v>0</v>
      </c>
      <c r="Q95" s="66">
        <f t="shared" si="7"/>
        <v>0</v>
      </c>
      <c r="R95" s="8"/>
    </row>
    <row r="96" spans="1:18" s="30" customFormat="1" x14ac:dyDescent="0.15">
      <c r="A96" s="15" t="s">
        <v>158</v>
      </c>
      <c r="B96" s="30" t="str">
        <f>IFERROR(VLOOKUP(A96,'NETSUITE ORIGINAL DATA'!$A$8:$J$957,2,FALSE),0)</f>
        <v>BPA-Free Feeding Plates - Includes 4 Plates</v>
      </c>
      <c r="C96" s="6"/>
      <c r="D96" s="63">
        <f>IFERROR(VLOOKUP($A96,'ORION ORIGINAL DATA'!$A$231:$H$234,3,0),0)</f>
        <v>0</v>
      </c>
      <c r="E96" s="6">
        <f>IFERROR(VLOOKUP($A96,'ORION ORIGINAL DATA'!$A$237:$H$305,3,0),0)</f>
        <v>0</v>
      </c>
      <c r="F96" s="6">
        <f>SUMIF('ORION ORIGINAL DATA'!$A$8:$A$228,$A96,'ORION ORIGINAL DATA'!$C$8:$C$228)</f>
        <v>0</v>
      </c>
      <c r="G96" s="8">
        <f t="shared" si="4"/>
        <v>0</v>
      </c>
      <c r="H96" s="6">
        <f>SUMIF('NETSUITE ORIGINAL DATA'!$A$8:$A$5000,$A96,'NETSUITE ORIGINAL DATA'!$E$8:$E$5000)</f>
        <v>0</v>
      </c>
      <c r="I96" s="66">
        <f t="shared" si="5"/>
        <v>0</v>
      </c>
      <c r="K96" s="63">
        <f>SUMIF('ORION ORIGINAL DATA'!$A$8:$A$305,$A96,'ORION ORIGINAL DATA'!$D$8:$D$305)+D96</f>
        <v>0</v>
      </c>
      <c r="L96" s="6">
        <f>SUMIF('NETSUITE ORIGINAL DATA'!$A$8:$A$5000,$A96,'NETSUITE ORIGINAL DATA'!$G$8:$G$5000)</f>
        <v>0</v>
      </c>
      <c r="M96" s="68">
        <f t="shared" si="6"/>
        <v>0</v>
      </c>
      <c r="N96" s="6"/>
      <c r="O96" s="63">
        <f>SUMIF('ORION ORIGINAL DATA'!$A$8:$A$305,$A96,'ORION ORIGINAL DATA'!$E$8:$E$305)-D96</f>
        <v>0</v>
      </c>
      <c r="P96" s="6">
        <f>SUMIF('NETSUITE ORIGINAL DATA'!$A$8:$A$5000,$A96,'NETSUITE ORIGINAL DATA'!$E$8:$E$5000)-SUMIF('NETSUITE ORIGINAL DATA'!$A$8:$A$5000,$A96,'NETSUITE ORIGINAL DATA'!$G$8:$G$5000)</f>
        <v>0</v>
      </c>
      <c r="Q96" s="66">
        <f t="shared" si="7"/>
        <v>0</v>
      </c>
      <c r="R96" s="8"/>
    </row>
    <row r="97" spans="1:18" s="30" customFormat="1" x14ac:dyDescent="0.15">
      <c r="A97" s="15" t="s">
        <v>159</v>
      </c>
      <c r="B97" s="30" t="str">
        <f>IFERROR(VLOOKUP(A97,'NETSUITE ORIGINAL DATA'!$A$8:$J$957,2,FALSE),0)</f>
        <v>Sandwich Shop Sliced Bread</v>
      </c>
      <c r="C97" s="6"/>
      <c r="D97" s="63">
        <f>IFERROR(VLOOKUP($A97,'ORION ORIGINAL DATA'!$A$231:$H$234,3,0),0)</f>
        <v>0</v>
      </c>
      <c r="E97" s="6">
        <f>IFERROR(VLOOKUP($A97,'ORION ORIGINAL DATA'!$A$237:$H$305,3,0),0)</f>
        <v>0</v>
      </c>
      <c r="F97" s="6">
        <f>SUMIF('ORION ORIGINAL DATA'!$A$8:$A$228,$A97,'ORION ORIGINAL DATA'!$C$8:$C$228)</f>
        <v>0</v>
      </c>
      <c r="G97" s="8">
        <f t="shared" si="4"/>
        <v>0</v>
      </c>
      <c r="H97" s="6">
        <f>SUMIF('NETSUITE ORIGINAL DATA'!$A$8:$A$5000,$A97,'NETSUITE ORIGINAL DATA'!$E$8:$E$5000)</f>
        <v>0</v>
      </c>
      <c r="I97" s="66">
        <f t="shared" si="5"/>
        <v>0</v>
      </c>
      <c r="K97" s="63">
        <f>SUMIF('ORION ORIGINAL DATA'!$A$8:$A$305,$A97,'ORION ORIGINAL DATA'!$D$8:$D$305)+D97</f>
        <v>0</v>
      </c>
      <c r="L97" s="6">
        <f>SUMIF('NETSUITE ORIGINAL DATA'!$A$8:$A$5000,$A97,'NETSUITE ORIGINAL DATA'!$G$8:$G$5000)</f>
        <v>0</v>
      </c>
      <c r="M97" s="68">
        <f t="shared" si="6"/>
        <v>0</v>
      </c>
      <c r="N97" s="6"/>
      <c r="O97" s="63">
        <f>SUMIF('ORION ORIGINAL DATA'!$A$8:$A$305,$A97,'ORION ORIGINAL DATA'!$E$8:$E$305)-D97</f>
        <v>0</v>
      </c>
      <c r="P97" s="6">
        <f>SUMIF('NETSUITE ORIGINAL DATA'!$A$8:$A$5000,$A97,'NETSUITE ORIGINAL DATA'!$E$8:$E$5000)-SUMIF('NETSUITE ORIGINAL DATA'!$A$8:$A$5000,$A97,'NETSUITE ORIGINAL DATA'!$G$8:$G$5000)</f>
        <v>0</v>
      </c>
      <c r="Q97" s="66">
        <f t="shared" si="7"/>
        <v>0</v>
      </c>
      <c r="R97" s="8"/>
    </row>
    <row r="98" spans="1:18" s="30" customFormat="1" x14ac:dyDescent="0.15">
      <c r="A98" s="15" t="s">
        <v>160</v>
      </c>
      <c r="B98" s="30" t="str">
        <f>IFERROR(VLOOKUP(A98,'NETSUITE ORIGINAL DATA'!$A$8:$J$957,2,FALSE),0)</f>
        <v>BPA-Free Feeding 4 Spoons &amp; 4 Forks</v>
      </c>
      <c r="C98" s="6"/>
      <c r="D98" s="63">
        <f>IFERROR(VLOOKUP($A98,'ORION ORIGINAL DATA'!$A$231:$H$234,3,0),0)</f>
        <v>0</v>
      </c>
      <c r="E98" s="6">
        <f>IFERROR(VLOOKUP($A98,'ORION ORIGINAL DATA'!$A$237:$H$305,3,0),0)</f>
        <v>0</v>
      </c>
      <c r="F98" s="6">
        <f>SUMIF('ORION ORIGINAL DATA'!$A$8:$A$228,$A98,'ORION ORIGINAL DATA'!$C$8:$C$228)</f>
        <v>0</v>
      </c>
      <c r="G98" s="8">
        <f t="shared" si="4"/>
        <v>0</v>
      </c>
      <c r="H98" s="6">
        <f>SUMIF('NETSUITE ORIGINAL DATA'!$A$8:$A$5000,$A98,'NETSUITE ORIGINAL DATA'!$E$8:$E$5000)</f>
        <v>0</v>
      </c>
      <c r="I98" s="66">
        <f t="shared" si="5"/>
        <v>0</v>
      </c>
      <c r="K98" s="63">
        <f>SUMIF('ORION ORIGINAL DATA'!$A$8:$A$305,$A98,'ORION ORIGINAL DATA'!$D$8:$D$305)+D98</f>
        <v>0</v>
      </c>
      <c r="L98" s="6">
        <f>SUMIF('NETSUITE ORIGINAL DATA'!$A$8:$A$5000,$A98,'NETSUITE ORIGINAL DATA'!$G$8:$G$5000)</f>
        <v>0</v>
      </c>
      <c r="M98" s="68">
        <f t="shared" si="6"/>
        <v>0</v>
      </c>
      <c r="N98" s="6"/>
      <c r="O98" s="63">
        <f>SUMIF('ORION ORIGINAL DATA'!$A$8:$A$305,$A98,'ORION ORIGINAL DATA'!$E$8:$E$305)-D98</f>
        <v>0</v>
      </c>
      <c r="P98" s="6">
        <f>SUMIF('NETSUITE ORIGINAL DATA'!$A$8:$A$5000,$A98,'NETSUITE ORIGINAL DATA'!$E$8:$E$5000)-SUMIF('NETSUITE ORIGINAL DATA'!$A$8:$A$5000,$A98,'NETSUITE ORIGINAL DATA'!$G$8:$G$5000)</f>
        <v>0</v>
      </c>
      <c r="Q98" s="66">
        <f t="shared" si="7"/>
        <v>0</v>
      </c>
      <c r="R98" s="8"/>
    </row>
    <row r="99" spans="1:18" s="30" customFormat="1" x14ac:dyDescent="0.15">
      <c r="A99" s="15" t="s">
        <v>161</v>
      </c>
      <c r="B99" s="30" t="str">
        <f>IFERROR(VLOOKUP(A99,'NETSUITE ORIGINAL DATA'!$A$8:$J$957,2,FALSE),0)</f>
        <v>BPA-Free Feeding Spoons - Includes 8 Spoons</v>
      </c>
      <c r="C99" s="6"/>
      <c r="D99" s="63">
        <f>IFERROR(VLOOKUP($A99,'ORION ORIGINAL DATA'!$A$231:$H$234,3,0),0)</f>
        <v>0</v>
      </c>
      <c r="E99" s="6">
        <f>IFERROR(VLOOKUP($A99,'ORION ORIGINAL DATA'!$A$237:$H$305,3,0),0)</f>
        <v>0</v>
      </c>
      <c r="F99" s="6">
        <f>SUMIF('ORION ORIGINAL DATA'!$A$8:$A$228,$A99,'ORION ORIGINAL DATA'!$C$8:$C$228)</f>
        <v>0</v>
      </c>
      <c r="G99" s="8">
        <f t="shared" si="4"/>
        <v>0</v>
      </c>
      <c r="H99" s="6">
        <f>SUMIF('NETSUITE ORIGINAL DATA'!$A$8:$A$5000,$A99,'NETSUITE ORIGINAL DATA'!$E$8:$E$5000)</f>
        <v>0</v>
      </c>
      <c r="I99" s="66">
        <f t="shared" si="5"/>
        <v>0</v>
      </c>
      <c r="K99" s="63">
        <f>SUMIF('ORION ORIGINAL DATA'!$A$8:$A$305,$A99,'ORION ORIGINAL DATA'!$D$8:$D$305)+D99</f>
        <v>0</v>
      </c>
      <c r="L99" s="6">
        <f>SUMIF('NETSUITE ORIGINAL DATA'!$A$8:$A$5000,$A99,'NETSUITE ORIGINAL DATA'!$G$8:$G$5000)</f>
        <v>0</v>
      </c>
      <c r="M99" s="68">
        <f t="shared" si="6"/>
        <v>0</v>
      </c>
      <c r="N99" s="6"/>
      <c r="O99" s="63">
        <f>SUMIF('ORION ORIGINAL DATA'!$A$8:$A$305,$A99,'ORION ORIGINAL DATA'!$E$8:$E$305)-D99</f>
        <v>0</v>
      </c>
      <c r="P99" s="6">
        <f>SUMIF('NETSUITE ORIGINAL DATA'!$A$8:$A$5000,$A99,'NETSUITE ORIGINAL DATA'!$E$8:$E$5000)-SUMIF('NETSUITE ORIGINAL DATA'!$A$8:$A$5000,$A99,'NETSUITE ORIGINAL DATA'!$G$8:$G$5000)</f>
        <v>0</v>
      </c>
      <c r="Q99" s="66">
        <f t="shared" si="7"/>
        <v>0</v>
      </c>
      <c r="R99" s="8"/>
    </row>
    <row r="100" spans="1:18" s="30" customFormat="1" x14ac:dyDescent="0.15">
      <c r="A100" s="15" t="s">
        <v>10</v>
      </c>
      <c r="B100" s="30" t="str">
        <f>IFERROR(VLOOKUP(A100,'NETSUITE ORIGINAL DATA'!$A$8:$J$957,2,FALSE),0)</f>
        <v>Bath Time Adventure Submarine &amp; Seaplane Set</v>
      </c>
      <c r="C100" s="6"/>
      <c r="D100" s="63">
        <f>IFERROR(VLOOKUP($A100,'ORION ORIGINAL DATA'!$A$231:$H$234,3,0),0)</f>
        <v>0</v>
      </c>
      <c r="E100" s="6">
        <f>IFERROR(VLOOKUP($A100,'ORION ORIGINAL DATA'!$A$237:$H$305,3,0),0)</f>
        <v>0</v>
      </c>
      <c r="F100" s="6">
        <f>SUMIF('ORION ORIGINAL DATA'!$A$8:$A$228,$A100,'ORION ORIGINAL DATA'!$C$8:$C$228)</f>
        <v>0</v>
      </c>
      <c r="G100" s="8">
        <f t="shared" si="4"/>
        <v>0</v>
      </c>
      <c r="H100" s="6">
        <f>SUMIF('NETSUITE ORIGINAL DATA'!$A$8:$A$5000,$A100,'NETSUITE ORIGINAL DATA'!$E$8:$E$5000)</f>
        <v>0</v>
      </c>
      <c r="I100" s="66">
        <f t="shared" si="5"/>
        <v>0</v>
      </c>
      <c r="K100" s="63">
        <f>SUMIF('ORION ORIGINAL DATA'!$A$8:$A$305,$A100,'ORION ORIGINAL DATA'!$D$8:$D$305)+D100</f>
        <v>0</v>
      </c>
      <c r="L100" s="6">
        <f>SUMIF('NETSUITE ORIGINAL DATA'!$A$8:$A$5000,$A100,'NETSUITE ORIGINAL DATA'!$G$8:$G$5000)</f>
        <v>0</v>
      </c>
      <c r="M100" s="68">
        <f t="shared" si="6"/>
        <v>0</v>
      </c>
      <c r="N100" s="6"/>
      <c r="O100" s="63">
        <f>SUMIF('ORION ORIGINAL DATA'!$A$8:$A$305,$A100,'ORION ORIGINAL DATA'!$E$8:$E$305)-D100</f>
        <v>0</v>
      </c>
      <c r="P100" s="6">
        <f>SUMIF('NETSUITE ORIGINAL DATA'!$A$8:$A$5000,$A100,'NETSUITE ORIGINAL DATA'!$E$8:$E$5000)-SUMIF('NETSUITE ORIGINAL DATA'!$A$8:$A$5000,$A100,'NETSUITE ORIGINAL DATA'!$G$8:$G$5000)</f>
        <v>0</v>
      </c>
      <c r="Q100" s="66">
        <f t="shared" si="7"/>
        <v>0</v>
      </c>
      <c r="R100" s="8"/>
    </row>
    <row r="101" spans="1:18" s="30" customFormat="1" x14ac:dyDescent="0.15">
      <c r="A101" s="15" t="s">
        <v>163</v>
      </c>
      <c r="B101" s="30" t="str">
        <f>IFERROR(VLOOKUP(A101,'NETSUITE ORIGINAL DATA'!$A$8:$J$957,2,FALSE),0)</f>
        <v>GT  Launch Boat - 12 pack/4 unit inners (blue)</v>
      </c>
      <c r="C101" s="6"/>
      <c r="D101" s="63">
        <f>IFERROR(VLOOKUP($A101,'ORION ORIGINAL DATA'!$A$231:$H$234,3,0),0)</f>
        <v>0</v>
      </c>
      <c r="E101" s="6">
        <f>IFERROR(VLOOKUP($A101,'ORION ORIGINAL DATA'!$A$237:$H$305,3,0),0)</f>
        <v>0</v>
      </c>
      <c r="F101" s="6">
        <f>SUMIF('ORION ORIGINAL DATA'!$A$8:$A$228,$A101,'ORION ORIGINAL DATA'!$C$8:$C$228)</f>
        <v>0</v>
      </c>
      <c r="G101" s="8">
        <f t="shared" si="4"/>
        <v>0</v>
      </c>
      <c r="H101" s="6">
        <f>SUMIF('NETSUITE ORIGINAL DATA'!$A$8:$A$5000,$A101,'NETSUITE ORIGINAL DATA'!$E$8:$E$5000)</f>
        <v>0</v>
      </c>
      <c r="I101" s="66">
        <f t="shared" si="5"/>
        <v>0</v>
      </c>
      <c r="K101" s="63">
        <f>SUMIF('ORION ORIGINAL DATA'!$A$8:$A$305,$A101,'ORION ORIGINAL DATA'!$D$8:$D$305)+D101</f>
        <v>0</v>
      </c>
      <c r="L101" s="6">
        <f>SUMIF('NETSUITE ORIGINAL DATA'!$A$8:$A$5000,$A101,'NETSUITE ORIGINAL DATA'!$G$8:$G$5000)</f>
        <v>0</v>
      </c>
      <c r="M101" s="68">
        <f t="shared" si="6"/>
        <v>0</v>
      </c>
      <c r="N101" s="6"/>
      <c r="O101" s="63">
        <f>SUMIF('ORION ORIGINAL DATA'!$A$8:$A$305,$A101,'ORION ORIGINAL DATA'!$E$8:$E$305)-D101</f>
        <v>0</v>
      </c>
      <c r="P101" s="6">
        <f>SUMIF('NETSUITE ORIGINAL DATA'!$A$8:$A$5000,$A101,'NETSUITE ORIGINAL DATA'!$E$8:$E$5000)-SUMIF('NETSUITE ORIGINAL DATA'!$A$8:$A$5000,$A101,'NETSUITE ORIGINAL DATA'!$G$8:$G$5000)</f>
        <v>0</v>
      </c>
      <c r="Q101" s="66">
        <f t="shared" si="7"/>
        <v>0</v>
      </c>
      <c r="R101" s="8"/>
    </row>
    <row r="102" spans="1:18" s="30" customFormat="1" x14ac:dyDescent="0.15">
      <c r="A102" s="15" t="s">
        <v>164</v>
      </c>
      <c r="B102" s="30" t="str">
        <f>IFERROR(VLOOKUP(A102,'NETSUITE ORIGINAL DATA'!$A$8:$J$957,2,FALSE),0)</f>
        <v>Green Toys Launch Boat (Blue) Assembly</v>
      </c>
      <c r="C102" s="6"/>
      <c r="D102" s="63">
        <f>IFERROR(VLOOKUP($A102,'ORION ORIGINAL DATA'!$A$231:$H$234,3,0),0)</f>
        <v>0</v>
      </c>
      <c r="E102" s="6">
        <f>IFERROR(VLOOKUP($A102,'ORION ORIGINAL DATA'!$A$237:$H$305,3,0),0)</f>
        <v>0</v>
      </c>
      <c r="F102" s="6">
        <f>SUMIF('ORION ORIGINAL DATA'!$A$8:$A$228,$A102,'ORION ORIGINAL DATA'!$C$8:$C$228)</f>
        <v>0</v>
      </c>
      <c r="G102" s="8">
        <f t="shared" si="4"/>
        <v>0</v>
      </c>
      <c r="H102" s="6">
        <f>SUMIF('NETSUITE ORIGINAL DATA'!$A$8:$A$5000,$A102,'NETSUITE ORIGINAL DATA'!$E$8:$E$5000)</f>
        <v>0</v>
      </c>
      <c r="I102" s="66">
        <f t="shared" si="5"/>
        <v>0</v>
      </c>
      <c r="K102" s="63">
        <f>SUMIF('ORION ORIGINAL DATA'!$A$8:$A$305,$A102,'ORION ORIGINAL DATA'!$D$8:$D$305)+D102</f>
        <v>0</v>
      </c>
      <c r="L102" s="6">
        <f>SUMIF('NETSUITE ORIGINAL DATA'!$A$8:$A$5000,$A102,'NETSUITE ORIGINAL DATA'!$G$8:$G$5000)</f>
        <v>0</v>
      </c>
      <c r="M102" s="68">
        <f t="shared" si="6"/>
        <v>0</v>
      </c>
      <c r="N102" s="6"/>
      <c r="O102" s="63">
        <f>SUMIF('ORION ORIGINAL DATA'!$A$8:$A$305,$A102,'ORION ORIGINAL DATA'!$E$8:$E$305)-D102</f>
        <v>0</v>
      </c>
      <c r="P102" s="6">
        <f>SUMIF('NETSUITE ORIGINAL DATA'!$A$8:$A$5000,$A102,'NETSUITE ORIGINAL DATA'!$E$8:$E$5000)-SUMIF('NETSUITE ORIGINAL DATA'!$A$8:$A$5000,$A102,'NETSUITE ORIGINAL DATA'!$G$8:$G$5000)</f>
        <v>0</v>
      </c>
      <c r="Q102" s="66">
        <f t="shared" si="7"/>
        <v>0</v>
      </c>
      <c r="R102" s="8"/>
    </row>
    <row r="103" spans="1:18" s="30" customFormat="1" x14ac:dyDescent="0.15">
      <c r="A103" s="15" t="s">
        <v>166</v>
      </c>
      <c r="B103" s="30" t="str">
        <f>IFERROR(VLOOKUP(A103,'NETSUITE ORIGINAL DATA'!$A$8:$J$957,2,FALSE),0)</f>
        <v>GT  Race Boat - 12 pack/4 unit inners (orange)</v>
      </c>
      <c r="C103" s="6"/>
      <c r="D103" s="63">
        <f>IFERROR(VLOOKUP($A103,'ORION ORIGINAL DATA'!$A$231:$H$234,3,0),0)</f>
        <v>0</v>
      </c>
      <c r="E103" s="6">
        <f>IFERROR(VLOOKUP($A103,'ORION ORIGINAL DATA'!$A$237:$H$305,3,0),0)</f>
        <v>0</v>
      </c>
      <c r="F103" s="6">
        <f>SUMIF('ORION ORIGINAL DATA'!$A$8:$A$228,$A103,'ORION ORIGINAL DATA'!$C$8:$C$228)</f>
        <v>0</v>
      </c>
      <c r="G103" s="8">
        <f t="shared" si="4"/>
        <v>0</v>
      </c>
      <c r="H103" s="6">
        <f>SUMIF('NETSUITE ORIGINAL DATA'!$A$8:$A$5000,$A103,'NETSUITE ORIGINAL DATA'!$E$8:$E$5000)</f>
        <v>0</v>
      </c>
      <c r="I103" s="66">
        <f t="shared" si="5"/>
        <v>0</v>
      </c>
      <c r="K103" s="63">
        <f>SUMIF('ORION ORIGINAL DATA'!$A$8:$A$305,$A103,'ORION ORIGINAL DATA'!$D$8:$D$305)+D103</f>
        <v>0</v>
      </c>
      <c r="L103" s="6">
        <f>SUMIF('NETSUITE ORIGINAL DATA'!$A$8:$A$5000,$A103,'NETSUITE ORIGINAL DATA'!$G$8:$G$5000)</f>
        <v>0</v>
      </c>
      <c r="M103" s="68">
        <f t="shared" si="6"/>
        <v>0</v>
      </c>
      <c r="N103" s="6"/>
      <c r="O103" s="63">
        <f>SUMIF('ORION ORIGINAL DATA'!$A$8:$A$305,$A103,'ORION ORIGINAL DATA'!$E$8:$E$305)-D103</f>
        <v>0</v>
      </c>
      <c r="P103" s="6">
        <f>SUMIF('NETSUITE ORIGINAL DATA'!$A$8:$A$5000,$A103,'NETSUITE ORIGINAL DATA'!$E$8:$E$5000)-SUMIF('NETSUITE ORIGINAL DATA'!$A$8:$A$5000,$A103,'NETSUITE ORIGINAL DATA'!$G$8:$G$5000)</f>
        <v>0</v>
      </c>
      <c r="Q103" s="66">
        <f t="shared" si="7"/>
        <v>0</v>
      </c>
      <c r="R103" s="8"/>
    </row>
    <row r="104" spans="1:18" s="30" customFormat="1" x14ac:dyDescent="0.15">
      <c r="A104" s="15" t="s">
        <v>167</v>
      </c>
      <c r="B104" s="30" t="str">
        <f>IFERROR(VLOOKUP(A104,'NETSUITE ORIGINAL DATA'!$A$8:$J$957,2,FALSE),0)</f>
        <v>Green Toys Race Boat (Orange) Assembly</v>
      </c>
      <c r="C104" s="6"/>
      <c r="D104" s="63">
        <f>IFERROR(VLOOKUP($A104,'ORION ORIGINAL DATA'!$A$231:$H$234,3,0),0)</f>
        <v>0</v>
      </c>
      <c r="E104" s="6">
        <f>IFERROR(VLOOKUP($A104,'ORION ORIGINAL DATA'!$A$237:$H$305,3,0),0)</f>
        <v>0</v>
      </c>
      <c r="F104" s="6">
        <f>SUMIF('ORION ORIGINAL DATA'!$A$8:$A$228,$A104,'ORION ORIGINAL DATA'!$C$8:$C$228)</f>
        <v>0</v>
      </c>
      <c r="G104" s="8">
        <f t="shared" si="4"/>
        <v>0</v>
      </c>
      <c r="H104" s="6">
        <f>SUMIF('NETSUITE ORIGINAL DATA'!$A$8:$A$5000,$A104,'NETSUITE ORIGINAL DATA'!$E$8:$E$5000)</f>
        <v>0</v>
      </c>
      <c r="I104" s="66">
        <f t="shared" si="5"/>
        <v>0</v>
      </c>
      <c r="K104" s="63">
        <f>SUMIF('ORION ORIGINAL DATA'!$A$8:$A$305,$A104,'ORION ORIGINAL DATA'!$D$8:$D$305)+D104</f>
        <v>0</v>
      </c>
      <c r="L104" s="6">
        <f>SUMIF('NETSUITE ORIGINAL DATA'!$A$8:$A$5000,$A104,'NETSUITE ORIGINAL DATA'!$G$8:$G$5000)</f>
        <v>0</v>
      </c>
      <c r="M104" s="68">
        <f t="shared" si="6"/>
        <v>0</v>
      </c>
      <c r="N104" s="6"/>
      <c r="O104" s="63">
        <f>SUMIF('ORION ORIGINAL DATA'!$A$8:$A$305,$A104,'ORION ORIGINAL DATA'!$E$8:$E$305)-D104</f>
        <v>0</v>
      </c>
      <c r="P104" s="6">
        <f>SUMIF('NETSUITE ORIGINAL DATA'!$A$8:$A$5000,$A104,'NETSUITE ORIGINAL DATA'!$E$8:$E$5000)-SUMIF('NETSUITE ORIGINAL DATA'!$A$8:$A$5000,$A104,'NETSUITE ORIGINAL DATA'!$G$8:$G$5000)</f>
        <v>0</v>
      </c>
      <c r="Q104" s="66">
        <f t="shared" si="7"/>
        <v>0</v>
      </c>
      <c r="R104" s="8"/>
    </row>
    <row r="105" spans="1:18" s="30" customFormat="1" x14ac:dyDescent="0.15">
      <c r="A105" s="15" t="s">
        <v>169</v>
      </c>
      <c r="B105" s="30" t="str">
        <f>IFERROR(VLOOKUP(A105,'NETSUITE ORIGINAL DATA'!$A$8:$J$957,2,FALSE),0)</f>
        <v>GT  Speed Boat - Green</v>
      </c>
      <c r="C105" s="6"/>
      <c r="D105" s="63">
        <f>IFERROR(VLOOKUP($A105,'ORION ORIGINAL DATA'!$A$231:$H$234,3,0),0)</f>
        <v>0</v>
      </c>
      <c r="E105" s="6">
        <f>IFERROR(VLOOKUP($A105,'ORION ORIGINAL DATA'!$A$237:$H$305,3,0),0)</f>
        <v>0</v>
      </c>
      <c r="F105" s="6">
        <f>SUMIF('ORION ORIGINAL DATA'!$A$8:$A$228,$A105,'ORION ORIGINAL DATA'!$C$8:$C$228)</f>
        <v>2</v>
      </c>
      <c r="G105" s="8">
        <f t="shared" si="4"/>
        <v>2</v>
      </c>
      <c r="H105" s="6">
        <f>SUMIF('NETSUITE ORIGINAL DATA'!$A$8:$A$5000,$A105,'NETSUITE ORIGINAL DATA'!$E$8:$E$5000)</f>
        <v>2</v>
      </c>
      <c r="I105" s="66">
        <f t="shared" si="5"/>
        <v>0</v>
      </c>
      <c r="K105" s="63">
        <f>SUMIF('ORION ORIGINAL DATA'!$A$8:$A$305,$A105,'ORION ORIGINAL DATA'!$D$8:$D$305)+D105</f>
        <v>0</v>
      </c>
      <c r="L105" s="6">
        <f>SUMIF('NETSUITE ORIGINAL DATA'!$A$8:$A$5000,$A105,'NETSUITE ORIGINAL DATA'!$G$8:$G$5000)</f>
        <v>0</v>
      </c>
      <c r="M105" s="68">
        <f t="shared" si="6"/>
        <v>0</v>
      </c>
      <c r="N105" s="6"/>
      <c r="O105" s="63">
        <f>SUMIF('ORION ORIGINAL DATA'!$A$8:$A$305,$A105,'ORION ORIGINAL DATA'!$E$8:$E$305)-D105</f>
        <v>2</v>
      </c>
      <c r="P105" s="6">
        <f>SUMIF('NETSUITE ORIGINAL DATA'!$A$8:$A$5000,$A105,'NETSUITE ORIGINAL DATA'!$E$8:$E$5000)-SUMIF('NETSUITE ORIGINAL DATA'!$A$8:$A$5000,$A105,'NETSUITE ORIGINAL DATA'!$G$8:$G$5000)</f>
        <v>2</v>
      </c>
      <c r="Q105" s="66">
        <f t="shared" si="7"/>
        <v>0</v>
      </c>
      <c r="R105" s="8"/>
    </row>
    <row r="106" spans="1:18" s="30" customFormat="1" x14ac:dyDescent="0.15">
      <c r="A106" s="15" t="s">
        <v>170</v>
      </c>
      <c r="B106" s="30" t="str">
        <f>IFERROR(VLOOKUP(A106,'NETSUITE ORIGINAL DATA'!$A$8:$J$957,2,FALSE),0)</f>
        <v>GT  Speed Boat - 12 pack/4 unit inners (green)</v>
      </c>
      <c r="C106" s="6"/>
      <c r="D106" s="63">
        <f>IFERROR(VLOOKUP($A106,'ORION ORIGINAL DATA'!$A$231:$H$234,3,0),0)</f>
        <v>0</v>
      </c>
      <c r="E106" s="6">
        <f>IFERROR(VLOOKUP($A106,'ORION ORIGINAL DATA'!$A$237:$H$305,3,0),0)</f>
        <v>0</v>
      </c>
      <c r="F106" s="6">
        <f>SUMIF('ORION ORIGINAL DATA'!$A$8:$A$228,$A106,'ORION ORIGINAL DATA'!$C$8:$C$228)</f>
        <v>0</v>
      </c>
      <c r="G106" s="8">
        <f t="shared" si="4"/>
        <v>0</v>
      </c>
      <c r="H106" s="6">
        <f>SUMIF('NETSUITE ORIGINAL DATA'!$A$8:$A$5000,$A106,'NETSUITE ORIGINAL DATA'!$E$8:$E$5000)</f>
        <v>0</v>
      </c>
      <c r="I106" s="66">
        <f t="shared" si="5"/>
        <v>0</v>
      </c>
      <c r="K106" s="63">
        <f>SUMIF('ORION ORIGINAL DATA'!$A$8:$A$305,$A106,'ORION ORIGINAL DATA'!$D$8:$D$305)+D106</f>
        <v>0</v>
      </c>
      <c r="L106" s="6">
        <f>SUMIF('NETSUITE ORIGINAL DATA'!$A$8:$A$5000,$A106,'NETSUITE ORIGINAL DATA'!$G$8:$G$5000)</f>
        <v>0</v>
      </c>
      <c r="M106" s="68">
        <f t="shared" si="6"/>
        <v>0</v>
      </c>
      <c r="N106" s="6"/>
      <c r="O106" s="63">
        <f>SUMIF('ORION ORIGINAL DATA'!$A$8:$A$305,$A106,'ORION ORIGINAL DATA'!$E$8:$E$305)-D106</f>
        <v>0</v>
      </c>
      <c r="P106" s="6">
        <f>SUMIF('NETSUITE ORIGINAL DATA'!$A$8:$A$5000,$A106,'NETSUITE ORIGINAL DATA'!$E$8:$E$5000)-SUMIF('NETSUITE ORIGINAL DATA'!$A$8:$A$5000,$A106,'NETSUITE ORIGINAL DATA'!$G$8:$G$5000)</f>
        <v>0</v>
      </c>
      <c r="Q106" s="66">
        <f t="shared" si="7"/>
        <v>0</v>
      </c>
      <c r="R106" s="8"/>
    </row>
    <row r="107" spans="1:18" s="30" customFormat="1" x14ac:dyDescent="0.15">
      <c r="A107" s="15" t="s">
        <v>171</v>
      </c>
      <c r="B107" s="30" t="str">
        <f>IFERROR(VLOOKUP(A107,'NETSUITE ORIGINAL DATA'!$A$8:$J$957,2,FALSE),0)</f>
        <v>Green Toys Speed Boat (Green) Assembly</v>
      </c>
      <c r="C107" s="6"/>
      <c r="D107" s="63">
        <f>IFERROR(VLOOKUP($A107,'ORION ORIGINAL DATA'!$A$231:$H$234,3,0),0)</f>
        <v>0</v>
      </c>
      <c r="E107" s="6">
        <f>IFERROR(VLOOKUP($A107,'ORION ORIGINAL DATA'!$A$237:$H$305,3,0),0)</f>
        <v>0</v>
      </c>
      <c r="F107" s="6">
        <f>SUMIF('ORION ORIGINAL DATA'!$A$8:$A$228,$A107,'ORION ORIGINAL DATA'!$C$8:$C$228)</f>
        <v>0</v>
      </c>
      <c r="G107" s="8">
        <f t="shared" si="4"/>
        <v>0</v>
      </c>
      <c r="H107" s="6">
        <f>SUMIF('NETSUITE ORIGINAL DATA'!$A$8:$A$5000,$A107,'NETSUITE ORIGINAL DATA'!$E$8:$E$5000)</f>
        <v>0</v>
      </c>
      <c r="I107" s="66">
        <f t="shared" si="5"/>
        <v>0</v>
      </c>
      <c r="K107" s="63">
        <f>SUMIF('ORION ORIGINAL DATA'!$A$8:$A$305,$A107,'ORION ORIGINAL DATA'!$D$8:$D$305)+D107</f>
        <v>0</v>
      </c>
      <c r="L107" s="6">
        <f>SUMIF('NETSUITE ORIGINAL DATA'!$A$8:$A$5000,$A107,'NETSUITE ORIGINAL DATA'!$G$8:$G$5000)</f>
        <v>0</v>
      </c>
      <c r="M107" s="68">
        <f t="shared" si="6"/>
        <v>0</v>
      </c>
      <c r="N107" s="6"/>
      <c r="O107" s="63">
        <f>SUMIF('ORION ORIGINAL DATA'!$A$8:$A$305,$A107,'ORION ORIGINAL DATA'!$E$8:$E$305)-D107</f>
        <v>0</v>
      </c>
      <c r="P107" s="6">
        <f>SUMIF('NETSUITE ORIGINAL DATA'!$A$8:$A$5000,$A107,'NETSUITE ORIGINAL DATA'!$E$8:$E$5000)-SUMIF('NETSUITE ORIGINAL DATA'!$A$8:$A$5000,$A107,'NETSUITE ORIGINAL DATA'!$G$8:$G$5000)</f>
        <v>0</v>
      </c>
      <c r="Q107" s="66">
        <f t="shared" si="7"/>
        <v>0</v>
      </c>
      <c r="R107" s="8"/>
    </row>
    <row r="108" spans="1:18" s="30" customFormat="1" x14ac:dyDescent="0.15">
      <c r="A108" s="15" t="s">
        <v>172</v>
      </c>
      <c r="B108" s="30" t="str">
        <f>IFERROR(VLOOKUP(A108,'NETSUITE ORIGINAL DATA'!$A$8:$J$957,2,FALSE),0)</f>
        <v>Green Sand Bucket</v>
      </c>
      <c r="C108" s="6"/>
      <c r="D108" s="63">
        <f>IFERROR(VLOOKUP($A108,'ORION ORIGINAL DATA'!$A$231:$H$234,3,0),0)</f>
        <v>0</v>
      </c>
      <c r="E108" s="6">
        <f>IFERROR(VLOOKUP($A108,'ORION ORIGINAL DATA'!$A$237:$H$305,3,0),0)</f>
        <v>0</v>
      </c>
      <c r="F108" s="6">
        <f>SUMIF('ORION ORIGINAL DATA'!$A$8:$A$228,$A108,'ORION ORIGINAL DATA'!$C$8:$C$228)</f>
        <v>0</v>
      </c>
      <c r="G108" s="8">
        <f t="shared" si="4"/>
        <v>0</v>
      </c>
      <c r="H108" s="6">
        <f>SUMIF('NETSUITE ORIGINAL DATA'!$A$8:$A$5000,$A108,'NETSUITE ORIGINAL DATA'!$E$8:$E$5000)</f>
        <v>0</v>
      </c>
      <c r="I108" s="66">
        <f t="shared" si="5"/>
        <v>0</v>
      </c>
      <c r="K108" s="63">
        <f>SUMIF('ORION ORIGINAL DATA'!$A$8:$A$305,$A108,'ORION ORIGINAL DATA'!$D$8:$D$305)+D108</f>
        <v>0</v>
      </c>
      <c r="L108" s="6">
        <f>SUMIF('NETSUITE ORIGINAL DATA'!$A$8:$A$5000,$A108,'NETSUITE ORIGINAL DATA'!$G$8:$G$5000)</f>
        <v>0</v>
      </c>
      <c r="M108" s="68">
        <f t="shared" si="6"/>
        <v>0</v>
      </c>
      <c r="N108" s="6"/>
      <c r="O108" s="63">
        <f>SUMIF('ORION ORIGINAL DATA'!$A$8:$A$305,$A108,'ORION ORIGINAL DATA'!$E$8:$E$305)-D108</f>
        <v>0</v>
      </c>
      <c r="P108" s="6">
        <f>SUMIF('NETSUITE ORIGINAL DATA'!$A$8:$A$5000,$A108,'NETSUITE ORIGINAL DATA'!$E$8:$E$5000)-SUMIF('NETSUITE ORIGINAL DATA'!$A$8:$A$5000,$A108,'NETSUITE ORIGINAL DATA'!$G$8:$G$5000)</f>
        <v>0</v>
      </c>
      <c r="Q108" s="66">
        <f t="shared" si="7"/>
        <v>0</v>
      </c>
      <c r="R108" s="8"/>
    </row>
    <row r="109" spans="1:18" s="30" customFormat="1" x14ac:dyDescent="0.15">
      <c r="A109" s="15" t="s">
        <v>173</v>
      </c>
      <c r="B109" s="30" t="str">
        <f>IFERROR(VLOOKUP(A109,'NETSUITE ORIGINAL DATA'!$A$8:$J$957,2,FALSE),0)</f>
        <v>Blue Sand Bucket - CC10126439WE</v>
      </c>
      <c r="C109" s="6"/>
      <c r="D109" s="63">
        <f>IFERROR(VLOOKUP($A109,'ORION ORIGINAL DATA'!$A$231:$H$234,3,0),0)</f>
        <v>0</v>
      </c>
      <c r="E109" s="6">
        <f>IFERROR(VLOOKUP($A109,'ORION ORIGINAL DATA'!$A$237:$H$305,3,0),0)</f>
        <v>0</v>
      </c>
      <c r="F109" s="6">
        <f>SUMIF('ORION ORIGINAL DATA'!$A$8:$A$228,$A109,'ORION ORIGINAL DATA'!$C$8:$C$228)</f>
        <v>0</v>
      </c>
      <c r="G109" s="8">
        <f t="shared" si="4"/>
        <v>0</v>
      </c>
      <c r="H109" s="6">
        <f>SUMIF('NETSUITE ORIGINAL DATA'!$A$8:$A$5000,$A109,'NETSUITE ORIGINAL DATA'!$E$8:$E$5000)</f>
        <v>0</v>
      </c>
      <c r="I109" s="66">
        <f t="shared" si="5"/>
        <v>0</v>
      </c>
      <c r="K109" s="63">
        <f>SUMIF('ORION ORIGINAL DATA'!$A$8:$A$305,$A109,'ORION ORIGINAL DATA'!$D$8:$D$305)+D109</f>
        <v>0</v>
      </c>
      <c r="L109" s="6">
        <f>SUMIF('NETSUITE ORIGINAL DATA'!$A$8:$A$5000,$A109,'NETSUITE ORIGINAL DATA'!$G$8:$G$5000)</f>
        <v>0</v>
      </c>
      <c r="M109" s="68">
        <f t="shared" si="6"/>
        <v>0</v>
      </c>
      <c r="N109" s="6"/>
      <c r="O109" s="63">
        <f>SUMIF('ORION ORIGINAL DATA'!$A$8:$A$305,$A109,'ORION ORIGINAL DATA'!$E$8:$E$305)-D109</f>
        <v>0</v>
      </c>
      <c r="P109" s="6">
        <f>SUMIF('NETSUITE ORIGINAL DATA'!$A$8:$A$5000,$A109,'NETSUITE ORIGINAL DATA'!$E$8:$E$5000)-SUMIF('NETSUITE ORIGINAL DATA'!$A$8:$A$5000,$A109,'NETSUITE ORIGINAL DATA'!$G$8:$G$5000)</f>
        <v>0</v>
      </c>
      <c r="Q109" s="66">
        <f t="shared" si="7"/>
        <v>0</v>
      </c>
      <c r="R109" s="8"/>
    </row>
    <row r="110" spans="1:18" s="30" customFormat="1" x14ac:dyDescent="0.15">
      <c r="A110" s="15" t="s">
        <v>174</v>
      </c>
      <c r="B110" s="30" t="str">
        <f>IFERROR(VLOOKUP(A110,'NETSUITE ORIGINAL DATA'!$A$8:$J$957,2,FALSE),0)</f>
        <v>Dark Green Sand Bucket - CC10118086WE</v>
      </c>
      <c r="C110" s="6"/>
      <c r="D110" s="63">
        <f>IFERROR(VLOOKUP($A110,'ORION ORIGINAL DATA'!$A$231:$H$234,3,0),0)</f>
        <v>0</v>
      </c>
      <c r="E110" s="6">
        <f>IFERROR(VLOOKUP($A110,'ORION ORIGINAL DATA'!$A$237:$H$305,3,0),0)</f>
        <v>0</v>
      </c>
      <c r="F110" s="6">
        <f>SUMIF('ORION ORIGINAL DATA'!$A$8:$A$228,$A110,'ORION ORIGINAL DATA'!$C$8:$C$228)</f>
        <v>0</v>
      </c>
      <c r="G110" s="8">
        <f t="shared" si="4"/>
        <v>0</v>
      </c>
      <c r="H110" s="6">
        <f>SUMIF('NETSUITE ORIGINAL DATA'!$A$8:$A$5000,$A110,'NETSUITE ORIGINAL DATA'!$E$8:$E$5000)</f>
        <v>0</v>
      </c>
      <c r="I110" s="66">
        <f t="shared" si="5"/>
        <v>0</v>
      </c>
      <c r="K110" s="63">
        <f>SUMIF('ORION ORIGINAL DATA'!$A$8:$A$305,$A110,'ORION ORIGINAL DATA'!$D$8:$D$305)+D110</f>
        <v>0</v>
      </c>
      <c r="L110" s="6">
        <f>SUMIF('NETSUITE ORIGINAL DATA'!$A$8:$A$5000,$A110,'NETSUITE ORIGINAL DATA'!$G$8:$G$5000)</f>
        <v>0</v>
      </c>
      <c r="M110" s="68">
        <f t="shared" si="6"/>
        <v>0</v>
      </c>
      <c r="N110" s="6"/>
      <c r="O110" s="63">
        <f>SUMIF('ORION ORIGINAL DATA'!$A$8:$A$305,$A110,'ORION ORIGINAL DATA'!$E$8:$E$305)-D110</f>
        <v>0</v>
      </c>
      <c r="P110" s="6">
        <f>SUMIF('NETSUITE ORIGINAL DATA'!$A$8:$A$5000,$A110,'NETSUITE ORIGINAL DATA'!$E$8:$E$5000)-SUMIF('NETSUITE ORIGINAL DATA'!$A$8:$A$5000,$A110,'NETSUITE ORIGINAL DATA'!$G$8:$G$5000)</f>
        <v>0</v>
      </c>
      <c r="Q110" s="66">
        <f t="shared" si="7"/>
        <v>0</v>
      </c>
      <c r="R110" s="8"/>
    </row>
    <row r="111" spans="1:18" s="30" customFormat="1" x14ac:dyDescent="0.15">
      <c r="A111" s="15" t="s">
        <v>175</v>
      </c>
      <c r="B111" s="30" t="str">
        <f>IFERROR(VLOOKUP(A111,'NETSUITE ORIGINAL DATA'!$A$8:$J$957,2,FALSE),0)</f>
        <v>Pink Sand Bucket - CC10107335WE</v>
      </c>
      <c r="C111" s="6"/>
      <c r="D111" s="63">
        <f>IFERROR(VLOOKUP($A111,'ORION ORIGINAL DATA'!$A$231:$H$234,3,0),0)</f>
        <v>0</v>
      </c>
      <c r="E111" s="6">
        <f>IFERROR(VLOOKUP($A111,'ORION ORIGINAL DATA'!$A$237:$H$305,3,0),0)</f>
        <v>0</v>
      </c>
      <c r="F111" s="6">
        <f>SUMIF('ORION ORIGINAL DATA'!$A$8:$A$228,$A111,'ORION ORIGINAL DATA'!$C$8:$C$228)</f>
        <v>0</v>
      </c>
      <c r="G111" s="8">
        <f t="shared" si="4"/>
        <v>0</v>
      </c>
      <c r="H111" s="6">
        <f>SUMIF('NETSUITE ORIGINAL DATA'!$A$8:$A$5000,$A111,'NETSUITE ORIGINAL DATA'!$E$8:$E$5000)</f>
        <v>0</v>
      </c>
      <c r="I111" s="66">
        <f t="shared" si="5"/>
        <v>0</v>
      </c>
      <c r="K111" s="63">
        <f>SUMIF('ORION ORIGINAL DATA'!$A$8:$A$305,$A111,'ORION ORIGINAL DATA'!$D$8:$D$305)+D111</f>
        <v>0</v>
      </c>
      <c r="L111" s="6">
        <f>SUMIF('NETSUITE ORIGINAL DATA'!$A$8:$A$5000,$A111,'NETSUITE ORIGINAL DATA'!$G$8:$G$5000)</f>
        <v>0</v>
      </c>
      <c r="M111" s="68">
        <f t="shared" si="6"/>
        <v>0</v>
      </c>
      <c r="N111" s="6"/>
      <c r="O111" s="63">
        <f>SUMIF('ORION ORIGINAL DATA'!$A$8:$A$305,$A111,'ORION ORIGINAL DATA'!$E$8:$E$305)-D111</f>
        <v>0</v>
      </c>
      <c r="P111" s="6">
        <f>SUMIF('NETSUITE ORIGINAL DATA'!$A$8:$A$5000,$A111,'NETSUITE ORIGINAL DATA'!$E$8:$E$5000)-SUMIF('NETSUITE ORIGINAL DATA'!$A$8:$A$5000,$A111,'NETSUITE ORIGINAL DATA'!$G$8:$G$5000)</f>
        <v>0</v>
      </c>
      <c r="Q111" s="66">
        <f t="shared" si="7"/>
        <v>0</v>
      </c>
      <c r="R111" s="8"/>
    </row>
    <row r="112" spans="1:18" s="30" customFormat="1" x14ac:dyDescent="0.15">
      <c r="A112" s="15" t="s">
        <v>176</v>
      </c>
      <c r="B112" s="30" t="str">
        <f>IFERROR(VLOOKUP(A112,'NETSUITE ORIGINAL DATA'!$A$8:$J$957,2,FALSE),0)</f>
        <v>Green bucket with rope</v>
      </c>
      <c r="C112" s="6"/>
      <c r="D112" s="63">
        <f>IFERROR(VLOOKUP($A112,'ORION ORIGINAL DATA'!$A$231:$H$234,3,0),0)</f>
        <v>0</v>
      </c>
      <c r="E112" s="6">
        <f>IFERROR(VLOOKUP($A112,'ORION ORIGINAL DATA'!$A$237:$H$305,3,0),0)</f>
        <v>0</v>
      </c>
      <c r="F112" s="6">
        <f>SUMIF('ORION ORIGINAL DATA'!$A$8:$A$228,$A112,'ORION ORIGINAL DATA'!$C$8:$C$228)</f>
        <v>0</v>
      </c>
      <c r="G112" s="8">
        <f t="shared" si="4"/>
        <v>0</v>
      </c>
      <c r="H112" s="6">
        <f>SUMIF('NETSUITE ORIGINAL DATA'!$A$8:$A$5000,$A112,'NETSUITE ORIGINAL DATA'!$E$8:$E$5000)</f>
        <v>0</v>
      </c>
      <c r="I112" s="66">
        <f t="shared" si="5"/>
        <v>0</v>
      </c>
      <c r="K112" s="63">
        <f>SUMIF('ORION ORIGINAL DATA'!$A$8:$A$305,$A112,'ORION ORIGINAL DATA'!$D$8:$D$305)+D112</f>
        <v>0</v>
      </c>
      <c r="L112" s="6">
        <f>SUMIF('NETSUITE ORIGINAL DATA'!$A$8:$A$5000,$A112,'NETSUITE ORIGINAL DATA'!$G$8:$G$5000)</f>
        <v>0</v>
      </c>
      <c r="M112" s="68">
        <f t="shared" si="6"/>
        <v>0</v>
      </c>
      <c r="N112" s="6"/>
      <c r="O112" s="63">
        <f>SUMIF('ORION ORIGINAL DATA'!$A$8:$A$305,$A112,'ORION ORIGINAL DATA'!$E$8:$E$305)-D112</f>
        <v>0</v>
      </c>
      <c r="P112" s="6">
        <f>SUMIF('NETSUITE ORIGINAL DATA'!$A$8:$A$5000,$A112,'NETSUITE ORIGINAL DATA'!$E$8:$E$5000)-SUMIF('NETSUITE ORIGINAL DATA'!$A$8:$A$5000,$A112,'NETSUITE ORIGINAL DATA'!$G$8:$G$5000)</f>
        <v>0</v>
      </c>
      <c r="Q112" s="66">
        <f t="shared" si="7"/>
        <v>0</v>
      </c>
      <c r="R112" s="8"/>
    </row>
    <row r="113" spans="1:18" s="30" customFormat="1" x14ac:dyDescent="0.15">
      <c r="A113" s="15" t="s">
        <v>177</v>
      </c>
      <c r="B113" s="30" t="str">
        <f>IFERROR(VLOOKUP(A113,'NETSUITE ORIGINAL DATA'!$A$8:$J$957,2,FALSE),0)</f>
        <v>GT  Green Sand Bucket, rope,  no package</v>
      </c>
      <c r="C113" s="6"/>
      <c r="D113" s="63">
        <f>IFERROR(VLOOKUP($A113,'ORION ORIGINAL DATA'!$A$231:$H$234,3,0),0)</f>
        <v>0</v>
      </c>
      <c r="E113" s="6">
        <f>IFERROR(VLOOKUP($A113,'ORION ORIGINAL DATA'!$A$237:$H$305,3,0),0)</f>
        <v>0</v>
      </c>
      <c r="F113" s="6">
        <f>SUMIF('ORION ORIGINAL DATA'!$A$8:$A$228,$A113,'ORION ORIGINAL DATA'!$C$8:$C$228)</f>
        <v>0</v>
      </c>
      <c r="G113" s="8">
        <f t="shared" si="4"/>
        <v>0</v>
      </c>
      <c r="H113" s="6">
        <f>SUMIF('NETSUITE ORIGINAL DATA'!$A$8:$A$5000,$A113,'NETSUITE ORIGINAL DATA'!$E$8:$E$5000)</f>
        <v>0</v>
      </c>
      <c r="I113" s="66">
        <f t="shared" si="5"/>
        <v>0</v>
      </c>
      <c r="K113" s="63">
        <f>SUMIF('ORION ORIGINAL DATA'!$A$8:$A$305,$A113,'ORION ORIGINAL DATA'!$D$8:$D$305)+D113</f>
        <v>0</v>
      </c>
      <c r="L113" s="6">
        <f>SUMIF('NETSUITE ORIGINAL DATA'!$A$8:$A$5000,$A113,'NETSUITE ORIGINAL DATA'!$G$8:$G$5000)</f>
        <v>0</v>
      </c>
      <c r="M113" s="68">
        <f t="shared" si="6"/>
        <v>0</v>
      </c>
      <c r="N113" s="6"/>
      <c r="O113" s="63">
        <f>SUMIF('ORION ORIGINAL DATA'!$A$8:$A$305,$A113,'ORION ORIGINAL DATA'!$E$8:$E$305)-D113</f>
        <v>0</v>
      </c>
      <c r="P113" s="6">
        <f>SUMIF('NETSUITE ORIGINAL DATA'!$A$8:$A$5000,$A113,'NETSUITE ORIGINAL DATA'!$E$8:$E$5000)-SUMIF('NETSUITE ORIGINAL DATA'!$A$8:$A$5000,$A113,'NETSUITE ORIGINAL DATA'!$G$8:$G$5000)</f>
        <v>0</v>
      </c>
      <c r="Q113" s="66">
        <f t="shared" si="7"/>
        <v>0</v>
      </c>
      <c r="R113" s="8"/>
    </row>
    <row r="114" spans="1:18" s="30" customFormat="1" x14ac:dyDescent="0.15">
      <c r="A114" s="15" t="s">
        <v>178</v>
      </c>
      <c r="B114" s="30" t="str">
        <f>IFERROR(VLOOKUP(A114,'NETSUITE ORIGINAL DATA'!$A$8:$J$957,2,FALSE),0)</f>
        <v>Sandwich Shop Burger Bun Bottom</v>
      </c>
      <c r="C114" s="6"/>
      <c r="D114" s="63">
        <f>IFERROR(VLOOKUP($A114,'ORION ORIGINAL DATA'!$A$231:$H$234,3,0),0)</f>
        <v>0</v>
      </c>
      <c r="E114" s="6">
        <f>IFERROR(VLOOKUP($A114,'ORION ORIGINAL DATA'!$A$237:$H$305,3,0),0)</f>
        <v>0</v>
      </c>
      <c r="F114" s="6">
        <f>SUMIF('ORION ORIGINAL DATA'!$A$8:$A$228,$A114,'ORION ORIGINAL DATA'!$C$8:$C$228)</f>
        <v>0</v>
      </c>
      <c r="G114" s="8">
        <f t="shared" si="4"/>
        <v>0</v>
      </c>
      <c r="H114" s="6">
        <f>SUMIF('NETSUITE ORIGINAL DATA'!$A$8:$A$5000,$A114,'NETSUITE ORIGINAL DATA'!$E$8:$E$5000)</f>
        <v>0</v>
      </c>
      <c r="I114" s="66">
        <f t="shared" si="5"/>
        <v>0</v>
      </c>
      <c r="K114" s="63">
        <f>SUMIF('ORION ORIGINAL DATA'!$A$8:$A$305,$A114,'ORION ORIGINAL DATA'!$D$8:$D$305)+D114</f>
        <v>0</v>
      </c>
      <c r="L114" s="6">
        <f>SUMIF('NETSUITE ORIGINAL DATA'!$A$8:$A$5000,$A114,'NETSUITE ORIGINAL DATA'!$G$8:$G$5000)</f>
        <v>0</v>
      </c>
      <c r="M114" s="68">
        <f t="shared" si="6"/>
        <v>0</v>
      </c>
      <c r="N114" s="6"/>
      <c r="O114" s="63">
        <f>SUMIF('ORION ORIGINAL DATA'!$A$8:$A$305,$A114,'ORION ORIGINAL DATA'!$E$8:$E$305)-D114</f>
        <v>0</v>
      </c>
      <c r="P114" s="6">
        <f>SUMIF('NETSUITE ORIGINAL DATA'!$A$8:$A$5000,$A114,'NETSUITE ORIGINAL DATA'!$E$8:$E$5000)-SUMIF('NETSUITE ORIGINAL DATA'!$A$8:$A$5000,$A114,'NETSUITE ORIGINAL DATA'!$G$8:$G$5000)</f>
        <v>0</v>
      </c>
      <c r="Q114" s="66">
        <f t="shared" si="7"/>
        <v>0</v>
      </c>
      <c r="R114" s="8"/>
    </row>
    <row r="115" spans="1:18" s="30" customFormat="1" x14ac:dyDescent="0.15">
      <c r="A115" s="15" t="s">
        <v>179</v>
      </c>
      <c r="B115" s="30" t="str">
        <f>IFERROR(VLOOKUP(A115,'NETSUITE ORIGINAL DATA'!$A$8:$J$957,2,FALSE),0)</f>
        <v>Sandwich Shop Burger Bun Top</v>
      </c>
      <c r="C115" s="6"/>
      <c r="D115" s="63">
        <f>IFERROR(VLOOKUP($A115,'ORION ORIGINAL DATA'!$A$231:$H$234,3,0),0)</f>
        <v>0</v>
      </c>
      <c r="E115" s="6">
        <f>IFERROR(VLOOKUP($A115,'ORION ORIGINAL DATA'!$A$237:$H$305,3,0),0)</f>
        <v>0</v>
      </c>
      <c r="F115" s="6">
        <f>SUMIF('ORION ORIGINAL DATA'!$A$8:$A$228,$A115,'ORION ORIGINAL DATA'!$C$8:$C$228)</f>
        <v>0</v>
      </c>
      <c r="G115" s="8">
        <f t="shared" si="4"/>
        <v>0</v>
      </c>
      <c r="H115" s="6">
        <f>SUMIF('NETSUITE ORIGINAL DATA'!$A$8:$A$5000,$A115,'NETSUITE ORIGINAL DATA'!$E$8:$E$5000)</f>
        <v>0</v>
      </c>
      <c r="I115" s="66">
        <f t="shared" si="5"/>
        <v>0</v>
      </c>
      <c r="K115" s="63">
        <f>SUMIF('ORION ORIGINAL DATA'!$A$8:$A$305,$A115,'ORION ORIGINAL DATA'!$D$8:$D$305)+D115</f>
        <v>0</v>
      </c>
      <c r="L115" s="6">
        <f>SUMIF('NETSUITE ORIGINAL DATA'!$A$8:$A$5000,$A115,'NETSUITE ORIGINAL DATA'!$G$8:$G$5000)</f>
        <v>0</v>
      </c>
      <c r="M115" s="68">
        <f t="shared" si="6"/>
        <v>0</v>
      </c>
      <c r="N115" s="6"/>
      <c r="O115" s="63">
        <f>SUMIF('ORION ORIGINAL DATA'!$A$8:$A$305,$A115,'ORION ORIGINAL DATA'!$E$8:$E$305)-D115</f>
        <v>0</v>
      </c>
      <c r="P115" s="6">
        <f>SUMIF('NETSUITE ORIGINAL DATA'!$A$8:$A$5000,$A115,'NETSUITE ORIGINAL DATA'!$E$8:$E$5000)-SUMIF('NETSUITE ORIGINAL DATA'!$A$8:$A$5000,$A115,'NETSUITE ORIGINAL DATA'!$G$8:$G$5000)</f>
        <v>0</v>
      </c>
      <c r="Q115" s="66">
        <f t="shared" si="7"/>
        <v>0</v>
      </c>
      <c r="R115" s="8"/>
    </row>
    <row r="116" spans="1:18" s="30" customFormat="1" x14ac:dyDescent="0.15">
      <c r="A116" s="15" t="s">
        <v>180</v>
      </c>
      <c r="B116" s="30" t="str">
        <f>IFERROR(VLOOKUP(A116,'NETSUITE ORIGINAL DATA'!$A$8:$J$957,2,FALSE),0)</f>
        <v>Sandwich Shop Burger Patty</v>
      </c>
      <c r="C116" s="6"/>
      <c r="D116" s="63">
        <f>IFERROR(VLOOKUP($A116,'ORION ORIGINAL DATA'!$A$231:$H$234,3,0),0)</f>
        <v>0</v>
      </c>
      <c r="E116" s="6">
        <f>IFERROR(VLOOKUP($A116,'ORION ORIGINAL DATA'!$A$237:$H$305,3,0),0)</f>
        <v>0</v>
      </c>
      <c r="F116" s="6">
        <f>SUMIF('ORION ORIGINAL DATA'!$A$8:$A$228,$A116,'ORION ORIGINAL DATA'!$C$8:$C$228)</f>
        <v>0</v>
      </c>
      <c r="G116" s="8">
        <f t="shared" si="4"/>
        <v>0</v>
      </c>
      <c r="H116" s="6">
        <f>SUMIF('NETSUITE ORIGINAL DATA'!$A$8:$A$5000,$A116,'NETSUITE ORIGINAL DATA'!$E$8:$E$5000)</f>
        <v>0</v>
      </c>
      <c r="I116" s="66">
        <f t="shared" si="5"/>
        <v>0</v>
      </c>
      <c r="K116" s="63">
        <f>SUMIF('ORION ORIGINAL DATA'!$A$8:$A$305,$A116,'ORION ORIGINAL DATA'!$D$8:$D$305)+D116</f>
        <v>0</v>
      </c>
      <c r="L116" s="6">
        <f>SUMIF('NETSUITE ORIGINAL DATA'!$A$8:$A$5000,$A116,'NETSUITE ORIGINAL DATA'!$G$8:$G$5000)</f>
        <v>0</v>
      </c>
      <c r="M116" s="68">
        <f t="shared" si="6"/>
        <v>0</v>
      </c>
      <c r="N116" s="6"/>
      <c r="O116" s="63">
        <f>SUMIF('ORION ORIGINAL DATA'!$A$8:$A$305,$A116,'ORION ORIGINAL DATA'!$E$8:$E$305)-D116</f>
        <v>0</v>
      </c>
      <c r="P116" s="6">
        <f>SUMIF('NETSUITE ORIGINAL DATA'!$A$8:$A$5000,$A116,'NETSUITE ORIGINAL DATA'!$E$8:$E$5000)-SUMIF('NETSUITE ORIGINAL DATA'!$A$8:$A$5000,$A116,'NETSUITE ORIGINAL DATA'!$G$8:$G$5000)</f>
        <v>0</v>
      </c>
      <c r="Q116" s="66">
        <f t="shared" si="7"/>
        <v>0</v>
      </c>
      <c r="R116" s="8"/>
    </row>
    <row r="117" spans="1:18" s="30" customFormat="1" x14ac:dyDescent="0.15">
      <c r="A117" s="15" t="s">
        <v>181</v>
      </c>
      <c r="B117" s="30" t="str">
        <f>IFERROR(VLOOKUP(A117,'NETSUITE ORIGINAL DATA'!$A$8:$J$957,2,FALSE),0)</f>
        <v>Purple Dinnerware bowl</v>
      </c>
      <c r="C117" s="6"/>
      <c r="D117" s="63">
        <f>IFERROR(VLOOKUP($A117,'ORION ORIGINAL DATA'!$A$231:$H$234,3,0),0)</f>
        <v>0</v>
      </c>
      <c r="E117" s="6">
        <f>IFERROR(VLOOKUP($A117,'ORION ORIGINAL DATA'!$A$237:$H$305,3,0),0)</f>
        <v>0</v>
      </c>
      <c r="F117" s="6">
        <f>SUMIF('ORION ORIGINAL DATA'!$A$8:$A$228,$A117,'ORION ORIGINAL DATA'!$C$8:$C$228)</f>
        <v>0</v>
      </c>
      <c r="G117" s="8">
        <f t="shared" si="4"/>
        <v>0</v>
      </c>
      <c r="H117" s="6">
        <f>SUMIF('NETSUITE ORIGINAL DATA'!$A$8:$A$5000,$A117,'NETSUITE ORIGINAL DATA'!$E$8:$E$5000)</f>
        <v>0</v>
      </c>
      <c r="I117" s="66">
        <f t="shared" si="5"/>
        <v>0</v>
      </c>
      <c r="K117" s="63">
        <f>SUMIF('ORION ORIGINAL DATA'!$A$8:$A$305,$A117,'ORION ORIGINAL DATA'!$D$8:$D$305)+D117</f>
        <v>0</v>
      </c>
      <c r="L117" s="6">
        <f>SUMIF('NETSUITE ORIGINAL DATA'!$A$8:$A$5000,$A117,'NETSUITE ORIGINAL DATA'!$G$8:$G$5000)</f>
        <v>0</v>
      </c>
      <c r="M117" s="68">
        <f t="shared" si="6"/>
        <v>0</v>
      </c>
      <c r="N117" s="6"/>
      <c r="O117" s="63">
        <f>SUMIF('ORION ORIGINAL DATA'!$A$8:$A$305,$A117,'ORION ORIGINAL DATA'!$E$8:$E$305)-D117</f>
        <v>0</v>
      </c>
      <c r="P117" s="6">
        <f>SUMIF('NETSUITE ORIGINAL DATA'!$A$8:$A$5000,$A117,'NETSUITE ORIGINAL DATA'!$E$8:$E$5000)-SUMIF('NETSUITE ORIGINAL DATA'!$A$8:$A$5000,$A117,'NETSUITE ORIGINAL DATA'!$G$8:$G$5000)</f>
        <v>0</v>
      </c>
      <c r="Q117" s="66">
        <f t="shared" si="7"/>
        <v>0</v>
      </c>
      <c r="R117" s="8"/>
    </row>
    <row r="118" spans="1:18" s="30" customFormat="1" x14ac:dyDescent="0.15">
      <c r="A118" s="15" t="s">
        <v>182</v>
      </c>
      <c r="B118" s="30" t="str">
        <f>IFERROR(VLOOKUP(A118,'NETSUITE ORIGINAL DATA'!$A$8:$J$957,2,FALSE),0)</f>
        <v>Green Eats Bowls - 2 per set - Assorted</v>
      </c>
      <c r="C118" s="6"/>
      <c r="D118" s="63">
        <f>IFERROR(VLOOKUP($A118,'ORION ORIGINAL DATA'!$A$231:$H$234,3,0),0)</f>
        <v>0</v>
      </c>
      <c r="E118" s="6">
        <f>IFERROR(VLOOKUP($A118,'ORION ORIGINAL DATA'!$A$237:$H$305,3,0),0)</f>
        <v>0</v>
      </c>
      <c r="F118" s="6">
        <f>SUMIF('ORION ORIGINAL DATA'!$A$8:$A$228,$A118,'ORION ORIGINAL DATA'!$C$8:$C$228)</f>
        <v>0</v>
      </c>
      <c r="G118" s="8">
        <f t="shared" si="4"/>
        <v>0</v>
      </c>
      <c r="H118" s="6">
        <f>SUMIF('NETSUITE ORIGINAL DATA'!$A$8:$A$5000,$A118,'NETSUITE ORIGINAL DATA'!$E$8:$E$5000)</f>
        <v>0</v>
      </c>
      <c r="I118" s="66">
        <f t="shared" si="5"/>
        <v>0</v>
      </c>
      <c r="K118" s="63">
        <f>SUMIF('ORION ORIGINAL DATA'!$A$8:$A$305,$A118,'ORION ORIGINAL DATA'!$D$8:$D$305)+D118</f>
        <v>0</v>
      </c>
      <c r="L118" s="6">
        <f>SUMIF('NETSUITE ORIGINAL DATA'!$A$8:$A$5000,$A118,'NETSUITE ORIGINAL DATA'!$G$8:$G$5000)</f>
        <v>0</v>
      </c>
      <c r="M118" s="68">
        <f t="shared" si="6"/>
        <v>0</v>
      </c>
      <c r="N118" s="6"/>
      <c r="O118" s="63">
        <f>SUMIF('ORION ORIGINAL DATA'!$A$8:$A$305,$A118,'ORION ORIGINAL DATA'!$E$8:$E$305)-D118</f>
        <v>0</v>
      </c>
      <c r="P118" s="6">
        <f>SUMIF('NETSUITE ORIGINAL DATA'!$A$8:$A$5000,$A118,'NETSUITE ORIGINAL DATA'!$E$8:$E$5000)-SUMIF('NETSUITE ORIGINAL DATA'!$A$8:$A$5000,$A118,'NETSUITE ORIGINAL DATA'!$G$8:$G$5000)</f>
        <v>0</v>
      </c>
      <c r="Q118" s="66">
        <f t="shared" si="7"/>
        <v>0</v>
      </c>
      <c r="R118" s="8"/>
    </row>
    <row r="119" spans="1:18" s="30" customFormat="1" x14ac:dyDescent="0.15">
      <c r="A119" s="15" t="s">
        <v>184</v>
      </c>
      <c r="B119" s="30" t="str">
        <f>IFERROR(VLOOKUP(A119,'NETSUITE ORIGINAL DATA'!$A$8:$J$957,2,FALSE),0)</f>
        <v>Green Eats Bowls - 2 per set - Green</v>
      </c>
      <c r="C119" s="6"/>
      <c r="D119" s="63">
        <f>IFERROR(VLOOKUP($A119,'ORION ORIGINAL DATA'!$A$231:$H$234,3,0),0)</f>
        <v>0</v>
      </c>
      <c r="E119" s="6">
        <f>IFERROR(VLOOKUP($A119,'ORION ORIGINAL DATA'!$A$237:$H$305,3,0),0)</f>
        <v>0</v>
      </c>
      <c r="F119" s="6">
        <f>SUMIF('ORION ORIGINAL DATA'!$A$8:$A$228,$A119,'ORION ORIGINAL DATA'!$C$8:$C$228)</f>
        <v>5</v>
      </c>
      <c r="G119" s="8">
        <f t="shared" si="4"/>
        <v>5</v>
      </c>
      <c r="H119" s="6">
        <f>SUMIF('NETSUITE ORIGINAL DATA'!$A$8:$A$5000,$A119,'NETSUITE ORIGINAL DATA'!$E$8:$E$5000)</f>
        <v>5</v>
      </c>
      <c r="I119" s="66">
        <f t="shared" si="5"/>
        <v>0</v>
      </c>
      <c r="K119" s="63">
        <f>SUMIF('ORION ORIGINAL DATA'!$A$8:$A$305,$A119,'ORION ORIGINAL DATA'!$D$8:$D$305)+D119</f>
        <v>0</v>
      </c>
      <c r="L119" s="6">
        <f>SUMIF('NETSUITE ORIGINAL DATA'!$A$8:$A$5000,$A119,'NETSUITE ORIGINAL DATA'!$G$8:$G$5000)</f>
        <v>0</v>
      </c>
      <c r="M119" s="68">
        <f t="shared" si="6"/>
        <v>0</v>
      </c>
      <c r="N119" s="6"/>
      <c r="O119" s="63">
        <f>SUMIF('ORION ORIGINAL DATA'!$A$8:$A$305,$A119,'ORION ORIGINAL DATA'!$E$8:$E$305)-D119</f>
        <v>5</v>
      </c>
      <c r="P119" s="6">
        <f>SUMIF('NETSUITE ORIGINAL DATA'!$A$8:$A$5000,$A119,'NETSUITE ORIGINAL DATA'!$E$8:$E$5000)-SUMIF('NETSUITE ORIGINAL DATA'!$A$8:$A$5000,$A119,'NETSUITE ORIGINAL DATA'!$G$8:$G$5000)</f>
        <v>5</v>
      </c>
      <c r="Q119" s="66">
        <f t="shared" si="7"/>
        <v>0</v>
      </c>
      <c r="R119" s="8"/>
    </row>
    <row r="120" spans="1:18" s="30" customFormat="1" x14ac:dyDescent="0.15">
      <c r="A120" s="15" t="s">
        <v>185</v>
      </c>
      <c r="B120" s="30" t="str">
        <f>IFERROR(VLOOKUP(A120,'NETSUITE ORIGINAL DATA'!$A$8:$J$957,2,FALSE),0)</f>
        <v>Green Eats Bowls - 2 per set</v>
      </c>
      <c r="C120" s="6"/>
      <c r="D120" s="63">
        <f>IFERROR(VLOOKUP($A120,'ORION ORIGINAL DATA'!$A$231:$H$234,3,0),0)</f>
        <v>0</v>
      </c>
      <c r="E120" s="6">
        <f>IFERROR(VLOOKUP($A120,'ORION ORIGINAL DATA'!$A$237:$H$305,3,0),0)</f>
        <v>0</v>
      </c>
      <c r="F120" s="6">
        <f>SUMIF('ORION ORIGINAL DATA'!$A$8:$A$228,$A120,'ORION ORIGINAL DATA'!$C$8:$C$228)</f>
        <v>0</v>
      </c>
      <c r="G120" s="8">
        <f t="shared" si="4"/>
        <v>0</v>
      </c>
      <c r="H120" s="6">
        <f>SUMIF('NETSUITE ORIGINAL DATA'!$A$8:$A$5000,$A120,'NETSUITE ORIGINAL DATA'!$E$8:$E$5000)</f>
        <v>0</v>
      </c>
      <c r="I120" s="66">
        <f t="shared" si="5"/>
        <v>0</v>
      </c>
      <c r="K120" s="63">
        <f>SUMIF('ORION ORIGINAL DATA'!$A$8:$A$305,$A120,'ORION ORIGINAL DATA'!$D$8:$D$305)+D120</f>
        <v>0</v>
      </c>
      <c r="L120" s="6">
        <f>SUMIF('NETSUITE ORIGINAL DATA'!$A$8:$A$5000,$A120,'NETSUITE ORIGINAL DATA'!$G$8:$G$5000)</f>
        <v>0</v>
      </c>
      <c r="M120" s="68">
        <f t="shared" si="6"/>
        <v>0</v>
      </c>
      <c r="N120" s="6"/>
      <c r="O120" s="63">
        <f>SUMIF('ORION ORIGINAL DATA'!$A$8:$A$305,$A120,'ORION ORIGINAL DATA'!$E$8:$E$305)-D120</f>
        <v>0</v>
      </c>
      <c r="P120" s="6">
        <f>SUMIF('NETSUITE ORIGINAL DATA'!$A$8:$A$5000,$A120,'NETSUITE ORIGINAL DATA'!$E$8:$E$5000)-SUMIF('NETSUITE ORIGINAL DATA'!$A$8:$A$5000,$A120,'NETSUITE ORIGINAL DATA'!$G$8:$G$5000)</f>
        <v>0</v>
      </c>
      <c r="Q120" s="66">
        <f t="shared" si="7"/>
        <v>0</v>
      </c>
      <c r="R120" s="8"/>
    </row>
    <row r="121" spans="1:18" s="30" customFormat="1" x14ac:dyDescent="0.15">
      <c r="A121" s="15" t="s">
        <v>186</v>
      </c>
      <c r="B121" s="30" t="str">
        <f>IFERROR(VLOOKUP(A121,'NETSUITE ORIGINAL DATA'!$A$8:$J$957,2,FALSE),0)</f>
        <v>Green Eats Bowls - 2 per set - Yellow</v>
      </c>
      <c r="C121" s="6"/>
      <c r="D121" s="63">
        <f>IFERROR(VLOOKUP($A121,'ORION ORIGINAL DATA'!$A$231:$H$234,3,0),0)</f>
        <v>0</v>
      </c>
      <c r="E121" s="6">
        <f>IFERROR(VLOOKUP($A121,'ORION ORIGINAL DATA'!$A$237:$H$305,3,0),0)</f>
        <v>0</v>
      </c>
      <c r="F121" s="6">
        <f>SUMIF('ORION ORIGINAL DATA'!$A$8:$A$228,$A121,'ORION ORIGINAL DATA'!$C$8:$C$228)</f>
        <v>0</v>
      </c>
      <c r="G121" s="8">
        <f t="shared" si="4"/>
        <v>0</v>
      </c>
      <c r="H121" s="6">
        <f>SUMIF('NETSUITE ORIGINAL DATA'!$A$8:$A$5000,$A121,'NETSUITE ORIGINAL DATA'!$E$8:$E$5000)</f>
        <v>0</v>
      </c>
      <c r="I121" s="66">
        <f t="shared" si="5"/>
        <v>0</v>
      </c>
      <c r="K121" s="63">
        <f>SUMIF('ORION ORIGINAL DATA'!$A$8:$A$305,$A121,'ORION ORIGINAL DATA'!$D$8:$D$305)+D121</f>
        <v>0</v>
      </c>
      <c r="L121" s="6">
        <f>SUMIF('NETSUITE ORIGINAL DATA'!$A$8:$A$5000,$A121,'NETSUITE ORIGINAL DATA'!$G$8:$G$5000)</f>
        <v>0</v>
      </c>
      <c r="M121" s="68">
        <f t="shared" si="6"/>
        <v>0</v>
      </c>
      <c r="N121" s="6"/>
      <c r="O121" s="63">
        <f>SUMIF('ORION ORIGINAL DATA'!$A$8:$A$305,$A121,'ORION ORIGINAL DATA'!$E$8:$E$305)-D121</f>
        <v>0</v>
      </c>
      <c r="P121" s="6">
        <f>SUMIF('NETSUITE ORIGINAL DATA'!$A$8:$A$5000,$A121,'NETSUITE ORIGINAL DATA'!$E$8:$E$5000)-SUMIF('NETSUITE ORIGINAL DATA'!$A$8:$A$5000,$A121,'NETSUITE ORIGINAL DATA'!$G$8:$G$5000)</f>
        <v>0</v>
      </c>
      <c r="Q121" s="66">
        <f t="shared" si="7"/>
        <v>0</v>
      </c>
      <c r="R121" s="8"/>
    </row>
    <row r="122" spans="1:18" s="30" customFormat="1" x14ac:dyDescent="0.15">
      <c r="A122" s="15" t="s">
        <v>187</v>
      </c>
      <c r="B122" s="30" t="str">
        <f>IFERROR(VLOOKUP(A122,'NETSUITE ORIGINAL DATA'!$A$8:$J$957,2,FALSE),0)</f>
        <v>Yellow Bowl for Salad Set - EcoPrime</v>
      </c>
      <c r="C122" s="6"/>
      <c r="D122" s="63">
        <f>IFERROR(VLOOKUP($A122,'ORION ORIGINAL DATA'!$A$231:$H$234,3,0),0)</f>
        <v>0</v>
      </c>
      <c r="E122" s="6">
        <f>IFERROR(VLOOKUP($A122,'ORION ORIGINAL DATA'!$A$237:$H$305,3,0),0)</f>
        <v>0</v>
      </c>
      <c r="F122" s="6">
        <f>SUMIF('ORION ORIGINAL DATA'!$A$8:$A$228,$A122,'ORION ORIGINAL DATA'!$C$8:$C$228)</f>
        <v>0</v>
      </c>
      <c r="G122" s="8">
        <f t="shared" si="4"/>
        <v>0</v>
      </c>
      <c r="H122" s="6">
        <f>SUMIF('NETSUITE ORIGINAL DATA'!$A$8:$A$5000,$A122,'NETSUITE ORIGINAL DATA'!$E$8:$E$5000)</f>
        <v>0</v>
      </c>
      <c r="I122" s="66">
        <f t="shared" si="5"/>
        <v>0</v>
      </c>
      <c r="K122" s="63">
        <f>SUMIF('ORION ORIGINAL DATA'!$A$8:$A$305,$A122,'ORION ORIGINAL DATA'!$D$8:$D$305)+D122</f>
        <v>0</v>
      </c>
      <c r="L122" s="6">
        <f>SUMIF('NETSUITE ORIGINAL DATA'!$A$8:$A$5000,$A122,'NETSUITE ORIGINAL DATA'!$G$8:$G$5000)</f>
        <v>0</v>
      </c>
      <c r="M122" s="68">
        <f t="shared" si="6"/>
        <v>0</v>
      </c>
      <c r="N122" s="6"/>
      <c r="O122" s="63">
        <f>SUMIF('ORION ORIGINAL DATA'!$A$8:$A$305,$A122,'ORION ORIGINAL DATA'!$E$8:$E$305)-D122</f>
        <v>0</v>
      </c>
      <c r="P122" s="6">
        <f>SUMIF('NETSUITE ORIGINAL DATA'!$A$8:$A$5000,$A122,'NETSUITE ORIGINAL DATA'!$E$8:$E$5000)-SUMIF('NETSUITE ORIGINAL DATA'!$A$8:$A$5000,$A122,'NETSUITE ORIGINAL DATA'!$G$8:$G$5000)</f>
        <v>0</v>
      </c>
      <c r="Q122" s="66">
        <f t="shared" si="7"/>
        <v>0</v>
      </c>
      <c r="R122" s="8"/>
    </row>
    <row r="123" spans="1:18" s="30" customFormat="1" x14ac:dyDescent="0.15">
      <c r="A123" s="15" t="s">
        <v>188</v>
      </c>
      <c r="B123" s="30" t="str">
        <f>IFERROR(VLOOKUP(A123,'NETSUITE ORIGINAL DATA'!$A$8:$J$957,2,FALSE),0)</f>
        <v>Calcium Chloride Powder - Lbs.</v>
      </c>
      <c r="C123" s="6"/>
      <c r="D123" s="63">
        <f>IFERROR(VLOOKUP($A123,'ORION ORIGINAL DATA'!$A$231:$H$234,3,0),0)</f>
        <v>0</v>
      </c>
      <c r="E123" s="6">
        <f>IFERROR(VLOOKUP($A123,'ORION ORIGINAL DATA'!$A$237:$H$305,3,0),0)</f>
        <v>0</v>
      </c>
      <c r="F123" s="6">
        <f>SUMIF('ORION ORIGINAL DATA'!$A$8:$A$228,$A123,'ORION ORIGINAL DATA'!$C$8:$C$228)</f>
        <v>0</v>
      </c>
      <c r="G123" s="8">
        <f t="shared" si="4"/>
        <v>0</v>
      </c>
      <c r="H123" s="6">
        <f>SUMIF('NETSUITE ORIGINAL DATA'!$A$8:$A$5000,$A123,'NETSUITE ORIGINAL DATA'!$E$8:$E$5000)</f>
        <v>0</v>
      </c>
      <c r="I123" s="66">
        <f t="shared" si="5"/>
        <v>0</v>
      </c>
      <c r="K123" s="63">
        <f>SUMIF('ORION ORIGINAL DATA'!$A$8:$A$305,$A123,'ORION ORIGINAL DATA'!$D$8:$D$305)+D123</f>
        <v>0</v>
      </c>
      <c r="L123" s="6">
        <f>SUMIF('NETSUITE ORIGINAL DATA'!$A$8:$A$5000,$A123,'NETSUITE ORIGINAL DATA'!$G$8:$G$5000)</f>
        <v>0</v>
      </c>
      <c r="M123" s="68">
        <f t="shared" si="6"/>
        <v>0</v>
      </c>
      <c r="N123" s="6"/>
      <c r="O123" s="63">
        <f>SUMIF('ORION ORIGINAL DATA'!$A$8:$A$305,$A123,'ORION ORIGINAL DATA'!$E$8:$E$305)-D123</f>
        <v>0</v>
      </c>
      <c r="P123" s="6">
        <f>SUMIF('NETSUITE ORIGINAL DATA'!$A$8:$A$5000,$A123,'NETSUITE ORIGINAL DATA'!$E$8:$E$5000)-SUMIF('NETSUITE ORIGINAL DATA'!$A$8:$A$5000,$A123,'NETSUITE ORIGINAL DATA'!$G$8:$G$5000)</f>
        <v>0</v>
      </c>
      <c r="Q123" s="66">
        <f t="shared" si="7"/>
        <v>0</v>
      </c>
      <c r="R123" s="8"/>
    </row>
    <row r="124" spans="1:18" s="30" customFormat="1" x14ac:dyDescent="0.15">
      <c r="A124" s="15" t="s">
        <v>189</v>
      </c>
      <c r="B124" s="30" t="str">
        <f>IFERROR(VLOOKUP(A124,'NETSUITE ORIGINAL DATA'!$A$8:$J$957,2,FALSE),0)</f>
        <v>Cupcake Cake Pink</v>
      </c>
      <c r="C124" s="6"/>
      <c r="D124" s="63">
        <f>IFERROR(VLOOKUP($A124,'ORION ORIGINAL DATA'!$A$231:$H$234,3,0),0)</f>
        <v>0</v>
      </c>
      <c r="E124" s="6">
        <f>IFERROR(VLOOKUP($A124,'ORION ORIGINAL DATA'!$A$237:$H$305,3,0),0)</f>
        <v>0</v>
      </c>
      <c r="F124" s="6">
        <f>SUMIF('ORION ORIGINAL DATA'!$A$8:$A$228,$A124,'ORION ORIGINAL DATA'!$C$8:$C$228)</f>
        <v>0</v>
      </c>
      <c r="G124" s="8">
        <f t="shared" si="4"/>
        <v>0</v>
      </c>
      <c r="H124" s="6">
        <f>SUMIF('NETSUITE ORIGINAL DATA'!$A$8:$A$5000,$A124,'NETSUITE ORIGINAL DATA'!$E$8:$E$5000)</f>
        <v>0</v>
      </c>
      <c r="I124" s="66">
        <f t="shared" si="5"/>
        <v>0</v>
      </c>
      <c r="K124" s="63">
        <f>SUMIF('ORION ORIGINAL DATA'!$A$8:$A$305,$A124,'ORION ORIGINAL DATA'!$D$8:$D$305)+D124</f>
        <v>0</v>
      </c>
      <c r="L124" s="6">
        <f>SUMIF('NETSUITE ORIGINAL DATA'!$A$8:$A$5000,$A124,'NETSUITE ORIGINAL DATA'!$G$8:$G$5000)</f>
        <v>0</v>
      </c>
      <c r="M124" s="68">
        <f t="shared" si="6"/>
        <v>0</v>
      </c>
      <c r="N124" s="6"/>
      <c r="O124" s="63">
        <f>SUMIF('ORION ORIGINAL DATA'!$A$8:$A$305,$A124,'ORION ORIGINAL DATA'!$E$8:$E$305)-D124</f>
        <v>0</v>
      </c>
      <c r="P124" s="6">
        <f>SUMIF('NETSUITE ORIGINAL DATA'!$A$8:$A$5000,$A124,'NETSUITE ORIGINAL DATA'!$E$8:$E$5000)-SUMIF('NETSUITE ORIGINAL DATA'!$A$8:$A$5000,$A124,'NETSUITE ORIGINAL DATA'!$G$8:$G$5000)</f>
        <v>0</v>
      </c>
      <c r="Q124" s="66">
        <f t="shared" si="7"/>
        <v>0</v>
      </c>
      <c r="R124" s="8"/>
    </row>
    <row r="125" spans="1:18" s="30" customFormat="1" x14ac:dyDescent="0.15">
      <c r="A125" s="15" t="s">
        <v>190</v>
      </c>
      <c r="B125" s="30" t="str">
        <f>IFERROR(VLOOKUP(A125,'NETSUITE ORIGINAL DATA'!$A$8:$J$957,2,FALSE),0)</f>
        <v>Cupcake Cake Vanilla</v>
      </c>
      <c r="C125" s="6"/>
      <c r="D125" s="63">
        <f>IFERROR(VLOOKUP($A125,'ORION ORIGINAL DATA'!$A$231:$H$234,3,0),0)</f>
        <v>0</v>
      </c>
      <c r="E125" s="6">
        <f>IFERROR(VLOOKUP($A125,'ORION ORIGINAL DATA'!$A$237:$H$305,3,0),0)</f>
        <v>0</v>
      </c>
      <c r="F125" s="6">
        <f>SUMIF('ORION ORIGINAL DATA'!$A$8:$A$228,$A125,'ORION ORIGINAL DATA'!$C$8:$C$228)</f>
        <v>0</v>
      </c>
      <c r="G125" s="8">
        <f t="shared" si="4"/>
        <v>0</v>
      </c>
      <c r="H125" s="6">
        <f>SUMIF('NETSUITE ORIGINAL DATA'!$A$8:$A$5000,$A125,'NETSUITE ORIGINAL DATA'!$E$8:$E$5000)</f>
        <v>0</v>
      </c>
      <c r="I125" s="66">
        <f t="shared" si="5"/>
        <v>0</v>
      </c>
      <c r="K125" s="63">
        <f>SUMIF('ORION ORIGINAL DATA'!$A$8:$A$305,$A125,'ORION ORIGINAL DATA'!$D$8:$D$305)+D125</f>
        <v>0</v>
      </c>
      <c r="L125" s="6">
        <f>SUMIF('NETSUITE ORIGINAL DATA'!$A$8:$A$5000,$A125,'NETSUITE ORIGINAL DATA'!$G$8:$G$5000)</f>
        <v>0</v>
      </c>
      <c r="M125" s="68">
        <f t="shared" si="6"/>
        <v>0</v>
      </c>
      <c r="N125" s="6"/>
      <c r="O125" s="63">
        <f>SUMIF('ORION ORIGINAL DATA'!$A$8:$A$305,$A125,'ORION ORIGINAL DATA'!$E$8:$E$305)-D125</f>
        <v>0</v>
      </c>
      <c r="P125" s="6">
        <f>SUMIF('NETSUITE ORIGINAL DATA'!$A$8:$A$5000,$A125,'NETSUITE ORIGINAL DATA'!$E$8:$E$5000)-SUMIF('NETSUITE ORIGINAL DATA'!$A$8:$A$5000,$A125,'NETSUITE ORIGINAL DATA'!$G$8:$G$5000)</f>
        <v>0</v>
      </c>
      <c r="Q125" s="66">
        <f t="shared" si="7"/>
        <v>0</v>
      </c>
      <c r="R125" s="8"/>
    </row>
    <row r="126" spans="1:18" s="30" customFormat="1" x14ac:dyDescent="0.15">
      <c r="A126" s="15" t="s">
        <v>191</v>
      </c>
      <c r="B126" s="30" t="str">
        <f>IFERROR(VLOOKUP(A126,'NETSUITE ORIGINAL DATA'!$A$8:$J$957,2,FALSE),0)</f>
        <v>Cupcake Cake Yellow</v>
      </c>
      <c r="C126" s="6"/>
      <c r="D126" s="63">
        <f>IFERROR(VLOOKUP($A126,'ORION ORIGINAL DATA'!$A$231:$H$234,3,0),0)</f>
        <v>0</v>
      </c>
      <c r="E126" s="6">
        <f>IFERROR(VLOOKUP($A126,'ORION ORIGINAL DATA'!$A$237:$H$305,3,0),0)</f>
        <v>0</v>
      </c>
      <c r="F126" s="6">
        <f>SUMIF('ORION ORIGINAL DATA'!$A$8:$A$228,$A126,'ORION ORIGINAL DATA'!$C$8:$C$228)</f>
        <v>0</v>
      </c>
      <c r="G126" s="8">
        <f t="shared" si="4"/>
        <v>0</v>
      </c>
      <c r="H126" s="6">
        <f>SUMIF('NETSUITE ORIGINAL DATA'!$A$8:$A$5000,$A126,'NETSUITE ORIGINAL DATA'!$E$8:$E$5000)</f>
        <v>0</v>
      </c>
      <c r="I126" s="66">
        <f t="shared" si="5"/>
        <v>0</v>
      </c>
      <c r="K126" s="63">
        <f>SUMIF('ORION ORIGINAL DATA'!$A$8:$A$305,$A126,'ORION ORIGINAL DATA'!$D$8:$D$305)+D126</f>
        <v>0</v>
      </c>
      <c r="L126" s="6">
        <f>SUMIF('NETSUITE ORIGINAL DATA'!$A$8:$A$5000,$A126,'NETSUITE ORIGINAL DATA'!$G$8:$G$5000)</f>
        <v>0</v>
      </c>
      <c r="M126" s="68">
        <f t="shared" si="6"/>
        <v>0</v>
      </c>
      <c r="N126" s="6"/>
      <c r="O126" s="63">
        <f>SUMIF('ORION ORIGINAL DATA'!$A$8:$A$305,$A126,'ORION ORIGINAL DATA'!$E$8:$E$305)-D126</f>
        <v>0</v>
      </c>
      <c r="P126" s="6">
        <f>SUMIF('NETSUITE ORIGINAL DATA'!$A$8:$A$5000,$A126,'NETSUITE ORIGINAL DATA'!$E$8:$E$5000)-SUMIF('NETSUITE ORIGINAL DATA'!$A$8:$A$5000,$A126,'NETSUITE ORIGINAL DATA'!$G$8:$G$5000)</f>
        <v>0</v>
      </c>
      <c r="Q126" s="66">
        <f t="shared" si="7"/>
        <v>0</v>
      </c>
      <c r="R126" s="8"/>
    </row>
    <row r="127" spans="1:18" s="30" customFormat="1" x14ac:dyDescent="0.15">
      <c r="A127" s="47" t="s">
        <v>942</v>
      </c>
      <c r="B127" s="47" t="s">
        <v>953</v>
      </c>
      <c r="C127" s="6"/>
      <c r="D127" s="63">
        <f>IFERROR(VLOOKUP($A127,'ORION ORIGINAL DATA'!$A$231:$H$234,3,0),0)</f>
        <v>0</v>
      </c>
      <c r="E127" s="6">
        <f>IFERROR(VLOOKUP($A127,'ORION ORIGINAL DATA'!$A$237:$H$305,3,0),0)</f>
        <v>0</v>
      </c>
      <c r="F127" s="6">
        <f>SUMIF('ORION ORIGINAL DATA'!$A$8:$A$228,$A127,'ORION ORIGINAL DATA'!$C$8:$C$228)</f>
        <v>11</v>
      </c>
      <c r="G127" s="8">
        <f t="shared" si="4"/>
        <v>11</v>
      </c>
      <c r="H127" s="6">
        <f>SUMIF('NETSUITE ORIGINAL DATA'!$A$8:$A$5000,$A127,'NETSUITE ORIGINAL DATA'!$E$8:$E$5000)</f>
        <v>11</v>
      </c>
      <c r="I127" s="66">
        <f t="shared" si="5"/>
        <v>0</v>
      </c>
      <c r="K127" s="63">
        <f>SUMIF('ORION ORIGINAL DATA'!$A$8:$A$305,$A127,'ORION ORIGINAL DATA'!$D$8:$D$305)+D127</f>
        <v>0</v>
      </c>
      <c r="L127" s="6">
        <f>SUMIF('NETSUITE ORIGINAL DATA'!$A$8:$A$5000,$A127,'NETSUITE ORIGINAL DATA'!$G$8:$G$5000)</f>
        <v>0</v>
      </c>
      <c r="M127" s="68">
        <f t="shared" si="6"/>
        <v>0</v>
      </c>
      <c r="N127" s="6"/>
      <c r="O127" s="63">
        <f>SUMIF('ORION ORIGINAL DATA'!$A$8:$A$305,$A127,'ORION ORIGINAL DATA'!$E$8:$E$305)-D127</f>
        <v>11</v>
      </c>
      <c r="P127" s="6">
        <f>SUMIF('NETSUITE ORIGINAL DATA'!$A$8:$A$5000,$A127,'NETSUITE ORIGINAL DATA'!$E$8:$E$5000)-SUMIF('NETSUITE ORIGINAL DATA'!$A$8:$A$5000,$A127,'NETSUITE ORIGINAL DATA'!$G$8:$G$5000)</f>
        <v>11</v>
      </c>
      <c r="Q127" s="66">
        <f t="shared" si="7"/>
        <v>0</v>
      </c>
      <c r="R127" s="8"/>
    </row>
    <row r="128" spans="1:18" s="30" customFormat="1" x14ac:dyDescent="0.15">
      <c r="A128" s="47" t="s">
        <v>941</v>
      </c>
      <c r="B128" s="47" t="s">
        <v>954</v>
      </c>
      <c r="C128" s="6"/>
      <c r="D128" s="63">
        <f>IFERROR(VLOOKUP($A128,'ORION ORIGINAL DATA'!$A$231:$H$234,3,0),0)</f>
        <v>0</v>
      </c>
      <c r="E128" s="6">
        <f>IFERROR(VLOOKUP($A128,'ORION ORIGINAL DATA'!$A$237:$H$305,3,0),0)</f>
        <v>0</v>
      </c>
      <c r="F128" s="6">
        <f>SUMIF('ORION ORIGINAL DATA'!$A$8:$A$228,$A128,'ORION ORIGINAL DATA'!$C$8:$C$228)</f>
        <v>0</v>
      </c>
      <c r="G128" s="8">
        <f t="shared" si="4"/>
        <v>0</v>
      </c>
      <c r="H128" s="6">
        <f>SUMIF('NETSUITE ORIGINAL DATA'!$A$8:$A$5000,$A128,'NETSUITE ORIGINAL DATA'!$E$8:$E$5000)</f>
        <v>0</v>
      </c>
      <c r="I128" s="66">
        <f t="shared" si="5"/>
        <v>0</v>
      </c>
      <c r="K128" s="63">
        <f>SUMIF('ORION ORIGINAL DATA'!$A$8:$A$305,$A128,'ORION ORIGINAL DATA'!$D$8:$D$305)+D128</f>
        <v>0</v>
      </c>
      <c r="L128" s="6">
        <f>SUMIF('NETSUITE ORIGINAL DATA'!$A$8:$A$5000,$A128,'NETSUITE ORIGINAL DATA'!$G$8:$G$5000)</f>
        <v>0</v>
      </c>
      <c r="M128" s="68">
        <f t="shared" si="6"/>
        <v>0</v>
      </c>
      <c r="N128" s="6"/>
      <c r="O128" s="63">
        <f>SUMIF('ORION ORIGINAL DATA'!$A$8:$A$305,$A128,'ORION ORIGINAL DATA'!$E$8:$E$305)-D128</f>
        <v>0</v>
      </c>
      <c r="P128" s="6">
        <f>SUMIF('NETSUITE ORIGINAL DATA'!$A$8:$A$5000,$A128,'NETSUITE ORIGINAL DATA'!$E$8:$E$5000)-SUMIF('NETSUITE ORIGINAL DATA'!$A$8:$A$5000,$A128,'NETSUITE ORIGINAL DATA'!$G$8:$G$5000)</f>
        <v>0</v>
      </c>
      <c r="Q128" s="66">
        <f t="shared" si="7"/>
        <v>0</v>
      </c>
      <c r="R128" s="8"/>
    </row>
    <row r="129" spans="1:18" s="30" customFormat="1" x14ac:dyDescent="0.15">
      <c r="A129" s="47" t="s">
        <v>940</v>
      </c>
      <c r="B129" s="47" t="s">
        <v>955</v>
      </c>
      <c r="C129" s="6"/>
      <c r="D129" s="63">
        <f>IFERROR(VLOOKUP($A129,'ORION ORIGINAL DATA'!$A$231:$H$234,3,0),0)</f>
        <v>0</v>
      </c>
      <c r="E129" s="6">
        <f>IFERROR(VLOOKUP($A129,'ORION ORIGINAL DATA'!$A$237:$H$305,3,0),0)</f>
        <v>0</v>
      </c>
      <c r="F129" s="6">
        <f>SUMIF('ORION ORIGINAL DATA'!$A$8:$A$228,$A129,'ORION ORIGINAL DATA'!$C$8:$C$228)</f>
        <v>0</v>
      </c>
      <c r="G129" s="8">
        <f t="shared" si="4"/>
        <v>0</v>
      </c>
      <c r="H129" s="6">
        <f>SUMIF('NETSUITE ORIGINAL DATA'!$A$8:$A$5000,$A129,'NETSUITE ORIGINAL DATA'!$E$8:$E$5000)</f>
        <v>0</v>
      </c>
      <c r="I129" s="66">
        <f t="shared" si="5"/>
        <v>0</v>
      </c>
      <c r="K129" s="63">
        <f>SUMIF('ORION ORIGINAL DATA'!$A$8:$A$305,$A129,'ORION ORIGINAL DATA'!$D$8:$D$305)+D129</f>
        <v>0</v>
      </c>
      <c r="L129" s="6">
        <f>SUMIF('NETSUITE ORIGINAL DATA'!$A$8:$A$5000,$A129,'NETSUITE ORIGINAL DATA'!$G$8:$G$5000)</f>
        <v>0</v>
      </c>
      <c r="M129" s="68">
        <f t="shared" si="6"/>
        <v>0</v>
      </c>
      <c r="N129" s="6"/>
      <c r="O129" s="63">
        <f>SUMIF('ORION ORIGINAL DATA'!$A$8:$A$305,$A129,'ORION ORIGINAL DATA'!$E$8:$E$305)-D129</f>
        <v>0</v>
      </c>
      <c r="P129" s="6">
        <f>SUMIF('NETSUITE ORIGINAL DATA'!$A$8:$A$5000,$A129,'NETSUITE ORIGINAL DATA'!$E$8:$E$5000)-SUMIF('NETSUITE ORIGINAL DATA'!$A$8:$A$5000,$A129,'NETSUITE ORIGINAL DATA'!$G$8:$G$5000)</f>
        <v>0</v>
      </c>
      <c r="Q129" s="66">
        <f t="shared" si="7"/>
        <v>0</v>
      </c>
      <c r="R129" s="8"/>
    </row>
    <row r="130" spans="1:18" s="30" customFormat="1" x14ac:dyDescent="0.15">
      <c r="A130" s="15" t="s">
        <v>193</v>
      </c>
      <c r="B130" s="30" t="str">
        <f>IFERROR(VLOOKUP(A130,'NETSUITE ORIGINAL DATA'!$A$8:$J$957,2,FALSE),0)</f>
        <v>2016 Green Toys Catalogs</v>
      </c>
      <c r="C130" s="6"/>
      <c r="D130" s="63">
        <f>IFERROR(VLOOKUP($A130,'ORION ORIGINAL DATA'!$A$231:$H$234,3,0),0)</f>
        <v>0</v>
      </c>
      <c r="E130" s="6">
        <f>IFERROR(VLOOKUP($A130,'ORION ORIGINAL DATA'!$A$237:$H$305,3,0),0)</f>
        <v>0</v>
      </c>
      <c r="F130" s="6">
        <f>SUMIF('ORION ORIGINAL DATA'!$A$8:$A$228,$A130,'ORION ORIGINAL DATA'!$C$8:$C$228)</f>
        <v>0</v>
      </c>
      <c r="G130" s="8">
        <f t="shared" si="4"/>
        <v>0</v>
      </c>
      <c r="H130" s="6">
        <f>SUMIF('NETSUITE ORIGINAL DATA'!$A$8:$A$5000,$A130,'NETSUITE ORIGINAL DATA'!$E$8:$E$5000)</f>
        <v>0</v>
      </c>
      <c r="I130" s="66">
        <f t="shared" si="5"/>
        <v>0</v>
      </c>
      <c r="K130" s="63">
        <f>SUMIF('ORION ORIGINAL DATA'!$A$8:$A$305,$A130,'ORION ORIGINAL DATA'!$D$8:$D$305)+D130</f>
        <v>0</v>
      </c>
      <c r="L130" s="6">
        <f>SUMIF('NETSUITE ORIGINAL DATA'!$A$8:$A$5000,$A130,'NETSUITE ORIGINAL DATA'!$G$8:$G$5000)</f>
        <v>0</v>
      </c>
      <c r="M130" s="68">
        <f t="shared" si="6"/>
        <v>0</v>
      </c>
      <c r="N130" s="6"/>
      <c r="O130" s="63">
        <f>SUMIF('ORION ORIGINAL DATA'!$A$8:$A$305,$A130,'ORION ORIGINAL DATA'!$E$8:$E$305)-D130</f>
        <v>0</v>
      </c>
      <c r="P130" s="6">
        <f>SUMIF('NETSUITE ORIGINAL DATA'!$A$8:$A$5000,$A130,'NETSUITE ORIGINAL DATA'!$E$8:$E$5000)-SUMIF('NETSUITE ORIGINAL DATA'!$A$8:$A$5000,$A130,'NETSUITE ORIGINAL DATA'!$G$8:$G$5000)</f>
        <v>0</v>
      </c>
      <c r="Q130" s="66">
        <f t="shared" si="7"/>
        <v>0</v>
      </c>
      <c r="R130" s="8"/>
    </row>
    <row r="131" spans="1:18" s="30" customFormat="1" x14ac:dyDescent="0.15">
      <c r="A131" s="15" t="s">
        <v>194</v>
      </c>
      <c r="B131" s="30" t="str">
        <f>IFERROR(VLOOKUP(A131,'NETSUITE ORIGINAL DATA'!$A$8:$J$957,2,FALSE),0)</f>
        <v>2017 Catalogs</v>
      </c>
      <c r="C131" s="6"/>
      <c r="D131" s="63">
        <f>IFERROR(VLOOKUP($A131,'ORION ORIGINAL DATA'!$A$231:$H$234,3,0),0)</f>
        <v>0</v>
      </c>
      <c r="E131" s="6">
        <f>IFERROR(VLOOKUP($A131,'ORION ORIGINAL DATA'!$A$237:$H$305,3,0),0)</f>
        <v>0</v>
      </c>
      <c r="F131" s="6">
        <f>SUMIF('ORION ORIGINAL DATA'!$A$8:$A$228,$A131,'ORION ORIGINAL DATA'!$C$8:$C$228)</f>
        <v>200</v>
      </c>
      <c r="G131" s="8">
        <f t="shared" si="4"/>
        <v>200</v>
      </c>
      <c r="H131" s="6">
        <f>SUMIF('NETSUITE ORIGINAL DATA'!$A$8:$A$5000,$A131,'NETSUITE ORIGINAL DATA'!$E$8:$E$5000)</f>
        <v>200</v>
      </c>
      <c r="I131" s="66">
        <f t="shared" si="5"/>
        <v>0</v>
      </c>
      <c r="K131" s="63">
        <f>SUMIF('ORION ORIGINAL DATA'!$A$8:$A$305,$A131,'ORION ORIGINAL DATA'!$D$8:$D$305)+D131</f>
        <v>0</v>
      </c>
      <c r="L131" s="6">
        <f>SUMIF('NETSUITE ORIGINAL DATA'!$A$8:$A$5000,$A131,'NETSUITE ORIGINAL DATA'!$G$8:$G$5000)</f>
        <v>0</v>
      </c>
      <c r="M131" s="68">
        <f t="shared" si="6"/>
        <v>0</v>
      </c>
      <c r="N131" s="6"/>
      <c r="O131" s="63">
        <f>SUMIF('ORION ORIGINAL DATA'!$A$8:$A$305,$A131,'ORION ORIGINAL DATA'!$E$8:$E$305)-D131</f>
        <v>200</v>
      </c>
      <c r="P131" s="6">
        <f>SUMIF('NETSUITE ORIGINAL DATA'!$A$8:$A$5000,$A131,'NETSUITE ORIGINAL DATA'!$E$8:$E$5000)-SUMIF('NETSUITE ORIGINAL DATA'!$A$8:$A$5000,$A131,'NETSUITE ORIGINAL DATA'!$G$8:$G$5000)</f>
        <v>200</v>
      </c>
      <c r="Q131" s="66">
        <f t="shared" si="7"/>
        <v>0</v>
      </c>
      <c r="R131" s="8"/>
    </row>
    <row r="132" spans="1:18" s="30" customFormat="1" x14ac:dyDescent="0.15">
      <c r="A132" s="15" t="s">
        <v>192</v>
      </c>
      <c r="B132" s="30" t="str">
        <f>IFERROR(VLOOKUP(A132,'NETSUITE ORIGINAL DATA'!$A$8:$J$957,2,FALSE),0)</f>
        <v>Fire Cat - Orange 144C - CC10106973WE..</v>
      </c>
      <c r="C132" s="6"/>
      <c r="D132" s="63">
        <f>IFERROR(VLOOKUP($A132,'ORION ORIGINAL DATA'!$A$231:$H$234,3,0),0)</f>
        <v>0</v>
      </c>
      <c r="E132" s="6">
        <f>IFERROR(VLOOKUP($A132,'ORION ORIGINAL DATA'!$A$237:$H$305,3,0),0)</f>
        <v>0</v>
      </c>
      <c r="F132" s="6">
        <f>SUMIF('ORION ORIGINAL DATA'!$A$8:$A$228,$A132,'ORION ORIGINAL DATA'!$C$8:$C$228)</f>
        <v>0</v>
      </c>
      <c r="G132" s="8">
        <f t="shared" si="4"/>
        <v>0</v>
      </c>
      <c r="H132" s="6">
        <f>SUMIF('NETSUITE ORIGINAL DATA'!$A$8:$A$5000,$A132,'NETSUITE ORIGINAL DATA'!$E$8:$E$5000)</f>
        <v>0</v>
      </c>
      <c r="I132" s="66">
        <f t="shared" si="5"/>
        <v>0</v>
      </c>
      <c r="K132" s="63">
        <f>SUMIF('ORION ORIGINAL DATA'!$A$8:$A$305,$A132,'ORION ORIGINAL DATA'!$D$8:$D$305)+D132</f>
        <v>0</v>
      </c>
      <c r="L132" s="6">
        <f>SUMIF('NETSUITE ORIGINAL DATA'!$A$8:$A$5000,$A132,'NETSUITE ORIGINAL DATA'!$G$8:$G$5000)</f>
        <v>0</v>
      </c>
      <c r="M132" s="68">
        <f t="shared" si="6"/>
        <v>0</v>
      </c>
      <c r="N132" s="6"/>
      <c r="O132" s="63">
        <f>SUMIF('ORION ORIGINAL DATA'!$A$8:$A$305,$A132,'ORION ORIGINAL DATA'!$E$8:$E$305)-D132</f>
        <v>0</v>
      </c>
      <c r="P132" s="6">
        <f>SUMIF('NETSUITE ORIGINAL DATA'!$A$8:$A$5000,$A132,'NETSUITE ORIGINAL DATA'!$E$8:$E$5000)-SUMIF('NETSUITE ORIGINAL DATA'!$A$8:$A$5000,$A132,'NETSUITE ORIGINAL DATA'!$G$8:$G$5000)</f>
        <v>0</v>
      </c>
      <c r="Q132" s="66">
        <f t="shared" si="7"/>
        <v>0</v>
      </c>
      <c r="R132" s="8"/>
    </row>
    <row r="133" spans="1:18" s="30" customFormat="1" x14ac:dyDescent="0.15">
      <c r="A133" s="15" t="s">
        <v>196</v>
      </c>
      <c r="B133" s="30" t="str">
        <f>IFERROR(VLOOKUP(A133,'NETSUITE ORIGINAL DATA'!$A$8:$J$957,2,FALSE),0)</f>
        <v>Classroom Cafe Dining Set - Part ID:1881E</v>
      </c>
      <c r="C133" s="6"/>
      <c r="D133" s="63">
        <f>IFERROR(VLOOKUP($A133,'ORION ORIGINAL DATA'!$A$231:$H$234,3,0),0)</f>
        <v>0</v>
      </c>
      <c r="E133" s="6">
        <f>IFERROR(VLOOKUP($A133,'ORION ORIGINAL DATA'!$A$237:$H$305,3,0),0)</f>
        <v>0</v>
      </c>
      <c r="F133" s="6">
        <f>SUMIF('ORION ORIGINAL DATA'!$A$8:$A$228,$A133,'ORION ORIGINAL DATA'!$C$8:$C$228)</f>
        <v>0</v>
      </c>
      <c r="G133" s="8">
        <f t="shared" si="4"/>
        <v>0</v>
      </c>
      <c r="H133" s="6">
        <f>SUMIF('NETSUITE ORIGINAL DATA'!$A$8:$A$5000,$A133,'NETSUITE ORIGINAL DATA'!$E$8:$E$5000)</f>
        <v>0</v>
      </c>
      <c r="I133" s="66">
        <f t="shared" si="5"/>
        <v>0</v>
      </c>
      <c r="K133" s="63">
        <f>SUMIF('ORION ORIGINAL DATA'!$A$8:$A$305,$A133,'ORION ORIGINAL DATA'!$D$8:$D$305)+D133</f>
        <v>0</v>
      </c>
      <c r="L133" s="6">
        <f>SUMIF('NETSUITE ORIGINAL DATA'!$A$8:$A$5000,$A133,'NETSUITE ORIGINAL DATA'!$G$8:$G$5000)</f>
        <v>0</v>
      </c>
      <c r="M133" s="68">
        <f t="shared" si="6"/>
        <v>0</v>
      </c>
      <c r="N133" s="6"/>
      <c r="O133" s="63">
        <f>SUMIF('ORION ORIGINAL DATA'!$A$8:$A$305,$A133,'ORION ORIGINAL DATA'!$E$8:$E$305)-D133</f>
        <v>0</v>
      </c>
      <c r="P133" s="6">
        <f>SUMIF('NETSUITE ORIGINAL DATA'!$A$8:$A$5000,$A133,'NETSUITE ORIGINAL DATA'!$E$8:$E$5000)-SUMIF('NETSUITE ORIGINAL DATA'!$A$8:$A$5000,$A133,'NETSUITE ORIGINAL DATA'!$G$8:$G$5000)</f>
        <v>0</v>
      </c>
      <c r="Q133" s="66">
        <f t="shared" si="7"/>
        <v>0</v>
      </c>
      <c r="R133" s="8"/>
    </row>
    <row r="134" spans="1:18" s="30" customFormat="1" x14ac:dyDescent="0.15">
      <c r="A134" s="15" t="s">
        <v>12</v>
      </c>
      <c r="B134" s="30" t="str">
        <f>IFERROR(VLOOKUP(A134,'NETSUITE ORIGINAL DATA'!$A$8:$J$957,2,FALSE),0)</f>
        <v>Cupcake 2 Pack Version A (PVY + YPV)</v>
      </c>
      <c r="C134" s="6"/>
      <c r="D134" s="63">
        <f>IFERROR(VLOOKUP($A134,'ORION ORIGINAL DATA'!$A$231:$H$234,3,0),0)</f>
        <v>0</v>
      </c>
      <c r="E134" s="6">
        <f>IFERROR(VLOOKUP($A134,'ORION ORIGINAL DATA'!$A$237:$H$305,3,0),0)</f>
        <v>0</v>
      </c>
      <c r="F134" s="6">
        <f>SUMIF('ORION ORIGINAL DATA'!$A$8:$A$228,$A134,'ORION ORIGINAL DATA'!$C$8:$C$228)</f>
        <v>0</v>
      </c>
      <c r="G134" s="8">
        <f t="shared" si="4"/>
        <v>0</v>
      </c>
      <c r="H134" s="6">
        <f>SUMIF('NETSUITE ORIGINAL DATA'!$A$8:$A$5000,$A134,'NETSUITE ORIGINAL DATA'!$E$8:$E$5000)</f>
        <v>0</v>
      </c>
      <c r="I134" s="66">
        <f t="shared" si="5"/>
        <v>0</v>
      </c>
      <c r="K134" s="63">
        <f>SUMIF('ORION ORIGINAL DATA'!$A$8:$A$305,$A134,'ORION ORIGINAL DATA'!$D$8:$D$305)+D134</f>
        <v>0</v>
      </c>
      <c r="L134" s="6">
        <f>SUMIF('NETSUITE ORIGINAL DATA'!$A$8:$A$5000,$A134,'NETSUITE ORIGINAL DATA'!$G$8:$G$5000)</f>
        <v>0</v>
      </c>
      <c r="M134" s="68">
        <f t="shared" si="6"/>
        <v>0</v>
      </c>
      <c r="N134" s="6"/>
      <c r="O134" s="63">
        <f>SUMIF('ORION ORIGINAL DATA'!$A$8:$A$305,$A134,'ORION ORIGINAL DATA'!$E$8:$E$305)-D134</f>
        <v>0</v>
      </c>
      <c r="P134" s="6">
        <f>SUMIF('NETSUITE ORIGINAL DATA'!$A$8:$A$5000,$A134,'NETSUITE ORIGINAL DATA'!$E$8:$E$5000)-SUMIF('NETSUITE ORIGINAL DATA'!$A$8:$A$5000,$A134,'NETSUITE ORIGINAL DATA'!$G$8:$G$5000)</f>
        <v>0</v>
      </c>
      <c r="Q134" s="66">
        <f t="shared" si="7"/>
        <v>0</v>
      </c>
      <c r="R134" s="8"/>
    </row>
    <row r="135" spans="1:18" s="30" customFormat="1" x14ac:dyDescent="0.15">
      <c r="A135" s="15" t="s">
        <v>13</v>
      </c>
      <c r="B135" s="30" t="str">
        <f>IFERROR(VLOOKUP(A135,'NETSUITE ORIGINAL DATA'!$A$8:$J$957,2,FALSE),0)</f>
        <v>Cupcake 2 Pack Version B (YPV+VYP)</v>
      </c>
      <c r="C135" s="6"/>
      <c r="D135" s="63">
        <f>IFERROR(VLOOKUP($A135,'ORION ORIGINAL DATA'!$A$231:$H$234,3,0),0)</f>
        <v>0</v>
      </c>
      <c r="E135" s="6">
        <f>IFERROR(VLOOKUP($A135,'ORION ORIGINAL DATA'!$A$237:$H$305,3,0),0)</f>
        <v>0</v>
      </c>
      <c r="F135" s="6">
        <f>SUMIF('ORION ORIGINAL DATA'!$A$8:$A$228,$A135,'ORION ORIGINAL DATA'!$C$8:$C$228)</f>
        <v>0</v>
      </c>
      <c r="G135" s="8">
        <f t="shared" si="4"/>
        <v>0</v>
      </c>
      <c r="H135" s="6">
        <f>SUMIF('NETSUITE ORIGINAL DATA'!$A$8:$A$5000,$A135,'NETSUITE ORIGINAL DATA'!$E$8:$E$5000)</f>
        <v>0</v>
      </c>
      <c r="I135" s="66">
        <f t="shared" si="5"/>
        <v>0</v>
      </c>
      <c r="K135" s="63">
        <f>SUMIF('ORION ORIGINAL DATA'!$A$8:$A$305,$A135,'ORION ORIGINAL DATA'!$D$8:$D$305)+D135</f>
        <v>0</v>
      </c>
      <c r="L135" s="6">
        <f>SUMIF('NETSUITE ORIGINAL DATA'!$A$8:$A$5000,$A135,'NETSUITE ORIGINAL DATA'!$G$8:$G$5000)</f>
        <v>0</v>
      </c>
      <c r="M135" s="68">
        <f t="shared" si="6"/>
        <v>0</v>
      </c>
      <c r="N135" s="6"/>
      <c r="O135" s="63">
        <f>SUMIF('ORION ORIGINAL DATA'!$A$8:$A$305,$A135,'ORION ORIGINAL DATA'!$E$8:$E$305)-D135</f>
        <v>0</v>
      </c>
      <c r="P135" s="6">
        <f>SUMIF('NETSUITE ORIGINAL DATA'!$A$8:$A$5000,$A135,'NETSUITE ORIGINAL DATA'!$E$8:$E$5000)-SUMIF('NETSUITE ORIGINAL DATA'!$A$8:$A$5000,$A135,'NETSUITE ORIGINAL DATA'!$G$8:$G$5000)</f>
        <v>0</v>
      </c>
      <c r="Q135" s="66">
        <f t="shared" si="7"/>
        <v>0</v>
      </c>
      <c r="R135" s="8"/>
    </row>
    <row r="136" spans="1:18" s="30" customFormat="1" x14ac:dyDescent="0.15">
      <c r="A136" s="15" t="s">
        <v>14</v>
      </c>
      <c r="B136" s="30" t="str">
        <f>IFERROR(VLOOKUP(A136,'NETSUITE ORIGINAL DATA'!$A$8:$J$957,2,FALSE),0)</f>
        <v>Cupcake 2 Pack Version C (VYP+PVY)</v>
      </c>
      <c r="C136" s="6"/>
      <c r="D136" s="63">
        <f>IFERROR(VLOOKUP($A136,'ORION ORIGINAL DATA'!$A$231:$H$234,3,0),0)</f>
        <v>0</v>
      </c>
      <c r="E136" s="6">
        <f>IFERROR(VLOOKUP($A136,'ORION ORIGINAL DATA'!$A$237:$H$305,3,0),0)</f>
        <v>0</v>
      </c>
      <c r="F136" s="6">
        <f>SUMIF('ORION ORIGINAL DATA'!$A$8:$A$228,$A136,'ORION ORIGINAL DATA'!$C$8:$C$228)</f>
        <v>0</v>
      </c>
      <c r="G136" s="8">
        <f t="shared" si="4"/>
        <v>0</v>
      </c>
      <c r="H136" s="6">
        <f>SUMIF('NETSUITE ORIGINAL DATA'!$A$8:$A$5000,$A136,'NETSUITE ORIGINAL DATA'!$E$8:$E$5000)</f>
        <v>0</v>
      </c>
      <c r="I136" s="66">
        <f t="shared" si="5"/>
        <v>0</v>
      </c>
      <c r="K136" s="63">
        <f>SUMIF('ORION ORIGINAL DATA'!$A$8:$A$305,$A136,'ORION ORIGINAL DATA'!$D$8:$D$305)+D136</f>
        <v>0</v>
      </c>
      <c r="L136" s="6">
        <f>SUMIF('NETSUITE ORIGINAL DATA'!$A$8:$A$5000,$A136,'NETSUITE ORIGINAL DATA'!$G$8:$G$5000)</f>
        <v>0</v>
      </c>
      <c r="M136" s="68">
        <f t="shared" si="6"/>
        <v>0</v>
      </c>
      <c r="N136" s="6"/>
      <c r="O136" s="63">
        <f>SUMIF('ORION ORIGINAL DATA'!$A$8:$A$305,$A136,'ORION ORIGINAL DATA'!$E$8:$E$305)-D136</f>
        <v>0</v>
      </c>
      <c r="P136" s="6">
        <f>SUMIF('NETSUITE ORIGINAL DATA'!$A$8:$A$5000,$A136,'NETSUITE ORIGINAL DATA'!$E$8:$E$5000)-SUMIF('NETSUITE ORIGINAL DATA'!$A$8:$A$5000,$A136,'NETSUITE ORIGINAL DATA'!$G$8:$G$5000)</f>
        <v>0</v>
      </c>
      <c r="Q136" s="66">
        <f t="shared" si="7"/>
        <v>0</v>
      </c>
      <c r="R136" s="8"/>
    </row>
    <row r="137" spans="1:18" s="30" customFormat="1" x14ac:dyDescent="0.15">
      <c r="A137" s="15" t="s">
        <v>15</v>
      </c>
      <c r="B137" s="30" t="str">
        <f>IFERROR(VLOOKUP(A137,'NETSUITE ORIGINAL DATA'!$A$8:$J$957,2,FALSE),0)</f>
        <v>Cupcake (Individual) - Pink Frosting, Vanilla Cake, Yellow Liner</v>
      </c>
      <c r="C137" s="6"/>
      <c r="D137" s="63">
        <f>IFERROR(VLOOKUP($A137,'ORION ORIGINAL DATA'!$A$231:$H$234,3,0),0)</f>
        <v>0</v>
      </c>
      <c r="E137" s="6">
        <f>IFERROR(VLOOKUP($A137,'ORION ORIGINAL DATA'!$A$237:$H$305,3,0),0)</f>
        <v>0</v>
      </c>
      <c r="F137" s="6">
        <f>SUMIF('ORION ORIGINAL DATA'!$A$8:$A$228,$A137,'ORION ORIGINAL DATA'!$C$8:$C$228)</f>
        <v>0</v>
      </c>
      <c r="G137" s="8">
        <f t="shared" si="4"/>
        <v>0</v>
      </c>
      <c r="H137" s="6">
        <f>SUMIF('NETSUITE ORIGINAL DATA'!$A$8:$A$5000,$A137,'NETSUITE ORIGINAL DATA'!$E$8:$E$5000)</f>
        <v>0</v>
      </c>
      <c r="I137" s="66">
        <f t="shared" si="5"/>
        <v>0</v>
      </c>
      <c r="K137" s="63">
        <f>SUMIF('ORION ORIGINAL DATA'!$A$8:$A$305,$A137,'ORION ORIGINAL DATA'!$D$8:$D$305)+D137</f>
        <v>0</v>
      </c>
      <c r="L137" s="6">
        <f>SUMIF('NETSUITE ORIGINAL DATA'!$A$8:$A$5000,$A137,'NETSUITE ORIGINAL DATA'!$G$8:$G$5000)</f>
        <v>0</v>
      </c>
      <c r="M137" s="68">
        <f t="shared" si="6"/>
        <v>0</v>
      </c>
      <c r="N137" s="6"/>
      <c r="O137" s="63">
        <f>SUMIF('ORION ORIGINAL DATA'!$A$8:$A$305,$A137,'ORION ORIGINAL DATA'!$E$8:$E$305)-D137</f>
        <v>0</v>
      </c>
      <c r="P137" s="6">
        <f>SUMIF('NETSUITE ORIGINAL DATA'!$A$8:$A$5000,$A137,'NETSUITE ORIGINAL DATA'!$E$8:$E$5000)-SUMIF('NETSUITE ORIGINAL DATA'!$A$8:$A$5000,$A137,'NETSUITE ORIGINAL DATA'!$G$8:$G$5000)</f>
        <v>0</v>
      </c>
      <c r="Q137" s="66">
        <f t="shared" si="7"/>
        <v>0</v>
      </c>
      <c r="R137" s="8"/>
    </row>
    <row r="138" spans="1:18" s="30" customFormat="1" x14ac:dyDescent="0.15">
      <c r="A138" s="15" t="s">
        <v>16</v>
      </c>
      <c r="B138" s="30" t="str">
        <f>IFERROR(VLOOKUP(A138,'NETSUITE ORIGINAL DATA'!$A$8:$J$957,2,FALSE),0)</f>
        <v>Cupcake (Individual) - Vanilla Frosting, Yellow Cake, Pink Liner</v>
      </c>
      <c r="C138" s="6"/>
      <c r="D138" s="63">
        <f>IFERROR(VLOOKUP($A138,'ORION ORIGINAL DATA'!$A$231:$H$234,3,0),0)</f>
        <v>0</v>
      </c>
      <c r="E138" s="6">
        <f>IFERROR(VLOOKUP($A138,'ORION ORIGINAL DATA'!$A$237:$H$305,3,0),0)</f>
        <v>0</v>
      </c>
      <c r="F138" s="6">
        <f>SUMIF('ORION ORIGINAL DATA'!$A$8:$A$228,$A138,'ORION ORIGINAL DATA'!$C$8:$C$228)</f>
        <v>0</v>
      </c>
      <c r="G138" s="8">
        <f t="shared" si="4"/>
        <v>0</v>
      </c>
      <c r="H138" s="6">
        <f>SUMIF('NETSUITE ORIGINAL DATA'!$A$8:$A$5000,$A138,'NETSUITE ORIGINAL DATA'!$E$8:$E$5000)</f>
        <v>0</v>
      </c>
      <c r="I138" s="66">
        <f t="shared" si="5"/>
        <v>0</v>
      </c>
      <c r="K138" s="63">
        <f>SUMIF('ORION ORIGINAL DATA'!$A$8:$A$305,$A138,'ORION ORIGINAL DATA'!$D$8:$D$305)+D138</f>
        <v>0</v>
      </c>
      <c r="L138" s="6">
        <f>SUMIF('NETSUITE ORIGINAL DATA'!$A$8:$A$5000,$A138,'NETSUITE ORIGINAL DATA'!$G$8:$G$5000)</f>
        <v>0</v>
      </c>
      <c r="M138" s="68">
        <f t="shared" si="6"/>
        <v>0</v>
      </c>
      <c r="N138" s="6"/>
      <c r="O138" s="63">
        <f>SUMIF('ORION ORIGINAL DATA'!$A$8:$A$305,$A138,'ORION ORIGINAL DATA'!$E$8:$E$305)-D138</f>
        <v>0</v>
      </c>
      <c r="P138" s="6">
        <f>SUMIF('NETSUITE ORIGINAL DATA'!$A$8:$A$5000,$A138,'NETSUITE ORIGINAL DATA'!$E$8:$E$5000)-SUMIF('NETSUITE ORIGINAL DATA'!$A$8:$A$5000,$A138,'NETSUITE ORIGINAL DATA'!$G$8:$G$5000)</f>
        <v>0</v>
      </c>
      <c r="Q138" s="66">
        <f t="shared" si="7"/>
        <v>0</v>
      </c>
      <c r="R138" s="8"/>
    </row>
    <row r="139" spans="1:18" s="30" customFormat="1" x14ac:dyDescent="0.15">
      <c r="A139" s="15" t="s">
        <v>17</v>
      </c>
      <c r="B139" s="30" t="str">
        <f>IFERROR(VLOOKUP(A139,'NETSUITE ORIGINAL DATA'!$A$8:$J$957,2,FALSE),0)</f>
        <v>Cupcake (Individual) - Yellow Frosting, Pink Cake, Vanilla Liner</v>
      </c>
      <c r="C139" s="6"/>
      <c r="D139" s="63">
        <f>IFERROR(VLOOKUP($A139,'ORION ORIGINAL DATA'!$A$231:$H$234,3,0),0)</f>
        <v>0</v>
      </c>
      <c r="E139" s="6">
        <f>IFERROR(VLOOKUP($A139,'ORION ORIGINAL DATA'!$A$237:$H$305,3,0),0)</f>
        <v>0</v>
      </c>
      <c r="F139" s="6">
        <f>SUMIF('ORION ORIGINAL DATA'!$A$8:$A$228,$A139,'ORION ORIGINAL DATA'!$C$8:$C$228)</f>
        <v>0</v>
      </c>
      <c r="G139" s="8">
        <f t="shared" ref="G139:G202" si="8">SUM(D139:F139)</f>
        <v>0</v>
      </c>
      <c r="H139" s="6">
        <f>SUMIF('NETSUITE ORIGINAL DATA'!$A$8:$A$5000,$A139,'NETSUITE ORIGINAL DATA'!$E$8:$E$5000)</f>
        <v>0</v>
      </c>
      <c r="I139" s="66">
        <f t="shared" ref="I139:I202" si="9">SUM(G139-H139)</f>
        <v>0</v>
      </c>
      <c r="K139" s="63">
        <f>SUMIF('ORION ORIGINAL DATA'!$A$8:$A$305,$A139,'ORION ORIGINAL DATA'!$D$8:$D$305)+D139</f>
        <v>0</v>
      </c>
      <c r="L139" s="6">
        <f>SUMIF('NETSUITE ORIGINAL DATA'!$A$8:$A$5000,$A139,'NETSUITE ORIGINAL DATA'!$G$8:$G$5000)</f>
        <v>0</v>
      </c>
      <c r="M139" s="68">
        <f t="shared" ref="M139:M202" si="10">K139-L139</f>
        <v>0</v>
      </c>
      <c r="N139" s="6"/>
      <c r="O139" s="63">
        <f>SUMIF('ORION ORIGINAL DATA'!$A$8:$A$305,$A139,'ORION ORIGINAL DATA'!$E$8:$E$305)-D139</f>
        <v>0</v>
      </c>
      <c r="P139" s="6">
        <f>SUMIF('NETSUITE ORIGINAL DATA'!$A$8:$A$5000,$A139,'NETSUITE ORIGINAL DATA'!$E$8:$E$5000)-SUMIF('NETSUITE ORIGINAL DATA'!$A$8:$A$5000,$A139,'NETSUITE ORIGINAL DATA'!$G$8:$G$5000)</f>
        <v>0</v>
      </c>
      <c r="Q139" s="66">
        <f t="shared" ref="Q139:Q202" si="11">SUM(O139-P139)</f>
        <v>0</v>
      </c>
      <c r="R139" s="8"/>
    </row>
    <row r="140" spans="1:18" s="30" customFormat="1" x14ac:dyDescent="0.15">
      <c r="A140" s="15" t="s">
        <v>18</v>
      </c>
      <c r="B140" s="30" t="str">
        <f>IFERROR(VLOOKUP(A140,'NETSUITE ORIGINAL DATA'!$A$8:$J$957,2,FALSE),0)</f>
        <v>Dough - 4oz - Blue 01 (48 units/cs)</v>
      </c>
      <c r="C140" s="6"/>
      <c r="D140" s="63">
        <f>IFERROR(VLOOKUP($A140,'ORION ORIGINAL DATA'!$A$231:$H$234,3,0),0)</f>
        <v>0</v>
      </c>
      <c r="E140" s="6">
        <f>IFERROR(VLOOKUP($A140,'ORION ORIGINAL DATA'!$A$237:$H$305,3,0),0)</f>
        <v>0</v>
      </c>
      <c r="F140" s="6">
        <f>SUMIF('ORION ORIGINAL DATA'!$A$8:$A$228,$A140,'ORION ORIGINAL DATA'!$C$8:$C$228)</f>
        <v>0</v>
      </c>
      <c r="G140" s="8">
        <f t="shared" si="8"/>
        <v>0</v>
      </c>
      <c r="H140" s="6">
        <f>SUMIF('NETSUITE ORIGINAL DATA'!$A$8:$A$5000,$A140,'NETSUITE ORIGINAL DATA'!$E$8:$E$5000)</f>
        <v>0</v>
      </c>
      <c r="I140" s="66">
        <f t="shared" si="9"/>
        <v>0</v>
      </c>
      <c r="K140" s="63">
        <f>SUMIF('ORION ORIGINAL DATA'!$A$8:$A$305,$A140,'ORION ORIGINAL DATA'!$D$8:$D$305)+D140</f>
        <v>0</v>
      </c>
      <c r="L140" s="6">
        <f>SUMIF('NETSUITE ORIGINAL DATA'!$A$8:$A$5000,$A140,'NETSUITE ORIGINAL DATA'!$G$8:$G$5000)</f>
        <v>0</v>
      </c>
      <c r="M140" s="68">
        <f t="shared" si="10"/>
        <v>0</v>
      </c>
      <c r="N140" s="6"/>
      <c r="O140" s="63">
        <f>SUMIF('ORION ORIGINAL DATA'!$A$8:$A$305,$A140,'ORION ORIGINAL DATA'!$E$8:$E$305)-D140</f>
        <v>0</v>
      </c>
      <c r="P140" s="6">
        <f>SUMIF('NETSUITE ORIGINAL DATA'!$A$8:$A$5000,$A140,'NETSUITE ORIGINAL DATA'!$E$8:$E$5000)-SUMIF('NETSUITE ORIGINAL DATA'!$A$8:$A$5000,$A140,'NETSUITE ORIGINAL DATA'!$G$8:$G$5000)</f>
        <v>0</v>
      </c>
      <c r="Q140" s="66">
        <f t="shared" si="11"/>
        <v>0</v>
      </c>
      <c r="R140" s="8"/>
    </row>
    <row r="141" spans="1:18" s="30" customFormat="1" x14ac:dyDescent="0.15">
      <c r="A141" s="15" t="s">
        <v>19</v>
      </c>
      <c r="B141" s="30" t="str">
        <f>IFERROR(VLOOKUP(A141,'NETSUITE ORIGINAL DATA'!$A$8:$J$957,2,FALSE),0)</f>
        <v>Dough - 4oz - Brown 01 (48 units/cs)</v>
      </c>
      <c r="C141" s="6"/>
      <c r="D141" s="63">
        <f>IFERROR(VLOOKUP($A141,'ORION ORIGINAL DATA'!$A$231:$H$234,3,0),0)</f>
        <v>0</v>
      </c>
      <c r="E141" s="6">
        <f>IFERROR(VLOOKUP($A141,'ORION ORIGINAL DATA'!$A$237:$H$305,3,0),0)</f>
        <v>0</v>
      </c>
      <c r="F141" s="6">
        <f>SUMIF('ORION ORIGINAL DATA'!$A$8:$A$228,$A141,'ORION ORIGINAL DATA'!$C$8:$C$228)</f>
        <v>0</v>
      </c>
      <c r="G141" s="8">
        <f t="shared" si="8"/>
        <v>0</v>
      </c>
      <c r="H141" s="6">
        <f>SUMIF('NETSUITE ORIGINAL DATA'!$A$8:$A$5000,$A141,'NETSUITE ORIGINAL DATA'!$E$8:$E$5000)</f>
        <v>0</v>
      </c>
      <c r="I141" s="66">
        <f t="shared" si="9"/>
        <v>0</v>
      </c>
      <c r="K141" s="63">
        <f>SUMIF('ORION ORIGINAL DATA'!$A$8:$A$305,$A141,'ORION ORIGINAL DATA'!$D$8:$D$305)+D141</f>
        <v>0</v>
      </c>
      <c r="L141" s="6">
        <f>SUMIF('NETSUITE ORIGINAL DATA'!$A$8:$A$5000,$A141,'NETSUITE ORIGINAL DATA'!$G$8:$G$5000)</f>
        <v>0</v>
      </c>
      <c r="M141" s="68">
        <f t="shared" si="10"/>
        <v>0</v>
      </c>
      <c r="N141" s="6"/>
      <c r="O141" s="63">
        <f>SUMIF('ORION ORIGINAL DATA'!$A$8:$A$305,$A141,'ORION ORIGINAL DATA'!$E$8:$E$305)-D141</f>
        <v>0</v>
      </c>
      <c r="P141" s="6">
        <f>SUMIF('NETSUITE ORIGINAL DATA'!$A$8:$A$5000,$A141,'NETSUITE ORIGINAL DATA'!$E$8:$E$5000)-SUMIF('NETSUITE ORIGINAL DATA'!$A$8:$A$5000,$A141,'NETSUITE ORIGINAL DATA'!$G$8:$G$5000)</f>
        <v>0</v>
      </c>
      <c r="Q141" s="66">
        <f t="shared" si="11"/>
        <v>0</v>
      </c>
      <c r="R141" s="8"/>
    </row>
    <row r="142" spans="1:18" s="30" customFormat="1" x14ac:dyDescent="0.15">
      <c r="A142" s="15" t="s">
        <v>20</v>
      </c>
      <c r="B142" s="30" t="str">
        <f>IFERROR(VLOOKUP(A142,'NETSUITE ORIGINAL DATA'!$A$8:$J$957,2,FALSE),0)</f>
        <v>Dough - 4oz - Green 01 (48 units/cs)</v>
      </c>
      <c r="C142" s="6"/>
      <c r="D142" s="63">
        <f>IFERROR(VLOOKUP($A142,'ORION ORIGINAL DATA'!$A$231:$H$234,3,0),0)</f>
        <v>0</v>
      </c>
      <c r="E142" s="6">
        <f>IFERROR(VLOOKUP($A142,'ORION ORIGINAL DATA'!$A$237:$H$305,3,0),0)</f>
        <v>0</v>
      </c>
      <c r="F142" s="6">
        <f>SUMIF('ORION ORIGINAL DATA'!$A$8:$A$228,$A142,'ORION ORIGINAL DATA'!$C$8:$C$228)</f>
        <v>0</v>
      </c>
      <c r="G142" s="8">
        <f t="shared" si="8"/>
        <v>0</v>
      </c>
      <c r="H142" s="6">
        <f>SUMIF('NETSUITE ORIGINAL DATA'!$A$8:$A$5000,$A142,'NETSUITE ORIGINAL DATA'!$E$8:$E$5000)</f>
        <v>0</v>
      </c>
      <c r="I142" s="66">
        <f t="shared" si="9"/>
        <v>0</v>
      </c>
      <c r="K142" s="63">
        <f>SUMIF('ORION ORIGINAL DATA'!$A$8:$A$305,$A142,'ORION ORIGINAL DATA'!$D$8:$D$305)+D142</f>
        <v>0</v>
      </c>
      <c r="L142" s="6">
        <f>SUMIF('NETSUITE ORIGINAL DATA'!$A$8:$A$5000,$A142,'NETSUITE ORIGINAL DATA'!$G$8:$G$5000)</f>
        <v>0</v>
      </c>
      <c r="M142" s="68">
        <f t="shared" si="10"/>
        <v>0</v>
      </c>
      <c r="N142" s="6"/>
      <c r="O142" s="63">
        <f>SUMIF('ORION ORIGINAL DATA'!$A$8:$A$305,$A142,'ORION ORIGINAL DATA'!$E$8:$E$305)-D142</f>
        <v>0</v>
      </c>
      <c r="P142" s="6">
        <f>SUMIF('NETSUITE ORIGINAL DATA'!$A$8:$A$5000,$A142,'NETSUITE ORIGINAL DATA'!$E$8:$E$5000)-SUMIF('NETSUITE ORIGINAL DATA'!$A$8:$A$5000,$A142,'NETSUITE ORIGINAL DATA'!$G$8:$G$5000)</f>
        <v>0</v>
      </c>
      <c r="Q142" s="66">
        <f t="shared" si="11"/>
        <v>0</v>
      </c>
      <c r="R142" s="8"/>
    </row>
    <row r="143" spans="1:18" s="30" customFormat="1" x14ac:dyDescent="0.15">
      <c r="A143" s="15" t="s">
        <v>21</v>
      </c>
      <c r="B143" s="30" t="str">
        <f>IFERROR(VLOOKUP(A143,'NETSUITE ORIGINAL DATA'!$A$8:$J$957,2,FALSE),0)</f>
        <v>Dough – 4oz – Pink 01 (48 units/cs)</v>
      </c>
      <c r="C143" s="6"/>
      <c r="D143" s="63">
        <f>IFERROR(VLOOKUP($A143,'ORION ORIGINAL DATA'!$A$231:$H$234,3,0),0)</f>
        <v>0</v>
      </c>
      <c r="E143" s="6">
        <f>IFERROR(VLOOKUP($A143,'ORION ORIGINAL DATA'!$A$237:$H$305,3,0),0)</f>
        <v>0</v>
      </c>
      <c r="F143" s="6">
        <f>SUMIF('ORION ORIGINAL DATA'!$A$8:$A$228,$A143,'ORION ORIGINAL DATA'!$C$8:$C$228)</f>
        <v>0</v>
      </c>
      <c r="G143" s="8">
        <f t="shared" si="8"/>
        <v>0</v>
      </c>
      <c r="H143" s="6">
        <f>SUMIF('NETSUITE ORIGINAL DATA'!$A$8:$A$5000,$A143,'NETSUITE ORIGINAL DATA'!$E$8:$E$5000)</f>
        <v>0</v>
      </c>
      <c r="I143" s="66">
        <f t="shared" si="9"/>
        <v>0</v>
      </c>
      <c r="K143" s="63">
        <f>SUMIF('ORION ORIGINAL DATA'!$A$8:$A$305,$A143,'ORION ORIGINAL DATA'!$D$8:$D$305)+D143</f>
        <v>0</v>
      </c>
      <c r="L143" s="6">
        <f>SUMIF('NETSUITE ORIGINAL DATA'!$A$8:$A$5000,$A143,'NETSUITE ORIGINAL DATA'!$G$8:$G$5000)</f>
        <v>0</v>
      </c>
      <c r="M143" s="68">
        <f t="shared" si="10"/>
        <v>0</v>
      </c>
      <c r="N143" s="6"/>
      <c r="O143" s="63">
        <f>SUMIF('ORION ORIGINAL DATA'!$A$8:$A$305,$A143,'ORION ORIGINAL DATA'!$E$8:$E$305)-D143</f>
        <v>0</v>
      </c>
      <c r="P143" s="6">
        <f>SUMIF('NETSUITE ORIGINAL DATA'!$A$8:$A$5000,$A143,'NETSUITE ORIGINAL DATA'!$E$8:$E$5000)-SUMIF('NETSUITE ORIGINAL DATA'!$A$8:$A$5000,$A143,'NETSUITE ORIGINAL DATA'!$G$8:$G$5000)</f>
        <v>0</v>
      </c>
      <c r="Q143" s="66">
        <f t="shared" si="11"/>
        <v>0</v>
      </c>
      <c r="R143" s="8"/>
    </row>
    <row r="144" spans="1:18" s="30" customFormat="1" x14ac:dyDescent="0.15">
      <c r="A144" s="15" t="s">
        <v>22</v>
      </c>
      <c r="B144" s="30" t="str">
        <f>IFERROR(VLOOKUP(A144,'NETSUITE ORIGINAL DATA'!$A$8:$J$957,2,FALSE),0)</f>
        <v>Dough - 4oz - Red 01 (48 units/cs)</v>
      </c>
      <c r="C144" s="6"/>
      <c r="D144" s="63">
        <f>IFERROR(VLOOKUP($A144,'ORION ORIGINAL DATA'!$A$231:$H$234,3,0),0)</f>
        <v>0</v>
      </c>
      <c r="E144" s="6">
        <f>IFERROR(VLOOKUP($A144,'ORION ORIGINAL DATA'!$A$237:$H$305,3,0),0)</f>
        <v>0</v>
      </c>
      <c r="F144" s="6">
        <f>SUMIF('ORION ORIGINAL DATA'!$A$8:$A$228,$A144,'ORION ORIGINAL DATA'!$C$8:$C$228)</f>
        <v>0</v>
      </c>
      <c r="G144" s="8">
        <f t="shared" si="8"/>
        <v>0</v>
      </c>
      <c r="H144" s="6">
        <f>SUMIF('NETSUITE ORIGINAL DATA'!$A$8:$A$5000,$A144,'NETSUITE ORIGINAL DATA'!$E$8:$E$5000)</f>
        <v>0</v>
      </c>
      <c r="I144" s="66">
        <f t="shared" si="9"/>
        <v>0</v>
      </c>
      <c r="K144" s="63">
        <f>SUMIF('ORION ORIGINAL DATA'!$A$8:$A$305,$A144,'ORION ORIGINAL DATA'!$D$8:$D$305)+D144</f>
        <v>0</v>
      </c>
      <c r="L144" s="6">
        <f>SUMIF('NETSUITE ORIGINAL DATA'!$A$8:$A$5000,$A144,'NETSUITE ORIGINAL DATA'!$G$8:$G$5000)</f>
        <v>0</v>
      </c>
      <c r="M144" s="68">
        <f t="shared" si="10"/>
        <v>0</v>
      </c>
      <c r="N144" s="6"/>
      <c r="O144" s="63">
        <f>SUMIF('ORION ORIGINAL DATA'!$A$8:$A$305,$A144,'ORION ORIGINAL DATA'!$E$8:$E$305)-D144</f>
        <v>0</v>
      </c>
      <c r="P144" s="6">
        <f>SUMIF('NETSUITE ORIGINAL DATA'!$A$8:$A$5000,$A144,'NETSUITE ORIGINAL DATA'!$E$8:$E$5000)-SUMIF('NETSUITE ORIGINAL DATA'!$A$8:$A$5000,$A144,'NETSUITE ORIGINAL DATA'!$G$8:$G$5000)</f>
        <v>0</v>
      </c>
      <c r="Q144" s="66">
        <f t="shared" si="11"/>
        <v>0</v>
      </c>
      <c r="R144" s="8"/>
    </row>
    <row r="145" spans="1:18" s="30" customFormat="1" x14ac:dyDescent="0.15">
      <c r="A145" s="15" t="s">
        <v>200</v>
      </c>
      <c r="B145" s="30" t="str">
        <f>IFERROR(VLOOKUP(A145,'NETSUITE ORIGINAL DATA'!$A$8:$J$957,2,FALSE),0)</f>
        <v>CD04-SKBD-PET:  Coman Dough 4oz Shrink Band, perforated – 130MM, PETG</v>
      </c>
      <c r="C145" s="6"/>
      <c r="D145" s="63">
        <f>IFERROR(VLOOKUP($A145,'ORION ORIGINAL DATA'!$A$231:$H$234,3,0),0)</f>
        <v>0</v>
      </c>
      <c r="E145" s="6">
        <f>IFERROR(VLOOKUP($A145,'ORION ORIGINAL DATA'!$A$237:$H$305,3,0),0)</f>
        <v>0</v>
      </c>
      <c r="F145" s="6">
        <f>SUMIF('ORION ORIGINAL DATA'!$A$8:$A$228,$A145,'ORION ORIGINAL DATA'!$C$8:$C$228)</f>
        <v>0</v>
      </c>
      <c r="G145" s="8">
        <f t="shared" si="8"/>
        <v>0</v>
      </c>
      <c r="H145" s="6">
        <f>SUMIF('NETSUITE ORIGINAL DATA'!$A$8:$A$5000,$A145,'NETSUITE ORIGINAL DATA'!$E$8:$E$5000)</f>
        <v>0</v>
      </c>
      <c r="I145" s="66">
        <f t="shared" si="9"/>
        <v>0</v>
      </c>
      <c r="K145" s="63">
        <f>SUMIF('ORION ORIGINAL DATA'!$A$8:$A$305,$A145,'ORION ORIGINAL DATA'!$D$8:$D$305)+D145</f>
        <v>0</v>
      </c>
      <c r="L145" s="6">
        <f>SUMIF('NETSUITE ORIGINAL DATA'!$A$8:$A$5000,$A145,'NETSUITE ORIGINAL DATA'!$G$8:$G$5000)</f>
        <v>0</v>
      </c>
      <c r="M145" s="68">
        <f t="shared" si="10"/>
        <v>0</v>
      </c>
      <c r="N145" s="6"/>
      <c r="O145" s="63">
        <f>SUMIF('ORION ORIGINAL DATA'!$A$8:$A$305,$A145,'ORION ORIGINAL DATA'!$E$8:$E$305)-D145</f>
        <v>0</v>
      </c>
      <c r="P145" s="6">
        <f>SUMIF('NETSUITE ORIGINAL DATA'!$A$8:$A$5000,$A145,'NETSUITE ORIGINAL DATA'!$E$8:$E$5000)-SUMIF('NETSUITE ORIGINAL DATA'!$A$8:$A$5000,$A145,'NETSUITE ORIGINAL DATA'!$G$8:$G$5000)</f>
        <v>0</v>
      </c>
      <c r="Q145" s="66">
        <f t="shared" si="11"/>
        <v>0</v>
      </c>
      <c r="R145" s="8"/>
    </row>
    <row r="146" spans="1:18" s="30" customFormat="1" x14ac:dyDescent="0.15">
      <c r="A146" s="15" t="s">
        <v>23</v>
      </c>
      <c r="B146" s="30" t="str">
        <f>IFERROR(VLOOKUP(A146,'NETSUITE ORIGINAL DATA'!$A$8:$J$957,2,FALSE),0)</f>
        <v>Dough - 4oz - Yellow 01 (48 units/cs)</v>
      </c>
      <c r="C146" s="6"/>
      <c r="D146" s="63">
        <f>IFERROR(VLOOKUP($A146,'ORION ORIGINAL DATA'!$A$231:$H$234,3,0),0)</f>
        <v>0</v>
      </c>
      <c r="E146" s="6">
        <f>IFERROR(VLOOKUP($A146,'ORION ORIGINAL DATA'!$A$237:$H$305,3,0),0)</f>
        <v>0</v>
      </c>
      <c r="F146" s="6">
        <f>SUMIF('ORION ORIGINAL DATA'!$A$8:$A$228,$A146,'ORION ORIGINAL DATA'!$C$8:$C$228)</f>
        <v>0</v>
      </c>
      <c r="G146" s="8">
        <f t="shared" si="8"/>
        <v>0</v>
      </c>
      <c r="H146" s="6">
        <f>SUMIF('NETSUITE ORIGINAL DATA'!$A$8:$A$5000,$A146,'NETSUITE ORIGINAL DATA'!$E$8:$E$5000)</f>
        <v>0</v>
      </c>
      <c r="I146" s="66">
        <f t="shared" si="9"/>
        <v>0</v>
      </c>
      <c r="K146" s="63">
        <f>SUMIF('ORION ORIGINAL DATA'!$A$8:$A$305,$A146,'ORION ORIGINAL DATA'!$D$8:$D$305)+D146</f>
        <v>0</v>
      </c>
      <c r="L146" s="6">
        <f>SUMIF('NETSUITE ORIGINAL DATA'!$A$8:$A$5000,$A146,'NETSUITE ORIGINAL DATA'!$G$8:$G$5000)</f>
        <v>0</v>
      </c>
      <c r="M146" s="68">
        <f t="shared" si="10"/>
        <v>0</v>
      </c>
      <c r="N146" s="6"/>
      <c r="O146" s="63">
        <f>SUMIF('ORION ORIGINAL DATA'!$A$8:$A$305,$A146,'ORION ORIGINAL DATA'!$E$8:$E$305)-D146</f>
        <v>0</v>
      </c>
      <c r="P146" s="6">
        <f>SUMIF('NETSUITE ORIGINAL DATA'!$A$8:$A$5000,$A146,'NETSUITE ORIGINAL DATA'!$E$8:$E$5000)-SUMIF('NETSUITE ORIGINAL DATA'!$A$8:$A$5000,$A146,'NETSUITE ORIGINAL DATA'!$G$8:$G$5000)</f>
        <v>0</v>
      </c>
      <c r="Q146" s="66">
        <f t="shared" si="11"/>
        <v>0</v>
      </c>
      <c r="R146" s="8"/>
    </row>
    <row r="147" spans="1:18" s="30" customFormat="1" x14ac:dyDescent="0.15">
      <c r="A147" s="15" t="s">
        <v>201</v>
      </c>
      <c r="B147" s="30" t="str">
        <f>IFERROR(VLOOKUP(A147,'NETSUITE ORIGINAL DATA'!$A$8:$J$957,2,FALSE),0)</f>
        <v>Green Toys Dumper 6 Pack..</v>
      </c>
      <c r="C147" s="6"/>
      <c r="D147" s="63">
        <f>IFERROR(VLOOKUP($A147,'ORION ORIGINAL DATA'!$A$231:$H$234,3,0),0)</f>
        <v>0</v>
      </c>
      <c r="E147" s="6">
        <f>IFERROR(VLOOKUP($A147,'ORION ORIGINAL DATA'!$A$237:$H$305,3,0),0)</f>
        <v>0</v>
      </c>
      <c r="F147" s="6">
        <f>SUMIF('ORION ORIGINAL DATA'!$A$8:$A$228,$A147,'ORION ORIGINAL DATA'!$C$8:$C$228)</f>
        <v>0</v>
      </c>
      <c r="G147" s="8">
        <f t="shared" si="8"/>
        <v>0</v>
      </c>
      <c r="H147" s="6">
        <f>SUMIF('NETSUITE ORIGINAL DATA'!$A$8:$A$5000,$A147,'NETSUITE ORIGINAL DATA'!$E$8:$E$5000)</f>
        <v>0</v>
      </c>
      <c r="I147" s="66">
        <f t="shared" si="9"/>
        <v>0</v>
      </c>
      <c r="K147" s="63">
        <f>SUMIF('ORION ORIGINAL DATA'!$A$8:$A$305,$A147,'ORION ORIGINAL DATA'!$D$8:$D$305)+D147</f>
        <v>0</v>
      </c>
      <c r="L147" s="6">
        <f>SUMIF('NETSUITE ORIGINAL DATA'!$A$8:$A$5000,$A147,'NETSUITE ORIGINAL DATA'!$G$8:$G$5000)</f>
        <v>0</v>
      </c>
      <c r="M147" s="68">
        <f t="shared" si="10"/>
        <v>0</v>
      </c>
      <c r="N147" s="6"/>
      <c r="O147" s="63">
        <f>SUMIF('ORION ORIGINAL DATA'!$A$8:$A$305,$A147,'ORION ORIGINAL DATA'!$E$8:$E$305)-D147</f>
        <v>0</v>
      </c>
      <c r="P147" s="6">
        <f>SUMIF('NETSUITE ORIGINAL DATA'!$A$8:$A$5000,$A147,'NETSUITE ORIGINAL DATA'!$E$8:$E$5000)-SUMIF('NETSUITE ORIGINAL DATA'!$A$8:$A$5000,$A147,'NETSUITE ORIGINAL DATA'!$G$8:$G$5000)</f>
        <v>0</v>
      </c>
      <c r="Q147" s="66">
        <f t="shared" si="11"/>
        <v>0</v>
      </c>
      <c r="R147" s="8"/>
    </row>
    <row r="148" spans="1:18" s="30" customFormat="1" x14ac:dyDescent="0.15">
      <c r="A148" s="15" t="s">
        <v>202</v>
      </c>
      <c r="B148" s="30" t="str">
        <f>IFERROR(VLOOKUP(A148,'NETSUITE ORIGINAL DATA'!$A$8:$J$957,2,FALSE),0)</f>
        <v>GT  Dumper - Construction Truck</v>
      </c>
      <c r="C148" s="6"/>
      <c r="D148" s="63">
        <f>IFERROR(VLOOKUP($A148,'ORION ORIGINAL DATA'!$A$231:$H$234,3,0),0)</f>
        <v>0</v>
      </c>
      <c r="E148" s="6">
        <f>IFERROR(VLOOKUP($A148,'ORION ORIGINAL DATA'!$A$237:$H$305,3,0),0)</f>
        <v>0</v>
      </c>
      <c r="F148" s="6">
        <f>SUMIF('ORION ORIGINAL DATA'!$A$8:$A$228,$A148,'ORION ORIGINAL DATA'!$C$8:$C$228)</f>
        <v>4</v>
      </c>
      <c r="G148" s="8">
        <f t="shared" si="8"/>
        <v>4</v>
      </c>
      <c r="H148" s="6">
        <f>SUMIF('NETSUITE ORIGINAL DATA'!$A$8:$A$5000,$A148,'NETSUITE ORIGINAL DATA'!$E$8:$E$5000)</f>
        <v>4</v>
      </c>
      <c r="I148" s="66">
        <f t="shared" si="9"/>
        <v>0</v>
      </c>
      <c r="K148" s="63">
        <f>SUMIF('ORION ORIGINAL DATA'!$A$8:$A$305,$A148,'ORION ORIGINAL DATA'!$D$8:$D$305)+D148</f>
        <v>0</v>
      </c>
      <c r="L148" s="6">
        <f>SUMIF('NETSUITE ORIGINAL DATA'!$A$8:$A$5000,$A148,'NETSUITE ORIGINAL DATA'!$G$8:$G$5000)</f>
        <v>0</v>
      </c>
      <c r="M148" s="68">
        <f t="shared" si="10"/>
        <v>0</v>
      </c>
      <c r="N148" s="6"/>
      <c r="O148" s="63">
        <f>SUMIF('ORION ORIGINAL DATA'!$A$8:$A$305,$A148,'ORION ORIGINAL DATA'!$E$8:$E$305)-D148</f>
        <v>4</v>
      </c>
      <c r="P148" s="6">
        <f>SUMIF('NETSUITE ORIGINAL DATA'!$A$8:$A$5000,$A148,'NETSUITE ORIGINAL DATA'!$E$8:$E$5000)-SUMIF('NETSUITE ORIGINAL DATA'!$A$8:$A$5000,$A148,'NETSUITE ORIGINAL DATA'!$G$8:$G$5000)</f>
        <v>4</v>
      </c>
      <c r="Q148" s="66">
        <f t="shared" si="11"/>
        <v>0</v>
      </c>
      <c r="R148" s="8"/>
    </row>
    <row r="149" spans="1:18" s="30" customFormat="1" x14ac:dyDescent="0.15">
      <c r="A149" s="15" t="s">
        <v>203</v>
      </c>
      <c r="B149" s="30" t="str">
        <f>IFERROR(VLOOKUP(A149,'NETSUITE ORIGINAL DATA'!$A$8:$J$957,2,FALSE),0)</f>
        <v>GT  Dumper - Construction Truck - 12 unit MCT, 4 Unit Inner Cartons</v>
      </c>
      <c r="C149" s="6"/>
      <c r="D149" s="63">
        <f>IFERROR(VLOOKUP($A149,'ORION ORIGINAL DATA'!$A$231:$H$234,3,0),0)</f>
        <v>0</v>
      </c>
      <c r="E149" s="6">
        <f>IFERROR(VLOOKUP($A149,'ORION ORIGINAL DATA'!$A$237:$H$305,3,0),0)</f>
        <v>0</v>
      </c>
      <c r="F149" s="6">
        <f>SUMIF('ORION ORIGINAL DATA'!$A$8:$A$228,$A149,'ORION ORIGINAL DATA'!$C$8:$C$228)</f>
        <v>0</v>
      </c>
      <c r="G149" s="8">
        <f t="shared" si="8"/>
        <v>0</v>
      </c>
      <c r="H149" s="6">
        <f>SUMIF('NETSUITE ORIGINAL DATA'!$A$8:$A$5000,$A149,'NETSUITE ORIGINAL DATA'!$E$8:$E$5000)</f>
        <v>0</v>
      </c>
      <c r="I149" s="66">
        <f t="shared" si="9"/>
        <v>0</v>
      </c>
      <c r="K149" s="63">
        <f>SUMIF('ORION ORIGINAL DATA'!$A$8:$A$305,$A149,'ORION ORIGINAL DATA'!$D$8:$D$305)+D149</f>
        <v>0</v>
      </c>
      <c r="L149" s="6">
        <f>SUMIF('NETSUITE ORIGINAL DATA'!$A$8:$A$5000,$A149,'NETSUITE ORIGINAL DATA'!$G$8:$G$5000)</f>
        <v>0</v>
      </c>
      <c r="M149" s="68">
        <f t="shared" si="10"/>
        <v>0</v>
      </c>
      <c r="N149" s="6"/>
      <c r="O149" s="63">
        <f>SUMIF('ORION ORIGINAL DATA'!$A$8:$A$305,$A149,'ORION ORIGINAL DATA'!$E$8:$E$305)-D149</f>
        <v>0</v>
      </c>
      <c r="P149" s="6">
        <f>SUMIF('NETSUITE ORIGINAL DATA'!$A$8:$A$5000,$A149,'NETSUITE ORIGINAL DATA'!$E$8:$E$5000)-SUMIF('NETSUITE ORIGINAL DATA'!$A$8:$A$5000,$A149,'NETSUITE ORIGINAL DATA'!$G$8:$G$5000)</f>
        <v>0</v>
      </c>
      <c r="Q149" s="66">
        <f t="shared" si="11"/>
        <v>0</v>
      </c>
      <c r="R149" s="8"/>
    </row>
    <row r="150" spans="1:18" s="30" customFormat="1" x14ac:dyDescent="0.15">
      <c r="A150" s="15" t="s">
        <v>204</v>
      </c>
      <c r="B150" s="30" t="str">
        <f>IFERROR(VLOOKUP(A150,'NETSUITE ORIGINAL DATA'!$A$8:$J$957,2,FALSE),0)</f>
        <v>Dumper Assembly with Construction Dog</v>
      </c>
      <c r="C150" s="6"/>
      <c r="D150" s="63">
        <f>IFERROR(VLOOKUP($A150,'ORION ORIGINAL DATA'!$A$231:$H$234,3,0),0)</f>
        <v>0</v>
      </c>
      <c r="E150" s="6">
        <f>IFERROR(VLOOKUP($A150,'ORION ORIGINAL DATA'!$A$237:$H$305,3,0),0)</f>
        <v>0</v>
      </c>
      <c r="F150" s="6">
        <f>SUMIF('ORION ORIGINAL DATA'!$A$8:$A$228,$A150,'ORION ORIGINAL DATA'!$C$8:$C$228)</f>
        <v>0</v>
      </c>
      <c r="G150" s="8">
        <f t="shared" si="8"/>
        <v>0</v>
      </c>
      <c r="H150" s="6">
        <f>SUMIF('NETSUITE ORIGINAL DATA'!$A$8:$A$5000,$A150,'NETSUITE ORIGINAL DATA'!$E$8:$E$5000)</f>
        <v>0</v>
      </c>
      <c r="I150" s="66">
        <f t="shared" si="9"/>
        <v>0</v>
      </c>
      <c r="K150" s="63">
        <f>SUMIF('ORION ORIGINAL DATA'!$A$8:$A$305,$A150,'ORION ORIGINAL DATA'!$D$8:$D$305)+D150</f>
        <v>0</v>
      </c>
      <c r="L150" s="6">
        <f>SUMIF('NETSUITE ORIGINAL DATA'!$A$8:$A$5000,$A150,'NETSUITE ORIGINAL DATA'!$G$8:$G$5000)</f>
        <v>0</v>
      </c>
      <c r="M150" s="68">
        <f t="shared" si="10"/>
        <v>0</v>
      </c>
      <c r="N150" s="6"/>
      <c r="O150" s="63">
        <f>SUMIF('ORION ORIGINAL DATA'!$A$8:$A$305,$A150,'ORION ORIGINAL DATA'!$E$8:$E$305)-D150</f>
        <v>0</v>
      </c>
      <c r="P150" s="6">
        <f>SUMIF('NETSUITE ORIGINAL DATA'!$A$8:$A$5000,$A150,'NETSUITE ORIGINAL DATA'!$E$8:$E$5000)-SUMIF('NETSUITE ORIGINAL DATA'!$A$8:$A$5000,$A150,'NETSUITE ORIGINAL DATA'!$G$8:$G$5000)</f>
        <v>0</v>
      </c>
      <c r="Q150" s="66">
        <f t="shared" si="11"/>
        <v>0</v>
      </c>
      <c r="R150" s="8"/>
    </row>
    <row r="151" spans="1:18" s="30" customFormat="1" x14ac:dyDescent="0.15">
      <c r="A151" s="15" t="s">
        <v>206</v>
      </c>
      <c r="B151" s="30">
        <f>IFERROR(VLOOKUP(A151,'NETSUITE ORIGINAL DATA'!$A$8:$J$987,2,FALSE),0)</f>
        <v>0</v>
      </c>
      <c r="C151" s="6"/>
      <c r="D151" s="63">
        <f>IFERROR(VLOOKUP($A151,'ORION ORIGINAL DATA'!$A$231:$H$234,3,0),0)</f>
        <v>0</v>
      </c>
      <c r="E151" s="6">
        <f>IFERROR(VLOOKUP($A151,'ORION ORIGINAL DATA'!$A$237:$H$305,3,0),0)</f>
        <v>0</v>
      </c>
      <c r="F151" s="6">
        <f>SUMIF('ORION ORIGINAL DATA'!$A$8:$A$228,$A151,'ORION ORIGINAL DATA'!$C$8:$C$228)</f>
        <v>0</v>
      </c>
      <c r="G151" s="8">
        <f t="shared" si="8"/>
        <v>0</v>
      </c>
      <c r="H151" s="6">
        <f>SUMIF('NETSUITE ORIGINAL DATA'!$A$8:$A$5000,$A151,'NETSUITE ORIGINAL DATA'!$E$8:$E$5000)</f>
        <v>0</v>
      </c>
      <c r="I151" s="66">
        <f t="shared" si="9"/>
        <v>0</v>
      </c>
      <c r="K151" s="63">
        <f>SUMIF('ORION ORIGINAL DATA'!$A$8:$A$305,$A151,'ORION ORIGINAL DATA'!$D$8:$D$305)+D151</f>
        <v>0</v>
      </c>
      <c r="L151" s="6">
        <f>SUMIF('NETSUITE ORIGINAL DATA'!$A$8:$A$5000,$A151,'NETSUITE ORIGINAL DATA'!$G$8:$G$5000)</f>
        <v>0</v>
      </c>
      <c r="M151" s="68">
        <f t="shared" si="10"/>
        <v>0</v>
      </c>
      <c r="N151" s="6"/>
      <c r="O151" s="63">
        <f>SUMIF('ORION ORIGINAL DATA'!$A$8:$A$305,$A151,'ORION ORIGINAL DATA'!$E$8:$E$305)-D151</f>
        <v>0</v>
      </c>
      <c r="P151" s="6">
        <f>SUMIF('NETSUITE ORIGINAL DATA'!$A$8:$A$5000,$A151,'NETSUITE ORIGINAL DATA'!$E$8:$E$5000)-SUMIF('NETSUITE ORIGINAL DATA'!$A$8:$A$5000,$A151,'NETSUITE ORIGINAL DATA'!$G$8:$G$5000)</f>
        <v>0</v>
      </c>
      <c r="Q151" s="66">
        <f t="shared" si="11"/>
        <v>0</v>
      </c>
      <c r="R151" s="8"/>
    </row>
    <row r="152" spans="1:18" s="30" customFormat="1" x14ac:dyDescent="0.15">
      <c r="A152" s="15" t="s">
        <v>207</v>
      </c>
      <c r="B152" s="30" t="str">
        <f>IFERROR(VLOOKUP(A152,'NETSUITE ORIGINAL DATA'!$A$8:$J$957,2,FALSE),0)</f>
        <v>GT Ferry Boat Pink/Grey</v>
      </c>
      <c r="C152" s="6"/>
      <c r="D152" s="63">
        <f>IFERROR(VLOOKUP($A152,'ORION ORIGINAL DATA'!$A$231:$H$234,3,0),0)</f>
        <v>0</v>
      </c>
      <c r="E152" s="6">
        <f>IFERROR(VLOOKUP($A152,'ORION ORIGINAL DATA'!$A$237:$H$305,3,0),0)</f>
        <v>0</v>
      </c>
      <c r="F152" s="6">
        <f>SUMIF('ORION ORIGINAL DATA'!$A$8:$A$228,$A152,'ORION ORIGINAL DATA'!$C$8:$C$228)</f>
        <v>1</v>
      </c>
      <c r="G152" s="8">
        <f t="shared" si="8"/>
        <v>1</v>
      </c>
      <c r="H152" s="6">
        <f>SUMIF('NETSUITE ORIGINAL DATA'!$A$8:$A$5000,$A152,'NETSUITE ORIGINAL DATA'!$E$8:$E$5000)</f>
        <v>1</v>
      </c>
      <c r="I152" s="66">
        <f t="shared" si="9"/>
        <v>0</v>
      </c>
      <c r="K152" s="63">
        <f>SUMIF('ORION ORIGINAL DATA'!$A$8:$A$305,$A152,'ORION ORIGINAL DATA'!$D$8:$D$305)+D152</f>
        <v>0</v>
      </c>
      <c r="L152" s="6">
        <f>SUMIF('NETSUITE ORIGINAL DATA'!$A$8:$A$5000,$A152,'NETSUITE ORIGINAL DATA'!$G$8:$G$5000)</f>
        <v>0</v>
      </c>
      <c r="M152" s="68">
        <f t="shared" si="10"/>
        <v>0</v>
      </c>
      <c r="N152" s="6"/>
      <c r="O152" s="63">
        <f>SUMIF('ORION ORIGINAL DATA'!$A$8:$A$305,$A152,'ORION ORIGINAL DATA'!$E$8:$E$305)-D152</f>
        <v>1</v>
      </c>
      <c r="P152" s="6">
        <f>SUMIF('NETSUITE ORIGINAL DATA'!$A$8:$A$5000,$A152,'NETSUITE ORIGINAL DATA'!$E$8:$E$5000)-SUMIF('NETSUITE ORIGINAL DATA'!$A$8:$A$5000,$A152,'NETSUITE ORIGINAL DATA'!$G$8:$G$5000)</f>
        <v>1</v>
      </c>
      <c r="Q152" s="66">
        <f t="shared" si="11"/>
        <v>0</v>
      </c>
      <c r="R152" s="8"/>
    </row>
    <row r="153" spans="1:18" s="30" customFormat="1" x14ac:dyDescent="0.15">
      <c r="A153" s="15" t="s">
        <v>209</v>
      </c>
      <c r="B153" s="30" t="str">
        <f>IFERROR(VLOOKUP(A153,'NETSUITE ORIGINAL DATA'!$A$8:$J$957,2,FALSE),0)</f>
        <v>Jump Rope Cap Green</v>
      </c>
      <c r="C153" s="6"/>
      <c r="D153" s="63">
        <f>IFERROR(VLOOKUP($A153,'ORION ORIGINAL DATA'!$A$231:$H$234,3,0),0)</f>
        <v>0</v>
      </c>
      <c r="E153" s="6">
        <f>IFERROR(VLOOKUP($A153,'ORION ORIGINAL DATA'!$A$237:$H$305,3,0),0)</f>
        <v>0</v>
      </c>
      <c r="F153" s="6">
        <f>SUMIF('ORION ORIGINAL DATA'!$A$8:$A$228,$A153,'ORION ORIGINAL DATA'!$C$8:$C$228)</f>
        <v>0</v>
      </c>
      <c r="G153" s="8">
        <f t="shared" si="8"/>
        <v>0</v>
      </c>
      <c r="H153" s="6">
        <f>SUMIF('NETSUITE ORIGINAL DATA'!$A$8:$A$5000,$A153,'NETSUITE ORIGINAL DATA'!$E$8:$E$5000)</f>
        <v>0</v>
      </c>
      <c r="I153" s="66">
        <f t="shared" si="9"/>
        <v>0</v>
      </c>
      <c r="K153" s="63">
        <f>SUMIF('ORION ORIGINAL DATA'!$A$8:$A$305,$A153,'ORION ORIGINAL DATA'!$D$8:$D$305)+D153</f>
        <v>0</v>
      </c>
      <c r="L153" s="6">
        <f>SUMIF('NETSUITE ORIGINAL DATA'!$A$8:$A$5000,$A153,'NETSUITE ORIGINAL DATA'!$G$8:$G$5000)</f>
        <v>0</v>
      </c>
      <c r="M153" s="68">
        <f t="shared" si="10"/>
        <v>0</v>
      </c>
      <c r="N153" s="6"/>
      <c r="O153" s="63">
        <f>SUMIF('ORION ORIGINAL DATA'!$A$8:$A$305,$A153,'ORION ORIGINAL DATA'!$E$8:$E$305)-D153</f>
        <v>0</v>
      </c>
      <c r="P153" s="6">
        <f>SUMIF('NETSUITE ORIGINAL DATA'!$A$8:$A$5000,$A153,'NETSUITE ORIGINAL DATA'!$E$8:$E$5000)-SUMIF('NETSUITE ORIGINAL DATA'!$A$8:$A$5000,$A153,'NETSUITE ORIGINAL DATA'!$G$8:$G$5000)</f>
        <v>0</v>
      </c>
      <c r="Q153" s="66">
        <f t="shared" si="11"/>
        <v>0</v>
      </c>
      <c r="R153" s="8"/>
    </row>
    <row r="154" spans="1:18" s="30" customFormat="1" x14ac:dyDescent="0.15">
      <c r="A154" s="15" t="s">
        <v>24</v>
      </c>
      <c r="B154" s="30" t="str">
        <f>IFERROR(VLOOKUP(A154,'NETSUITE ORIGINAL DATA'!$A$8:$J$957,2,FALSE),0)</f>
        <v>CHF01R</v>
      </c>
      <c r="C154" s="6"/>
      <c r="D154" s="63">
        <f>IFERROR(VLOOKUP($A154,'ORION ORIGINAL DATA'!$A$231:$H$234,3,0),0)</f>
        <v>0</v>
      </c>
      <c r="E154" s="6">
        <f>IFERROR(VLOOKUP($A154,'ORION ORIGINAL DATA'!$A$237:$H$305,3,0),0)</f>
        <v>0</v>
      </c>
      <c r="F154" s="6">
        <f>SUMIF('ORION ORIGINAL DATA'!$A$8:$A$228,$A154,'ORION ORIGINAL DATA'!$C$8:$C$228)</f>
        <v>24</v>
      </c>
      <c r="G154" s="8">
        <f t="shared" si="8"/>
        <v>24</v>
      </c>
      <c r="H154" s="6">
        <f>SUMIF('NETSUITE ORIGINAL DATA'!$A$8:$A$5000,$A154,'NETSUITE ORIGINAL DATA'!$E$8:$E$5000)</f>
        <v>24</v>
      </c>
      <c r="I154" s="66">
        <f t="shared" si="9"/>
        <v>0</v>
      </c>
      <c r="K154" s="63">
        <f>SUMIF('ORION ORIGINAL DATA'!$A$8:$A$305,$A154,'ORION ORIGINAL DATA'!$D$8:$D$305)+D154</f>
        <v>24</v>
      </c>
      <c r="L154" s="6">
        <f>SUMIF('NETSUITE ORIGINAL DATA'!$A$8:$A$5000,$A154,'NETSUITE ORIGINAL DATA'!$G$8:$G$5000)</f>
        <v>24</v>
      </c>
      <c r="M154" s="68">
        <f t="shared" si="10"/>
        <v>0</v>
      </c>
      <c r="N154" s="6"/>
      <c r="O154" s="63">
        <f>SUMIF('ORION ORIGINAL DATA'!$A$8:$A$305,$A154,'ORION ORIGINAL DATA'!$E$8:$E$305)-D154</f>
        <v>0</v>
      </c>
      <c r="P154" s="6">
        <f>SUMIF('NETSUITE ORIGINAL DATA'!$A$8:$A$5000,$A154,'NETSUITE ORIGINAL DATA'!$E$8:$E$5000)-SUMIF('NETSUITE ORIGINAL DATA'!$A$8:$A$5000,$A154,'NETSUITE ORIGINAL DATA'!$G$8:$G$5000)</f>
        <v>0</v>
      </c>
      <c r="Q154" s="66">
        <f t="shared" si="11"/>
        <v>0</v>
      </c>
      <c r="R154" s="8"/>
    </row>
    <row r="155" spans="1:18" s="30" customFormat="1" x14ac:dyDescent="0.15">
      <c r="A155" s="15" t="s">
        <v>25</v>
      </c>
      <c r="B155" s="30" t="str">
        <f>IFERROR(VLOOKUP(A155,'NETSUITE ORIGINAL DATA'!$A$8:$J$957,2,FALSE),0)</f>
        <v>Green Toys Character 4-Pack....</v>
      </c>
      <c r="C155" s="6"/>
      <c r="D155" s="63">
        <f>IFERROR(VLOOKUP($A155,'ORION ORIGINAL DATA'!$A$231:$H$234,3,0),0)</f>
        <v>0</v>
      </c>
      <c r="E155" s="6">
        <f>IFERROR(VLOOKUP($A155,'ORION ORIGINAL DATA'!$A$237:$H$305,3,0),0)</f>
        <v>100</v>
      </c>
      <c r="F155" s="6">
        <f>SUMIF('ORION ORIGINAL DATA'!$A$8:$A$228,$A155,'ORION ORIGINAL DATA'!$C$8:$C$228)</f>
        <v>2607</v>
      </c>
      <c r="G155" s="8">
        <f t="shared" si="8"/>
        <v>2707</v>
      </c>
      <c r="H155" s="6">
        <f>SUMIF('NETSUITE ORIGINAL DATA'!$A$8:$A$5000,$A155,'NETSUITE ORIGINAL DATA'!$E$8:$E$5000)</f>
        <v>2707</v>
      </c>
      <c r="I155" s="66">
        <f t="shared" si="9"/>
        <v>0</v>
      </c>
      <c r="K155" s="63">
        <f>SUMIF('ORION ORIGINAL DATA'!$A$8:$A$305,$A155,'ORION ORIGINAL DATA'!$D$8:$D$305)+D155</f>
        <v>18</v>
      </c>
      <c r="L155" s="6">
        <f>SUMIF('NETSUITE ORIGINAL DATA'!$A$8:$A$5000,$A155,'NETSUITE ORIGINAL DATA'!$G$8:$G$5000)</f>
        <v>18</v>
      </c>
      <c r="M155" s="68">
        <f t="shared" si="10"/>
        <v>0</v>
      </c>
      <c r="N155" s="6"/>
      <c r="O155" s="63">
        <f>SUMIF('ORION ORIGINAL DATA'!$A$8:$A$305,$A155,'ORION ORIGINAL DATA'!$E$8:$E$305)-D155</f>
        <v>2689</v>
      </c>
      <c r="P155" s="6">
        <f>SUMIF('NETSUITE ORIGINAL DATA'!$A$8:$A$5000,$A155,'NETSUITE ORIGINAL DATA'!$E$8:$E$5000)-SUMIF('NETSUITE ORIGINAL DATA'!$A$8:$A$5000,$A155,'NETSUITE ORIGINAL DATA'!$G$8:$G$5000)</f>
        <v>2689</v>
      </c>
      <c r="Q155" s="66">
        <f t="shared" si="11"/>
        <v>0</v>
      </c>
      <c r="R155" s="8"/>
    </row>
    <row r="156" spans="1:18" s="30" customFormat="1" x14ac:dyDescent="0.15">
      <c r="A156" s="15" t="s">
        <v>210</v>
      </c>
      <c r="B156" s="30" t="str">
        <f>IFERROR(VLOOKUP(A156,'NETSUITE ORIGINAL DATA'!$A$8:$J$957,2,FALSE),0)</f>
        <v>Pizza Parlor Cheese</v>
      </c>
      <c r="C156" s="6"/>
      <c r="D156" s="63">
        <f>IFERROR(VLOOKUP($A156,'ORION ORIGINAL DATA'!$A$231:$H$234,3,0),0)</f>
        <v>0</v>
      </c>
      <c r="E156" s="6">
        <f>IFERROR(VLOOKUP($A156,'ORION ORIGINAL DATA'!$A$237:$H$305,3,0),0)</f>
        <v>0</v>
      </c>
      <c r="F156" s="6">
        <f>SUMIF('ORION ORIGINAL DATA'!$A$8:$A$228,$A156,'ORION ORIGINAL DATA'!$C$8:$C$228)</f>
        <v>0</v>
      </c>
      <c r="G156" s="8">
        <f t="shared" si="8"/>
        <v>0</v>
      </c>
      <c r="H156" s="6">
        <f>SUMIF('NETSUITE ORIGINAL DATA'!$A$8:$A$5000,$A156,'NETSUITE ORIGINAL DATA'!$E$8:$E$5000)</f>
        <v>0</v>
      </c>
      <c r="I156" s="66">
        <f t="shared" si="9"/>
        <v>0</v>
      </c>
      <c r="K156" s="63">
        <f>SUMIF('ORION ORIGINAL DATA'!$A$8:$A$305,$A156,'ORION ORIGINAL DATA'!$D$8:$D$305)+D156</f>
        <v>0</v>
      </c>
      <c r="L156" s="6">
        <f>SUMIF('NETSUITE ORIGINAL DATA'!$A$8:$A$5000,$A156,'NETSUITE ORIGINAL DATA'!$G$8:$G$5000)</f>
        <v>0</v>
      </c>
      <c r="M156" s="68">
        <f t="shared" si="10"/>
        <v>0</v>
      </c>
      <c r="N156" s="6"/>
      <c r="O156" s="63">
        <f>SUMIF('ORION ORIGINAL DATA'!$A$8:$A$305,$A156,'ORION ORIGINAL DATA'!$E$8:$E$305)-D156</f>
        <v>0</v>
      </c>
      <c r="P156" s="6">
        <f>SUMIF('NETSUITE ORIGINAL DATA'!$A$8:$A$5000,$A156,'NETSUITE ORIGINAL DATA'!$E$8:$E$5000)-SUMIF('NETSUITE ORIGINAL DATA'!$A$8:$A$5000,$A156,'NETSUITE ORIGINAL DATA'!$G$8:$G$5000)</f>
        <v>0</v>
      </c>
      <c r="Q156" s="66">
        <f t="shared" si="11"/>
        <v>0</v>
      </c>
      <c r="R156" s="8"/>
    </row>
    <row r="157" spans="1:18" s="30" customFormat="1" x14ac:dyDescent="0.15">
      <c r="A157" s="15" t="s">
        <v>211</v>
      </c>
      <c r="B157" s="30" t="str">
        <f>IFERROR(VLOOKUP(A157,'NETSUITE ORIGINAL DATA'!$A$8:$J$957,2,FALSE),0)</f>
        <v>Sandwich Shop Cheese</v>
      </c>
      <c r="C157" s="6"/>
      <c r="D157" s="63">
        <f>IFERROR(VLOOKUP($A157,'ORION ORIGINAL DATA'!$A$231:$H$234,3,0),0)</f>
        <v>0</v>
      </c>
      <c r="E157" s="6">
        <f>IFERROR(VLOOKUP($A157,'ORION ORIGINAL DATA'!$A$237:$H$305,3,0),0)</f>
        <v>0</v>
      </c>
      <c r="F157" s="6">
        <f>SUMIF('ORION ORIGINAL DATA'!$A$8:$A$228,$A157,'ORION ORIGINAL DATA'!$C$8:$C$228)</f>
        <v>0</v>
      </c>
      <c r="G157" s="8">
        <f t="shared" si="8"/>
        <v>0</v>
      </c>
      <c r="H157" s="6">
        <f>SUMIF('NETSUITE ORIGINAL DATA'!$A$8:$A$5000,$A157,'NETSUITE ORIGINAL DATA'!$E$8:$E$5000)</f>
        <v>0</v>
      </c>
      <c r="I157" s="66">
        <f t="shared" si="9"/>
        <v>0</v>
      </c>
      <c r="K157" s="63">
        <f>SUMIF('ORION ORIGINAL DATA'!$A$8:$A$305,$A157,'ORION ORIGINAL DATA'!$D$8:$D$305)+D157</f>
        <v>0</v>
      </c>
      <c r="L157" s="6">
        <f>SUMIF('NETSUITE ORIGINAL DATA'!$A$8:$A$5000,$A157,'NETSUITE ORIGINAL DATA'!$G$8:$G$5000)</f>
        <v>0</v>
      </c>
      <c r="M157" s="68">
        <f t="shared" si="10"/>
        <v>0</v>
      </c>
      <c r="N157" s="6"/>
      <c r="O157" s="63">
        <f>SUMIF('ORION ORIGINAL DATA'!$A$8:$A$305,$A157,'ORION ORIGINAL DATA'!$E$8:$E$305)-D157</f>
        <v>0</v>
      </c>
      <c r="P157" s="6">
        <f>SUMIF('NETSUITE ORIGINAL DATA'!$A$8:$A$5000,$A157,'NETSUITE ORIGINAL DATA'!$E$8:$E$5000)-SUMIF('NETSUITE ORIGINAL DATA'!$A$8:$A$5000,$A157,'NETSUITE ORIGINAL DATA'!$G$8:$G$5000)</f>
        <v>0</v>
      </c>
      <c r="Q157" s="66">
        <f t="shared" si="11"/>
        <v>0</v>
      </c>
      <c r="R157" s="8"/>
    </row>
    <row r="158" spans="1:18" s="30" customFormat="1" x14ac:dyDescent="0.15">
      <c r="A158" s="15" t="s">
        <v>26</v>
      </c>
      <c r="B158" s="30" t="str">
        <f>IFERROR(VLOOKUP(A158,'NETSUITE ORIGINAL DATA'!$A$8:$J$957,2,FALSE),0)</f>
        <v>Green Toys Toy Chest</v>
      </c>
      <c r="C158" s="6"/>
      <c r="D158" s="63">
        <f>IFERROR(VLOOKUP($A158,'ORION ORIGINAL DATA'!$A$231:$H$234,3,0),0)</f>
        <v>0</v>
      </c>
      <c r="E158" s="6">
        <f>IFERROR(VLOOKUP($A158,'ORION ORIGINAL DATA'!$A$237:$H$305,3,0),0)</f>
        <v>0</v>
      </c>
      <c r="F158" s="6">
        <f>SUMIF('ORION ORIGINAL DATA'!$A$8:$A$228,$A158,'ORION ORIGINAL DATA'!$C$8:$C$228)</f>
        <v>1</v>
      </c>
      <c r="G158" s="8">
        <f t="shared" si="8"/>
        <v>1</v>
      </c>
      <c r="H158" s="6">
        <f>SUMIF('NETSUITE ORIGINAL DATA'!$A$8:$A$5000,$A158,'NETSUITE ORIGINAL DATA'!$E$8:$E$5000)</f>
        <v>1</v>
      </c>
      <c r="I158" s="66">
        <f t="shared" si="9"/>
        <v>0</v>
      </c>
      <c r="K158" s="63">
        <f>SUMIF('ORION ORIGINAL DATA'!$A$8:$A$305,$A158,'ORION ORIGINAL DATA'!$D$8:$D$305)+D158</f>
        <v>1</v>
      </c>
      <c r="L158" s="6">
        <f>SUMIF('NETSUITE ORIGINAL DATA'!$A$8:$A$5000,$A158,'NETSUITE ORIGINAL DATA'!$G$8:$G$5000)</f>
        <v>1</v>
      </c>
      <c r="M158" s="68">
        <f t="shared" si="10"/>
        <v>0</v>
      </c>
      <c r="N158" s="6"/>
      <c r="O158" s="63">
        <f>SUMIF('ORION ORIGINAL DATA'!$A$8:$A$305,$A158,'ORION ORIGINAL DATA'!$E$8:$E$305)-D158</f>
        <v>0</v>
      </c>
      <c r="P158" s="6">
        <f>SUMIF('NETSUITE ORIGINAL DATA'!$A$8:$A$5000,$A158,'NETSUITE ORIGINAL DATA'!$E$8:$E$5000)-SUMIF('NETSUITE ORIGINAL DATA'!$A$8:$A$5000,$A158,'NETSUITE ORIGINAL DATA'!$G$8:$G$5000)</f>
        <v>0</v>
      </c>
      <c r="Q158" s="66">
        <f t="shared" si="11"/>
        <v>0</v>
      </c>
      <c r="R158" s="8"/>
    </row>
    <row r="159" spans="1:18" s="30" customFormat="1" x14ac:dyDescent="0.15">
      <c r="A159" s="15" t="s">
        <v>27</v>
      </c>
      <c r="B159" s="30" t="str">
        <f>IFERROR(VLOOKUP(A159,'NETSUITE ORIGINAL DATA'!$A$8:$J$957,2,FALSE),0)</f>
        <v>Toy Chest Kits-Flat Toy Chest without Toys</v>
      </c>
      <c r="C159" s="6"/>
      <c r="D159" s="63">
        <f>IFERROR(VLOOKUP($A159,'ORION ORIGINAL DATA'!$A$231:$H$234,3,0),0)</f>
        <v>0</v>
      </c>
      <c r="E159" s="6">
        <f>IFERROR(VLOOKUP($A159,'ORION ORIGINAL DATA'!$A$237:$H$305,3,0),0)</f>
        <v>0</v>
      </c>
      <c r="F159" s="6">
        <f>SUMIF('ORION ORIGINAL DATA'!$A$8:$A$228,$A159,'ORION ORIGINAL DATA'!$C$8:$C$228)</f>
        <v>0</v>
      </c>
      <c r="G159" s="8">
        <f t="shared" si="8"/>
        <v>0</v>
      </c>
      <c r="H159" s="6">
        <f>SUMIF('NETSUITE ORIGINAL DATA'!$A$8:$A$5000,$A159,'NETSUITE ORIGINAL DATA'!$E$8:$E$5000)</f>
        <v>0</v>
      </c>
      <c r="I159" s="66">
        <f t="shared" si="9"/>
        <v>0</v>
      </c>
      <c r="K159" s="63">
        <f>SUMIF('ORION ORIGINAL DATA'!$A$8:$A$305,$A159,'ORION ORIGINAL DATA'!$D$8:$D$305)+D159</f>
        <v>0</v>
      </c>
      <c r="L159" s="6">
        <f>SUMIF('NETSUITE ORIGINAL DATA'!$A$8:$A$5000,$A159,'NETSUITE ORIGINAL DATA'!$G$8:$G$5000)</f>
        <v>0</v>
      </c>
      <c r="M159" s="68">
        <f t="shared" si="10"/>
        <v>0</v>
      </c>
      <c r="N159" s="6"/>
      <c r="O159" s="63">
        <f>SUMIF('ORION ORIGINAL DATA'!$A$8:$A$305,$A159,'ORION ORIGINAL DATA'!$E$8:$E$305)-D159</f>
        <v>0</v>
      </c>
      <c r="P159" s="6">
        <f>SUMIF('NETSUITE ORIGINAL DATA'!$A$8:$A$5000,$A159,'NETSUITE ORIGINAL DATA'!$E$8:$E$5000)-SUMIF('NETSUITE ORIGINAL DATA'!$A$8:$A$5000,$A159,'NETSUITE ORIGINAL DATA'!$G$8:$G$5000)</f>
        <v>0</v>
      </c>
      <c r="Q159" s="66">
        <f t="shared" si="11"/>
        <v>0</v>
      </c>
      <c r="R159" s="8"/>
    </row>
    <row r="160" spans="1:18" s="30" customFormat="1" x14ac:dyDescent="0.15">
      <c r="A160" s="15" t="s">
        <v>212</v>
      </c>
      <c r="B160" s="30" t="str">
        <f>IFERROR(VLOOKUP(A160,'NETSUITE ORIGINAL DATA'!$A$8:$J$957,2,FALSE),0)</f>
        <v>Toy Chest Kits-Flat Toy Chest without Toys - New Master Case 4/1/16</v>
      </c>
      <c r="C160" s="6"/>
      <c r="D160" s="63">
        <f>IFERROR(VLOOKUP($A160,'ORION ORIGINAL DATA'!$A$231:$H$234,3,0),0)</f>
        <v>0</v>
      </c>
      <c r="E160" s="6">
        <f>IFERROR(VLOOKUP($A160,'ORION ORIGINAL DATA'!$A$237:$H$305,3,0),0)</f>
        <v>0</v>
      </c>
      <c r="F160" s="6">
        <f>SUMIF('ORION ORIGINAL DATA'!$A$8:$A$228,$A160,'ORION ORIGINAL DATA'!$C$8:$C$228)</f>
        <v>0</v>
      </c>
      <c r="G160" s="8">
        <f t="shared" si="8"/>
        <v>0</v>
      </c>
      <c r="H160" s="6">
        <f>SUMIF('NETSUITE ORIGINAL DATA'!$A$8:$A$5000,$A160,'NETSUITE ORIGINAL DATA'!$E$8:$E$5000)</f>
        <v>0</v>
      </c>
      <c r="I160" s="66">
        <f t="shared" si="9"/>
        <v>0</v>
      </c>
      <c r="K160" s="63">
        <f>SUMIF('ORION ORIGINAL DATA'!$A$8:$A$305,$A160,'ORION ORIGINAL DATA'!$D$8:$D$305)+D160</f>
        <v>0</v>
      </c>
      <c r="L160" s="6">
        <f>SUMIF('NETSUITE ORIGINAL DATA'!$A$8:$A$5000,$A160,'NETSUITE ORIGINAL DATA'!$G$8:$G$5000)</f>
        <v>0</v>
      </c>
      <c r="M160" s="68">
        <f t="shared" si="10"/>
        <v>0</v>
      </c>
      <c r="N160" s="6"/>
      <c r="O160" s="63">
        <f>SUMIF('ORION ORIGINAL DATA'!$A$8:$A$305,$A160,'ORION ORIGINAL DATA'!$E$8:$E$305)-D160</f>
        <v>0</v>
      </c>
      <c r="P160" s="6">
        <f>SUMIF('NETSUITE ORIGINAL DATA'!$A$8:$A$5000,$A160,'NETSUITE ORIGINAL DATA'!$E$8:$E$5000)-SUMIF('NETSUITE ORIGINAL DATA'!$A$8:$A$5000,$A160,'NETSUITE ORIGINAL DATA'!$G$8:$G$5000)</f>
        <v>0</v>
      </c>
      <c r="Q160" s="66">
        <f t="shared" si="11"/>
        <v>0</v>
      </c>
      <c r="R160" s="8"/>
    </row>
    <row r="161" spans="1:18" s="30" customFormat="1" x14ac:dyDescent="0.15">
      <c r="A161" s="15" t="s">
        <v>28</v>
      </c>
      <c r="B161" s="30" t="str">
        <f>IFERROR(VLOOKUP(A161,'NETSUITE ORIGINAL DATA'!$A$8:$J$957,2,FALSE),0)</f>
        <v>Toy Chest C  - For Indigo</v>
      </c>
      <c r="C161" s="6"/>
      <c r="D161" s="63">
        <f>IFERROR(VLOOKUP($A161,'ORION ORIGINAL DATA'!$A$231:$H$234,3,0),0)</f>
        <v>0</v>
      </c>
      <c r="E161" s="6">
        <f>IFERROR(VLOOKUP($A161,'ORION ORIGINAL DATA'!$A$237:$H$305,3,0),0)</f>
        <v>0</v>
      </c>
      <c r="F161" s="6">
        <f>SUMIF('ORION ORIGINAL DATA'!$A$8:$A$228,$A161,'ORION ORIGINAL DATA'!$C$8:$C$228)</f>
        <v>0</v>
      </c>
      <c r="G161" s="8">
        <f t="shared" si="8"/>
        <v>0</v>
      </c>
      <c r="H161" s="6">
        <f>SUMIF('NETSUITE ORIGINAL DATA'!$A$8:$A$5000,$A161,'NETSUITE ORIGINAL DATA'!$E$8:$E$5000)</f>
        <v>0</v>
      </c>
      <c r="I161" s="66">
        <f t="shared" si="9"/>
        <v>0</v>
      </c>
      <c r="K161" s="63">
        <f>SUMIF('ORION ORIGINAL DATA'!$A$8:$A$305,$A161,'ORION ORIGINAL DATA'!$D$8:$D$305)+D161</f>
        <v>0</v>
      </c>
      <c r="L161" s="6">
        <f>SUMIF('NETSUITE ORIGINAL DATA'!$A$8:$A$5000,$A161,'NETSUITE ORIGINAL DATA'!$G$8:$G$5000)</f>
        <v>0</v>
      </c>
      <c r="M161" s="68">
        <f t="shared" si="10"/>
        <v>0</v>
      </c>
      <c r="N161" s="6"/>
      <c r="O161" s="63">
        <f>SUMIF('ORION ORIGINAL DATA'!$A$8:$A$305,$A161,'ORION ORIGINAL DATA'!$E$8:$E$305)-D161</f>
        <v>0</v>
      </c>
      <c r="P161" s="6">
        <f>SUMIF('NETSUITE ORIGINAL DATA'!$A$8:$A$5000,$A161,'NETSUITE ORIGINAL DATA'!$E$8:$E$5000)-SUMIF('NETSUITE ORIGINAL DATA'!$A$8:$A$5000,$A161,'NETSUITE ORIGINAL DATA'!$G$8:$G$5000)</f>
        <v>0</v>
      </c>
      <c r="Q161" s="66">
        <f t="shared" si="11"/>
        <v>0</v>
      </c>
      <c r="R161" s="8"/>
    </row>
    <row r="162" spans="1:18" s="30" customFormat="1" x14ac:dyDescent="0.15">
      <c r="A162" s="15" t="s">
        <v>213</v>
      </c>
      <c r="B162" s="30" t="str">
        <f>IFERROR(VLOOKUP(A162,'NETSUITE ORIGINAL DATA'!$A$8:$J$957,2,FALSE),0)</f>
        <v>Sandwich Shop Chicken Fillet</v>
      </c>
      <c r="C162" s="6"/>
      <c r="D162" s="63">
        <f>IFERROR(VLOOKUP($A162,'ORION ORIGINAL DATA'!$A$231:$H$234,3,0),0)</f>
        <v>0</v>
      </c>
      <c r="E162" s="6">
        <f>IFERROR(VLOOKUP($A162,'ORION ORIGINAL DATA'!$A$237:$H$305,3,0),0)</f>
        <v>0</v>
      </c>
      <c r="F162" s="6">
        <f>SUMIF('ORION ORIGINAL DATA'!$A$8:$A$228,$A162,'ORION ORIGINAL DATA'!$C$8:$C$228)</f>
        <v>0</v>
      </c>
      <c r="G162" s="8">
        <f t="shared" si="8"/>
        <v>0</v>
      </c>
      <c r="H162" s="6">
        <f>SUMIF('NETSUITE ORIGINAL DATA'!$A$8:$A$5000,$A162,'NETSUITE ORIGINAL DATA'!$E$8:$E$5000)</f>
        <v>0</v>
      </c>
      <c r="I162" s="66">
        <f t="shared" si="9"/>
        <v>0</v>
      </c>
      <c r="K162" s="63">
        <f>SUMIF('ORION ORIGINAL DATA'!$A$8:$A$305,$A162,'ORION ORIGINAL DATA'!$D$8:$D$305)+D162</f>
        <v>0</v>
      </c>
      <c r="L162" s="6">
        <f>SUMIF('NETSUITE ORIGINAL DATA'!$A$8:$A$5000,$A162,'NETSUITE ORIGINAL DATA'!$G$8:$G$5000)</f>
        <v>0</v>
      </c>
      <c r="M162" s="68">
        <f t="shared" si="10"/>
        <v>0</v>
      </c>
      <c r="N162" s="6"/>
      <c r="O162" s="63">
        <f>SUMIF('ORION ORIGINAL DATA'!$A$8:$A$305,$A162,'ORION ORIGINAL DATA'!$E$8:$E$305)-D162</f>
        <v>0</v>
      </c>
      <c r="P162" s="6">
        <f>SUMIF('NETSUITE ORIGINAL DATA'!$A$8:$A$5000,$A162,'NETSUITE ORIGINAL DATA'!$E$8:$E$5000)-SUMIF('NETSUITE ORIGINAL DATA'!$A$8:$A$5000,$A162,'NETSUITE ORIGINAL DATA'!$G$8:$G$5000)</f>
        <v>0</v>
      </c>
      <c r="Q162" s="66">
        <f t="shared" si="11"/>
        <v>0</v>
      </c>
      <c r="R162" s="8"/>
    </row>
    <row r="163" spans="1:18" s="30" customFormat="1" x14ac:dyDescent="0.15">
      <c r="A163" s="15" t="s">
        <v>214</v>
      </c>
      <c r="B163" s="30" t="str">
        <f>IFERROR(VLOOKUP(A163,'NETSUITE ORIGINAL DATA'!$A$8:$J$957,2,FALSE),0)</f>
        <v>GT  Mixer - Construction Truck</v>
      </c>
      <c r="C163" s="6"/>
      <c r="D163" s="63">
        <f>IFERROR(VLOOKUP($A163,'ORION ORIGINAL DATA'!$A$231:$H$234,3,0),0)</f>
        <v>0</v>
      </c>
      <c r="E163" s="6">
        <f>IFERROR(VLOOKUP($A163,'ORION ORIGINAL DATA'!$A$237:$H$305,3,0),0)</f>
        <v>0</v>
      </c>
      <c r="F163" s="6">
        <f>SUMIF('ORION ORIGINAL DATA'!$A$8:$A$228,$A163,'ORION ORIGINAL DATA'!$C$8:$C$228)</f>
        <v>7</v>
      </c>
      <c r="G163" s="8">
        <f t="shared" si="8"/>
        <v>7</v>
      </c>
      <c r="H163" s="6">
        <f>SUMIF('NETSUITE ORIGINAL DATA'!$A$8:$A$5000,$A163,'NETSUITE ORIGINAL DATA'!$E$8:$E$5000)</f>
        <v>7</v>
      </c>
      <c r="I163" s="66">
        <f t="shared" si="9"/>
        <v>0</v>
      </c>
      <c r="K163" s="63">
        <f>SUMIF('ORION ORIGINAL DATA'!$A$8:$A$305,$A163,'ORION ORIGINAL DATA'!$D$8:$D$305)+D163</f>
        <v>0</v>
      </c>
      <c r="L163" s="6">
        <f>SUMIF('NETSUITE ORIGINAL DATA'!$A$8:$A$5000,$A163,'NETSUITE ORIGINAL DATA'!$G$8:$G$5000)</f>
        <v>0</v>
      </c>
      <c r="M163" s="68">
        <f t="shared" si="10"/>
        <v>0</v>
      </c>
      <c r="N163" s="6"/>
      <c r="O163" s="63">
        <f>SUMIF('ORION ORIGINAL DATA'!$A$8:$A$305,$A163,'ORION ORIGINAL DATA'!$E$8:$E$305)-D163</f>
        <v>7</v>
      </c>
      <c r="P163" s="6">
        <f>SUMIF('NETSUITE ORIGINAL DATA'!$A$8:$A$5000,$A163,'NETSUITE ORIGINAL DATA'!$E$8:$E$5000)-SUMIF('NETSUITE ORIGINAL DATA'!$A$8:$A$5000,$A163,'NETSUITE ORIGINAL DATA'!$G$8:$G$5000)</f>
        <v>7</v>
      </c>
      <c r="Q163" s="66">
        <f t="shared" si="11"/>
        <v>0</v>
      </c>
      <c r="R163" s="8"/>
    </row>
    <row r="164" spans="1:18" s="30" customFormat="1" x14ac:dyDescent="0.15">
      <c r="A164" s="15" t="s">
        <v>215</v>
      </c>
      <c r="B164" s="30" t="str">
        <f>IFERROR(VLOOKUP(A164,'NETSUITE ORIGINAL DATA'!$A$8:$J$957,2,FALSE),0)</f>
        <v>GT  Mixer - Construction Truck - 12 unit MCT, 4 Unit Inner Cartons</v>
      </c>
      <c r="C164" s="6"/>
      <c r="D164" s="63">
        <f>IFERROR(VLOOKUP($A164,'ORION ORIGINAL DATA'!$A$231:$H$234,3,0),0)</f>
        <v>0</v>
      </c>
      <c r="E164" s="6">
        <f>IFERROR(VLOOKUP($A164,'ORION ORIGINAL DATA'!$A$237:$H$305,3,0),0)</f>
        <v>0</v>
      </c>
      <c r="F164" s="6">
        <f>SUMIF('ORION ORIGINAL DATA'!$A$8:$A$228,$A164,'ORION ORIGINAL DATA'!$C$8:$C$228)</f>
        <v>0</v>
      </c>
      <c r="G164" s="8">
        <f t="shared" si="8"/>
        <v>0</v>
      </c>
      <c r="H164" s="6">
        <f>SUMIF('NETSUITE ORIGINAL DATA'!$A$8:$A$5000,$A164,'NETSUITE ORIGINAL DATA'!$E$8:$E$5000)</f>
        <v>0</v>
      </c>
      <c r="I164" s="66">
        <f t="shared" si="9"/>
        <v>0</v>
      </c>
      <c r="K164" s="63">
        <f>SUMIF('ORION ORIGINAL DATA'!$A$8:$A$305,$A164,'ORION ORIGINAL DATA'!$D$8:$D$305)+D164</f>
        <v>0</v>
      </c>
      <c r="L164" s="6">
        <f>SUMIF('NETSUITE ORIGINAL DATA'!$A$8:$A$5000,$A164,'NETSUITE ORIGINAL DATA'!$G$8:$G$5000)</f>
        <v>0</v>
      </c>
      <c r="M164" s="68">
        <f t="shared" si="10"/>
        <v>0</v>
      </c>
      <c r="N164" s="6"/>
      <c r="O164" s="63">
        <f>SUMIF('ORION ORIGINAL DATA'!$A$8:$A$305,$A164,'ORION ORIGINAL DATA'!$E$8:$E$305)-D164</f>
        <v>0</v>
      </c>
      <c r="P164" s="6">
        <f>SUMIF('NETSUITE ORIGINAL DATA'!$A$8:$A$5000,$A164,'NETSUITE ORIGINAL DATA'!$E$8:$E$5000)-SUMIF('NETSUITE ORIGINAL DATA'!$A$8:$A$5000,$A164,'NETSUITE ORIGINAL DATA'!$G$8:$G$5000)</f>
        <v>0</v>
      </c>
      <c r="Q164" s="66">
        <f t="shared" si="11"/>
        <v>0</v>
      </c>
      <c r="R164" s="8"/>
    </row>
    <row r="165" spans="1:18" s="30" customFormat="1" x14ac:dyDescent="0.15">
      <c r="A165" s="15" t="s">
        <v>216</v>
      </c>
      <c r="B165" s="30" t="str">
        <f>IFERROR(VLOOKUP(A165,'NETSUITE ORIGINAL DATA'!$A$8:$J$957,2,FALSE),0)</f>
        <v>Mixer Construction Truck - Green/Yellow</v>
      </c>
      <c r="C165" s="6"/>
      <c r="D165" s="63">
        <f>IFERROR(VLOOKUP($A165,'ORION ORIGINAL DATA'!$A$231:$H$234,3,0),0)</f>
        <v>0</v>
      </c>
      <c r="E165" s="6">
        <f>IFERROR(VLOOKUP($A165,'ORION ORIGINAL DATA'!$A$237:$H$305,3,0),0)</f>
        <v>100</v>
      </c>
      <c r="F165" s="6">
        <f>SUMIF('ORION ORIGINAL DATA'!$A$8:$A$228,$A165,'ORION ORIGINAL DATA'!$C$8:$C$228)</f>
        <v>1326</v>
      </c>
      <c r="G165" s="8">
        <f t="shared" si="8"/>
        <v>1426</v>
      </c>
      <c r="H165" s="6">
        <f>SUMIF('NETSUITE ORIGINAL DATA'!$A$8:$A$5000,$A165,'NETSUITE ORIGINAL DATA'!$E$8:$E$5000)</f>
        <v>1426</v>
      </c>
      <c r="I165" s="66">
        <f t="shared" si="9"/>
        <v>0</v>
      </c>
      <c r="K165" s="63">
        <f>SUMIF('ORION ORIGINAL DATA'!$A$8:$A$305,$A165,'ORION ORIGINAL DATA'!$D$8:$D$305)+D165</f>
        <v>588</v>
      </c>
      <c r="L165" s="6">
        <f>SUMIF('NETSUITE ORIGINAL DATA'!$A$8:$A$5000,$A165,'NETSUITE ORIGINAL DATA'!$G$8:$G$5000)</f>
        <v>588</v>
      </c>
      <c r="M165" s="68">
        <f t="shared" si="10"/>
        <v>0</v>
      </c>
      <c r="N165" s="6"/>
      <c r="O165" s="63">
        <f>SUMIF('ORION ORIGINAL DATA'!$A$8:$A$305,$A165,'ORION ORIGINAL DATA'!$E$8:$E$305)-D165</f>
        <v>838</v>
      </c>
      <c r="P165" s="6">
        <f>SUMIF('NETSUITE ORIGINAL DATA'!$A$8:$A$5000,$A165,'NETSUITE ORIGINAL DATA'!$E$8:$E$5000)-SUMIF('NETSUITE ORIGINAL DATA'!$A$8:$A$5000,$A165,'NETSUITE ORIGINAL DATA'!$G$8:$G$5000)</f>
        <v>838</v>
      </c>
      <c r="Q165" s="66">
        <f t="shared" si="11"/>
        <v>0</v>
      </c>
      <c r="R165" s="8"/>
    </row>
    <row r="166" spans="1:18" s="30" customFormat="1" x14ac:dyDescent="0.15">
      <c r="A166" s="15" t="s">
        <v>217</v>
      </c>
      <c r="B166" s="30" t="str">
        <f>IFERROR(VLOOKUP(A166,'NETSUITE ORIGINAL DATA'!$A$8:$J$957,2,FALSE),0)</f>
        <v>Coconut Oil, Fractionated MCT Calcium - Lbs.</v>
      </c>
      <c r="C166" s="6"/>
      <c r="D166" s="63">
        <f>IFERROR(VLOOKUP($A166,'ORION ORIGINAL DATA'!$A$231:$H$234,3,0),0)</f>
        <v>0</v>
      </c>
      <c r="E166" s="6">
        <f>IFERROR(VLOOKUP($A166,'ORION ORIGINAL DATA'!$A$237:$H$305,3,0),0)</f>
        <v>0</v>
      </c>
      <c r="F166" s="6">
        <f>SUMIF('ORION ORIGINAL DATA'!$A$8:$A$228,$A166,'ORION ORIGINAL DATA'!$C$8:$C$228)</f>
        <v>0</v>
      </c>
      <c r="G166" s="8">
        <f t="shared" si="8"/>
        <v>0</v>
      </c>
      <c r="H166" s="6">
        <f>SUMIF('NETSUITE ORIGINAL DATA'!$A$8:$A$5000,$A166,'NETSUITE ORIGINAL DATA'!$E$8:$E$5000)</f>
        <v>0</v>
      </c>
      <c r="I166" s="66">
        <f t="shared" si="9"/>
        <v>0</v>
      </c>
      <c r="K166" s="63">
        <f>SUMIF('ORION ORIGINAL DATA'!$A$8:$A$305,$A166,'ORION ORIGINAL DATA'!$D$8:$D$305)+D166</f>
        <v>0</v>
      </c>
      <c r="L166" s="6">
        <f>SUMIF('NETSUITE ORIGINAL DATA'!$A$8:$A$5000,$A166,'NETSUITE ORIGINAL DATA'!$G$8:$G$5000)</f>
        <v>0</v>
      </c>
      <c r="M166" s="68">
        <f t="shared" si="10"/>
        <v>0</v>
      </c>
      <c r="N166" s="6"/>
      <c r="O166" s="63">
        <f>SUMIF('ORION ORIGINAL DATA'!$A$8:$A$305,$A166,'ORION ORIGINAL DATA'!$E$8:$E$305)-D166</f>
        <v>0</v>
      </c>
      <c r="P166" s="6">
        <f>SUMIF('NETSUITE ORIGINAL DATA'!$A$8:$A$5000,$A166,'NETSUITE ORIGINAL DATA'!$E$8:$E$5000)-SUMIF('NETSUITE ORIGINAL DATA'!$A$8:$A$5000,$A166,'NETSUITE ORIGINAL DATA'!$G$8:$G$5000)</f>
        <v>0</v>
      </c>
      <c r="Q166" s="66">
        <f t="shared" si="11"/>
        <v>0</v>
      </c>
      <c r="R166" s="8"/>
    </row>
    <row r="167" spans="1:18" s="30" customFormat="1" x14ac:dyDescent="0.15">
      <c r="A167" s="15" t="s">
        <v>218</v>
      </c>
      <c r="B167" s="30" t="str">
        <f>IFERROR(VLOOKUP(A167,'NETSUITE ORIGINAL DATA'!$A$8:$J$957,2,FALSE),0)</f>
        <v>Connector 2-Hole - DK Green - CC10118086WE</v>
      </c>
      <c r="C167" s="6"/>
      <c r="D167" s="63">
        <f>IFERROR(VLOOKUP($A167,'ORION ORIGINAL DATA'!$A$231:$H$234,3,0),0)</f>
        <v>0</v>
      </c>
      <c r="E167" s="6">
        <f>IFERROR(VLOOKUP($A167,'ORION ORIGINAL DATA'!$A$237:$H$305,3,0),0)</f>
        <v>0</v>
      </c>
      <c r="F167" s="6">
        <f>SUMIF('ORION ORIGINAL DATA'!$A$8:$A$228,$A167,'ORION ORIGINAL DATA'!$C$8:$C$228)</f>
        <v>0</v>
      </c>
      <c r="G167" s="8">
        <f t="shared" si="8"/>
        <v>0</v>
      </c>
      <c r="H167" s="6">
        <f>SUMIF('NETSUITE ORIGINAL DATA'!$A$8:$A$5000,$A167,'NETSUITE ORIGINAL DATA'!$E$8:$E$5000)</f>
        <v>0</v>
      </c>
      <c r="I167" s="66">
        <f t="shared" si="9"/>
        <v>0</v>
      </c>
      <c r="K167" s="63">
        <f>SUMIF('ORION ORIGINAL DATA'!$A$8:$A$305,$A167,'ORION ORIGINAL DATA'!$D$8:$D$305)+D167</f>
        <v>0</v>
      </c>
      <c r="L167" s="6">
        <f>SUMIF('NETSUITE ORIGINAL DATA'!$A$8:$A$5000,$A167,'NETSUITE ORIGINAL DATA'!$G$8:$G$5000)</f>
        <v>0</v>
      </c>
      <c r="M167" s="68">
        <f t="shared" si="10"/>
        <v>0</v>
      </c>
      <c r="N167" s="6"/>
      <c r="O167" s="63">
        <f>SUMIF('ORION ORIGINAL DATA'!$A$8:$A$305,$A167,'ORION ORIGINAL DATA'!$E$8:$E$305)-D167</f>
        <v>0</v>
      </c>
      <c r="P167" s="6">
        <f>SUMIF('NETSUITE ORIGINAL DATA'!$A$8:$A$5000,$A167,'NETSUITE ORIGINAL DATA'!$E$8:$E$5000)-SUMIF('NETSUITE ORIGINAL DATA'!$A$8:$A$5000,$A167,'NETSUITE ORIGINAL DATA'!$G$8:$G$5000)</f>
        <v>0</v>
      </c>
      <c r="Q167" s="66">
        <f t="shared" si="11"/>
        <v>0</v>
      </c>
      <c r="R167" s="8"/>
    </row>
    <row r="168" spans="1:18" s="30" customFormat="1" x14ac:dyDescent="0.15">
      <c r="A168" s="15" t="s">
        <v>219</v>
      </c>
      <c r="B168" s="30" t="str">
        <f>IFERROR(VLOOKUP(A168,'NETSUITE ORIGINAL DATA'!$A$8:$J$957,2,FALSE),0)</f>
        <v>Connector 2-Hole - Purple - CC10107344WE</v>
      </c>
      <c r="C168" s="6"/>
      <c r="D168" s="63">
        <f>IFERROR(VLOOKUP($A168,'ORION ORIGINAL DATA'!$A$231:$H$234,3,0),0)</f>
        <v>0</v>
      </c>
      <c r="E168" s="6">
        <f>IFERROR(VLOOKUP($A168,'ORION ORIGINAL DATA'!$A$237:$H$305,3,0),0)</f>
        <v>0</v>
      </c>
      <c r="F168" s="6">
        <f>SUMIF('ORION ORIGINAL DATA'!$A$8:$A$228,$A168,'ORION ORIGINAL DATA'!$C$8:$C$228)</f>
        <v>0</v>
      </c>
      <c r="G168" s="8">
        <f t="shared" si="8"/>
        <v>0</v>
      </c>
      <c r="H168" s="6">
        <f>SUMIF('NETSUITE ORIGINAL DATA'!$A$8:$A$5000,$A168,'NETSUITE ORIGINAL DATA'!$E$8:$E$5000)</f>
        <v>0</v>
      </c>
      <c r="I168" s="66">
        <f t="shared" si="9"/>
        <v>0</v>
      </c>
      <c r="K168" s="63">
        <f>SUMIF('ORION ORIGINAL DATA'!$A$8:$A$305,$A168,'ORION ORIGINAL DATA'!$D$8:$D$305)+D168</f>
        <v>0</v>
      </c>
      <c r="L168" s="6">
        <f>SUMIF('NETSUITE ORIGINAL DATA'!$A$8:$A$5000,$A168,'NETSUITE ORIGINAL DATA'!$G$8:$G$5000)</f>
        <v>0</v>
      </c>
      <c r="M168" s="68">
        <f t="shared" si="10"/>
        <v>0</v>
      </c>
      <c r="N168" s="6"/>
      <c r="O168" s="63">
        <f>SUMIF('ORION ORIGINAL DATA'!$A$8:$A$305,$A168,'ORION ORIGINAL DATA'!$E$8:$E$305)-D168</f>
        <v>0</v>
      </c>
      <c r="P168" s="6">
        <f>SUMIF('NETSUITE ORIGINAL DATA'!$A$8:$A$5000,$A168,'NETSUITE ORIGINAL DATA'!$E$8:$E$5000)-SUMIF('NETSUITE ORIGINAL DATA'!$A$8:$A$5000,$A168,'NETSUITE ORIGINAL DATA'!$G$8:$G$5000)</f>
        <v>0</v>
      </c>
      <c r="Q168" s="66">
        <f t="shared" si="11"/>
        <v>0</v>
      </c>
      <c r="R168" s="8"/>
    </row>
    <row r="169" spans="1:18" s="30" customFormat="1" x14ac:dyDescent="0.15">
      <c r="A169" s="15" t="s">
        <v>220</v>
      </c>
      <c r="B169" s="30" t="str">
        <f>IFERROR(VLOOKUP(A169,'NETSUITE ORIGINAL DATA'!$A$8:$J$957,2,FALSE),0)</f>
        <v>Green Toys Convertible w/Character</v>
      </c>
      <c r="C169" s="6"/>
      <c r="D169" s="63">
        <f>IFERROR(VLOOKUP($A169,'ORION ORIGINAL DATA'!$A$231:$H$234,3,0),0)</f>
        <v>0</v>
      </c>
      <c r="E169" s="6">
        <f>IFERROR(VLOOKUP($A169,'ORION ORIGINAL DATA'!$A$237:$H$305,3,0),0)</f>
        <v>100</v>
      </c>
      <c r="F169" s="6">
        <f>SUMIF('ORION ORIGINAL DATA'!$A$8:$A$228,$A169,'ORION ORIGINAL DATA'!$C$8:$C$228)</f>
        <v>1337</v>
      </c>
      <c r="G169" s="8">
        <f t="shared" si="8"/>
        <v>1437</v>
      </c>
      <c r="H169" s="6">
        <f>SUMIF('NETSUITE ORIGINAL DATA'!$A$8:$A$5000,$A169,'NETSUITE ORIGINAL DATA'!$E$8:$E$5000)</f>
        <v>1437</v>
      </c>
      <c r="I169" s="66">
        <f t="shared" si="9"/>
        <v>0</v>
      </c>
      <c r="K169" s="63">
        <f>SUMIF('ORION ORIGINAL DATA'!$A$8:$A$305,$A169,'ORION ORIGINAL DATA'!$D$8:$D$305)+D169</f>
        <v>3</v>
      </c>
      <c r="L169" s="6">
        <f>SUMIF('NETSUITE ORIGINAL DATA'!$A$8:$A$5000,$A169,'NETSUITE ORIGINAL DATA'!$G$8:$G$5000)</f>
        <v>3</v>
      </c>
      <c r="M169" s="68">
        <f t="shared" si="10"/>
        <v>0</v>
      </c>
      <c r="N169" s="6"/>
      <c r="O169" s="63">
        <f>SUMIF('ORION ORIGINAL DATA'!$A$8:$A$305,$A169,'ORION ORIGINAL DATA'!$E$8:$E$305)-D169</f>
        <v>1434</v>
      </c>
      <c r="P169" s="6">
        <f>SUMIF('NETSUITE ORIGINAL DATA'!$A$8:$A$5000,$A169,'NETSUITE ORIGINAL DATA'!$E$8:$E$5000)-SUMIF('NETSUITE ORIGINAL DATA'!$A$8:$A$5000,$A169,'NETSUITE ORIGINAL DATA'!$G$8:$G$5000)</f>
        <v>1434</v>
      </c>
      <c r="Q169" s="66">
        <f t="shared" si="11"/>
        <v>0</v>
      </c>
      <c r="R169" s="8"/>
    </row>
    <row r="170" spans="1:18" s="30" customFormat="1" x14ac:dyDescent="0.15">
      <c r="A170" s="15" t="s">
        <v>221</v>
      </c>
      <c r="B170" s="30" t="str">
        <f>IFERROR(VLOOKUP(A170,'NETSUITE ORIGINAL DATA'!$A$8:$J$957,2,FALSE),0)</f>
        <v>Farm Cow - Yellow 123C - CC10135242WE..</v>
      </c>
      <c r="C170" s="6"/>
      <c r="D170" s="63">
        <f>IFERROR(VLOOKUP($A170,'ORION ORIGINAL DATA'!$A$231:$H$234,3,0),0)</f>
        <v>0</v>
      </c>
      <c r="E170" s="6">
        <f>IFERROR(VLOOKUP($A170,'ORION ORIGINAL DATA'!$A$237:$H$305,3,0),0)</f>
        <v>0</v>
      </c>
      <c r="F170" s="6">
        <f>SUMIF('ORION ORIGINAL DATA'!$A$8:$A$228,$A170,'ORION ORIGINAL DATA'!$C$8:$C$228)</f>
        <v>0</v>
      </c>
      <c r="G170" s="8">
        <f t="shared" si="8"/>
        <v>0</v>
      </c>
      <c r="H170" s="6">
        <f>SUMIF('NETSUITE ORIGINAL DATA'!$A$8:$A$5000,$A170,'NETSUITE ORIGINAL DATA'!$E$8:$E$5000)</f>
        <v>0</v>
      </c>
      <c r="I170" s="66">
        <f t="shared" si="9"/>
        <v>0</v>
      </c>
      <c r="K170" s="63">
        <f>SUMIF('ORION ORIGINAL DATA'!$A$8:$A$305,$A170,'ORION ORIGINAL DATA'!$D$8:$D$305)+D170</f>
        <v>0</v>
      </c>
      <c r="L170" s="6">
        <f>SUMIF('NETSUITE ORIGINAL DATA'!$A$8:$A$5000,$A170,'NETSUITE ORIGINAL DATA'!$G$8:$G$5000)</f>
        <v>0</v>
      </c>
      <c r="M170" s="68">
        <f t="shared" si="10"/>
        <v>0</v>
      </c>
      <c r="N170" s="6"/>
      <c r="O170" s="63">
        <f>SUMIF('ORION ORIGINAL DATA'!$A$8:$A$305,$A170,'ORION ORIGINAL DATA'!$E$8:$E$305)-D170</f>
        <v>0</v>
      </c>
      <c r="P170" s="6">
        <f>SUMIF('NETSUITE ORIGINAL DATA'!$A$8:$A$5000,$A170,'NETSUITE ORIGINAL DATA'!$E$8:$E$5000)-SUMIF('NETSUITE ORIGINAL DATA'!$A$8:$A$5000,$A170,'NETSUITE ORIGINAL DATA'!$G$8:$G$5000)</f>
        <v>0</v>
      </c>
      <c r="Q170" s="66">
        <f t="shared" si="11"/>
        <v>0</v>
      </c>
      <c r="R170" s="8"/>
    </row>
    <row r="171" spans="1:18" s="30" customFormat="1" x14ac:dyDescent="0.15">
      <c r="A171" s="15" t="s">
        <v>223</v>
      </c>
      <c r="B171" s="30" t="str">
        <f>IFERROR(VLOOKUP(A171,'NETSUITE ORIGINAL DATA'!$A$8:$J$957,2,FALSE),0)</f>
        <v>Cupcake Set Assembly - Tray + 5 Cupcakes, assembled....</v>
      </c>
      <c r="C171" s="6"/>
      <c r="D171" s="63">
        <f>IFERROR(VLOOKUP($A171,'ORION ORIGINAL DATA'!$A$231:$H$234,3,0),0)</f>
        <v>0</v>
      </c>
      <c r="E171" s="6">
        <f>IFERROR(VLOOKUP($A171,'ORION ORIGINAL DATA'!$A$237:$H$305,3,0),0)</f>
        <v>0</v>
      </c>
      <c r="F171" s="6">
        <f>SUMIF('ORION ORIGINAL DATA'!$A$8:$A$228,$A171,'ORION ORIGINAL DATA'!$C$8:$C$228)</f>
        <v>0</v>
      </c>
      <c r="G171" s="8">
        <f t="shared" si="8"/>
        <v>0</v>
      </c>
      <c r="H171" s="6">
        <f>SUMIF('NETSUITE ORIGINAL DATA'!$A$8:$A$5000,$A171,'NETSUITE ORIGINAL DATA'!$E$8:$E$5000)</f>
        <v>0</v>
      </c>
      <c r="I171" s="66">
        <f t="shared" si="9"/>
        <v>0</v>
      </c>
      <c r="K171" s="63">
        <f>SUMIF('ORION ORIGINAL DATA'!$A$8:$A$305,$A171,'ORION ORIGINAL DATA'!$D$8:$D$305)+D171</f>
        <v>0</v>
      </c>
      <c r="L171" s="6">
        <f>SUMIF('NETSUITE ORIGINAL DATA'!$A$8:$A$5000,$A171,'NETSUITE ORIGINAL DATA'!$G$8:$G$5000)</f>
        <v>0</v>
      </c>
      <c r="M171" s="68">
        <f t="shared" si="10"/>
        <v>0</v>
      </c>
      <c r="N171" s="6"/>
      <c r="O171" s="63">
        <f>SUMIF('ORION ORIGINAL DATA'!$A$8:$A$305,$A171,'ORION ORIGINAL DATA'!$E$8:$E$305)-D171</f>
        <v>0</v>
      </c>
      <c r="P171" s="6">
        <f>SUMIF('NETSUITE ORIGINAL DATA'!$A$8:$A$5000,$A171,'NETSUITE ORIGINAL DATA'!$E$8:$E$5000)-SUMIF('NETSUITE ORIGINAL DATA'!$A$8:$A$5000,$A171,'NETSUITE ORIGINAL DATA'!$G$8:$G$5000)</f>
        <v>0</v>
      </c>
      <c r="Q171" s="66">
        <f t="shared" si="11"/>
        <v>0</v>
      </c>
      <c r="R171" s="8"/>
    </row>
    <row r="172" spans="1:18" s="30" customFormat="1" x14ac:dyDescent="0.15">
      <c r="A172" s="15" t="s">
        <v>224</v>
      </c>
      <c r="B172" s="30" t="str">
        <f>IFERROR(VLOOKUP(A172,'NETSUITE ORIGINAL DATA'!$A$8:$J$957,2,FALSE),0)</f>
        <v>Jump Rope Cap Pink</v>
      </c>
      <c r="C172" s="6"/>
      <c r="D172" s="63">
        <f>IFERROR(VLOOKUP($A172,'ORION ORIGINAL DATA'!$A$231:$H$234,3,0),0)</f>
        <v>0</v>
      </c>
      <c r="E172" s="6">
        <f>IFERROR(VLOOKUP($A172,'ORION ORIGINAL DATA'!$A$237:$H$305,3,0),0)</f>
        <v>0</v>
      </c>
      <c r="F172" s="6">
        <f>SUMIF('ORION ORIGINAL DATA'!$A$8:$A$228,$A172,'ORION ORIGINAL DATA'!$C$8:$C$228)</f>
        <v>0</v>
      </c>
      <c r="G172" s="8">
        <f t="shared" si="8"/>
        <v>0</v>
      </c>
      <c r="H172" s="6">
        <f>SUMIF('NETSUITE ORIGINAL DATA'!$A$8:$A$5000,$A172,'NETSUITE ORIGINAL DATA'!$E$8:$E$5000)</f>
        <v>0</v>
      </c>
      <c r="I172" s="66">
        <f t="shared" si="9"/>
        <v>0</v>
      </c>
      <c r="K172" s="63">
        <f>SUMIF('ORION ORIGINAL DATA'!$A$8:$A$305,$A172,'ORION ORIGINAL DATA'!$D$8:$D$305)+D172</f>
        <v>0</v>
      </c>
      <c r="L172" s="6">
        <f>SUMIF('NETSUITE ORIGINAL DATA'!$A$8:$A$5000,$A172,'NETSUITE ORIGINAL DATA'!$G$8:$G$5000)</f>
        <v>0</v>
      </c>
      <c r="M172" s="68">
        <f t="shared" si="10"/>
        <v>0</v>
      </c>
      <c r="N172" s="6"/>
      <c r="O172" s="63">
        <f>SUMIF('ORION ORIGINAL DATA'!$A$8:$A$305,$A172,'ORION ORIGINAL DATA'!$E$8:$E$305)-D172</f>
        <v>0</v>
      </c>
      <c r="P172" s="6">
        <f>SUMIF('NETSUITE ORIGINAL DATA'!$A$8:$A$5000,$A172,'NETSUITE ORIGINAL DATA'!$E$8:$E$5000)-SUMIF('NETSUITE ORIGINAL DATA'!$A$8:$A$5000,$A172,'NETSUITE ORIGINAL DATA'!$G$8:$G$5000)</f>
        <v>0</v>
      </c>
      <c r="Q172" s="66">
        <f t="shared" si="11"/>
        <v>0</v>
      </c>
      <c r="R172" s="8"/>
    </row>
    <row r="173" spans="1:18" s="30" customFormat="1" x14ac:dyDescent="0.15">
      <c r="A173" s="15" t="s">
        <v>225</v>
      </c>
      <c r="B173" s="30" t="str">
        <f>IFERROR(VLOOKUP(A173,'NETSUITE ORIGINAL DATA'!$A$8:$J$957,2,FALSE),0)</f>
        <v>Calcium Propionate Powder - Lbs.</v>
      </c>
      <c r="C173" s="6"/>
      <c r="D173" s="63">
        <f>IFERROR(VLOOKUP($A173,'ORION ORIGINAL DATA'!$A$231:$H$234,3,0),0)</f>
        <v>0</v>
      </c>
      <c r="E173" s="6">
        <f>IFERROR(VLOOKUP($A173,'ORION ORIGINAL DATA'!$A$237:$H$305,3,0),0)</f>
        <v>0</v>
      </c>
      <c r="F173" s="6">
        <f>SUMIF('ORION ORIGINAL DATA'!$A$8:$A$228,$A173,'ORION ORIGINAL DATA'!$C$8:$C$228)</f>
        <v>0</v>
      </c>
      <c r="G173" s="8">
        <f t="shared" si="8"/>
        <v>0</v>
      </c>
      <c r="H173" s="6">
        <f>SUMIF('NETSUITE ORIGINAL DATA'!$A$8:$A$5000,$A173,'NETSUITE ORIGINAL DATA'!$E$8:$E$5000)</f>
        <v>0</v>
      </c>
      <c r="I173" s="66">
        <f t="shared" si="9"/>
        <v>0</v>
      </c>
      <c r="K173" s="63">
        <f>SUMIF('ORION ORIGINAL DATA'!$A$8:$A$305,$A173,'ORION ORIGINAL DATA'!$D$8:$D$305)+D173</f>
        <v>0</v>
      </c>
      <c r="L173" s="6">
        <f>SUMIF('NETSUITE ORIGINAL DATA'!$A$8:$A$5000,$A173,'NETSUITE ORIGINAL DATA'!$G$8:$G$5000)</f>
        <v>0</v>
      </c>
      <c r="M173" s="68">
        <f t="shared" si="10"/>
        <v>0</v>
      </c>
      <c r="N173" s="6"/>
      <c r="O173" s="63">
        <f>SUMIF('ORION ORIGINAL DATA'!$A$8:$A$305,$A173,'ORION ORIGINAL DATA'!$E$8:$E$305)-D173</f>
        <v>0</v>
      </c>
      <c r="P173" s="6">
        <f>SUMIF('NETSUITE ORIGINAL DATA'!$A$8:$A$5000,$A173,'NETSUITE ORIGINAL DATA'!$E$8:$E$5000)-SUMIF('NETSUITE ORIGINAL DATA'!$A$8:$A$5000,$A173,'NETSUITE ORIGINAL DATA'!$G$8:$G$5000)</f>
        <v>0</v>
      </c>
      <c r="Q173" s="66">
        <f t="shared" si="11"/>
        <v>0</v>
      </c>
      <c r="R173" s="8"/>
    </row>
    <row r="174" spans="1:18" s="30" customFormat="1" x14ac:dyDescent="0.15">
      <c r="A174" s="15" t="s">
        <v>226</v>
      </c>
      <c r="B174" s="30" t="str">
        <f>IFERROR(VLOOKUP(A174,'NETSUITE ORIGINAL DATA'!$A$8:$J$957,2,FALSE),0)</f>
        <v>Jump Rope Cap Purple</v>
      </c>
      <c r="C174" s="6"/>
      <c r="D174" s="63">
        <f>IFERROR(VLOOKUP($A174,'ORION ORIGINAL DATA'!$A$231:$H$234,3,0),0)</f>
        <v>0</v>
      </c>
      <c r="E174" s="6">
        <f>IFERROR(VLOOKUP($A174,'ORION ORIGINAL DATA'!$A$237:$H$305,3,0),0)</f>
        <v>0</v>
      </c>
      <c r="F174" s="6">
        <f>SUMIF('ORION ORIGINAL DATA'!$A$8:$A$228,$A174,'ORION ORIGINAL DATA'!$C$8:$C$228)</f>
        <v>0</v>
      </c>
      <c r="G174" s="8">
        <f t="shared" si="8"/>
        <v>0</v>
      </c>
      <c r="H174" s="6">
        <f>SUMIF('NETSUITE ORIGINAL DATA'!$A$8:$A$5000,$A174,'NETSUITE ORIGINAL DATA'!$E$8:$E$5000)</f>
        <v>0</v>
      </c>
      <c r="I174" s="66">
        <f t="shared" si="9"/>
        <v>0</v>
      </c>
      <c r="K174" s="63">
        <f>SUMIF('ORION ORIGINAL DATA'!$A$8:$A$305,$A174,'ORION ORIGINAL DATA'!$D$8:$D$305)+D174</f>
        <v>0</v>
      </c>
      <c r="L174" s="6">
        <f>SUMIF('NETSUITE ORIGINAL DATA'!$A$8:$A$5000,$A174,'NETSUITE ORIGINAL DATA'!$G$8:$G$5000)</f>
        <v>0</v>
      </c>
      <c r="M174" s="68">
        <f t="shared" si="10"/>
        <v>0</v>
      </c>
      <c r="N174" s="6"/>
      <c r="O174" s="63">
        <f>SUMIF('ORION ORIGINAL DATA'!$A$8:$A$305,$A174,'ORION ORIGINAL DATA'!$E$8:$E$305)-D174</f>
        <v>0</v>
      </c>
      <c r="P174" s="6">
        <f>SUMIF('NETSUITE ORIGINAL DATA'!$A$8:$A$5000,$A174,'NETSUITE ORIGINAL DATA'!$E$8:$E$5000)-SUMIF('NETSUITE ORIGINAL DATA'!$A$8:$A$5000,$A174,'NETSUITE ORIGINAL DATA'!$G$8:$G$5000)</f>
        <v>0</v>
      </c>
      <c r="Q174" s="66">
        <f t="shared" si="11"/>
        <v>0</v>
      </c>
      <c r="R174" s="8"/>
    </row>
    <row r="175" spans="1:18" s="30" customFormat="1" x14ac:dyDescent="0.15">
      <c r="A175" s="15" t="s">
        <v>227</v>
      </c>
      <c r="B175" s="30" t="str">
        <f>IFERROR(VLOOKUP(A175,'NETSUITE ORIGINAL DATA'!$A$8:$J$957,2,FALSE),0)</f>
        <v>Blue Creamer</v>
      </c>
      <c r="C175" s="6"/>
      <c r="D175" s="63">
        <f>IFERROR(VLOOKUP($A175,'ORION ORIGINAL DATA'!$A$231:$H$234,3,0),0)</f>
        <v>0</v>
      </c>
      <c r="E175" s="6">
        <f>IFERROR(VLOOKUP($A175,'ORION ORIGINAL DATA'!$A$237:$H$305,3,0),0)</f>
        <v>0</v>
      </c>
      <c r="F175" s="6">
        <f>SUMIF('ORION ORIGINAL DATA'!$A$8:$A$228,$A175,'ORION ORIGINAL DATA'!$C$8:$C$228)</f>
        <v>0</v>
      </c>
      <c r="G175" s="8">
        <f t="shared" si="8"/>
        <v>0</v>
      </c>
      <c r="H175" s="6">
        <f>SUMIF('NETSUITE ORIGINAL DATA'!$A$8:$A$5000,$A175,'NETSUITE ORIGINAL DATA'!$E$8:$E$5000)</f>
        <v>0</v>
      </c>
      <c r="I175" s="66">
        <f t="shared" si="9"/>
        <v>0</v>
      </c>
      <c r="K175" s="63">
        <f>SUMIF('ORION ORIGINAL DATA'!$A$8:$A$305,$A175,'ORION ORIGINAL DATA'!$D$8:$D$305)+D175</f>
        <v>0</v>
      </c>
      <c r="L175" s="6">
        <f>SUMIF('NETSUITE ORIGINAL DATA'!$A$8:$A$5000,$A175,'NETSUITE ORIGINAL DATA'!$G$8:$G$5000)</f>
        <v>0</v>
      </c>
      <c r="M175" s="68">
        <f t="shared" si="10"/>
        <v>0</v>
      </c>
      <c r="N175" s="6"/>
      <c r="O175" s="63">
        <f>SUMIF('ORION ORIGINAL DATA'!$A$8:$A$305,$A175,'ORION ORIGINAL DATA'!$E$8:$E$305)-D175</f>
        <v>0</v>
      </c>
      <c r="P175" s="6">
        <f>SUMIF('NETSUITE ORIGINAL DATA'!$A$8:$A$5000,$A175,'NETSUITE ORIGINAL DATA'!$E$8:$E$5000)-SUMIF('NETSUITE ORIGINAL DATA'!$A$8:$A$5000,$A175,'NETSUITE ORIGINAL DATA'!$G$8:$G$5000)</f>
        <v>0</v>
      </c>
      <c r="Q175" s="66">
        <f t="shared" si="11"/>
        <v>0</v>
      </c>
      <c r="R175" s="8"/>
    </row>
    <row r="176" spans="1:18" s="30" customFormat="1" x14ac:dyDescent="0.15">
      <c r="A176" s="15" t="s">
        <v>228</v>
      </c>
      <c r="B176" s="30" t="str">
        <f>IFERROR(VLOOKUP(A176,'NETSUITE ORIGINAL DATA'!$A$8:$J$957,2,FALSE),0)</f>
        <v>PBK Pink Creamer</v>
      </c>
      <c r="C176" s="6"/>
      <c r="D176" s="63">
        <f>IFERROR(VLOOKUP($A176,'ORION ORIGINAL DATA'!$A$231:$H$234,3,0),0)</f>
        <v>0</v>
      </c>
      <c r="E176" s="6">
        <f>IFERROR(VLOOKUP($A176,'ORION ORIGINAL DATA'!$A$237:$H$305,3,0),0)</f>
        <v>0</v>
      </c>
      <c r="F176" s="6">
        <f>SUMIF('ORION ORIGINAL DATA'!$A$8:$A$228,$A176,'ORION ORIGINAL DATA'!$C$8:$C$228)</f>
        <v>0</v>
      </c>
      <c r="G176" s="8">
        <f t="shared" si="8"/>
        <v>0</v>
      </c>
      <c r="H176" s="6">
        <f>SUMIF('NETSUITE ORIGINAL DATA'!$A$8:$A$5000,$A176,'NETSUITE ORIGINAL DATA'!$E$8:$E$5000)</f>
        <v>0</v>
      </c>
      <c r="I176" s="66">
        <f t="shared" si="9"/>
        <v>0</v>
      </c>
      <c r="K176" s="63">
        <f>SUMIF('ORION ORIGINAL DATA'!$A$8:$A$305,$A176,'ORION ORIGINAL DATA'!$D$8:$D$305)+D176</f>
        <v>0</v>
      </c>
      <c r="L176" s="6">
        <f>SUMIF('NETSUITE ORIGINAL DATA'!$A$8:$A$5000,$A176,'NETSUITE ORIGINAL DATA'!$G$8:$G$5000)</f>
        <v>0</v>
      </c>
      <c r="M176" s="68">
        <f t="shared" si="10"/>
        <v>0</v>
      </c>
      <c r="N176" s="6"/>
      <c r="O176" s="63">
        <f>SUMIF('ORION ORIGINAL DATA'!$A$8:$A$305,$A176,'ORION ORIGINAL DATA'!$E$8:$E$305)-D176</f>
        <v>0</v>
      </c>
      <c r="P176" s="6">
        <f>SUMIF('NETSUITE ORIGINAL DATA'!$A$8:$A$5000,$A176,'NETSUITE ORIGINAL DATA'!$E$8:$E$5000)-SUMIF('NETSUITE ORIGINAL DATA'!$A$8:$A$5000,$A176,'NETSUITE ORIGINAL DATA'!$G$8:$G$5000)</f>
        <v>0</v>
      </c>
      <c r="Q176" s="66">
        <f t="shared" si="11"/>
        <v>0</v>
      </c>
      <c r="R176" s="8"/>
    </row>
    <row r="177" spans="1:18" s="30" customFormat="1" x14ac:dyDescent="0.15">
      <c r="A177" s="15" t="s">
        <v>229</v>
      </c>
      <c r="B177" s="30" t="str">
        <f>IFERROR(VLOOKUP(A177,'NETSUITE ORIGINAL DATA'!$A$8:$J$957,2,FALSE),0)</f>
        <v>Creamer - Red Cap - CC10126692WE</v>
      </c>
      <c r="C177" s="6"/>
      <c r="D177" s="63">
        <f>IFERROR(VLOOKUP($A177,'ORION ORIGINAL DATA'!$A$231:$H$234,3,0),0)</f>
        <v>0</v>
      </c>
      <c r="E177" s="6">
        <f>IFERROR(VLOOKUP($A177,'ORION ORIGINAL DATA'!$A$237:$H$305,3,0),0)</f>
        <v>0</v>
      </c>
      <c r="F177" s="6">
        <f>SUMIF('ORION ORIGINAL DATA'!$A$8:$A$228,$A177,'ORION ORIGINAL DATA'!$C$8:$C$228)</f>
        <v>0</v>
      </c>
      <c r="G177" s="8">
        <f t="shared" si="8"/>
        <v>0</v>
      </c>
      <c r="H177" s="6">
        <f>SUMIF('NETSUITE ORIGINAL DATA'!$A$8:$A$5000,$A177,'NETSUITE ORIGINAL DATA'!$E$8:$E$5000)</f>
        <v>0</v>
      </c>
      <c r="I177" s="66">
        <f t="shared" si="9"/>
        <v>0</v>
      </c>
      <c r="K177" s="63">
        <f>SUMIF('ORION ORIGINAL DATA'!$A$8:$A$305,$A177,'ORION ORIGINAL DATA'!$D$8:$D$305)+D177</f>
        <v>0</v>
      </c>
      <c r="L177" s="6">
        <f>SUMIF('NETSUITE ORIGINAL DATA'!$A$8:$A$5000,$A177,'NETSUITE ORIGINAL DATA'!$G$8:$G$5000)</f>
        <v>0</v>
      </c>
      <c r="M177" s="68">
        <f t="shared" si="10"/>
        <v>0</v>
      </c>
      <c r="N177" s="6"/>
      <c r="O177" s="63">
        <f>SUMIF('ORION ORIGINAL DATA'!$A$8:$A$305,$A177,'ORION ORIGINAL DATA'!$E$8:$E$305)-D177</f>
        <v>0</v>
      </c>
      <c r="P177" s="6">
        <f>SUMIF('NETSUITE ORIGINAL DATA'!$A$8:$A$5000,$A177,'NETSUITE ORIGINAL DATA'!$E$8:$E$5000)-SUMIF('NETSUITE ORIGINAL DATA'!$A$8:$A$5000,$A177,'NETSUITE ORIGINAL DATA'!$G$8:$G$5000)</f>
        <v>0</v>
      </c>
      <c r="Q177" s="66">
        <f t="shared" si="11"/>
        <v>0</v>
      </c>
      <c r="R177" s="8"/>
    </row>
    <row r="178" spans="1:18" s="30" customFormat="1" x14ac:dyDescent="0.15">
      <c r="A178" s="15" t="s">
        <v>1222</v>
      </c>
      <c r="B178" s="30" t="str">
        <f>IFERROR(VLOOKUP(A178,'NETSUITE ORIGINAL DATA'!$A$8:$J$957,2,FALSE),0)</f>
        <v>Blue Soy/Bees wax crayons, bulk packed (cases not to exceed 20lbs)</v>
      </c>
      <c r="C178" s="6"/>
      <c r="D178" s="63">
        <f>IFERROR(VLOOKUP($A178,'ORION ORIGINAL DATA'!$A$231:$H$234,3,0),0)</f>
        <v>0</v>
      </c>
      <c r="E178" s="6">
        <f>IFERROR(VLOOKUP($A178,'ORION ORIGINAL DATA'!$A$237:$H$305,3,0),0)</f>
        <v>0</v>
      </c>
      <c r="F178" s="6">
        <f>SUMIF('ORION ORIGINAL DATA'!$A$8:$A$228,$A178,'ORION ORIGINAL DATA'!$C$8:$C$228)</f>
        <v>0</v>
      </c>
      <c r="G178" s="8">
        <f t="shared" si="8"/>
        <v>0</v>
      </c>
      <c r="H178" s="6">
        <f>SUMIF('NETSUITE ORIGINAL DATA'!$A$8:$A$5000,$A178,'NETSUITE ORIGINAL DATA'!$E$8:$E$5000)</f>
        <v>0</v>
      </c>
      <c r="I178" s="66">
        <f t="shared" si="9"/>
        <v>0</v>
      </c>
      <c r="K178" s="63">
        <f>SUMIF('ORION ORIGINAL DATA'!$A$8:$A$305,$A178,'ORION ORIGINAL DATA'!$D$8:$D$305)+D178</f>
        <v>0</v>
      </c>
      <c r="L178" s="6">
        <f>SUMIF('NETSUITE ORIGINAL DATA'!$A$8:$A$5000,$A178,'NETSUITE ORIGINAL DATA'!$G$8:$G$5000)</f>
        <v>0</v>
      </c>
      <c r="M178" s="68">
        <f t="shared" si="10"/>
        <v>0</v>
      </c>
      <c r="N178" s="6"/>
      <c r="O178" s="63">
        <f>SUMIF('ORION ORIGINAL DATA'!$A$8:$A$305,$A178,'ORION ORIGINAL DATA'!$E$8:$E$305)-D178</f>
        <v>0</v>
      </c>
      <c r="P178" s="6">
        <f>SUMIF('NETSUITE ORIGINAL DATA'!$A$8:$A$5000,$A178,'NETSUITE ORIGINAL DATA'!$E$8:$E$5000)-SUMIF('NETSUITE ORIGINAL DATA'!$A$8:$A$5000,$A178,'NETSUITE ORIGINAL DATA'!$G$8:$G$5000)</f>
        <v>0</v>
      </c>
      <c r="Q178" s="66">
        <f t="shared" si="11"/>
        <v>0</v>
      </c>
      <c r="R178" s="8"/>
    </row>
    <row r="179" spans="1:18" s="30" customFormat="1" x14ac:dyDescent="0.15">
      <c r="A179" s="15" t="s">
        <v>230</v>
      </c>
      <c r="B179" s="30" t="str">
        <f>IFERROR(VLOOKUP(A179,'NETSUITE ORIGINAL DATA'!$A$8:$J$957,2,FALSE),0)</f>
        <v>Crayon Assembly - Cupcake Activity Kits (Yellow, Green, Red, Pink, Brown)</v>
      </c>
      <c r="C179" s="6"/>
      <c r="D179" s="63">
        <f>IFERROR(VLOOKUP($A179,'ORION ORIGINAL DATA'!$A$231:$H$234,3,0),0)</f>
        <v>0</v>
      </c>
      <c r="E179" s="6">
        <f>IFERROR(VLOOKUP($A179,'ORION ORIGINAL DATA'!$A$237:$H$305,3,0),0)</f>
        <v>0</v>
      </c>
      <c r="F179" s="6">
        <f>SUMIF('ORION ORIGINAL DATA'!$A$8:$A$228,$A179,'ORION ORIGINAL DATA'!$C$8:$C$228)</f>
        <v>0</v>
      </c>
      <c r="G179" s="8">
        <f t="shared" si="8"/>
        <v>0</v>
      </c>
      <c r="H179" s="6">
        <f>SUMIF('NETSUITE ORIGINAL DATA'!$A$8:$A$5000,$A179,'NETSUITE ORIGINAL DATA'!$E$8:$E$5000)</f>
        <v>0</v>
      </c>
      <c r="I179" s="66">
        <f t="shared" si="9"/>
        <v>0</v>
      </c>
      <c r="K179" s="63">
        <f>SUMIF('ORION ORIGINAL DATA'!$A$8:$A$305,$A179,'ORION ORIGINAL DATA'!$D$8:$D$305)+D179</f>
        <v>0</v>
      </c>
      <c r="L179" s="6">
        <f>SUMIF('NETSUITE ORIGINAL DATA'!$A$8:$A$5000,$A179,'NETSUITE ORIGINAL DATA'!$G$8:$G$5000)</f>
        <v>0</v>
      </c>
      <c r="M179" s="68">
        <f t="shared" si="10"/>
        <v>0</v>
      </c>
      <c r="N179" s="6"/>
      <c r="O179" s="63">
        <f>SUMIF('ORION ORIGINAL DATA'!$A$8:$A$305,$A179,'ORION ORIGINAL DATA'!$E$8:$E$305)-D179</f>
        <v>0</v>
      </c>
      <c r="P179" s="6">
        <f>SUMIF('NETSUITE ORIGINAL DATA'!$A$8:$A$5000,$A179,'NETSUITE ORIGINAL DATA'!$E$8:$E$5000)-SUMIF('NETSUITE ORIGINAL DATA'!$A$8:$A$5000,$A179,'NETSUITE ORIGINAL DATA'!$G$8:$G$5000)</f>
        <v>0</v>
      </c>
      <c r="Q179" s="66">
        <f t="shared" si="11"/>
        <v>0</v>
      </c>
      <c r="R179" s="8"/>
    </row>
    <row r="180" spans="1:18" s="30" customFormat="1" x14ac:dyDescent="0.15">
      <c r="A180" s="15" t="s">
        <v>231</v>
      </c>
      <c r="B180" s="30" t="str">
        <f>IFERROR(VLOOKUP(A180,'NETSUITE ORIGINAL DATA'!$A$8:$J$957,2,FALSE),0)</f>
        <v>Crayon Assembly - Flower Activity Kits (Yellow, Green, Blue, Pink, Purple)</v>
      </c>
      <c r="C180" s="6"/>
      <c r="D180" s="63">
        <f>IFERROR(VLOOKUP($A180,'ORION ORIGINAL DATA'!$A$231:$H$234,3,0),0)</f>
        <v>0</v>
      </c>
      <c r="E180" s="6">
        <f>IFERROR(VLOOKUP($A180,'ORION ORIGINAL DATA'!$A$237:$H$305,3,0),0)</f>
        <v>0</v>
      </c>
      <c r="F180" s="6">
        <f>SUMIF('ORION ORIGINAL DATA'!$A$8:$A$228,$A180,'ORION ORIGINAL DATA'!$C$8:$C$228)</f>
        <v>0</v>
      </c>
      <c r="G180" s="8">
        <f t="shared" si="8"/>
        <v>0</v>
      </c>
      <c r="H180" s="6">
        <f>SUMIF('NETSUITE ORIGINAL DATA'!$A$8:$A$5000,$A180,'NETSUITE ORIGINAL DATA'!$E$8:$E$5000)</f>
        <v>0</v>
      </c>
      <c r="I180" s="66">
        <f t="shared" si="9"/>
        <v>0</v>
      </c>
      <c r="K180" s="63">
        <f>SUMIF('ORION ORIGINAL DATA'!$A$8:$A$305,$A180,'ORION ORIGINAL DATA'!$D$8:$D$305)+D180</f>
        <v>0</v>
      </c>
      <c r="L180" s="6">
        <f>SUMIF('NETSUITE ORIGINAL DATA'!$A$8:$A$5000,$A180,'NETSUITE ORIGINAL DATA'!$G$8:$G$5000)</f>
        <v>0</v>
      </c>
      <c r="M180" s="68">
        <f t="shared" si="10"/>
        <v>0</v>
      </c>
      <c r="N180" s="6"/>
      <c r="O180" s="63">
        <f>SUMIF('ORION ORIGINAL DATA'!$A$8:$A$305,$A180,'ORION ORIGINAL DATA'!$E$8:$E$305)-D180</f>
        <v>0</v>
      </c>
      <c r="P180" s="6">
        <f>SUMIF('NETSUITE ORIGINAL DATA'!$A$8:$A$5000,$A180,'NETSUITE ORIGINAL DATA'!$E$8:$E$5000)-SUMIF('NETSUITE ORIGINAL DATA'!$A$8:$A$5000,$A180,'NETSUITE ORIGINAL DATA'!$G$8:$G$5000)</f>
        <v>0</v>
      </c>
      <c r="Q180" s="66">
        <f t="shared" si="11"/>
        <v>0</v>
      </c>
      <c r="R180" s="8"/>
    </row>
    <row r="181" spans="1:18" s="30" customFormat="1" x14ac:dyDescent="0.15">
      <c r="A181" s="15" t="s">
        <v>1224</v>
      </c>
      <c r="B181" s="30" t="str">
        <f>IFERROR(VLOOKUP(A181,'NETSUITE ORIGINAL DATA'!$A$8:$J$957,2,FALSE),0)</f>
        <v>Green Soy/Bees wax crayons, bulk packed (cases not to exceed 20lbs)</v>
      </c>
      <c r="C181" s="6"/>
      <c r="D181" s="63">
        <f>IFERROR(VLOOKUP($A181,'ORION ORIGINAL DATA'!$A$231:$H$234,3,0),0)</f>
        <v>0</v>
      </c>
      <c r="E181" s="6">
        <f>IFERROR(VLOOKUP($A181,'ORION ORIGINAL DATA'!$A$237:$H$305,3,0),0)</f>
        <v>0</v>
      </c>
      <c r="F181" s="6">
        <f>SUMIF('ORION ORIGINAL DATA'!$A$8:$A$228,$A181,'ORION ORIGINAL DATA'!$C$8:$C$228)</f>
        <v>0</v>
      </c>
      <c r="G181" s="8">
        <f t="shared" si="8"/>
        <v>0</v>
      </c>
      <c r="H181" s="6">
        <f>SUMIF('NETSUITE ORIGINAL DATA'!$A$8:$A$5000,$A181,'NETSUITE ORIGINAL DATA'!$E$8:$E$5000)</f>
        <v>0</v>
      </c>
      <c r="I181" s="66">
        <f t="shared" si="9"/>
        <v>0</v>
      </c>
      <c r="K181" s="63">
        <f>SUMIF('ORION ORIGINAL DATA'!$A$8:$A$305,$A181,'ORION ORIGINAL DATA'!$D$8:$D$305)+D181</f>
        <v>0</v>
      </c>
      <c r="L181" s="6">
        <f>SUMIF('NETSUITE ORIGINAL DATA'!$A$8:$A$5000,$A181,'NETSUITE ORIGINAL DATA'!$G$8:$G$5000)</f>
        <v>0</v>
      </c>
      <c r="M181" s="68">
        <f t="shared" si="10"/>
        <v>0</v>
      </c>
      <c r="N181" s="6"/>
      <c r="O181" s="63">
        <f>SUMIF('ORION ORIGINAL DATA'!$A$8:$A$305,$A181,'ORION ORIGINAL DATA'!$E$8:$E$305)-D181</f>
        <v>0</v>
      </c>
      <c r="P181" s="6">
        <f>SUMIF('NETSUITE ORIGINAL DATA'!$A$8:$A$5000,$A181,'NETSUITE ORIGINAL DATA'!$E$8:$E$5000)-SUMIF('NETSUITE ORIGINAL DATA'!$A$8:$A$5000,$A181,'NETSUITE ORIGINAL DATA'!$G$8:$G$5000)</f>
        <v>0</v>
      </c>
      <c r="Q181" s="66">
        <f t="shared" si="11"/>
        <v>0</v>
      </c>
      <c r="R181" s="8"/>
    </row>
    <row r="182" spans="1:18" s="30" customFormat="1" x14ac:dyDescent="0.15">
      <c r="A182" s="15" t="s">
        <v>1226</v>
      </c>
      <c r="B182" s="30" t="str">
        <f>IFERROR(VLOOKUP(A182,'NETSUITE ORIGINAL DATA'!$A$8:$J$957,2,FALSE),0)</f>
        <v>Pink Soy/Bees wax crayons, bulk packed (cases not to exceed 20lbs)</v>
      </c>
      <c r="C182" s="6"/>
      <c r="D182" s="63">
        <f>IFERROR(VLOOKUP($A182,'ORION ORIGINAL DATA'!$A$231:$H$234,3,0),0)</f>
        <v>0</v>
      </c>
      <c r="E182" s="6">
        <f>IFERROR(VLOOKUP($A182,'ORION ORIGINAL DATA'!$A$237:$H$305,3,0),0)</f>
        <v>0</v>
      </c>
      <c r="F182" s="6">
        <f>SUMIF('ORION ORIGINAL DATA'!$A$8:$A$228,$A182,'ORION ORIGINAL DATA'!$C$8:$C$228)</f>
        <v>0</v>
      </c>
      <c r="G182" s="8">
        <f t="shared" si="8"/>
        <v>0</v>
      </c>
      <c r="H182" s="6">
        <f>SUMIF('NETSUITE ORIGINAL DATA'!$A$8:$A$5000,$A182,'NETSUITE ORIGINAL DATA'!$E$8:$E$5000)</f>
        <v>0</v>
      </c>
      <c r="I182" s="66">
        <f t="shared" si="9"/>
        <v>0</v>
      </c>
      <c r="K182" s="63">
        <f>SUMIF('ORION ORIGINAL DATA'!$A$8:$A$305,$A182,'ORION ORIGINAL DATA'!$D$8:$D$305)+D182</f>
        <v>0</v>
      </c>
      <c r="L182" s="6">
        <f>SUMIF('NETSUITE ORIGINAL DATA'!$A$8:$A$5000,$A182,'NETSUITE ORIGINAL DATA'!$G$8:$G$5000)</f>
        <v>0</v>
      </c>
      <c r="M182" s="68">
        <f t="shared" si="10"/>
        <v>0</v>
      </c>
      <c r="N182" s="6"/>
      <c r="O182" s="63">
        <f>SUMIF('ORION ORIGINAL DATA'!$A$8:$A$305,$A182,'ORION ORIGINAL DATA'!$E$8:$E$305)-D182</f>
        <v>0</v>
      </c>
      <c r="P182" s="6">
        <f>SUMIF('NETSUITE ORIGINAL DATA'!$A$8:$A$5000,$A182,'NETSUITE ORIGINAL DATA'!$E$8:$E$5000)-SUMIF('NETSUITE ORIGINAL DATA'!$A$8:$A$5000,$A182,'NETSUITE ORIGINAL DATA'!$G$8:$G$5000)</f>
        <v>0</v>
      </c>
      <c r="Q182" s="66">
        <f t="shared" si="11"/>
        <v>0</v>
      </c>
      <c r="R182" s="8"/>
    </row>
    <row r="183" spans="1:18" s="30" customFormat="1" x14ac:dyDescent="0.15">
      <c r="A183" s="15" t="s">
        <v>1228</v>
      </c>
      <c r="B183" s="30" t="str">
        <f>IFERROR(VLOOKUP(A183,'NETSUITE ORIGINAL DATA'!$A$8:$J$957,2,FALSE),0)</f>
        <v>Red Soy/Bees wax crayons, bulk packed (cases not to exceed 20lbs)</v>
      </c>
      <c r="C183" s="6"/>
      <c r="D183" s="63">
        <f>IFERROR(VLOOKUP($A183,'ORION ORIGINAL DATA'!$A$231:$H$234,3,0),0)</f>
        <v>0</v>
      </c>
      <c r="E183" s="6">
        <f>IFERROR(VLOOKUP($A183,'ORION ORIGINAL DATA'!$A$237:$H$305,3,0),0)</f>
        <v>0</v>
      </c>
      <c r="F183" s="6">
        <f>SUMIF('ORION ORIGINAL DATA'!$A$8:$A$228,$A183,'ORION ORIGINAL DATA'!$C$8:$C$228)</f>
        <v>0</v>
      </c>
      <c r="G183" s="8">
        <f t="shared" si="8"/>
        <v>0</v>
      </c>
      <c r="H183" s="6">
        <f>SUMIF('NETSUITE ORIGINAL DATA'!$A$8:$A$5000,$A183,'NETSUITE ORIGINAL DATA'!$E$8:$E$5000)</f>
        <v>0</v>
      </c>
      <c r="I183" s="66">
        <f t="shared" si="9"/>
        <v>0</v>
      </c>
      <c r="K183" s="63">
        <f>SUMIF('ORION ORIGINAL DATA'!$A$8:$A$305,$A183,'ORION ORIGINAL DATA'!$D$8:$D$305)+D183</f>
        <v>0</v>
      </c>
      <c r="L183" s="6">
        <f>SUMIF('NETSUITE ORIGINAL DATA'!$A$8:$A$5000,$A183,'NETSUITE ORIGINAL DATA'!$G$8:$G$5000)</f>
        <v>0</v>
      </c>
      <c r="M183" s="68">
        <f t="shared" si="10"/>
        <v>0</v>
      </c>
      <c r="N183" s="6"/>
      <c r="O183" s="63">
        <f>SUMIF('ORION ORIGINAL DATA'!$A$8:$A$305,$A183,'ORION ORIGINAL DATA'!$E$8:$E$305)-D183</f>
        <v>0</v>
      </c>
      <c r="P183" s="6">
        <f>SUMIF('NETSUITE ORIGINAL DATA'!$A$8:$A$5000,$A183,'NETSUITE ORIGINAL DATA'!$E$8:$E$5000)-SUMIF('NETSUITE ORIGINAL DATA'!$A$8:$A$5000,$A183,'NETSUITE ORIGINAL DATA'!$G$8:$G$5000)</f>
        <v>0</v>
      </c>
      <c r="Q183" s="66">
        <f t="shared" si="11"/>
        <v>0</v>
      </c>
      <c r="R183" s="8"/>
    </row>
    <row r="184" spans="1:18" s="30" customFormat="1" x14ac:dyDescent="0.15">
      <c r="A184" s="15" t="s">
        <v>232</v>
      </c>
      <c r="B184" s="30" t="str">
        <f>IFERROR(VLOOKUP(A184,'NETSUITE ORIGINAL DATA'!$A$8:$J$957,2,FALSE),0)</f>
        <v>Crayon Assembly - Vehicle Activity Kits (Yellow, Green, Blue, Red, Black)</v>
      </c>
      <c r="C184" s="6"/>
      <c r="D184" s="63">
        <f>IFERROR(VLOOKUP($A184,'ORION ORIGINAL DATA'!$A$231:$H$234,3,0),0)</f>
        <v>0</v>
      </c>
      <c r="E184" s="6">
        <f>IFERROR(VLOOKUP($A184,'ORION ORIGINAL DATA'!$A$237:$H$305,3,0),0)</f>
        <v>0</v>
      </c>
      <c r="F184" s="6">
        <f>SUMIF('ORION ORIGINAL DATA'!$A$8:$A$228,$A184,'ORION ORIGINAL DATA'!$C$8:$C$228)</f>
        <v>0</v>
      </c>
      <c r="G184" s="8">
        <f t="shared" si="8"/>
        <v>0</v>
      </c>
      <c r="H184" s="6">
        <f>SUMIF('NETSUITE ORIGINAL DATA'!$A$8:$A$5000,$A184,'NETSUITE ORIGINAL DATA'!$E$8:$E$5000)</f>
        <v>0</v>
      </c>
      <c r="I184" s="66">
        <f t="shared" si="9"/>
        <v>0</v>
      </c>
      <c r="K184" s="63">
        <f>SUMIF('ORION ORIGINAL DATA'!$A$8:$A$305,$A184,'ORION ORIGINAL DATA'!$D$8:$D$305)+D184</f>
        <v>0</v>
      </c>
      <c r="L184" s="6">
        <f>SUMIF('NETSUITE ORIGINAL DATA'!$A$8:$A$5000,$A184,'NETSUITE ORIGINAL DATA'!$G$8:$G$5000)</f>
        <v>0</v>
      </c>
      <c r="M184" s="68">
        <f t="shared" si="10"/>
        <v>0</v>
      </c>
      <c r="N184" s="6"/>
      <c r="O184" s="63">
        <f>SUMIF('ORION ORIGINAL DATA'!$A$8:$A$305,$A184,'ORION ORIGINAL DATA'!$E$8:$E$305)-D184</f>
        <v>0</v>
      </c>
      <c r="P184" s="6">
        <f>SUMIF('NETSUITE ORIGINAL DATA'!$A$8:$A$5000,$A184,'NETSUITE ORIGINAL DATA'!$E$8:$E$5000)-SUMIF('NETSUITE ORIGINAL DATA'!$A$8:$A$5000,$A184,'NETSUITE ORIGINAL DATA'!$G$8:$G$5000)</f>
        <v>0</v>
      </c>
      <c r="Q184" s="66">
        <f t="shared" si="11"/>
        <v>0</v>
      </c>
      <c r="R184" s="8"/>
    </row>
    <row r="185" spans="1:18" s="30" customFormat="1" x14ac:dyDescent="0.15">
      <c r="A185" s="15" t="s">
        <v>1230</v>
      </c>
      <c r="B185" s="30" t="str">
        <f>IFERROR(VLOOKUP(A185,'NETSUITE ORIGINAL DATA'!$A$8:$J$957,2,FALSE),0)</f>
        <v>Yellow Soy/Bees wax crayons, bulk packed (cases not to exceed 20lbs)</v>
      </c>
      <c r="C185" s="6"/>
      <c r="D185" s="63">
        <f>IFERROR(VLOOKUP($A185,'ORION ORIGINAL DATA'!$A$231:$H$234,3,0),0)</f>
        <v>0</v>
      </c>
      <c r="E185" s="6">
        <f>IFERROR(VLOOKUP($A185,'ORION ORIGINAL DATA'!$A$237:$H$305,3,0),0)</f>
        <v>0</v>
      </c>
      <c r="F185" s="6">
        <f>SUMIF('ORION ORIGINAL DATA'!$A$8:$A$228,$A185,'ORION ORIGINAL DATA'!$C$8:$C$228)</f>
        <v>0</v>
      </c>
      <c r="G185" s="8">
        <f t="shared" si="8"/>
        <v>0</v>
      </c>
      <c r="H185" s="6">
        <f>SUMIF('NETSUITE ORIGINAL DATA'!$A$8:$A$5000,$A185,'NETSUITE ORIGINAL DATA'!$E$8:$E$5000)</f>
        <v>0</v>
      </c>
      <c r="I185" s="66">
        <f t="shared" si="9"/>
        <v>0</v>
      </c>
      <c r="K185" s="63">
        <f>SUMIF('ORION ORIGINAL DATA'!$A$8:$A$305,$A185,'ORION ORIGINAL DATA'!$D$8:$D$305)+D185</f>
        <v>0</v>
      </c>
      <c r="L185" s="6">
        <f>SUMIF('NETSUITE ORIGINAL DATA'!$A$8:$A$5000,$A185,'NETSUITE ORIGINAL DATA'!$G$8:$G$5000)</f>
        <v>0</v>
      </c>
      <c r="M185" s="68">
        <f t="shared" si="10"/>
        <v>0</v>
      </c>
      <c r="N185" s="6"/>
      <c r="O185" s="63">
        <f>SUMIF('ORION ORIGINAL DATA'!$A$8:$A$305,$A185,'ORION ORIGINAL DATA'!$E$8:$E$305)-D185</f>
        <v>0</v>
      </c>
      <c r="P185" s="6">
        <f>SUMIF('NETSUITE ORIGINAL DATA'!$A$8:$A$5000,$A185,'NETSUITE ORIGINAL DATA'!$E$8:$E$5000)-SUMIF('NETSUITE ORIGINAL DATA'!$A$8:$A$5000,$A185,'NETSUITE ORIGINAL DATA'!$G$8:$G$5000)</f>
        <v>0</v>
      </c>
      <c r="Q185" s="66">
        <f t="shared" si="11"/>
        <v>0</v>
      </c>
      <c r="R185" s="8"/>
    </row>
    <row r="186" spans="1:18" s="30" customFormat="1" x14ac:dyDescent="0.15">
      <c r="A186" s="15" t="s">
        <v>233</v>
      </c>
      <c r="B186" s="30" t="str">
        <f>IFERROR(VLOOKUP(A186,'NETSUITE ORIGINAL DATA'!$A$8:$J$957,2,FALSE),0)</f>
        <v>Green Toys Scooper 6 Pack..</v>
      </c>
      <c r="C186" s="6"/>
      <c r="D186" s="63">
        <f>IFERROR(VLOOKUP($A186,'ORION ORIGINAL DATA'!$A$231:$H$234,3,0),0)</f>
        <v>0</v>
      </c>
      <c r="E186" s="6">
        <f>IFERROR(VLOOKUP($A186,'ORION ORIGINAL DATA'!$A$237:$H$305,3,0),0)</f>
        <v>0</v>
      </c>
      <c r="F186" s="6">
        <f>SUMIF('ORION ORIGINAL DATA'!$A$8:$A$228,$A186,'ORION ORIGINAL DATA'!$C$8:$C$228)</f>
        <v>0</v>
      </c>
      <c r="G186" s="8">
        <f t="shared" si="8"/>
        <v>0</v>
      </c>
      <c r="H186" s="6">
        <f>SUMIF('NETSUITE ORIGINAL DATA'!$A$8:$A$5000,$A186,'NETSUITE ORIGINAL DATA'!$E$8:$E$5000)</f>
        <v>0</v>
      </c>
      <c r="I186" s="66">
        <f t="shared" si="9"/>
        <v>0</v>
      </c>
      <c r="K186" s="63">
        <f>SUMIF('ORION ORIGINAL DATA'!$A$8:$A$305,$A186,'ORION ORIGINAL DATA'!$D$8:$D$305)+D186</f>
        <v>0</v>
      </c>
      <c r="L186" s="6">
        <f>SUMIF('NETSUITE ORIGINAL DATA'!$A$8:$A$5000,$A186,'NETSUITE ORIGINAL DATA'!$G$8:$G$5000)</f>
        <v>0</v>
      </c>
      <c r="M186" s="68">
        <f t="shared" si="10"/>
        <v>0</v>
      </c>
      <c r="N186" s="6"/>
      <c r="O186" s="63">
        <f>SUMIF('ORION ORIGINAL DATA'!$A$8:$A$305,$A186,'ORION ORIGINAL DATA'!$E$8:$E$305)-D186</f>
        <v>0</v>
      </c>
      <c r="P186" s="6">
        <f>SUMIF('NETSUITE ORIGINAL DATA'!$A$8:$A$5000,$A186,'NETSUITE ORIGINAL DATA'!$E$8:$E$5000)-SUMIF('NETSUITE ORIGINAL DATA'!$A$8:$A$5000,$A186,'NETSUITE ORIGINAL DATA'!$G$8:$G$5000)</f>
        <v>0</v>
      </c>
      <c r="Q186" s="66">
        <f t="shared" si="11"/>
        <v>0</v>
      </c>
      <c r="R186" s="8"/>
    </row>
    <row r="187" spans="1:18" s="30" customFormat="1" x14ac:dyDescent="0.15">
      <c r="A187" s="15" t="s">
        <v>234</v>
      </c>
      <c r="B187" s="30" t="str">
        <f>IFERROR(VLOOKUP(A187,'NETSUITE ORIGINAL DATA'!$A$8:$J$957,2,FALSE),0)</f>
        <v>GT  Scooper - Construction Truck</v>
      </c>
      <c r="C187" s="6"/>
      <c r="D187" s="63">
        <f>IFERROR(VLOOKUP($A187,'ORION ORIGINAL DATA'!$A$231:$H$234,3,0),0)</f>
        <v>0</v>
      </c>
      <c r="E187" s="6">
        <f>IFERROR(VLOOKUP($A187,'ORION ORIGINAL DATA'!$A$237:$H$305,3,0),0)</f>
        <v>0</v>
      </c>
      <c r="F187" s="6">
        <f>SUMIF('ORION ORIGINAL DATA'!$A$8:$A$228,$A187,'ORION ORIGINAL DATA'!$C$8:$C$228)</f>
        <v>52</v>
      </c>
      <c r="G187" s="8">
        <f t="shared" si="8"/>
        <v>52</v>
      </c>
      <c r="H187" s="6">
        <f>SUMIF('NETSUITE ORIGINAL DATA'!$A$8:$A$5000,$A187,'NETSUITE ORIGINAL DATA'!$E$8:$E$5000)</f>
        <v>52</v>
      </c>
      <c r="I187" s="66">
        <f t="shared" si="9"/>
        <v>0</v>
      </c>
      <c r="K187" s="63">
        <f>SUMIF('ORION ORIGINAL DATA'!$A$8:$A$305,$A187,'ORION ORIGINAL DATA'!$D$8:$D$305)+D187</f>
        <v>24</v>
      </c>
      <c r="L187" s="6">
        <f>SUMIF('NETSUITE ORIGINAL DATA'!$A$8:$A$5000,$A187,'NETSUITE ORIGINAL DATA'!$G$8:$G$5000)</f>
        <v>24</v>
      </c>
      <c r="M187" s="68">
        <f t="shared" si="10"/>
        <v>0</v>
      </c>
      <c r="N187" s="6"/>
      <c r="O187" s="63">
        <f>SUMIF('ORION ORIGINAL DATA'!$A$8:$A$305,$A187,'ORION ORIGINAL DATA'!$E$8:$E$305)-D187</f>
        <v>28</v>
      </c>
      <c r="P187" s="6">
        <f>SUMIF('NETSUITE ORIGINAL DATA'!$A$8:$A$5000,$A187,'NETSUITE ORIGINAL DATA'!$E$8:$E$5000)-SUMIF('NETSUITE ORIGINAL DATA'!$A$8:$A$5000,$A187,'NETSUITE ORIGINAL DATA'!$G$8:$G$5000)</f>
        <v>28</v>
      </c>
      <c r="Q187" s="66">
        <f t="shared" si="11"/>
        <v>0</v>
      </c>
      <c r="R187" s="8"/>
    </row>
    <row r="188" spans="1:18" s="30" customFormat="1" x14ac:dyDescent="0.15">
      <c r="A188" s="15" t="s">
        <v>235</v>
      </c>
      <c r="B188" s="30" t="str">
        <f>IFERROR(VLOOKUP(A188,'NETSUITE ORIGINAL DATA'!$A$8:$J$957,2,FALSE),0)</f>
        <v>GT  Scooper - Construction Truck - 12 unit MCT, 4 Unit Inner Cartons</v>
      </c>
      <c r="C188" s="6"/>
      <c r="D188" s="63">
        <f>IFERROR(VLOOKUP($A188,'ORION ORIGINAL DATA'!$A$231:$H$234,3,0),0)</f>
        <v>0</v>
      </c>
      <c r="E188" s="6">
        <f>IFERROR(VLOOKUP($A188,'ORION ORIGINAL DATA'!$A$237:$H$305,3,0),0)</f>
        <v>0</v>
      </c>
      <c r="F188" s="6">
        <f>SUMIF('ORION ORIGINAL DATA'!$A$8:$A$228,$A188,'ORION ORIGINAL DATA'!$C$8:$C$228)</f>
        <v>0</v>
      </c>
      <c r="G188" s="8">
        <f t="shared" si="8"/>
        <v>0</v>
      </c>
      <c r="H188" s="6">
        <f>SUMIF('NETSUITE ORIGINAL DATA'!$A$8:$A$5000,$A188,'NETSUITE ORIGINAL DATA'!$E$8:$E$5000)</f>
        <v>0</v>
      </c>
      <c r="I188" s="66">
        <f t="shared" si="9"/>
        <v>0</v>
      </c>
      <c r="K188" s="63">
        <f>SUMIF('ORION ORIGINAL DATA'!$A$8:$A$305,$A188,'ORION ORIGINAL DATA'!$D$8:$D$305)+D188</f>
        <v>0</v>
      </c>
      <c r="L188" s="6">
        <f>SUMIF('NETSUITE ORIGINAL DATA'!$A$8:$A$5000,$A188,'NETSUITE ORIGINAL DATA'!$G$8:$G$5000)</f>
        <v>0</v>
      </c>
      <c r="M188" s="68">
        <f t="shared" si="10"/>
        <v>0</v>
      </c>
      <c r="N188" s="6"/>
      <c r="O188" s="63">
        <f>SUMIF('ORION ORIGINAL DATA'!$A$8:$A$305,$A188,'ORION ORIGINAL DATA'!$E$8:$E$305)-D188</f>
        <v>0</v>
      </c>
      <c r="P188" s="6">
        <f>SUMIF('NETSUITE ORIGINAL DATA'!$A$8:$A$5000,$A188,'NETSUITE ORIGINAL DATA'!$E$8:$E$5000)-SUMIF('NETSUITE ORIGINAL DATA'!$A$8:$A$5000,$A188,'NETSUITE ORIGINAL DATA'!$G$8:$G$5000)</f>
        <v>0</v>
      </c>
      <c r="Q188" s="66">
        <f t="shared" si="11"/>
        <v>0</v>
      </c>
      <c r="R188" s="8"/>
    </row>
    <row r="189" spans="1:18" s="30" customFormat="1" x14ac:dyDescent="0.15">
      <c r="A189" s="15" t="s">
        <v>237</v>
      </c>
      <c r="B189" s="30" t="str">
        <f>IFERROR(VLOOKUP(A189,'NETSUITE ORIGINAL DATA'!$A$8:$J$957,2,FALSE),0)</f>
        <v>GT  Scooper - Construction Truck</v>
      </c>
      <c r="C189" s="6"/>
      <c r="D189" s="63">
        <f>IFERROR(VLOOKUP($A189,'ORION ORIGINAL DATA'!$A$231:$H$234,3,0),0)</f>
        <v>0</v>
      </c>
      <c r="E189" s="6">
        <f>IFERROR(VLOOKUP($A189,'ORION ORIGINAL DATA'!$A$237:$H$305,3,0),0)</f>
        <v>0</v>
      </c>
      <c r="F189" s="6">
        <f>SUMIF('ORION ORIGINAL DATA'!$A$8:$A$228,$A189,'ORION ORIGINAL DATA'!$C$8:$C$228)</f>
        <v>0</v>
      </c>
      <c r="G189" s="8">
        <f t="shared" si="8"/>
        <v>0</v>
      </c>
      <c r="H189" s="6">
        <f>SUMIF('NETSUITE ORIGINAL DATA'!$A$8:$A$5000,$A189,'NETSUITE ORIGINAL DATA'!$E$8:$E$5000)</f>
        <v>0</v>
      </c>
      <c r="I189" s="66">
        <f t="shared" si="9"/>
        <v>0</v>
      </c>
      <c r="K189" s="63">
        <f>SUMIF('ORION ORIGINAL DATA'!$A$8:$A$305,$A189,'ORION ORIGINAL DATA'!$D$8:$D$305)+D189</f>
        <v>0</v>
      </c>
      <c r="L189" s="6">
        <f>SUMIF('NETSUITE ORIGINAL DATA'!$A$8:$A$5000,$A189,'NETSUITE ORIGINAL DATA'!$G$8:$G$5000)</f>
        <v>0</v>
      </c>
      <c r="M189" s="68">
        <f t="shared" si="10"/>
        <v>0</v>
      </c>
      <c r="N189" s="6"/>
      <c r="O189" s="63">
        <f>SUMIF('ORION ORIGINAL DATA'!$A$8:$A$305,$A189,'ORION ORIGINAL DATA'!$E$8:$E$305)-D189</f>
        <v>0</v>
      </c>
      <c r="P189" s="6">
        <f>SUMIF('NETSUITE ORIGINAL DATA'!$A$8:$A$5000,$A189,'NETSUITE ORIGINAL DATA'!$E$8:$E$5000)-SUMIF('NETSUITE ORIGINAL DATA'!$A$8:$A$5000,$A189,'NETSUITE ORIGINAL DATA'!$G$8:$G$5000)</f>
        <v>0</v>
      </c>
      <c r="Q189" s="66">
        <f t="shared" si="11"/>
        <v>0</v>
      </c>
      <c r="R189" s="8"/>
    </row>
    <row r="190" spans="1:18" s="30" customFormat="1" x14ac:dyDescent="0.15">
      <c r="A190" s="15" t="s">
        <v>236</v>
      </c>
      <c r="B190" s="30" t="str">
        <f>IFERROR(VLOOKUP(A190,'NETSUITE ORIGINAL DATA'!$A$8:$J$957,2,FALSE),0)</f>
        <v>Scooper Assembly with Construction Dog</v>
      </c>
      <c r="C190" s="6"/>
      <c r="D190" s="63">
        <f>IFERROR(VLOOKUP($A190,'ORION ORIGINAL DATA'!$A$231:$H$234,3,0),0)</f>
        <v>0</v>
      </c>
      <c r="E190" s="6">
        <f>IFERROR(VLOOKUP($A190,'ORION ORIGINAL DATA'!$A$237:$H$305,3,0),0)</f>
        <v>0</v>
      </c>
      <c r="F190" s="6">
        <f>SUMIF('ORION ORIGINAL DATA'!$A$8:$A$228,$A190,'ORION ORIGINAL DATA'!$C$8:$C$228)</f>
        <v>0</v>
      </c>
      <c r="G190" s="8">
        <f t="shared" si="8"/>
        <v>0</v>
      </c>
      <c r="H190" s="6">
        <f>SUMIF('NETSUITE ORIGINAL DATA'!$A$8:$A$5000,$A190,'NETSUITE ORIGINAL DATA'!$E$8:$E$5000)</f>
        <v>0</v>
      </c>
      <c r="I190" s="66">
        <f t="shared" si="9"/>
        <v>0</v>
      </c>
      <c r="K190" s="63">
        <f>SUMIF('ORION ORIGINAL DATA'!$A$8:$A$305,$A190,'ORION ORIGINAL DATA'!$D$8:$D$305)+D190</f>
        <v>0</v>
      </c>
      <c r="L190" s="6">
        <f>SUMIF('NETSUITE ORIGINAL DATA'!$A$8:$A$5000,$A190,'NETSUITE ORIGINAL DATA'!$G$8:$G$5000)</f>
        <v>0</v>
      </c>
      <c r="M190" s="68">
        <f t="shared" si="10"/>
        <v>0</v>
      </c>
      <c r="N190" s="6"/>
      <c r="O190" s="63">
        <f>SUMIF('ORION ORIGINAL DATA'!$A$8:$A$305,$A190,'ORION ORIGINAL DATA'!$E$8:$E$305)-D190</f>
        <v>0</v>
      </c>
      <c r="P190" s="6">
        <f>SUMIF('NETSUITE ORIGINAL DATA'!$A$8:$A$5000,$A190,'NETSUITE ORIGINAL DATA'!$E$8:$E$5000)-SUMIF('NETSUITE ORIGINAL DATA'!$A$8:$A$5000,$A190,'NETSUITE ORIGINAL DATA'!$G$8:$G$5000)</f>
        <v>0</v>
      </c>
      <c r="Q190" s="66">
        <f t="shared" si="11"/>
        <v>0</v>
      </c>
      <c r="R190" s="8"/>
    </row>
    <row r="191" spans="1:18" s="30" customFormat="1" x14ac:dyDescent="0.15">
      <c r="A191" s="15" t="s">
        <v>239</v>
      </c>
      <c r="B191" s="30" t="str">
        <f>IFERROR(VLOOKUP(A191,'NETSUITE ORIGINAL DATA'!$A$8:$J$957,2,FALSE),0)</f>
        <v>Green Toys Scooper - Construction Truck Pink/Purple</v>
      </c>
      <c r="C191" s="6"/>
      <c r="D191" s="63">
        <f>IFERROR(VLOOKUP($A191,'ORION ORIGINAL DATA'!$A$231:$H$234,3,0),0)</f>
        <v>0</v>
      </c>
      <c r="E191" s="6">
        <f>IFERROR(VLOOKUP($A191,'ORION ORIGINAL DATA'!$A$237:$H$305,3,0),0)</f>
        <v>0</v>
      </c>
      <c r="F191" s="6">
        <f>SUMIF('ORION ORIGINAL DATA'!$A$8:$A$228,$A191,'ORION ORIGINAL DATA'!$C$8:$C$228)</f>
        <v>1</v>
      </c>
      <c r="G191" s="8">
        <f t="shared" si="8"/>
        <v>1</v>
      </c>
      <c r="H191" s="6">
        <f>SUMIF('NETSUITE ORIGINAL DATA'!$A$8:$A$5000,$A191,'NETSUITE ORIGINAL DATA'!$E$8:$E$5000)</f>
        <v>1</v>
      </c>
      <c r="I191" s="66">
        <f t="shared" si="9"/>
        <v>0</v>
      </c>
      <c r="K191" s="63">
        <f>SUMIF('ORION ORIGINAL DATA'!$A$8:$A$305,$A191,'ORION ORIGINAL DATA'!$D$8:$D$305)+D191</f>
        <v>0</v>
      </c>
      <c r="L191" s="6">
        <f>SUMIF('NETSUITE ORIGINAL DATA'!$A$8:$A$5000,$A191,'NETSUITE ORIGINAL DATA'!$G$8:$G$5000)</f>
        <v>0</v>
      </c>
      <c r="M191" s="68">
        <f t="shared" si="10"/>
        <v>0</v>
      </c>
      <c r="N191" s="6"/>
      <c r="O191" s="63">
        <f>SUMIF('ORION ORIGINAL DATA'!$A$8:$A$305,$A191,'ORION ORIGINAL DATA'!$E$8:$E$305)-D191</f>
        <v>1</v>
      </c>
      <c r="P191" s="6">
        <f>SUMIF('NETSUITE ORIGINAL DATA'!$A$8:$A$5000,$A191,'NETSUITE ORIGINAL DATA'!$E$8:$E$5000)-SUMIF('NETSUITE ORIGINAL DATA'!$A$8:$A$5000,$A191,'NETSUITE ORIGINAL DATA'!$G$8:$G$5000)</f>
        <v>1</v>
      </c>
      <c r="Q191" s="66">
        <f t="shared" si="11"/>
        <v>0</v>
      </c>
      <c r="R191" s="8"/>
    </row>
    <row r="192" spans="1:18" s="30" customFormat="1" x14ac:dyDescent="0.15">
      <c r="A192" s="15" t="s">
        <v>29</v>
      </c>
      <c r="B192" s="30" t="str">
        <f>IFERROR(VLOOKUP(A192,'NETSUITE ORIGINAL DATA'!$A$8:$J$957,2,FALSE),0)</f>
        <v>Green Toys Custom Sand Kit / Mold, Retail Carton</v>
      </c>
      <c r="C192" s="6"/>
      <c r="D192" s="63">
        <f>IFERROR(VLOOKUP($A192,'ORION ORIGINAL DATA'!$A$231:$H$234,3,0),0)</f>
        <v>0</v>
      </c>
      <c r="E192" s="6">
        <f>IFERROR(VLOOKUP($A192,'ORION ORIGINAL DATA'!$A$237:$H$305,3,0),0)</f>
        <v>0</v>
      </c>
      <c r="F192" s="6">
        <f>SUMIF('ORION ORIGINAL DATA'!$A$8:$A$228,$A192,'ORION ORIGINAL DATA'!$C$8:$C$228)</f>
        <v>0</v>
      </c>
      <c r="G192" s="8">
        <f t="shared" si="8"/>
        <v>0</v>
      </c>
      <c r="H192" s="6">
        <f>SUMIF('NETSUITE ORIGINAL DATA'!$A$8:$A$5000,$A192,'NETSUITE ORIGINAL DATA'!$E$8:$E$5000)</f>
        <v>0</v>
      </c>
      <c r="I192" s="66">
        <f t="shared" si="9"/>
        <v>0</v>
      </c>
      <c r="K192" s="63">
        <f>SUMIF('ORION ORIGINAL DATA'!$A$8:$A$305,$A192,'ORION ORIGINAL DATA'!$D$8:$D$305)+D192</f>
        <v>0</v>
      </c>
      <c r="L192" s="6">
        <f>SUMIF('NETSUITE ORIGINAL DATA'!$A$8:$A$5000,$A192,'NETSUITE ORIGINAL DATA'!$G$8:$G$5000)</f>
        <v>0</v>
      </c>
      <c r="M192" s="68">
        <f t="shared" si="10"/>
        <v>0</v>
      </c>
      <c r="N192" s="6"/>
      <c r="O192" s="63">
        <f>SUMIF('ORION ORIGINAL DATA'!$A$8:$A$305,$A192,'ORION ORIGINAL DATA'!$E$8:$E$305)-D192</f>
        <v>0</v>
      </c>
      <c r="P192" s="6">
        <f>SUMIF('NETSUITE ORIGINAL DATA'!$A$8:$A$5000,$A192,'NETSUITE ORIGINAL DATA'!$E$8:$E$5000)-SUMIF('NETSUITE ORIGINAL DATA'!$A$8:$A$5000,$A192,'NETSUITE ORIGINAL DATA'!$G$8:$G$5000)</f>
        <v>0</v>
      </c>
      <c r="Q192" s="66">
        <f t="shared" si="11"/>
        <v>0</v>
      </c>
      <c r="R192" s="8"/>
    </row>
    <row r="193" spans="1:18" s="30" customFormat="1" x14ac:dyDescent="0.15">
      <c r="A193" s="15" t="s">
        <v>240</v>
      </c>
      <c r="B193" s="30" t="str">
        <f>IFERROR(VLOOKUP(A193,'NETSUITE ORIGINAL DATA'!$A$8:$J$957,2,FALSE),0)</f>
        <v>Pizza Parlor Crust</v>
      </c>
      <c r="C193" s="6"/>
      <c r="D193" s="63">
        <f>IFERROR(VLOOKUP($A193,'ORION ORIGINAL DATA'!$A$231:$H$234,3,0),0)</f>
        <v>0</v>
      </c>
      <c r="E193" s="6">
        <f>IFERROR(VLOOKUP($A193,'ORION ORIGINAL DATA'!$A$237:$H$305,3,0),0)</f>
        <v>0</v>
      </c>
      <c r="F193" s="6">
        <f>SUMIF('ORION ORIGINAL DATA'!$A$8:$A$228,$A193,'ORION ORIGINAL DATA'!$C$8:$C$228)</f>
        <v>0</v>
      </c>
      <c r="G193" s="8">
        <f t="shared" si="8"/>
        <v>0</v>
      </c>
      <c r="H193" s="6">
        <f>SUMIF('NETSUITE ORIGINAL DATA'!$A$8:$A$5000,$A193,'NETSUITE ORIGINAL DATA'!$E$8:$E$5000)</f>
        <v>0</v>
      </c>
      <c r="I193" s="66">
        <f t="shared" si="9"/>
        <v>0</v>
      </c>
      <c r="K193" s="63">
        <f>SUMIF('ORION ORIGINAL DATA'!$A$8:$A$305,$A193,'ORION ORIGINAL DATA'!$D$8:$D$305)+D193</f>
        <v>0</v>
      </c>
      <c r="L193" s="6">
        <f>SUMIF('NETSUITE ORIGINAL DATA'!$A$8:$A$5000,$A193,'NETSUITE ORIGINAL DATA'!$G$8:$G$5000)</f>
        <v>0</v>
      </c>
      <c r="M193" s="68">
        <f t="shared" si="10"/>
        <v>0</v>
      </c>
      <c r="N193" s="6"/>
      <c r="O193" s="63">
        <f>SUMIF('ORION ORIGINAL DATA'!$A$8:$A$305,$A193,'ORION ORIGINAL DATA'!$E$8:$E$305)-D193</f>
        <v>0</v>
      </c>
      <c r="P193" s="6">
        <f>SUMIF('NETSUITE ORIGINAL DATA'!$A$8:$A$5000,$A193,'NETSUITE ORIGINAL DATA'!$E$8:$E$5000)-SUMIF('NETSUITE ORIGINAL DATA'!$A$8:$A$5000,$A193,'NETSUITE ORIGINAL DATA'!$G$8:$G$5000)</f>
        <v>0</v>
      </c>
      <c r="Q193" s="66">
        <f t="shared" si="11"/>
        <v>0</v>
      </c>
      <c r="R193" s="8"/>
    </row>
    <row r="194" spans="1:18" s="30" customFormat="1" x14ac:dyDescent="0.15">
      <c r="A194" s="15" t="s">
        <v>244</v>
      </c>
      <c r="B194" s="30" t="str">
        <f>IFERROR(VLOOKUP(A194,'NETSUITE ORIGINAL DATA'!$A$8:$J$957,2,FALSE),0)</f>
        <v>Blue Tea Cup Blue</v>
      </c>
      <c r="C194" s="6"/>
      <c r="D194" s="63">
        <f>IFERROR(VLOOKUP($A194,'ORION ORIGINAL DATA'!$A$231:$H$234,3,0),0)</f>
        <v>0</v>
      </c>
      <c r="E194" s="6">
        <f>IFERROR(VLOOKUP($A194,'ORION ORIGINAL DATA'!$A$237:$H$305,3,0),0)</f>
        <v>0</v>
      </c>
      <c r="F194" s="6">
        <f>SUMIF('ORION ORIGINAL DATA'!$A$8:$A$228,$A194,'ORION ORIGINAL DATA'!$C$8:$C$228)</f>
        <v>0</v>
      </c>
      <c r="G194" s="8">
        <f t="shared" si="8"/>
        <v>0</v>
      </c>
      <c r="H194" s="6">
        <f>SUMIF('NETSUITE ORIGINAL DATA'!$A$8:$A$5000,$A194,'NETSUITE ORIGINAL DATA'!$E$8:$E$5000)</f>
        <v>0</v>
      </c>
      <c r="I194" s="66">
        <f t="shared" si="9"/>
        <v>0</v>
      </c>
      <c r="K194" s="63">
        <f>SUMIF('ORION ORIGINAL DATA'!$A$8:$A$305,$A194,'ORION ORIGINAL DATA'!$D$8:$D$305)+D194</f>
        <v>0</v>
      </c>
      <c r="L194" s="6">
        <f>SUMIF('NETSUITE ORIGINAL DATA'!$A$8:$A$5000,$A194,'NETSUITE ORIGINAL DATA'!$G$8:$G$5000)</f>
        <v>0</v>
      </c>
      <c r="M194" s="68">
        <f t="shared" si="10"/>
        <v>0</v>
      </c>
      <c r="N194" s="6"/>
      <c r="O194" s="63">
        <f>SUMIF('ORION ORIGINAL DATA'!$A$8:$A$305,$A194,'ORION ORIGINAL DATA'!$E$8:$E$305)-D194</f>
        <v>0</v>
      </c>
      <c r="P194" s="6">
        <f>SUMIF('NETSUITE ORIGINAL DATA'!$A$8:$A$5000,$A194,'NETSUITE ORIGINAL DATA'!$E$8:$E$5000)-SUMIF('NETSUITE ORIGINAL DATA'!$A$8:$A$5000,$A194,'NETSUITE ORIGINAL DATA'!$G$8:$G$5000)</f>
        <v>0</v>
      </c>
      <c r="Q194" s="66">
        <f t="shared" si="11"/>
        <v>0</v>
      </c>
      <c r="R194" s="8"/>
    </row>
    <row r="195" spans="1:18" s="30" customFormat="1" x14ac:dyDescent="0.15">
      <c r="A195" s="15" t="s">
        <v>245</v>
      </c>
      <c r="B195" s="30" t="str">
        <f>IFERROR(VLOOKUP(A195,'NETSUITE ORIGINAL DATA'!$A$8:$J$957,2,FALSE),0)</f>
        <v>PBK Pink Tea Cup</v>
      </c>
      <c r="C195" s="6"/>
      <c r="D195" s="63">
        <f>IFERROR(VLOOKUP($A195,'ORION ORIGINAL DATA'!$A$231:$H$234,3,0),0)</f>
        <v>0</v>
      </c>
      <c r="E195" s="6">
        <f>IFERROR(VLOOKUP($A195,'ORION ORIGINAL DATA'!$A$237:$H$305,3,0),0)</f>
        <v>0</v>
      </c>
      <c r="F195" s="6">
        <f>SUMIF('ORION ORIGINAL DATA'!$A$8:$A$228,$A195,'ORION ORIGINAL DATA'!$C$8:$C$228)</f>
        <v>0</v>
      </c>
      <c r="G195" s="8">
        <f t="shared" si="8"/>
        <v>0</v>
      </c>
      <c r="H195" s="6">
        <f>SUMIF('NETSUITE ORIGINAL DATA'!$A$8:$A$5000,$A195,'NETSUITE ORIGINAL DATA'!$E$8:$E$5000)</f>
        <v>0</v>
      </c>
      <c r="I195" s="66">
        <f t="shared" si="9"/>
        <v>0</v>
      </c>
      <c r="K195" s="63">
        <f>SUMIF('ORION ORIGINAL DATA'!$A$8:$A$305,$A195,'ORION ORIGINAL DATA'!$D$8:$D$305)+D195</f>
        <v>0</v>
      </c>
      <c r="L195" s="6">
        <f>SUMIF('NETSUITE ORIGINAL DATA'!$A$8:$A$5000,$A195,'NETSUITE ORIGINAL DATA'!$G$8:$G$5000)</f>
        <v>0</v>
      </c>
      <c r="M195" s="68">
        <f t="shared" si="10"/>
        <v>0</v>
      </c>
      <c r="N195" s="6"/>
      <c r="O195" s="63">
        <f>SUMIF('ORION ORIGINAL DATA'!$A$8:$A$305,$A195,'ORION ORIGINAL DATA'!$E$8:$E$305)-D195</f>
        <v>0</v>
      </c>
      <c r="P195" s="6">
        <f>SUMIF('NETSUITE ORIGINAL DATA'!$A$8:$A$5000,$A195,'NETSUITE ORIGINAL DATA'!$E$8:$E$5000)-SUMIF('NETSUITE ORIGINAL DATA'!$A$8:$A$5000,$A195,'NETSUITE ORIGINAL DATA'!$G$8:$G$5000)</f>
        <v>0</v>
      </c>
      <c r="Q195" s="66">
        <f t="shared" si="11"/>
        <v>0</v>
      </c>
      <c r="R195" s="8"/>
    </row>
    <row r="196" spans="1:18" s="30" customFormat="1" x14ac:dyDescent="0.15">
      <c r="A196" s="15" t="s">
        <v>246</v>
      </c>
      <c r="B196" s="30" t="str">
        <f>IFERROR(VLOOKUP(A196,'NETSUITE ORIGINAL DATA'!$A$8:$J$957,2,FALSE),0)</f>
        <v>Tea Cup - Red Cap - CC10126692WE</v>
      </c>
      <c r="C196" s="6"/>
      <c r="D196" s="63">
        <f>IFERROR(VLOOKUP($A196,'ORION ORIGINAL DATA'!$A$231:$H$234,3,0),0)</f>
        <v>0</v>
      </c>
      <c r="E196" s="6">
        <f>IFERROR(VLOOKUP($A196,'ORION ORIGINAL DATA'!$A$237:$H$305,3,0),0)</f>
        <v>0</v>
      </c>
      <c r="F196" s="6">
        <f>SUMIF('ORION ORIGINAL DATA'!$A$8:$A$228,$A196,'ORION ORIGINAL DATA'!$C$8:$C$228)</f>
        <v>0</v>
      </c>
      <c r="G196" s="8">
        <f t="shared" si="8"/>
        <v>0</v>
      </c>
      <c r="H196" s="6">
        <f>SUMIF('NETSUITE ORIGINAL DATA'!$A$8:$A$5000,$A196,'NETSUITE ORIGINAL DATA'!$E$8:$E$5000)</f>
        <v>0</v>
      </c>
      <c r="I196" s="66">
        <f t="shared" si="9"/>
        <v>0</v>
      </c>
      <c r="K196" s="63">
        <f>SUMIF('ORION ORIGINAL DATA'!$A$8:$A$305,$A196,'ORION ORIGINAL DATA'!$D$8:$D$305)+D196</f>
        <v>0</v>
      </c>
      <c r="L196" s="6">
        <f>SUMIF('NETSUITE ORIGINAL DATA'!$A$8:$A$5000,$A196,'NETSUITE ORIGINAL DATA'!$G$8:$G$5000)</f>
        <v>0</v>
      </c>
      <c r="M196" s="68">
        <f t="shared" si="10"/>
        <v>0</v>
      </c>
      <c r="N196" s="6"/>
      <c r="O196" s="63">
        <f>SUMIF('ORION ORIGINAL DATA'!$A$8:$A$305,$A196,'ORION ORIGINAL DATA'!$E$8:$E$305)-D196</f>
        <v>0</v>
      </c>
      <c r="P196" s="6">
        <f>SUMIF('NETSUITE ORIGINAL DATA'!$A$8:$A$5000,$A196,'NETSUITE ORIGINAL DATA'!$E$8:$E$5000)-SUMIF('NETSUITE ORIGINAL DATA'!$A$8:$A$5000,$A196,'NETSUITE ORIGINAL DATA'!$G$8:$G$5000)</f>
        <v>0</v>
      </c>
      <c r="Q196" s="66">
        <f t="shared" si="11"/>
        <v>0</v>
      </c>
      <c r="R196" s="8"/>
    </row>
    <row r="197" spans="1:18" s="30" customFormat="1" x14ac:dyDescent="0.15">
      <c r="A197" s="15" t="s">
        <v>247</v>
      </c>
      <c r="B197" s="30" t="str">
        <f>IFERROR(VLOOKUP(A197,'NETSUITE ORIGINAL DATA'!$A$8:$J$957,2,FALSE),0)</f>
        <v>Pizza Parlor Pizza Cutter</v>
      </c>
      <c r="C197" s="6"/>
      <c r="D197" s="63">
        <f>IFERROR(VLOOKUP($A197,'ORION ORIGINAL DATA'!$A$231:$H$234,3,0),0)</f>
        <v>0</v>
      </c>
      <c r="E197" s="6">
        <f>IFERROR(VLOOKUP($A197,'ORION ORIGINAL DATA'!$A$237:$H$305,3,0),0)</f>
        <v>0</v>
      </c>
      <c r="F197" s="6">
        <f>SUMIF('ORION ORIGINAL DATA'!$A$8:$A$228,$A197,'ORION ORIGINAL DATA'!$C$8:$C$228)</f>
        <v>0</v>
      </c>
      <c r="G197" s="8">
        <f t="shared" si="8"/>
        <v>0</v>
      </c>
      <c r="H197" s="6">
        <f>SUMIF('NETSUITE ORIGINAL DATA'!$A$8:$A$5000,$A197,'NETSUITE ORIGINAL DATA'!$E$8:$E$5000)</f>
        <v>0</v>
      </c>
      <c r="I197" s="66">
        <f t="shared" si="9"/>
        <v>0</v>
      </c>
      <c r="K197" s="63">
        <f>SUMIF('ORION ORIGINAL DATA'!$A$8:$A$305,$A197,'ORION ORIGINAL DATA'!$D$8:$D$305)+D197</f>
        <v>0</v>
      </c>
      <c r="L197" s="6">
        <f>SUMIF('NETSUITE ORIGINAL DATA'!$A$8:$A$5000,$A197,'NETSUITE ORIGINAL DATA'!$G$8:$G$5000)</f>
        <v>0</v>
      </c>
      <c r="M197" s="68">
        <f t="shared" si="10"/>
        <v>0</v>
      </c>
      <c r="N197" s="6"/>
      <c r="O197" s="63">
        <f>SUMIF('ORION ORIGINAL DATA'!$A$8:$A$305,$A197,'ORION ORIGINAL DATA'!$E$8:$E$305)-D197</f>
        <v>0</v>
      </c>
      <c r="P197" s="6">
        <f>SUMIF('NETSUITE ORIGINAL DATA'!$A$8:$A$5000,$A197,'NETSUITE ORIGINAL DATA'!$E$8:$E$5000)-SUMIF('NETSUITE ORIGINAL DATA'!$A$8:$A$5000,$A197,'NETSUITE ORIGINAL DATA'!$G$8:$G$5000)</f>
        <v>0</v>
      </c>
      <c r="Q197" s="66">
        <f t="shared" si="11"/>
        <v>0</v>
      </c>
      <c r="R197" s="8"/>
    </row>
    <row r="198" spans="1:18" s="30" customFormat="1" x14ac:dyDescent="0.15">
      <c r="A198" s="15" t="s">
        <v>248</v>
      </c>
      <c r="B198" s="30" t="str">
        <f>IFERROR(VLOOKUP(A198,'NETSUITE ORIGINAL DATA'!$A$8:$J$957,2,FALSE),0)</f>
        <v>Green Toys Watering Can - Pink/Purple</v>
      </c>
      <c r="C198" s="6"/>
      <c r="D198" s="63">
        <f>IFERROR(VLOOKUP($A198,'ORION ORIGINAL DATA'!$A$231:$H$234,3,0),0)</f>
        <v>0</v>
      </c>
      <c r="E198" s="6">
        <f>IFERROR(VLOOKUP($A198,'ORION ORIGINAL DATA'!$A$237:$H$305,3,0),0)</f>
        <v>0</v>
      </c>
      <c r="F198" s="6">
        <f>SUMIF('ORION ORIGINAL DATA'!$A$8:$A$228,$A198,'ORION ORIGINAL DATA'!$C$8:$C$228)</f>
        <v>0</v>
      </c>
      <c r="G198" s="8">
        <f t="shared" si="8"/>
        <v>0</v>
      </c>
      <c r="H198" s="6">
        <f>SUMIF('NETSUITE ORIGINAL DATA'!$A$8:$A$5000,$A198,'NETSUITE ORIGINAL DATA'!$E$8:$E$5000)</f>
        <v>0</v>
      </c>
      <c r="I198" s="66">
        <f t="shared" si="9"/>
        <v>0</v>
      </c>
      <c r="K198" s="63">
        <f>SUMIF('ORION ORIGINAL DATA'!$A$8:$A$305,$A198,'ORION ORIGINAL DATA'!$D$8:$D$305)+D198</f>
        <v>0</v>
      </c>
      <c r="L198" s="6">
        <f>SUMIF('NETSUITE ORIGINAL DATA'!$A$8:$A$5000,$A198,'NETSUITE ORIGINAL DATA'!$G$8:$G$5000)</f>
        <v>0</v>
      </c>
      <c r="M198" s="68">
        <f t="shared" si="10"/>
        <v>0</v>
      </c>
      <c r="N198" s="6"/>
      <c r="O198" s="63">
        <f>SUMIF('ORION ORIGINAL DATA'!$A$8:$A$305,$A198,'ORION ORIGINAL DATA'!$E$8:$E$305)-D198</f>
        <v>0</v>
      </c>
      <c r="P198" s="6">
        <f>SUMIF('NETSUITE ORIGINAL DATA'!$A$8:$A$5000,$A198,'NETSUITE ORIGINAL DATA'!$E$8:$E$5000)-SUMIF('NETSUITE ORIGINAL DATA'!$A$8:$A$5000,$A198,'NETSUITE ORIGINAL DATA'!$G$8:$G$5000)</f>
        <v>0</v>
      </c>
      <c r="Q198" s="66">
        <f t="shared" si="11"/>
        <v>0</v>
      </c>
      <c r="R198" s="8"/>
    </row>
    <row r="199" spans="1:18" s="30" customFormat="1" x14ac:dyDescent="0.15">
      <c r="A199" s="15" t="s">
        <v>249</v>
      </c>
      <c r="B199" s="30" t="str">
        <f>IFERROR(VLOOKUP(A199,'NETSUITE ORIGINAL DATA'!$A$8:$J$957,2,FALSE),0)</f>
        <v>Daisy - Large - Pink</v>
      </c>
      <c r="C199" s="6"/>
      <c r="D199" s="63">
        <f>IFERROR(VLOOKUP($A199,'ORION ORIGINAL DATA'!$A$231:$H$234,3,0),0)</f>
        <v>0</v>
      </c>
      <c r="E199" s="6">
        <f>IFERROR(VLOOKUP($A199,'ORION ORIGINAL DATA'!$A$237:$H$305,3,0),0)</f>
        <v>0</v>
      </c>
      <c r="F199" s="6">
        <f>SUMIF('ORION ORIGINAL DATA'!$A$8:$A$228,$A199,'ORION ORIGINAL DATA'!$C$8:$C$228)</f>
        <v>0</v>
      </c>
      <c r="G199" s="8">
        <f t="shared" si="8"/>
        <v>0</v>
      </c>
      <c r="H199" s="6">
        <f>SUMIF('NETSUITE ORIGINAL DATA'!$A$8:$A$5000,$A199,'NETSUITE ORIGINAL DATA'!$E$8:$E$5000)</f>
        <v>0</v>
      </c>
      <c r="I199" s="66">
        <f t="shared" si="9"/>
        <v>0</v>
      </c>
      <c r="K199" s="63">
        <f>SUMIF('ORION ORIGINAL DATA'!$A$8:$A$305,$A199,'ORION ORIGINAL DATA'!$D$8:$D$305)+D199</f>
        <v>0</v>
      </c>
      <c r="L199" s="6">
        <f>SUMIF('NETSUITE ORIGINAL DATA'!$A$8:$A$5000,$A199,'NETSUITE ORIGINAL DATA'!$G$8:$G$5000)</f>
        <v>0</v>
      </c>
      <c r="M199" s="68">
        <f t="shared" si="10"/>
        <v>0</v>
      </c>
      <c r="N199" s="6"/>
      <c r="O199" s="63">
        <f>SUMIF('ORION ORIGINAL DATA'!$A$8:$A$305,$A199,'ORION ORIGINAL DATA'!$E$8:$E$305)-D199</f>
        <v>0</v>
      </c>
      <c r="P199" s="6">
        <f>SUMIF('NETSUITE ORIGINAL DATA'!$A$8:$A$5000,$A199,'NETSUITE ORIGINAL DATA'!$E$8:$E$5000)-SUMIF('NETSUITE ORIGINAL DATA'!$A$8:$A$5000,$A199,'NETSUITE ORIGINAL DATA'!$G$8:$G$5000)</f>
        <v>0</v>
      </c>
      <c r="Q199" s="66">
        <f t="shared" si="11"/>
        <v>0</v>
      </c>
      <c r="R199" s="8"/>
    </row>
    <row r="200" spans="1:18" s="30" customFormat="1" x14ac:dyDescent="0.15">
      <c r="A200" s="15" t="s">
        <v>250</v>
      </c>
      <c r="B200" s="30" t="str">
        <f>IFERROR(VLOOKUP(A200,'NETSUITE ORIGINAL DATA'!$A$8:$J$957,2,FALSE),0)</f>
        <v>Daisy - Large - Purple</v>
      </c>
      <c r="C200" s="6"/>
      <c r="D200" s="63">
        <f>IFERROR(VLOOKUP($A200,'ORION ORIGINAL DATA'!$A$231:$H$234,3,0),0)</f>
        <v>0</v>
      </c>
      <c r="E200" s="6">
        <f>IFERROR(VLOOKUP($A200,'ORION ORIGINAL DATA'!$A$237:$H$305,3,0),0)</f>
        <v>0</v>
      </c>
      <c r="F200" s="6">
        <f>SUMIF('ORION ORIGINAL DATA'!$A$8:$A$228,$A200,'ORION ORIGINAL DATA'!$C$8:$C$228)</f>
        <v>0</v>
      </c>
      <c r="G200" s="8">
        <f t="shared" si="8"/>
        <v>0</v>
      </c>
      <c r="H200" s="6">
        <f>SUMIF('NETSUITE ORIGINAL DATA'!$A$8:$A$5000,$A200,'NETSUITE ORIGINAL DATA'!$E$8:$E$5000)</f>
        <v>0</v>
      </c>
      <c r="I200" s="66">
        <f t="shared" si="9"/>
        <v>0</v>
      </c>
      <c r="K200" s="63">
        <f>SUMIF('ORION ORIGINAL DATA'!$A$8:$A$305,$A200,'ORION ORIGINAL DATA'!$D$8:$D$305)+D200</f>
        <v>0</v>
      </c>
      <c r="L200" s="6">
        <f>SUMIF('NETSUITE ORIGINAL DATA'!$A$8:$A$5000,$A200,'NETSUITE ORIGINAL DATA'!$G$8:$G$5000)</f>
        <v>0</v>
      </c>
      <c r="M200" s="68">
        <f t="shared" si="10"/>
        <v>0</v>
      </c>
      <c r="N200" s="6"/>
      <c r="O200" s="63">
        <f>SUMIF('ORION ORIGINAL DATA'!$A$8:$A$305,$A200,'ORION ORIGINAL DATA'!$E$8:$E$305)-D200</f>
        <v>0</v>
      </c>
      <c r="P200" s="6">
        <f>SUMIF('NETSUITE ORIGINAL DATA'!$A$8:$A$5000,$A200,'NETSUITE ORIGINAL DATA'!$E$8:$E$5000)-SUMIF('NETSUITE ORIGINAL DATA'!$A$8:$A$5000,$A200,'NETSUITE ORIGINAL DATA'!$G$8:$G$5000)</f>
        <v>0</v>
      </c>
      <c r="Q200" s="66">
        <f t="shared" si="11"/>
        <v>0</v>
      </c>
      <c r="R200" s="8"/>
    </row>
    <row r="201" spans="1:18" s="30" customFormat="1" x14ac:dyDescent="0.15">
      <c r="A201" s="15" t="s">
        <v>251</v>
      </c>
      <c r="B201" s="30" t="str">
        <f>IFERROR(VLOOKUP(A201,'NETSUITE ORIGINAL DATA'!$A$8:$J$957,2,FALSE),0)</f>
        <v>Daisy - Large - Yellow</v>
      </c>
      <c r="C201" s="6"/>
      <c r="D201" s="63">
        <f>IFERROR(VLOOKUP($A201,'ORION ORIGINAL DATA'!$A$231:$H$234,3,0),0)</f>
        <v>0</v>
      </c>
      <c r="E201" s="6">
        <f>IFERROR(VLOOKUP($A201,'ORION ORIGINAL DATA'!$A$237:$H$305,3,0),0)</f>
        <v>0</v>
      </c>
      <c r="F201" s="6">
        <f>SUMIF('ORION ORIGINAL DATA'!$A$8:$A$228,$A201,'ORION ORIGINAL DATA'!$C$8:$C$228)</f>
        <v>0</v>
      </c>
      <c r="G201" s="8">
        <f t="shared" si="8"/>
        <v>0</v>
      </c>
      <c r="H201" s="6">
        <f>SUMIF('NETSUITE ORIGINAL DATA'!$A$8:$A$5000,$A201,'NETSUITE ORIGINAL DATA'!$E$8:$E$5000)</f>
        <v>0</v>
      </c>
      <c r="I201" s="66">
        <f t="shared" si="9"/>
        <v>0</v>
      </c>
      <c r="K201" s="63">
        <f>SUMIF('ORION ORIGINAL DATA'!$A$8:$A$305,$A201,'ORION ORIGINAL DATA'!$D$8:$D$305)+D201</f>
        <v>0</v>
      </c>
      <c r="L201" s="6">
        <f>SUMIF('NETSUITE ORIGINAL DATA'!$A$8:$A$5000,$A201,'NETSUITE ORIGINAL DATA'!$G$8:$G$5000)</f>
        <v>0</v>
      </c>
      <c r="M201" s="68">
        <f t="shared" si="10"/>
        <v>0</v>
      </c>
      <c r="N201" s="6"/>
      <c r="O201" s="63">
        <f>SUMIF('ORION ORIGINAL DATA'!$A$8:$A$305,$A201,'ORION ORIGINAL DATA'!$E$8:$E$305)-D201</f>
        <v>0</v>
      </c>
      <c r="P201" s="6">
        <f>SUMIF('NETSUITE ORIGINAL DATA'!$A$8:$A$5000,$A201,'NETSUITE ORIGINAL DATA'!$E$8:$E$5000)-SUMIF('NETSUITE ORIGINAL DATA'!$A$8:$A$5000,$A201,'NETSUITE ORIGINAL DATA'!$G$8:$G$5000)</f>
        <v>0</v>
      </c>
      <c r="Q201" s="66">
        <f t="shared" si="11"/>
        <v>0</v>
      </c>
      <c r="R201" s="8"/>
    </row>
    <row r="202" spans="1:18" s="30" customFormat="1" x14ac:dyDescent="0.15">
      <c r="A202" s="15" t="s">
        <v>252</v>
      </c>
      <c r="B202" s="30" t="str">
        <f>IFERROR(VLOOKUP(A202,'NETSUITE ORIGINAL DATA'!$A$8:$J$957,2,FALSE),0)</f>
        <v>Daisy Plug - Pink</v>
      </c>
      <c r="C202" s="6"/>
      <c r="D202" s="63">
        <f>IFERROR(VLOOKUP($A202,'ORION ORIGINAL DATA'!$A$231:$H$234,3,0),0)</f>
        <v>0</v>
      </c>
      <c r="E202" s="6">
        <f>IFERROR(VLOOKUP($A202,'ORION ORIGINAL DATA'!$A$237:$H$305,3,0),0)</f>
        <v>0</v>
      </c>
      <c r="F202" s="6">
        <f>SUMIF('ORION ORIGINAL DATA'!$A$8:$A$228,$A202,'ORION ORIGINAL DATA'!$C$8:$C$228)</f>
        <v>0</v>
      </c>
      <c r="G202" s="8">
        <f t="shared" si="8"/>
        <v>0</v>
      </c>
      <c r="H202" s="6">
        <f>SUMIF('NETSUITE ORIGINAL DATA'!$A$8:$A$5000,$A202,'NETSUITE ORIGINAL DATA'!$E$8:$E$5000)</f>
        <v>0</v>
      </c>
      <c r="I202" s="66">
        <f t="shared" si="9"/>
        <v>0</v>
      </c>
      <c r="K202" s="63">
        <f>SUMIF('ORION ORIGINAL DATA'!$A$8:$A$305,$A202,'ORION ORIGINAL DATA'!$D$8:$D$305)+D202</f>
        <v>0</v>
      </c>
      <c r="L202" s="6">
        <f>SUMIF('NETSUITE ORIGINAL DATA'!$A$8:$A$5000,$A202,'NETSUITE ORIGINAL DATA'!$G$8:$G$5000)</f>
        <v>0</v>
      </c>
      <c r="M202" s="68">
        <f t="shared" si="10"/>
        <v>0</v>
      </c>
      <c r="N202" s="6"/>
      <c r="O202" s="63">
        <f>SUMIF('ORION ORIGINAL DATA'!$A$8:$A$305,$A202,'ORION ORIGINAL DATA'!$E$8:$E$305)-D202</f>
        <v>0</v>
      </c>
      <c r="P202" s="6">
        <f>SUMIF('NETSUITE ORIGINAL DATA'!$A$8:$A$5000,$A202,'NETSUITE ORIGINAL DATA'!$E$8:$E$5000)-SUMIF('NETSUITE ORIGINAL DATA'!$A$8:$A$5000,$A202,'NETSUITE ORIGINAL DATA'!$G$8:$G$5000)</f>
        <v>0</v>
      </c>
      <c r="Q202" s="66">
        <f t="shared" si="11"/>
        <v>0</v>
      </c>
      <c r="R202" s="8"/>
    </row>
    <row r="203" spans="1:18" s="30" customFormat="1" x14ac:dyDescent="0.15">
      <c r="A203" s="15" t="s">
        <v>253</v>
      </c>
      <c r="B203" s="30" t="str">
        <f>IFERROR(VLOOKUP(A203,'NETSUITE ORIGINAL DATA'!$A$8:$J$957,2,FALSE),0)</f>
        <v>Daisy Plug - Purple</v>
      </c>
      <c r="C203" s="6"/>
      <c r="D203" s="63">
        <f>IFERROR(VLOOKUP($A203,'ORION ORIGINAL DATA'!$A$231:$H$234,3,0),0)</f>
        <v>0</v>
      </c>
      <c r="E203" s="6">
        <f>IFERROR(VLOOKUP($A203,'ORION ORIGINAL DATA'!$A$237:$H$305,3,0),0)</f>
        <v>0</v>
      </c>
      <c r="F203" s="6">
        <f>SUMIF('ORION ORIGINAL DATA'!$A$8:$A$228,$A203,'ORION ORIGINAL DATA'!$C$8:$C$228)</f>
        <v>0</v>
      </c>
      <c r="G203" s="8">
        <f t="shared" ref="G203:G266" si="12">SUM(D203:F203)</f>
        <v>0</v>
      </c>
      <c r="H203" s="6">
        <f>SUMIF('NETSUITE ORIGINAL DATA'!$A$8:$A$5000,$A203,'NETSUITE ORIGINAL DATA'!$E$8:$E$5000)</f>
        <v>0</v>
      </c>
      <c r="I203" s="66">
        <f t="shared" ref="I203:I266" si="13">SUM(G203-H203)</f>
        <v>0</v>
      </c>
      <c r="K203" s="63">
        <f>SUMIF('ORION ORIGINAL DATA'!$A$8:$A$305,$A203,'ORION ORIGINAL DATA'!$D$8:$D$305)+D203</f>
        <v>0</v>
      </c>
      <c r="L203" s="6">
        <f>SUMIF('NETSUITE ORIGINAL DATA'!$A$8:$A$5000,$A203,'NETSUITE ORIGINAL DATA'!$G$8:$G$5000)</f>
        <v>0</v>
      </c>
      <c r="M203" s="68">
        <f t="shared" ref="M203:M266" si="14">K203-L203</f>
        <v>0</v>
      </c>
      <c r="N203" s="6"/>
      <c r="O203" s="63">
        <f>SUMIF('ORION ORIGINAL DATA'!$A$8:$A$305,$A203,'ORION ORIGINAL DATA'!$E$8:$E$305)-D203</f>
        <v>0</v>
      </c>
      <c r="P203" s="6">
        <f>SUMIF('NETSUITE ORIGINAL DATA'!$A$8:$A$5000,$A203,'NETSUITE ORIGINAL DATA'!$E$8:$E$5000)-SUMIF('NETSUITE ORIGINAL DATA'!$A$8:$A$5000,$A203,'NETSUITE ORIGINAL DATA'!$G$8:$G$5000)</f>
        <v>0</v>
      </c>
      <c r="Q203" s="66">
        <f t="shared" ref="Q203:Q266" si="15">SUM(O203-P203)</f>
        <v>0</v>
      </c>
      <c r="R203" s="8"/>
    </row>
    <row r="204" spans="1:18" s="30" customFormat="1" x14ac:dyDescent="0.15">
      <c r="A204" s="15" t="s">
        <v>254</v>
      </c>
      <c r="B204" s="30" t="str">
        <f>IFERROR(VLOOKUP(A204,'NETSUITE ORIGINAL DATA'!$A$8:$J$957,2,FALSE),0)</f>
        <v>Daisy Plug - Yellow</v>
      </c>
      <c r="C204" s="6"/>
      <c r="D204" s="63">
        <f>IFERROR(VLOOKUP($A204,'ORION ORIGINAL DATA'!$A$231:$H$234,3,0),0)</f>
        <v>0</v>
      </c>
      <c r="E204" s="6">
        <f>IFERROR(VLOOKUP($A204,'ORION ORIGINAL DATA'!$A$237:$H$305,3,0),0)</f>
        <v>0</v>
      </c>
      <c r="F204" s="6">
        <f>SUMIF('ORION ORIGINAL DATA'!$A$8:$A$228,$A204,'ORION ORIGINAL DATA'!$C$8:$C$228)</f>
        <v>0</v>
      </c>
      <c r="G204" s="8">
        <f t="shared" si="12"/>
        <v>0</v>
      </c>
      <c r="H204" s="6">
        <f>SUMIF('NETSUITE ORIGINAL DATA'!$A$8:$A$5000,$A204,'NETSUITE ORIGINAL DATA'!$E$8:$E$5000)</f>
        <v>0</v>
      </c>
      <c r="I204" s="66">
        <f t="shared" si="13"/>
        <v>0</v>
      </c>
      <c r="K204" s="63">
        <f>SUMIF('ORION ORIGINAL DATA'!$A$8:$A$305,$A204,'ORION ORIGINAL DATA'!$D$8:$D$305)+D204</f>
        <v>0</v>
      </c>
      <c r="L204" s="6">
        <f>SUMIF('NETSUITE ORIGINAL DATA'!$A$8:$A$5000,$A204,'NETSUITE ORIGINAL DATA'!$G$8:$G$5000)</f>
        <v>0</v>
      </c>
      <c r="M204" s="68">
        <f t="shared" si="14"/>
        <v>0</v>
      </c>
      <c r="N204" s="6"/>
      <c r="O204" s="63">
        <f>SUMIF('ORION ORIGINAL DATA'!$A$8:$A$305,$A204,'ORION ORIGINAL DATA'!$E$8:$E$305)-D204</f>
        <v>0</v>
      </c>
      <c r="P204" s="6">
        <f>SUMIF('NETSUITE ORIGINAL DATA'!$A$8:$A$5000,$A204,'NETSUITE ORIGINAL DATA'!$E$8:$E$5000)-SUMIF('NETSUITE ORIGINAL DATA'!$A$8:$A$5000,$A204,'NETSUITE ORIGINAL DATA'!$G$8:$G$5000)</f>
        <v>0</v>
      </c>
      <c r="Q204" s="66">
        <f t="shared" si="15"/>
        <v>0</v>
      </c>
      <c r="R204" s="8"/>
    </row>
    <row r="205" spans="1:18" s="30" customFormat="1" x14ac:dyDescent="0.15">
      <c r="A205" s="15" t="s">
        <v>255</v>
      </c>
      <c r="B205" s="30" t="str">
        <f>IFERROR(VLOOKUP(A205,'NETSUITE ORIGINAL DATA'!$A$8:$J$957,2,FALSE),0)</f>
        <v>Daisy - Small - Pink</v>
      </c>
      <c r="C205" s="6"/>
      <c r="D205" s="63">
        <f>IFERROR(VLOOKUP($A205,'ORION ORIGINAL DATA'!$A$231:$H$234,3,0),0)</f>
        <v>0</v>
      </c>
      <c r="E205" s="6">
        <f>IFERROR(VLOOKUP($A205,'ORION ORIGINAL DATA'!$A$237:$H$305,3,0),0)</f>
        <v>0</v>
      </c>
      <c r="F205" s="6">
        <f>SUMIF('ORION ORIGINAL DATA'!$A$8:$A$228,$A205,'ORION ORIGINAL DATA'!$C$8:$C$228)</f>
        <v>0</v>
      </c>
      <c r="G205" s="8">
        <f t="shared" si="12"/>
        <v>0</v>
      </c>
      <c r="H205" s="6">
        <f>SUMIF('NETSUITE ORIGINAL DATA'!$A$8:$A$5000,$A205,'NETSUITE ORIGINAL DATA'!$E$8:$E$5000)</f>
        <v>0</v>
      </c>
      <c r="I205" s="66">
        <f t="shared" si="13"/>
        <v>0</v>
      </c>
      <c r="K205" s="63">
        <f>SUMIF('ORION ORIGINAL DATA'!$A$8:$A$305,$A205,'ORION ORIGINAL DATA'!$D$8:$D$305)+D205</f>
        <v>0</v>
      </c>
      <c r="L205" s="6">
        <f>SUMIF('NETSUITE ORIGINAL DATA'!$A$8:$A$5000,$A205,'NETSUITE ORIGINAL DATA'!$G$8:$G$5000)</f>
        <v>0</v>
      </c>
      <c r="M205" s="68">
        <f t="shared" si="14"/>
        <v>0</v>
      </c>
      <c r="N205" s="6"/>
      <c r="O205" s="63">
        <f>SUMIF('ORION ORIGINAL DATA'!$A$8:$A$305,$A205,'ORION ORIGINAL DATA'!$E$8:$E$305)-D205</f>
        <v>0</v>
      </c>
      <c r="P205" s="6">
        <f>SUMIF('NETSUITE ORIGINAL DATA'!$A$8:$A$5000,$A205,'NETSUITE ORIGINAL DATA'!$E$8:$E$5000)-SUMIF('NETSUITE ORIGINAL DATA'!$A$8:$A$5000,$A205,'NETSUITE ORIGINAL DATA'!$G$8:$G$5000)</f>
        <v>0</v>
      </c>
      <c r="Q205" s="66">
        <f t="shared" si="15"/>
        <v>0</v>
      </c>
      <c r="R205" s="8"/>
    </row>
    <row r="206" spans="1:18" s="30" customFormat="1" x14ac:dyDescent="0.15">
      <c r="A206" s="15" t="s">
        <v>256</v>
      </c>
      <c r="B206" s="30" t="str">
        <f>IFERROR(VLOOKUP(A206,'NETSUITE ORIGINAL DATA'!$A$8:$J$957,2,FALSE),0)</f>
        <v>Daisy - Small - Purple</v>
      </c>
      <c r="C206" s="6"/>
      <c r="D206" s="63">
        <f>IFERROR(VLOOKUP($A206,'ORION ORIGINAL DATA'!$A$231:$H$234,3,0),0)</f>
        <v>0</v>
      </c>
      <c r="E206" s="6">
        <f>IFERROR(VLOOKUP($A206,'ORION ORIGINAL DATA'!$A$237:$H$305,3,0),0)</f>
        <v>0</v>
      </c>
      <c r="F206" s="6">
        <f>SUMIF('ORION ORIGINAL DATA'!$A$8:$A$228,$A206,'ORION ORIGINAL DATA'!$C$8:$C$228)</f>
        <v>0</v>
      </c>
      <c r="G206" s="8">
        <f t="shared" si="12"/>
        <v>0</v>
      </c>
      <c r="H206" s="6">
        <f>SUMIF('NETSUITE ORIGINAL DATA'!$A$8:$A$5000,$A206,'NETSUITE ORIGINAL DATA'!$E$8:$E$5000)</f>
        <v>0</v>
      </c>
      <c r="I206" s="66">
        <f t="shared" si="13"/>
        <v>0</v>
      </c>
      <c r="K206" s="63">
        <f>SUMIF('ORION ORIGINAL DATA'!$A$8:$A$305,$A206,'ORION ORIGINAL DATA'!$D$8:$D$305)+D206</f>
        <v>0</v>
      </c>
      <c r="L206" s="6">
        <f>SUMIF('NETSUITE ORIGINAL DATA'!$A$8:$A$5000,$A206,'NETSUITE ORIGINAL DATA'!$G$8:$G$5000)</f>
        <v>0</v>
      </c>
      <c r="M206" s="68">
        <f t="shared" si="14"/>
        <v>0</v>
      </c>
      <c r="N206" s="6"/>
      <c r="O206" s="63">
        <f>SUMIF('ORION ORIGINAL DATA'!$A$8:$A$305,$A206,'ORION ORIGINAL DATA'!$E$8:$E$305)-D206</f>
        <v>0</v>
      </c>
      <c r="P206" s="6">
        <f>SUMIF('NETSUITE ORIGINAL DATA'!$A$8:$A$5000,$A206,'NETSUITE ORIGINAL DATA'!$E$8:$E$5000)-SUMIF('NETSUITE ORIGINAL DATA'!$A$8:$A$5000,$A206,'NETSUITE ORIGINAL DATA'!$G$8:$G$5000)</f>
        <v>0</v>
      </c>
      <c r="Q206" s="66">
        <f t="shared" si="15"/>
        <v>0</v>
      </c>
      <c r="R206" s="8"/>
    </row>
    <row r="207" spans="1:18" s="30" customFormat="1" x14ac:dyDescent="0.15">
      <c r="A207" s="15" t="s">
        <v>257</v>
      </c>
      <c r="B207" s="30" t="str">
        <f>IFERROR(VLOOKUP(A207,'NETSUITE ORIGINAL DATA'!$A$8:$J$957,2,FALSE),0)</f>
        <v>Daisy - Small - Yellow</v>
      </c>
      <c r="C207" s="6"/>
      <c r="D207" s="63">
        <f>IFERROR(VLOOKUP($A207,'ORION ORIGINAL DATA'!$A$231:$H$234,3,0),0)</f>
        <v>0</v>
      </c>
      <c r="E207" s="6">
        <f>IFERROR(VLOOKUP($A207,'ORION ORIGINAL DATA'!$A$237:$H$305,3,0),0)</f>
        <v>0</v>
      </c>
      <c r="F207" s="6">
        <f>SUMIF('ORION ORIGINAL DATA'!$A$8:$A$228,$A207,'ORION ORIGINAL DATA'!$C$8:$C$228)</f>
        <v>0</v>
      </c>
      <c r="G207" s="8">
        <f t="shared" si="12"/>
        <v>0</v>
      </c>
      <c r="H207" s="6">
        <f>SUMIF('NETSUITE ORIGINAL DATA'!$A$8:$A$5000,$A207,'NETSUITE ORIGINAL DATA'!$E$8:$E$5000)</f>
        <v>0</v>
      </c>
      <c r="I207" s="66">
        <f t="shared" si="13"/>
        <v>0</v>
      </c>
      <c r="K207" s="63">
        <f>SUMIF('ORION ORIGINAL DATA'!$A$8:$A$305,$A207,'ORION ORIGINAL DATA'!$D$8:$D$305)+D207</f>
        <v>0</v>
      </c>
      <c r="L207" s="6">
        <f>SUMIF('NETSUITE ORIGINAL DATA'!$A$8:$A$5000,$A207,'NETSUITE ORIGINAL DATA'!$G$8:$G$5000)</f>
        <v>0</v>
      </c>
      <c r="M207" s="68">
        <f t="shared" si="14"/>
        <v>0</v>
      </c>
      <c r="N207" s="6"/>
      <c r="O207" s="63">
        <f>SUMIF('ORION ORIGINAL DATA'!$A$8:$A$305,$A207,'ORION ORIGINAL DATA'!$E$8:$E$305)-D207</f>
        <v>0</v>
      </c>
      <c r="P207" s="6">
        <f>SUMIF('NETSUITE ORIGINAL DATA'!$A$8:$A$5000,$A207,'NETSUITE ORIGINAL DATA'!$E$8:$E$5000)-SUMIF('NETSUITE ORIGINAL DATA'!$A$8:$A$5000,$A207,'NETSUITE ORIGINAL DATA'!$G$8:$G$5000)</f>
        <v>0</v>
      </c>
      <c r="Q207" s="66">
        <f t="shared" si="15"/>
        <v>0</v>
      </c>
      <c r="R207" s="8"/>
    </row>
    <row r="208" spans="1:18" s="30" customFormat="1" x14ac:dyDescent="0.15">
      <c r="A208" s="15" t="s">
        <v>30</v>
      </c>
      <c r="B208" s="30" t="str">
        <f>IFERROR(VLOOKUP(A208,'NETSUITE ORIGINAL DATA'!$A$8:$J$957,2,FALSE),0)</f>
        <v>Green Toys Cake Maker Dough Set</v>
      </c>
      <c r="C208" s="6"/>
      <c r="D208" s="63">
        <f>IFERROR(VLOOKUP($A208,'ORION ORIGINAL DATA'!$A$231:$H$234,3,0),0)</f>
        <v>0</v>
      </c>
      <c r="E208" s="6">
        <f>IFERROR(VLOOKUP($A208,'ORION ORIGINAL DATA'!$A$237:$H$305,3,0),0)</f>
        <v>100</v>
      </c>
      <c r="F208" s="6">
        <f>SUMIF('ORION ORIGINAL DATA'!$A$8:$A$228,$A208,'ORION ORIGINAL DATA'!$C$8:$C$228)</f>
        <v>1332</v>
      </c>
      <c r="G208" s="8">
        <f t="shared" si="12"/>
        <v>1432</v>
      </c>
      <c r="H208" s="6">
        <f>SUMIF('NETSUITE ORIGINAL DATA'!$A$8:$A$5000,$A208,'NETSUITE ORIGINAL DATA'!$E$8:$E$5000)</f>
        <v>1432</v>
      </c>
      <c r="I208" s="66">
        <f t="shared" si="13"/>
        <v>0</v>
      </c>
      <c r="K208" s="63">
        <f>SUMIF('ORION ORIGINAL DATA'!$A$8:$A$305,$A208,'ORION ORIGINAL DATA'!$D$8:$D$305)+D208</f>
        <v>11</v>
      </c>
      <c r="L208" s="6">
        <f>SUMIF('NETSUITE ORIGINAL DATA'!$A$8:$A$5000,$A208,'NETSUITE ORIGINAL DATA'!$G$8:$G$5000)</f>
        <v>11</v>
      </c>
      <c r="M208" s="68">
        <f t="shared" si="14"/>
        <v>0</v>
      </c>
      <c r="N208" s="6"/>
      <c r="O208" s="63">
        <f>SUMIF('ORION ORIGINAL DATA'!$A$8:$A$305,$A208,'ORION ORIGINAL DATA'!$E$8:$E$305)-D208</f>
        <v>1421</v>
      </c>
      <c r="P208" s="6">
        <f>SUMIF('NETSUITE ORIGINAL DATA'!$A$8:$A$5000,$A208,'NETSUITE ORIGINAL DATA'!$E$8:$E$5000)-SUMIF('NETSUITE ORIGINAL DATA'!$A$8:$A$5000,$A208,'NETSUITE ORIGINAL DATA'!$G$8:$G$5000)</f>
        <v>1421</v>
      </c>
      <c r="Q208" s="66">
        <f t="shared" si="15"/>
        <v>0</v>
      </c>
      <c r="R208" s="8"/>
    </row>
    <row r="209" spans="1:18" s="30" customFormat="1" x14ac:dyDescent="0.15">
      <c r="A209" s="15" t="s">
        <v>31</v>
      </c>
      <c r="B209" s="30" t="str">
        <f>IFERROR(VLOOKUP(A209,'NETSUITE ORIGINAL DATA'!$A$8:$J$957,2,FALSE),0)</f>
        <v>DDSD-1119</v>
      </c>
      <c r="C209" s="6"/>
      <c r="D209" s="63">
        <f>IFERROR(VLOOKUP($A209,'ORION ORIGINAL DATA'!$A$231:$H$234,3,0),0)</f>
        <v>0</v>
      </c>
      <c r="E209" s="6">
        <f>IFERROR(VLOOKUP($A209,'ORION ORIGINAL DATA'!$A$237:$H$305,3,0),0)</f>
        <v>0</v>
      </c>
      <c r="F209" s="6">
        <f>SUMIF('ORION ORIGINAL DATA'!$A$8:$A$228,$A209,'ORION ORIGINAL DATA'!$C$8:$C$228)</f>
        <v>21</v>
      </c>
      <c r="G209" s="8">
        <f t="shared" si="12"/>
        <v>21</v>
      </c>
      <c r="H209" s="6">
        <f>SUMIF('NETSUITE ORIGINAL DATA'!$A$8:$A$5000,$A209,'NETSUITE ORIGINAL DATA'!$E$8:$E$5000)</f>
        <v>21</v>
      </c>
      <c r="I209" s="66">
        <f t="shared" si="13"/>
        <v>0</v>
      </c>
      <c r="K209" s="63">
        <f>SUMIF('ORION ORIGINAL DATA'!$A$8:$A$305,$A209,'ORION ORIGINAL DATA'!$D$8:$D$305)+D209</f>
        <v>0</v>
      </c>
      <c r="L209" s="6">
        <f>SUMIF('NETSUITE ORIGINAL DATA'!$A$8:$A$5000,$A209,'NETSUITE ORIGINAL DATA'!$G$8:$G$5000)</f>
        <v>0</v>
      </c>
      <c r="M209" s="68">
        <f t="shared" si="14"/>
        <v>0</v>
      </c>
      <c r="N209" s="6"/>
      <c r="O209" s="63">
        <f>SUMIF('ORION ORIGINAL DATA'!$A$8:$A$305,$A209,'ORION ORIGINAL DATA'!$E$8:$E$305)-D209</f>
        <v>21</v>
      </c>
      <c r="P209" s="6">
        <f>SUMIF('NETSUITE ORIGINAL DATA'!$A$8:$A$5000,$A209,'NETSUITE ORIGINAL DATA'!$E$8:$E$5000)-SUMIF('NETSUITE ORIGINAL DATA'!$A$8:$A$5000,$A209,'NETSUITE ORIGINAL DATA'!$G$8:$G$5000)</f>
        <v>21</v>
      </c>
      <c r="Q209" s="66">
        <f t="shared" si="15"/>
        <v>0</v>
      </c>
      <c r="R209" s="8"/>
    </row>
    <row r="210" spans="1:18" s="30" customFormat="1" x14ac:dyDescent="0.15">
      <c r="A210" s="15" t="s">
        <v>258</v>
      </c>
      <c r="B210" s="30" t="str">
        <f>IFERROR(VLOOKUP(A210,'NETSUITE ORIGINAL DATA'!$A$8:$J$957,2,FALSE),0)</f>
        <v>Dig &amp; Discover Activity Book</v>
      </c>
      <c r="C210" s="6"/>
      <c r="D210" s="63">
        <f>IFERROR(VLOOKUP($A210,'ORION ORIGINAL DATA'!$A$231:$H$234,3,0),0)</f>
        <v>0</v>
      </c>
      <c r="E210" s="6">
        <f>IFERROR(VLOOKUP($A210,'ORION ORIGINAL DATA'!$A$237:$H$305,3,0),0)</f>
        <v>0</v>
      </c>
      <c r="F210" s="6">
        <f>SUMIF('ORION ORIGINAL DATA'!$A$8:$A$228,$A210,'ORION ORIGINAL DATA'!$C$8:$C$228)</f>
        <v>0</v>
      </c>
      <c r="G210" s="8">
        <f t="shared" si="12"/>
        <v>0</v>
      </c>
      <c r="H210" s="6">
        <f>SUMIF('NETSUITE ORIGINAL DATA'!$A$8:$A$5000,$A210,'NETSUITE ORIGINAL DATA'!$E$8:$E$5000)</f>
        <v>0</v>
      </c>
      <c r="I210" s="66">
        <f t="shared" si="13"/>
        <v>0</v>
      </c>
      <c r="K210" s="63">
        <f>SUMIF('ORION ORIGINAL DATA'!$A$8:$A$305,$A210,'ORION ORIGINAL DATA'!$D$8:$D$305)+D210</f>
        <v>0</v>
      </c>
      <c r="L210" s="6">
        <f>SUMIF('NETSUITE ORIGINAL DATA'!$A$8:$A$5000,$A210,'NETSUITE ORIGINAL DATA'!$G$8:$G$5000)</f>
        <v>0</v>
      </c>
      <c r="M210" s="68">
        <f t="shared" si="14"/>
        <v>0</v>
      </c>
      <c r="N210" s="6"/>
      <c r="O210" s="63">
        <f>SUMIF('ORION ORIGINAL DATA'!$A$8:$A$305,$A210,'ORION ORIGINAL DATA'!$E$8:$E$305)-D210</f>
        <v>0</v>
      </c>
      <c r="P210" s="6">
        <f>SUMIF('NETSUITE ORIGINAL DATA'!$A$8:$A$5000,$A210,'NETSUITE ORIGINAL DATA'!$E$8:$E$5000)-SUMIF('NETSUITE ORIGINAL DATA'!$A$8:$A$5000,$A210,'NETSUITE ORIGINAL DATA'!$G$8:$G$5000)</f>
        <v>0</v>
      </c>
      <c r="Q210" s="66">
        <f t="shared" si="15"/>
        <v>0</v>
      </c>
      <c r="R210" s="8"/>
    </row>
    <row r="211" spans="1:18" s="30" customFormat="1" x14ac:dyDescent="0.15">
      <c r="A211" s="15" t="s">
        <v>1030</v>
      </c>
      <c r="B211" s="30" t="str">
        <f>IFERROR(VLOOKUP(A211,'NETSUITE ORIGINAL DATA'!$A$8:$J$957,2,FALSE),0)</f>
        <v>Green Toys Extruder Dough Set</v>
      </c>
      <c r="C211" s="6"/>
      <c r="D211" s="63">
        <f>IFERROR(VLOOKUP($A211,'ORION ORIGINAL DATA'!$A$231:$H$234,3,0),0)</f>
        <v>0</v>
      </c>
      <c r="E211" s="6">
        <f>IFERROR(VLOOKUP($A211,'ORION ORIGINAL DATA'!$A$237:$H$305,3,0),0)</f>
        <v>0</v>
      </c>
      <c r="F211" s="6">
        <f>SUMIF('ORION ORIGINAL DATA'!$A$8:$A$228,$A211,'ORION ORIGINAL DATA'!$C$8:$C$228)</f>
        <v>0</v>
      </c>
      <c r="G211" s="8">
        <f t="shared" si="12"/>
        <v>0</v>
      </c>
      <c r="H211" s="6">
        <f>SUMIF('NETSUITE ORIGINAL DATA'!$A$8:$A$5000,$A211,'NETSUITE ORIGINAL DATA'!$E$8:$E$5000)</f>
        <v>0</v>
      </c>
      <c r="I211" s="66">
        <f t="shared" si="13"/>
        <v>0</v>
      </c>
      <c r="K211" s="63">
        <f>SUMIF('ORION ORIGINAL DATA'!$A$8:$A$305,$A211,'ORION ORIGINAL DATA'!$D$8:$D$305)+D211</f>
        <v>0</v>
      </c>
      <c r="L211" s="6">
        <f>SUMIF('NETSUITE ORIGINAL DATA'!$A$8:$A$5000,$A211,'NETSUITE ORIGINAL DATA'!$G$8:$G$5000)</f>
        <v>0</v>
      </c>
      <c r="M211" s="68">
        <f t="shared" si="14"/>
        <v>0</v>
      </c>
      <c r="N211" s="6"/>
      <c r="O211" s="63">
        <f>SUMIF('ORION ORIGINAL DATA'!$A$8:$A$305,$A211,'ORION ORIGINAL DATA'!$E$8:$E$305)-D211</f>
        <v>0</v>
      </c>
      <c r="P211" s="6">
        <f>SUMIF('NETSUITE ORIGINAL DATA'!$A$8:$A$5000,$A211,'NETSUITE ORIGINAL DATA'!$E$8:$E$5000)-SUMIF('NETSUITE ORIGINAL DATA'!$A$8:$A$5000,$A211,'NETSUITE ORIGINAL DATA'!$G$8:$G$5000)</f>
        <v>0</v>
      </c>
      <c r="Q211" s="66">
        <f t="shared" si="15"/>
        <v>0</v>
      </c>
      <c r="R211" s="8"/>
    </row>
    <row r="212" spans="1:18" s="30" customFormat="1" x14ac:dyDescent="0.15">
      <c r="A212" s="15" t="s">
        <v>1260</v>
      </c>
      <c r="B212" s="30" t="str">
        <f>IFERROR(VLOOKUP(A212,'NETSUITE ORIGINAL DATA'!$A$8:$J$957,2,FALSE),0)</f>
        <v>Dough Extruder Assembly</v>
      </c>
      <c r="C212" s="6"/>
      <c r="D212" s="63">
        <f>IFERROR(VLOOKUP($A212,'ORION ORIGINAL DATA'!$A$231:$H$234,3,0),0)</f>
        <v>0</v>
      </c>
      <c r="E212" s="6">
        <f>IFERROR(VLOOKUP($A212,'ORION ORIGINAL DATA'!$A$237:$H$305,3,0),0)</f>
        <v>0</v>
      </c>
      <c r="F212" s="6">
        <f>SUMIF('ORION ORIGINAL DATA'!$A$8:$A$228,$A212,'ORION ORIGINAL DATA'!$C$8:$C$228)</f>
        <v>0</v>
      </c>
      <c r="G212" s="8">
        <f t="shared" si="12"/>
        <v>0</v>
      </c>
      <c r="H212" s="6">
        <f>SUMIF('NETSUITE ORIGINAL DATA'!$A$8:$A$5000,$A212,'NETSUITE ORIGINAL DATA'!$E$8:$E$5000)</f>
        <v>0</v>
      </c>
      <c r="I212" s="66">
        <f t="shared" si="13"/>
        <v>0</v>
      </c>
      <c r="K212" s="63">
        <f>SUMIF('ORION ORIGINAL DATA'!$A$8:$A$305,$A212,'ORION ORIGINAL DATA'!$D$8:$D$305)+D212</f>
        <v>0</v>
      </c>
      <c r="L212" s="6">
        <f>SUMIF('NETSUITE ORIGINAL DATA'!$A$8:$A$5000,$A212,'NETSUITE ORIGINAL DATA'!$G$8:$G$5000)</f>
        <v>0</v>
      </c>
      <c r="M212" s="68">
        <f t="shared" si="14"/>
        <v>0</v>
      </c>
      <c r="N212" s="6"/>
      <c r="O212" s="63">
        <f>SUMIF('ORION ORIGINAL DATA'!$A$8:$A$305,$A212,'ORION ORIGINAL DATA'!$E$8:$E$305)-D212</f>
        <v>0</v>
      </c>
      <c r="P212" s="6">
        <f>SUMIF('NETSUITE ORIGINAL DATA'!$A$8:$A$5000,$A212,'NETSUITE ORIGINAL DATA'!$E$8:$E$5000)-SUMIF('NETSUITE ORIGINAL DATA'!$A$8:$A$5000,$A212,'NETSUITE ORIGINAL DATA'!$G$8:$G$5000)</f>
        <v>0</v>
      </c>
      <c r="Q212" s="66">
        <f t="shared" si="15"/>
        <v>0</v>
      </c>
      <c r="R212" s="8"/>
    </row>
    <row r="213" spans="1:18" s="30" customFormat="1" x14ac:dyDescent="0.15">
      <c r="A213" s="15" t="s">
        <v>32</v>
      </c>
      <c r="B213" s="30" t="str">
        <f>IFERROR(VLOOKUP(A213,'NETSUITE ORIGINAL DATA'!$A$8:$J$957,2,FALSE),0)</f>
        <v>Green Toys Flower Maker Dough Set</v>
      </c>
      <c r="C213" s="6"/>
      <c r="D213" s="63">
        <f>IFERROR(VLOOKUP($A213,'ORION ORIGINAL DATA'!$A$231:$H$234,3,0),0)</f>
        <v>0</v>
      </c>
      <c r="E213" s="6">
        <f>IFERROR(VLOOKUP($A213,'ORION ORIGINAL DATA'!$A$237:$H$305,3,0),0)</f>
        <v>100</v>
      </c>
      <c r="F213" s="6">
        <f>SUMIF('ORION ORIGINAL DATA'!$A$8:$A$228,$A213,'ORION ORIGINAL DATA'!$C$8:$C$228)</f>
        <v>2579</v>
      </c>
      <c r="G213" s="8">
        <f t="shared" si="12"/>
        <v>2679</v>
      </c>
      <c r="H213" s="6">
        <f>SUMIF('NETSUITE ORIGINAL DATA'!$A$8:$A$5000,$A213,'NETSUITE ORIGINAL DATA'!$E$8:$E$5000)</f>
        <v>2679</v>
      </c>
      <c r="I213" s="66">
        <f t="shared" si="13"/>
        <v>0</v>
      </c>
      <c r="K213" s="63">
        <f>SUMIF('ORION ORIGINAL DATA'!$A$8:$A$305,$A213,'ORION ORIGINAL DATA'!$D$8:$D$305)+D213</f>
        <v>147</v>
      </c>
      <c r="L213" s="6">
        <f>SUMIF('NETSUITE ORIGINAL DATA'!$A$8:$A$5000,$A213,'NETSUITE ORIGINAL DATA'!$G$8:$G$5000)</f>
        <v>147</v>
      </c>
      <c r="M213" s="68">
        <f t="shared" si="14"/>
        <v>0</v>
      </c>
      <c r="N213" s="6"/>
      <c r="O213" s="63">
        <f>SUMIF('ORION ORIGINAL DATA'!$A$8:$A$305,$A213,'ORION ORIGINAL DATA'!$E$8:$E$305)-D213</f>
        <v>2532</v>
      </c>
      <c r="P213" s="6">
        <f>SUMIF('NETSUITE ORIGINAL DATA'!$A$8:$A$5000,$A213,'NETSUITE ORIGINAL DATA'!$E$8:$E$5000)-SUMIF('NETSUITE ORIGINAL DATA'!$A$8:$A$5000,$A213,'NETSUITE ORIGINAL DATA'!$G$8:$G$5000)</f>
        <v>2532</v>
      </c>
      <c r="Q213" s="66">
        <f t="shared" si="15"/>
        <v>0</v>
      </c>
      <c r="R213" s="8"/>
    </row>
    <row r="214" spans="1:18" s="30" customFormat="1" x14ac:dyDescent="0.15">
      <c r="A214" s="15" t="s">
        <v>1262</v>
      </c>
      <c r="B214" s="30" t="str">
        <f>IFERROR(VLOOKUP(A214,'NETSUITE ORIGINAL DATA'!$A$8:$J$957,2,FALSE),0)</f>
        <v>DOUGH FLOWER MAKER W/ MESH BAG</v>
      </c>
      <c r="C214" s="6"/>
      <c r="D214" s="63">
        <f>IFERROR(VLOOKUP($A214,'ORION ORIGINAL DATA'!$A$231:$H$234,3,0),0)</f>
        <v>0</v>
      </c>
      <c r="E214" s="6">
        <f>IFERROR(VLOOKUP($A214,'ORION ORIGINAL DATA'!$A$237:$H$305,3,0),0)</f>
        <v>0</v>
      </c>
      <c r="F214" s="6">
        <f>SUMIF('ORION ORIGINAL DATA'!$A$8:$A$228,$A214,'ORION ORIGINAL DATA'!$C$8:$C$228)</f>
        <v>0</v>
      </c>
      <c r="G214" s="8">
        <f t="shared" si="12"/>
        <v>0</v>
      </c>
      <c r="H214" s="6">
        <f>SUMIF('NETSUITE ORIGINAL DATA'!$A$8:$A$5000,$A214,'NETSUITE ORIGINAL DATA'!$E$8:$E$5000)</f>
        <v>0</v>
      </c>
      <c r="I214" s="66">
        <f t="shared" si="13"/>
        <v>0</v>
      </c>
      <c r="K214" s="63">
        <f>SUMIF('ORION ORIGINAL DATA'!$A$8:$A$305,$A214,'ORION ORIGINAL DATA'!$D$8:$D$305)+D214</f>
        <v>0</v>
      </c>
      <c r="L214" s="6">
        <f>SUMIF('NETSUITE ORIGINAL DATA'!$A$8:$A$5000,$A214,'NETSUITE ORIGINAL DATA'!$G$8:$G$5000)</f>
        <v>0</v>
      </c>
      <c r="M214" s="68">
        <f t="shared" si="14"/>
        <v>0</v>
      </c>
      <c r="N214" s="6"/>
      <c r="O214" s="63">
        <f>SUMIF('ORION ORIGINAL DATA'!$A$8:$A$305,$A214,'ORION ORIGINAL DATA'!$E$8:$E$305)-D214</f>
        <v>0</v>
      </c>
      <c r="P214" s="6">
        <f>SUMIF('NETSUITE ORIGINAL DATA'!$A$8:$A$5000,$A214,'NETSUITE ORIGINAL DATA'!$E$8:$E$5000)-SUMIF('NETSUITE ORIGINAL DATA'!$A$8:$A$5000,$A214,'NETSUITE ORIGINAL DATA'!$G$8:$G$5000)</f>
        <v>0</v>
      </c>
      <c r="Q214" s="66">
        <f t="shared" si="15"/>
        <v>0</v>
      </c>
      <c r="R214" s="8"/>
    </row>
    <row r="215" spans="1:18" s="30" customFormat="1" x14ac:dyDescent="0.15">
      <c r="A215" s="15" t="s">
        <v>33</v>
      </c>
      <c r="B215" s="30" t="str">
        <f>IFERROR(VLOOKUP(A215,'NETSUITE ORIGINAL DATA'!$A$8:$J$957,2,FALSE),0)</f>
        <v>DIN01R</v>
      </c>
      <c r="C215" s="6"/>
      <c r="D215" s="63">
        <f>IFERROR(VLOOKUP($A215,'ORION ORIGINAL DATA'!$A$231:$H$234,3,0),0)</f>
        <v>0</v>
      </c>
      <c r="E215" s="6">
        <f>IFERROR(VLOOKUP($A215,'ORION ORIGINAL DATA'!$A$237:$H$305,3,0),0)</f>
        <v>0</v>
      </c>
      <c r="F215" s="6">
        <f>SUMIF('ORION ORIGINAL DATA'!$A$8:$A$228,$A215,'ORION ORIGINAL DATA'!$C$8:$C$228)</f>
        <v>494</v>
      </c>
      <c r="G215" s="8">
        <f t="shared" si="12"/>
        <v>494</v>
      </c>
      <c r="H215" s="6">
        <f>SUMIF('NETSUITE ORIGINAL DATA'!$A$8:$A$5000,$A215,'NETSUITE ORIGINAL DATA'!$E$8:$E$5000)</f>
        <v>494</v>
      </c>
      <c r="I215" s="66">
        <f t="shared" si="13"/>
        <v>0</v>
      </c>
      <c r="K215" s="63">
        <f>SUMIF('ORION ORIGINAL DATA'!$A$8:$A$305,$A215,'ORION ORIGINAL DATA'!$D$8:$D$305)+D215</f>
        <v>138</v>
      </c>
      <c r="L215" s="6">
        <f>SUMIF('NETSUITE ORIGINAL DATA'!$A$8:$A$5000,$A215,'NETSUITE ORIGINAL DATA'!$G$8:$G$5000)</f>
        <v>138</v>
      </c>
      <c r="M215" s="68">
        <f t="shared" si="14"/>
        <v>0</v>
      </c>
      <c r="N215" s="6"/>
      <c r="O215" s="63">
        <f>SUMIF('ORION ORIGINAL DATA'!$A$8:$A$305,$A215,'ORION ORIGINAL DATA'!$E$8:$E$305)-D215</f>
        <v>356</v>
      </c>
      <c r="P215" s="6">
        <f>SUMIF('NETSUITE ORIGINAL DATA'!$A$8:$A$5000,$A215,'NETSUITE ORIGINAL DATA'!$E$8:$E$5000)-SUMIF('NETSUITE ORIGINAL DATA'!$A$8:$A$5000,$A215,'NETSUITE ORIGINAL DATA'!$G$8:$G$5000)</f>
        <v>356</v>
      </c>
      <c r="Q215" s="66">
        <f t="shared" si="15"/>
        <v>0</v>
      </c>
      <c r="R215" s="8"/>
    </row>
    <row r="216" spans="1:18" s="30" customFormat="1" x14ac:dyDescent="0.15">
      <c r="A216" s="15" t="s">
        <v>1264</v>
      </c>
      <c r="B216" s="30" t="str">
        <f>IFERROR(VLOOKUP(A216,'NETSUITE ORIGINAL DATA'!$A$8:$J$957,2,FALSE),0)</f>
        <v>Green Toys Doctor Kit</v>
      </c>
      <c r="C216" s="6"/>
      <c r="D216" s="63">
        <f>IFERROR(VLOOKUP($A216,'ORION ORIGINAL DATA'!$A$231:$H$234,3,0),0)</f>
        <v>0</v>
      </c>
      <c r="E216" s="6">
        <f>IFERROR(VLOOKUP($A216,'ORION ORIGINAL DATA'!$A$237:$H$305,3,0),0)</f>
        <v>0</v>
      </c>
      <c r="F216" s="6">
        <f>SUMIF('ORION ORIGINAL DATA'!$A$8:$A$228,$A216,'ORION ORIGINAL DATA'!$C$8:$C$228)</f>
        <v>0</v>
      </c>
      <c r="G216" s="8">
        <f t="shared" si="12"/>
        <v>0</v>
      </c>
      <c r="H216" s="6">
        <f>SUMIF('NETSUITE ORIGINAL DATA'!$A$8:$A$5000,$A216,'NETSUITE ORIGINAL DATA'!$E$8:$E$5000)</f>
        <v>0</v>
      </c>
      <c r="I216" s="66">
        <f t="shared" si="13"/>
        <v>0</v>
      </c>
      <c r="K216" s="63">
        <f>SUMIF('ORION ORIGINAL DATA'!$A$8:$A$305,$A216,'ORION ORIGINAL DATA'!$D$8:$D$305)+D216</f>
        <v>0</v>
      </c>
      <c r="L216" s="6">
        <f>SUMIF('NETSUITE ORIGINAL DATA'!$A$8:$A$5000,$A216,'NETSUITE ORIGINAL DATA'!$G$8:$G$5000)</f>
        <v>0</v>
      </c>
      <c r="M216" s="68">
        <f t="shared" si="14"/>
        <v>0</v>
      </c>
      <c r="N216" s="6"/>
      <c r="O216" s="63">
        <f>SUMIF('ORION ORIGINAL DATA'!$A$8:$A$305,$A216,'ORION ORIGINAL DATA'!$E$8:$E$305)-D216</f>
        <v>0</v>
      </c>
      <c r="P216" s="6">
        <f>SUMIF('NETSUITE ORIGINAL DATA'!$A$8:$A$5000,$A216,'NETSUITE ORIGINAL DATA'!$E$8:$E$5000)-SUMIF('NETSUITE ORIGINAL DATA'!$A$8:$A$5000,$A216,'NETSUITE ORIGINAL DATA'!$G$8:$G$5000)</f>
        <v>0</v>
      </c>
      <c r="Q216" s="66">
        <f t="shared" si="15"/>
        <v>0</v>
      </c>
      <c r="R216" s="8"/>
    </row>
    <row r="217" spans="1:18" s="30" customFormat="1" x14ac:dyDescent="0.15">
      <c r="A217" s="15" t="s">
        <v>1266</v>
      </c>
      <c r="B217" s="30" t="str">
        <f>IFERROR(VLOOKUP(A217,'NETSUITE ORIGINAL DATA'!$A$8:$J$957,2,FALSE),0)</f>
        <v>DOUGH MEAL MAKER W/ MESH BAG</v>
      </c>
      <c r="C217" s="6"/>
      <c r="D217" s="63">
        <f>IFERROR(VLOOKUP($A217,'ORION ORIGINAL DATA'!$A$231:$H$234,3,0),0)</f>
        <v>0</v>
      </c>
      <c r="E217" s="6">
        <f>IFERROR(VLOOKUP($A217,'ORION ORIGINAL DATA'!$A$237:$H$305,3,0),0)</f>
        <v>0</v>
      </c>
      <c r="F217" s="6">
        <f>SUMIF('ORION ORIGINAL DATA'!$A$8:$A$228,$A217,'ORION ORIGINAL DATA'!$C$8:$C$228)</f>
        <v>0</v>
      </c>
      <c r="G217" s="8">
        <f t="shared" si="12"/>
        <v>0</v>
      </c>
      <c r="H217" s="6">
        <f>SUMIF('NETSUITE ORIGINAL DATA'!$A$8:$A$5000,$A217,'NETSUITE ORIGINAL DATA'!$E$8:$E$5000)</f>
        <v>0</v>
      </c>
      <c r="I217" s="66">
        <f t="shared" si="13"/>
        <v>0</v>
      </c>
      <c r="K217" s="63">
        <f>SUMIF('ORION ORIGINAL DATA'!$A$8:$A$305,$A217,'ORION ORIGINAL DATA'!$D$8:$D$305)+D217</f>
        <v>0</v>
      </c>
      <c r="L217" s="6">
        <f>SUMIF('NETSUITE ORIGINAL DATA'!$A$8:$A$5000,$A217,'NETSUITE ORIGINAL DATA'!$G$8:$G$5000)</f>
        <v>0</v>
      </c>
      <c r="M217" s="68">
        <f t="shared" si="14"/>
        <v>0</v>
      </c>
      <c r="N217" s="6"/>
      <c r="O217" s="63">
        <f>SUMIF('ORION ORIGINAL DATA'!$A$8:$A$305,$A217,'ORION ORIGINAL DATA'!$E$8:$E$305)-D217</f>
        <v>0</v>
      </c>
      <c r="P217" s="6">
        <f>SUMIF('NETSUITE ORIGINAL DATA'!$A$8:$A$5000,$A217,'NETSUITE ORIGINAL DATA'!$E$8:$E$5000)-SUMIF('NETSUITE ORIGINAL DATA'!$A$8:$A$5000,$A217,'NETSUITE ORIGINAL DATA'!$G$8:$G$5000)</f>
        <v>0</v>
      </c>
      <c r="Q217" s="66">
        <f t="shared" si="15"/>
        <v>0</v>
      </c>
      <c r="R217" s="8"/>
    </row>
    <row r="218" spans="1:18" s="30" customFormat="1" x14ac:dyDescent="0.15">
      <c r="A218" s="15" t="s">
        <v>259</v>
      </c>
      <c r="B218" s="30" t="str">
        <f>IFERROR(VLOOKUP(A218,'NETSUITE ORIGINAL DATA'!$A$8:$J$957,2,FALSE),0)</f>
        <v>Dump Truck Assembled</v>
      </c>
      <c r="C218" s="6"/>
      <c r="D218" s="63">
        <f>IFERROR(VLOOKUP($A218,'ORION ORIGINAL DATA'!$A$231:$H$234,3,0),0)</f>
        <v>0</v>
      </c>
      <c r="E218" s="6">
        <f>IFERROR(VLOOKUP($A218,'ORION ORIGINAL DATA'!$A$237:$H$305,3,0),0)</f>
        <v>0</v>
      </c>
      <c r="F218" s="6">
        <f>SUMIF('ORION ORIGINAL DATA'!$A$8:$A$228,$A218,'ORION ORIGINAL DATA'!$C$8:$C$228)</f>
        <v>0</v>
      </c>
      <c r="G218" s="8">
        <f t="shared" si="12"/>
        <v>0</v>
      </c>
      <c r="H218" s="6">
        <f>SUMIF('NETSUITE ORIGINAL DATA'!$A$8:$A$5000,$A218,'NETSUITE ORIGINAL DATA'!$E$8:$E$5000)</f>
        <v>0</v>
      </c>
      <c r="I218" s="66">
        <f t="shared" si="13"/>
        <v>0</v>
      </c>
      <c r="K218" s="63">
        <f>SUMIF('ORION ORIGINAL DATA'!$A$8:$A$305,$A218,'ORION ORIGINAL DATA'!$D$8:$D$305)+D218</f>
        <v>0</v>
      </c>
      <c r="L218" s="6">
        <f>SUMIF('NETSUITE ORIGINAL DATA'!$A$8:$A$5000,$A218,'NETSUITE ORIGINAL DATA'!$G$8:$G$5000)</f>
        <v>0</v>
      </c>
      <c r="M218" s="68">
        <f t="shared" si="14"/>
        <v>0</v>
      </c>
      <c r="N218" s="6"/>
      <c r="O218" s="63">
        <f>SUMIF('ORION ORIGINAL DATA'!$A$8:$A$305,$A218,'ORION ORIGINAL DATA'!$E$8:$E$305)-D218</f>
        <v>0</v>
      </c>
      <c r="P218" s="6">
        <f>SUMIF('NETSUITE ORIGINAL DATA'!$A$8:$A$5000,$A218,'NETSUITE ORIGINAL DATA'!$E$8:$E$5000)-SUMIF('NETSUITE ORIGINAL DATA'!$A$8:$A$5000,$A218,'NETSUITE ORIGINAL DATA'!$G$8:$G$5000)</f>
        <v>0</v>
      </c>
      <c r="Q218" s="66">
        <f t="shared" si="15"/>
        <v>0</v>
      </c>
      <c r="R218" s="8"/>
    </row>
    <row r="219" spans="1:18" s="30" customFormat="1" x14ac:dyDescent="0.15">
      <c r="A219" s="15" t="s">
        <v>260</v>
      </c>
      <c r="B219" s="30" t="str">
        <f>IFERROR(VLOOKUP(A219,'NETSUITE ORIGINAL DATA'!$A$8:$J$957,2,FALSE),0)</f>
        <v>Dump Truck Assembly - Blue &amp; Orange (CC10117561WE &amp; CC10106973WE)</v>
      </c>
      <c r="C219" s="6"/>
      <c r="D219" s="63">
        <f>IFERROR(VLOOKUP($A219,'ORION ORIGINAL DATA'!$A$231:$H$234,3,0),0)</f>
        <v>0</v>
      </c>
      <c r="E219" s="6">
        <f>IFERROR(VLOOKUP($A219,'ORION ORIGINAL DATA'!$A$237:$H$305,3,0),0)</f>
        <v>0</v>
      </c>
      <c r="F219" s="6">
        <f>SUMIF('ORION ORIGINAL DATA'!$A$8:$A$228,$A219,'ORION ORIGINAL DATA'!$C$8:$C$228)</f>
        <v>0</v>
      </c>
      <c r="G219" s="8">
        <f t="shared" si="12"/>
        <v>0</v>
      </c>
      <c r="H219" s="6">
        <f>SUMIF('NETSUITE ORIGINAL DATA'!$A$8:$A$5000,$A219,'NETSUITE ORIGINAL DATA'!$E$8:$E$5000)</f>
        <v>0</v>
      </c>
      <c r="I219" s="66">
        <f t="shared" si="13"/>
        <v>0</v>
      </c>
      <c r="K219" s="63">
        <f>SUMIF('ORION ORIGINAL DATA'!$A$8:$A$305,$A219,'ORION ORIGINAL DATA'!$D$8:$D$305)+D219</f>
        <v>0</v>
      </c>
      <c r="L219" s="6">
        <f>SUMIF('NETSUITE ORIGINAL DATA'!$A$8:$A$5000,$A219,'NETSUITE ORIGINAL DATA'!$G$8:$G$5000)</f>
        <v>0</v>
      </c>
      <c r="M219" s="68">
        <f t="shared" si="14"/>
        <v>0</v>
      </c>
      <c r="N219" s="6"/>
      <c r="O219" s="63">
        <f>SUMIF('ORION ORIGINAL DATA'!$A$8:$A$305,$A219,'ORION ORIGINAL DATA'!$E$8:$E$305)-D219</f>
        <v>0</v>
      </c>
      <c r="P219" s="6">
        <f>SUMIF('NETSUITE ORIGINAL DATA'!$A$8:$A$5000,$A219,'NETSUITE ORIGINAL DATA'!$E$8:$E$5000)-SUMIF('NETSUITE ORIGINAL DATA'!$A$8:$A$5000,$A219,'NETSUITE ORIGINAL DATA'!$G$8:$G$5000)</f>
        <v>0</v>
      </c>
      <c r="Q219" s="66">
        <f t="shared" si="15"/>
        <v>0</v>
      </c>
      <c r="R219" s="8"/>
    </row>
    <row r="220" spans="1:18" s="30" customFormat="1" x14ac:dyDescent="0.15">
      <c r="A220" s="15" t="s">
        <v>261</v>
      </c>
      <c r="B220" s="30" t="str">
        <f>IFERROR(VLOOKUP(A220,'NETSUITE ORIGINAL DATA'!$A$8:$J$957,2,FALSE),0)</f>
        <v>Dump Truck Assembly - Turquoise/Yellow (CC1022048725 &amp; CC10106976WE)</v>
      </c>
      <c r="C220" s="6"/>
      <c r="D220" s="63">
        <f>IFERROR(VLOOKUP($A220,'ORION ORIGINAL DATA'!$A$231:$H$234,3,0),0)</f>
        <v>0</v>
      </c>
      <c r="E220" s="6">
        <f>IFERROR(VLOOKUP($A220,'ORION ORIGINAL DATA'!$A$237:$H$305,3,0),0)</f>
        <v>0</v>
      </c>
      <c r="F220" s="6">
        <f>SUMIF('ORION ORIGINAL DATA'!$A$8:$A$228,$A220,'ORION ORIGINAL DATA'!$C$8:$C$228)</f>
        <v>0</v>
      </c>
      <c r="G220" s="8">
        <f t="shared" si="12"/>
        <v>0</v>
      </c>
      <c r="H220" s="6">
        <f>SUMIF('NETSUITE ORIGINAL DATA'!$A$8:$A$5000,$A220,'NETSUITE ORIGINAL DATA'!$E$8:$E$5000)</f>
        <v>0</v>
      </c>
      <c r="I220" s="66">
        <f t="shared" si="13"/>
        <v>0</v>
      </c>
      <c r="K220" s="63">
        <f>SUMIF('ORION ORIGINAL DATA'!$A$8:$A$305,$A220,'ORION ORIGINAL DATA'!$D$8:$D$305)+D220</f>
        <v>0</v>
      </c>
      <c r="L220" s="6">
        <f>SUMIF('NETSUITE ORIGINAL DATA'!$A$8:$A$5000,$A220,'NETSUITE ORIGINAL DATA'!$G$8:$G$5000)</f>
        <v>0</v>
      </c>
      <c r="M220" s="68">
        <f t="shared" si="14"/>
        <v>0</v>
      </c>
      <c r="N220" s="6"/>
      <c r="O220" s="63">
        <f>SUMIF('ORION ORIGINAL DATA'!$A$8:$A$305,$A220,'ORION ORIGINAL DATA'!$E$8:$E$305)-D220</f>
        <v>0</v>
      </c>
      <c r="P220" s="6">
        <f>SUMIF('NETSUITE ORIGINAL DATA'!$A$8:$A$5000,$A220,'NETSUITE ORIGINAL DATA'!$E$8:$E$5000)-SUMIF('NETSUITE ORIGINAL DATA'!$A$8:$A$5000,$A220,'NETSUITE ORIGINAL DATA'!$G$8:$G$5000)</f>
        <v>0</v>
      </c>
      <c r="Q220" s="66">
        <f t="shared" si="15"/>
        <v>0</v>
      </c>
      <c r="R220" s="8"/>
    </row>
    <row r="221" spans="1:18" s="30" customFormat="1" x14ac:dyDescent="0.15">
      <c r="A221" s="15" t="s">
        <v>262</v>
      </c>
      <c r="B221" s="30" t="str">
        <f>IFERROR(VLOOKUP(A221,'NETSUITE ORIGINAL DATA'!$A$8:$J$957,2,FALSE),0)</f>
        <v>Dumper Assembly - Blue &amp; Yellow</v>
      </c>
      <c r="C221" s="6"/>
      <c r="D221" s="63">
        <f>IFERROR(VLOOKUP($A221,'ORION ORIGINAL DATA'!$A$231:$H$234,3,0),0)</f>
        <v>0</v>
      </c>
      <c r="E221" s="6">
        <f>IFERROR(VLOOKUP($A221,'ORION ORIGINAL DATA'!$A$237:$H$305,3,0),0)</f>
        <v>0</v>
      </c>
      <c r="F221" s="6">
        <f>SUMIF('ORION ORIGINAL DATA'!$A$8:$A$228,$A221,'ORION ORIGINAL DATA'!$C$8:$C$228)</f>
        <v>0</v>
      </c>
      <c r="G221" s="8">
        <f t="shared" si="12"/>
        <v>0</v>
      </c>
      <c r="H221" s="6">
        <f>SUMIF('NETSUITE ORIGINAL DATA'!$A$8:$A$5000,$A221,'NETSUITE ORIGINAL DATA'!$E$8:$E$5000)</f>
        <v>0</v>
      </c>
      <c r="I221" s="66">
        <f t="shared" si="13"/>
        <v>0</v>
      </c>
      <c r="K221" s="63">
        <f>SUMIF('ORION ORIGINAL DATA'!$A$8:$A$305,$A221,'ORION ORIGINAL DATA'!$D$8:$D$305)+D221</f>
        <v>0</v>
      </c>
      <c r="L221" s="6">
        <f>SUMIF('NETSUITE ORIGINAL DATA'!$A$8:$A$5000,$A221,'NETSUITE ORIGINAL DATA'!$G$8:$G$5000)</f>
        <v>0</v>
      </c>
      <c r="M221" s="68">
        <f t="shared" si="14"/>
        <v>0</v>
      </c>
      <c r="N221" s="6"/>
      <c r="O221" s="63">
        <f>SUMIF('ORION ORIGINAL DATA'!$A$8:$A$305,$A221,'ORION ORIGINAL DATA'!$E$8:$E$305)-D221</f>
        <v>0</v>
      </c>
      <c r="P221" s="6">
        <f>SUMIF('NETSUITE ORIGINAL DATA'!$A$8:$A$5000,$A221,'NETSUITE ORIGINAL DATA'!$E$8:$E$5000)-SUMIF('NETSUITE ORIGINAL DATA'!$A$8:$A$5000,$A221,'NETSUITE ORIGINAL DATA'!$G$8:$G$5000)</f>
        <v>0</v>
      </c>
      <c r="Q221" s="66">
        <f t="shared" si="15"/>
        <v>0</v>
      </c>
      <c r="R221" s="8"/>
    </row>
    <row r="222" spans="1:18" s="30" customFormat="1" x14ac:dyDescent="0.15">
      <c r="A222" s="15" t="s">
        <v>35</v>
      </c>
      <c r="B222" s="30" t="str">
        <f>IFERROR(VLOOKUP(A222,'NETSUITE ORIGINAL DATA'!$A$8:$J$957,2,FALSE),0)</f>
        <v>DM Sand Set</v>
      </c>
      <c r="C222" s="6"/>
      <c r="D222" s="63">
        <f>IFERROR(VLOOKUP($A222,'ORION ORIGINAL DATA'!$A$231:$H$234,3,0),0)</f>
        <v>0</v>
      </c>
      <c r="E222" s="6">
        <f>IFERROR(VLOOKUP($A222,'ORION ORIGINAL DATA'!$A$237:$H$305,3,0),0)</f>
        <v>0</v>
      </c>
      <c r="F222" s="6">
        <f>SUMIF('ORION ORIGINAL DATA'!$A$8:$A$228,$A222,'ORION ORIGINAL DATA'!$C$8:$C$228)</f>
        <v>0</v>
      </c>
      <c r="G222" s="8">
        <f t="shared" si="12"/>
        <v>0</v>
      </c>
      <c r="H222" s="6">
        <f>SUMIF('NETSUITE ORIGINAL DATA'!$A$8:$A$5000,$A222,'NETSUITE ORIGINAL DATA'!$E$8:$E$5000)</f>
        <v>0</v>
      </c>
      <c r="I222" s="66">
        <f t="shared" si="13"/>
        <v>0</v>
      </c>
      <c r="K222" s="63">
        <f>SUMIF('ORION ORIGINAL DATA'!$A$8:$A$305,$A222,'ORION ORIGINAL DATA'!$D$8:$D$305)+D222</f>
        <v>0</v>
      </c>
      <c r="L222" s="6">
        <f>SUMIF('NETSUITE ORIGINAL DATA'!$A$8:$A$5000,$A222,'NETSUITE ORIGINAL DATA'!$G$8:$G$5000)</f>
        <v>0</v>
      </c>
      <c r="M222" s="68">
        <f t="shared" si="14"/>
        <v>0</v>
      </c>
      <c r="N222" s="6"/>
      <c r="O222" s="63">
        <f>SUMIF('ORION ORIGINAL DATA'!$A$8:$A$305,$A222,'ORION ORIGINAL DATA'!$E$8:$E$305)-D222</f>
        <v>0</v>
      </c>
      <c r="P222" s="6">
        <f>SUMIF('NETSUITE ORIGINAL DATA'!$A$8:$A$5000,$A222,'NETSUITE ORIGINAL DATA'!$E$8:$E$5000)-SUMIF('NETSUITE ORIGINAL DATA'!$A$8:$A$5000,$A222,'NETSUITE ORIGINAL DATA'!$G$8:$G$5000)</f>
        <v>0</v>
      </c>
      <c r="Q222" s="66">
        <f t="shared" si="15"/>
        <v>0</v>
      </c>
      <c r="R222" s="8"/>
    </row>
    <row r="223" spans="1:18" s="30" customFormat="1" x14ac:dyDescent="0.15">
      <c r="A223" s="15" t="s">
        <v>263</v>
      </c>
      <c r="B223" s="30" t="str">
        <f>IFERROR(VLOOKUP(A223,'NETSUITE ORIGINAL DATA'!$A$8:$J$957,2,FALSE),0)</f>
        <v>DM Submarine</v>
      </c>
      <c r="C223" s="6"/>
      <c r="D223" s="63">
        <f>IFERROR(VLOOKUP($A223,'ORION ORIGINAL DATA'!$A$231:$H$234,3,0),0)</f>
        <v>0</v>
      </c>
      <c r="E223" s="6">
        <f>IFERROR(VLOOKUP($A223,'ORION ORIGINAL DATA'!$A$237:$H$305,3,0),0)</f>
        <v>0</v>
      </c>
      <c r="F223" s="6">
        <f>SUMIF('ORION ORIGINAL DATA'!$A$8:$A$228,$A223,'ORION ORIGINAL DATA'!$C$8:$C$228)</f>
        <v>36</v>
      </c>
      <c r="G223" s="8">
        <f t="shared" si="12"/>
        <v>36</v>
      </c>
      <c r="H223" s="6">
        <f>SUMIF('NETSUITE ORIGINAL DATA'!$A$8:$A$5000,$A223,'NETSUITE ORIGINAL DATA'!$E$8:$E$5000)</f>
        <v>36</v>
      </c>
      <c r="I223" s="66">
        <f t="shared" si="13"/>
        <v>0</v>
      </c>
      <c r="K223" s="63">
        <f>SUMIF('ORION ORIGINAL DATA'!$A$8:$A$305,$A223,'ORION ORIGINAL DATA'!$D$8:$D$305)+D223</f>
        <v>0</v>
      </c>
      <c r="L223" s="6">
        <f>SUMIF('NETSUITE ORIGINAL DATA'!$A$8:$A$5000,$A223,'NETSUITE ORIGINAL DATA'!$G$8:$G$5000)</f>
        <v>0</v>
      </c>
      <c r="M223" s="68">
        <f t="shared" si="14"/>
        <v>0</v>
      </c>
      <c r="N223" s="6"/>
      <c r="O223" s="63">
        <f>SUMIF('ORION ORIGINAL DATA'!$A$8:$A$305,$A223,'ORION ORIGINAL DATA'!$E$8:$E$305)-D223</f>
        <v>36</v>
      </c>
      <c r="P223" s="6">
        <f>SUMIF('NETSUITE ORIGINAL DATA'!$A$8:$A$5000,$A223,'NETSUITE ORIGINAL DATA'!$E$8:$E$5000)-SUMIF('NETSUITE ORIGINAL DATA'!$A$8:$A$5000,$A223,'NETSUITE ORIGINAL DATA'!$G$8:$G$5000)</f>
        <v>36</v>
      </c>
      <c r="Q223" s="66">
        <f t="shared" si="15"/>
        <v>0</v>
      </c>
      <c r="R223" s="8"/>
    </row>
    <row r="224" spans="1:18" s="30" customFormat="1" x14ac:dyDescent="0.15">
      <c r="A224" s="15" t="s">
        <v>264</v>
      </c>
      <c r="B224" s="30" t="str">
        <f>IFERROR(VLOOKUP(A224,'NETSUITE ORIGINAL DATA'!$A$8:$J$957,2,FALSE),0)</f>
        <v>Construction Dog - 362U DK GREEN -  CC10118086WE - Bulk Packed</v>
      </c>
      <c r="C224" s="6"/>
      <c r="D224" s="63">
        <f>IFERROR(VLOOKUP($A224,'ORION ORIGINAL DATA'!$A$231:$H$234,3,0),0)</f>
        <v>0</v>
      </c>
      <c r="E224" s="6">
        <f>IFERROR(VLOOKUP($A224,'ORION ORIGINAL DATA'!$A$237:$H$305,3,0),0)</f>
        <v>0</v>
      </c>
      <c r="F224" s="6">
        <f>SUMIF('ORION ORIGINAL DATA'!$A$8:$A$228,$A224,'ORION ORIGINAL DATA'!$C$8:$C$228)</f>
        <v>0</v>
      </c>
      <c r="G224" s="8">
        <f t="shared" si="12"/>
        <v>0</v>
      </c>
      <c r="H224" s="6">
        <f>SUMIF('NETSUITE ORIGINAL DATA'!$A$8:$A$5000,$A224,'NETSUITE ORIGINAL DATA'!$E$8:$E$5000)</f>
        <v>0</v>
      </c>
      <c r="I224" s="66">
        <f t="shared" si="13"/>
        <v>0</v>
      </c>
      <c r="K224" s="63">
        <f>SUMIF('ORION ORIGINAL DATA'!$A$8:$A$305,$A224,'ORION ORIGINAL DATA'!$D$8:$D$305)+D224</f>
        <v>0</v>
      </c>
      <c r="L224" s="6">
        <f>SUMIF('NETSUITE ORIGINAL DATA'!$A$8:$A$5000,$A224,'NETSUITE ORIGINAL DATA'!$G$8:$G$5000)</f>
        <v>0</v>
      </c>
      <c r="M224" s="68">
        <f t="shared" si="14"/>
        <v>0</v>
      </c>
      <c r="N224" s="6"/>
      <c r="O224" s="63">
        <f>SUMIF('ORION ORIGINAL DATA'!$A$8:$A$305,$A224,'ORION ORIGINAL DATA'!$E$8:$E$305)-D224</f>
        <v>0</v>
      </c>
      <c r="P224" s="6">
        <f>SUMIF('NETSUITE ORIGINAL DATA'!$A$8:$A$5000,$A224,'NETSUITE ORIGINAL DATA'!$E$8:$E$5000)-SUMIF('NETSUITE ORIGINAL DATA'!$A$8:$A$5000,$A224,'NETSUITE ORIGINAL DATA'!$G$8:$G$5000)</f>
        <v>0</v>
      </c>
      <c r="Q224" s="66">
        <f t="shared" si="15"/>
        <v>0</v>
      </c>
      <c r="R224" s="8"/>
    </row>
    <row r="225" spans="1:18" s="30" customFormat="1" x14ac:dyDescent="0.15">
      <c r="A225" s="15" t="s">
        <v>265</v>
      </c>
      <c r="B225" s="30" t="str">
        <f>IFERROR(VLOOKUP(A225,'NETSUITE ORIGINAL DATA'!$A$8:$J$957,2,FALSE),0)</f>
        <v>Green Eats Divided Plates - 2 per set - Assorted Case</v>
      </c>
      <c r="C225" s="6"/>
      <c r="D225" s="63">
        <f>IFERROR(VLOOKUP($A225,'ORION ORIGINAL DATA'!$A$231:$H$234,3,0),0)</f>
        <v>0</v>
      </c>
      <c r="E225" s="6">
        <f>IFERROR(VLOOKUP($A225,'ORION ORIGINAL DATA'!$A$237:$H$305,3,0),0)</f>
        <v>0</v>
      </c>
      <c r="F225" s="6">
        <f>SUMIF('ORION ORIGINAL DATA'!$A$8:$A$228,$A225,'ORION ORIGINAL DATA'!$C$8:$C$228)</f>
        <v>576</v>
      </c>
      <c r="G225" s="8">
        <f t="shared" si="12"/>
        <v>576</v>
      </c>
      <c r="H225" s="6">
        <f>SUMIF('NETSUITE ORIGINAL DATA'!$A$8:$A$5000,$A225,'NETSUITE ORIGINAL DATA'!$E$8:$E$5000)</f>
        <v>576</v>
      </c>
      <c r="I225" s="66">
        <f t="shared" si="13"/>
        <v>0</v>
      </c>
      <c r="K225" s="63">
        <f>SUMIF('ORION ORIGINAL DATA'!$A$8:$A$305,$A225,'ORION ORIGINAL DATA'!$D$8:$D$305)+D225</f>
        <v>0</v>
      </c>
      <c r="L225" s="6">
        <f>SUMIF('NETSUITE ORIGINAL DATA'!$A$8:$A$5000,$A225,'NETSUITE ORIGINAL DATA'!$G$8:$G$5000)</f>
        <v>0</v>
      </c>
      <c r="M225" s="68">
        <f t="shared" si="14"/>
        <v>0</v>
      </c>
      <c r="N225" s="6"/>
      <c r="O225" s="63">
        <f>SUMIF('ORION ORIGINAL DATA'!$A$8:$A$305,$A225,'ORION ORIGINAL DATA'!$E$8:$E$305)-D225</f>
        <v>576</v>
      </c>
      <c r="P225" s="6">
        <f>SUMIF('NETSUITE ORIGINAL DATA'!$A$8:$A$5000,$A225,'NETSUITE ORIGINAL DATA'!$E$8:$E$5000)-SUMIF('NETSUITE ORIGINAL DATA'!$A$8:$A$5000,$A225,'NETSUITE ORIGINAL DATA'!$G$8:$G$5000)</f>
        <v>576</v>
      </c>
      <c r="Q225" s="66">
        <f t="shared" si="15"/>
        <v>0</v>
      </c>
      <c r="R225" s="8"/>
    </row>
    <row r="226" spans="1:18" s="30" customFormat="1" x14ac:dyDescent="0.15">
      <c r="A226" s="15" t="s">
        <v>266</v>
      </c>
      <c r="B226" s="30" t="str">
        <f>IFERROR(VLOOKUP(A226,'NETSUITE ORIGINAL DATA'!$A$8:$J$957,2,FALSE),0)</f>
        <v>Green Eats Divided Plates - 2 per set - Blue</v>
      </c>
      <c r="C226" s="6"/>
      <c r="D226" s="63">
        <f>IFERROR(VLOOKUP($A226,'ORION ORIGINAL DATA'!$A$231:$H$234,3,0),0)</f>
        <v>0</v>
      </c>
      <c r="E226" s="6">
        <f>IFERROR(VLOOKUP($A226,'ORION ORIGINAL DATA'!$A$237:$H$305,3,0),0)</f>
        <v>92</v>
      </c>
      <c r="F226" s="6">
        <f>SUMIF('ORION ORIGINAL DATA'!$A$8:$A$228,$A226,'ORION ORIGINAL DATA'!$C$8:$C$228)</f>
        <v>947</v>
      </c>
      <c r="G226" s="8">
        <f t="shared" si="12"/>
        <v>1039</v>
      </c>
      <c r="H226" s="6">
        <f>SUMIF('NETSUITE ORIGINAL DATA'!$A$8:$A$5000,$A226,'NETSUITE ORIGINAL DATA'!$E$8:$E$5000)</f>
        <v>1039</v>
      </c>
      <c r="I226" s="66">
        <f t="shared" si="13"/>
        <v>0</v>
      </c>
      <c r="K226" s="63">
        <f>SUMIF('ORION ORIGINAL DATA'!$A$8:$A$305,$A226,'ORION ORIGINAL DATA'!$D$8:$D$305)+D226</f>
        <v>16</v>
      </c>
      <c r="L226" s="6">
        <f>SUMIF('NETSUITE ORIGINAL DATA'!$A$8:$A$5000,$A226,'NETSUITE ORIGINAL DATA'!$G$8:$G$5000)</f>
        <v>16</v>
      </c>
      <c r="M226" s="68">
        <f t="shared" si="14"/>
        <v>0</v>
      </c>
      <c r="N226" s="6"/>
      <c r="O226" s="63">
        <f>SUMIF('ORION ORIGINAL DATA'!$A$8:$A$305,$A226,'ORION ORIGINAL DATA'!$E$8:$E$305)-D226</f>
        <v>1023</v>
      </c>
      <c r="P226" s="6">
        <f>SUMIF('NETSUITE ORIGINAL DATA'!$A$8:$A$5000,$A226,'NETSUITE ORIGINAL DATA'!$E$8:$E$5000)-SUMIF('NETSUITE ORIGINAL DATA'!$A$8:$A$5000,$A226,'NETSUITE ORIGINAL DATA'!$G$8:$G$5000)</f>
        <v>1023</v>
      </c>
      <c r="Q226" s="66">
        <f t="shared" si="15"/>
        <v>0</v>
      </c>
      <c r="R226" s="8"/>
    </row>
    <row r="227" spans="1:18" s="30" customFormat="1" x14ac:dyDescent="0.15">
      <c r="A227" s="15" t="s">
        <v>267</v>
      </c>
      <c r="B227" s="30" t="str">
        <f>IFERROR(VLOOKUP(A227,'NETSUITE ORIGINAL DATA'!$A$8:$J$957,2,FALSE),0)</f>
        <v>Green Eats Divided Plates - 2 per set - Green</v>
      </c>
      <c r="C227" s="6"/>
      <c r="D227" s="63">
        <f>IFERROR(VLOOKUP($A227,'ORION ORIGINAL DATA'!$A$231:$H$234,3,0),0)</f>
        <v>0</v>
      </c>
      <c r="E227" s="6">
        <f>IFERROR(VLOOKUP($A227,'ORION ORIGINAL DATA'!$A$237:$H$305,3,0),0)</f>
        <v>0</v>
      </c>
      <c r="F227" s="6">
        <f>SUMIF('ORION ORIGINAL DATA'!$A$8:$A$228,$A227,'ORION ORIGINAL DATA'!$C$8:$C$228)</f>
        <v>77</v>
      </c>
      <c r="G227" s="8">
        <f t="shared" si="12"/>
        <v>77</v>
      </c>
      <c r="H227" s="6">
        <f>SUMIF('NETSUITE ORIGINAL DATA'!$A$8:$A$5000,$A227,'NETSUITE ORIGINAL DATA'!$E$8:$E$5000)</f>
        <v>77</v>
      </c>
      <c r="I227" s="66">
        <f t="shared" si="13"/>
        <v>0</v>
      </c>
      <c r="K227" s="63">
        <f>SUMIF('ORION ORIGINAL DATA'!$A$8:$A$305,$A227,'ORION ORIGINAL DATA'!$D$8:$D$305)+D227</f>
        <v>0</v>
      </c>
      <c r="L227" s="6">
        <f>SUMIF('NETSUITE ORIGINAL DATA'!$A$8:$A$5000,$A227,'NETSUITE ORIGINAL DATA'!$G$8:$G$5000)</f>
        <v>0</v>
      </c>
      <c r="M227" s="68">
        <f t="shared" si="14"/>
        <v>0</v>
      </c>
      <c r="N227" s="6"/>
      <c r="O227" s="63">
        <f>SUMIF('ORION ORIGINAL DATA'!$A$8:$A$305,$A227,'ORION ORIGINAL DATA'!$E$8:$E$305)-D227</f>
        <v>77</v>
      </c>
      <c r="P227" s="6">
        <f>SUMIF('NETSUITE ORIGINAL DATA'!$A$8:$A$5000,$A227,'NETSUITE ORIGINAL DATA'!$E$8:$E$5000)-SUMIF('NETSUITE ORIGINAL DATA'!$A$8:$A$5000,$A227,'NETSUITE ORIGINAL DATA'!$G$8:$G$5000)</f>
        <v>77</v>
      </c>
      <c r="Q227" s="66">
        <f t="shared" si="15"/>
        <v>0</v>
      </c>
      <c r="R227" s="8"/>
    </row>
    <row r="228" spans="1:18" s="30" customFormat="1" x14ac:dyDescent="0.15">
      <c r="A228" s="15" t="s">
        <v>268</v>
      </c>
      <c r="B228" s="30" t="str">
        <f>IFERROR(VLOOKUP(A228,'NETSUITE ORIGINAL DATA'!$A$8:$J$957,2,FALSE),0)</f>
        <v>Green Eats Divided Plates - 2 per set - Orange</v>
      </c>
      <c r="C228" s="6"/>
      <c r="D228" s="63">
        <f>IFERROR(VLOOKUP($A228,'ORION ORIGINAL DATA'!$A$231:$H$234,3,0),0)</f>
        <v>0</v>
      </c>
      <c r="E228" s="6">
        <f>IFERROR(VLOOKUP($A228,'ORION ORIGINAL DATA'!$A$237:$H$305,3,0),0)</f>
        <v>0</v>
      </c>
      <c r="F228" s="6">
        <f>SUMIF('ORION ORIGINAL DATA'!$A$8:$A$228,$A228,'ORION ORIGINAL DATA'!$C$8:$C$228)</f>
        <v>3</v>
      </c>
      <c r="G228" s="8">
        <f t="shared" si="12"/>
        <v>3</v>
      </c>
      <c r="H228" s="6">
        <f>SUMIF('NETSUITE ORIGINAL DATA'!$A$8:$A$5000,$A228,'NETSUITE ORIGINAL DATA'!$E$8:$E$5000)</f>
        <v>3</v>
      </c>
      <c r="I228" s="66">
        <f t="shared" si="13"/>
        <v>0</v>
      </c>
      <c r="K228" s="63">
        <f>SUMIF('ORION ORIGINAL DATA'!$A$8:$A$305,$A228,'ORION ORIGINAL DATA'!$D$8:$D$305)+D228</f>
        <v>0</v>
      </c>
      <c r="L228" s="6">
        <f>SUMIF('NETSUITE ORIGINAL DATA'!$A$8:$A$5000,$A228,'NETSUITE ORIGINAL DATA'!$G$8:$G$5000)</f>
        <v>0</v>
      </c>
      <c r="M228" s="68">
        <f t="shared" si="14"/>
        <v>0</v>
      </c>
      <c r="N228" s="6"/>
      <c r="O228" s="63">
        <f>SUMIF('ORION ORIGINAL DATA'!$A$8:$A$305,$A228,'ORION ORIGINAL DATA'!$E$8:$E$305)-D228</f>
        <v>3</v>
      </c>
      <c r="P228" s="6">
        <f>SUMIF('NETSUITE ORIGINAL DATA'!$A$8:$A$5000,$A228,'NETSUITE ORIGINAL DATA'!$E$8:$E$5000)-SUMIF('NETSUITE ORIGINAL DATA'!$A$8:$A$5000,$A228,'NETSUITE ORIGINAL DATA'!$G$8:$G$5000)</f>
        <v>3</v>
      </c>
      <c r="Q228" s="66">
        <f t="shared" si="15"/>
        <v>0</v>
      </c>
      <c r="R228" s="8"/>
    </row>
    <row r="229" spans="1:18" s="30" customFormat="1" x14ac:dyDescent="0.15">
      <c r="A229" s="15" t="s">
        <v>37</v>
      </c>
      <c r="B229" s="30" t="str">
        <f>IFERROR(VLOOKUP(A229,'NETSUITE ORIGINAL DATA'!$A$8:$J$957,2,FALSE),0)</f>
        <v>Green Toys Race Car Maker Dough Set</v>
      </c>
      <c r="C229" s="6"/>
      <c r="D229" s="63">
        <f>IFERROR(VLOOKUP($A229,'ORION ORIGINAL DATA'!$A$231:$H$234,3,0),0)</f>
        <v>0</v>
      </c>
      <c r="E229" s="6">
        <f>IFERROR(VLOOKUP($A229,'ORION ORIGINAL DATA'!$A$237:$H$305,3,0),0)</f>
        <v>100</v>
      </c>
      <c r="F229" s="6">
        <f>SUMIF('ORION ORIGINAL DATA'!$A$8:$A$228,$A229,'ORION ORIGINAL DATA'!$C$8:$C$228)</f>
        <v>1684</v>
      </c>
      <c r="G229" s="8">
        <f t="shared" si="12"/>
        <v>1784</v>
      </c>
      <c r="H229" s="6">
        <f>SUMIF('NETSUITE ORIGINAL DATA'!$A$8:$A$5000,$A229,'NETSUITE ORIGINAL DATA'!$E$8:$E$5000)</f>
        <v>1784</v>
      </c>
      <c r="I229" s="66">
        <f t="shared" si="13"/>
        <v>0</v>
      </c>
      <c r="K229" s="63">
        <f>SUMIF('ORION ORIGINAL DATA'!$A$8:$A$305,$A229,'ORION ORIGINAL DATA'!$D$8:$D$305)+D229</f>
        <v>135</v>
      </c>
      <c r="L229" s="6">
        <f>SUMIF('NETSUITE ORIGINAL DATA'!$A$8:$A$5000,$A229,'NETSUITE ORIGINAL DATA'!$G$8:$G$5000)</f>
        <v>135</v>
      </c>
      <c r="M229" s="68">
        <f t="shared" si="14"/>
        <v>0</v>
      </c>
      <c r="N229" s="6"/>
      <c r="O229" s="63">
        <f>SUMIF('ORION ORIGINAL DATA'!$A$8:$A$305,$A229,'ORION ORIGINAL DATA'!$E$8:$E$305)-D229</f>
        <v>1649</v>
      </c>
      <c r="P229" s="6">
        <f>SUMIF('NETSUITE ORIGINAL DATA'!$A$8:$A$5000,$A229,'NETSUITE ORIGINAL DATA'!$E$8:$E$5000)-SUMIF('NETSUITE ORIGINAL DATA'!$A$8:$A$5000,$A229,'NETSUITE ORIGINAL DATA'!$G$8:$G$5000)</f>
        <v>1649</v>
      </c>
      <c r="Q229" s="66">
        <f t="shared" si="15"/>
        <v>0</v>
      </c>
      <c r="R229" s="8"/>
    </row>
    <row r="230" spans="1:18" s="30" customFormat="1" x14ac:dyDescent="0.15">
      <c r="A230" s="15" t="s">
        <v>1279</v>
      </c>
      <c r="B230" s="30" t="str">
        <f>IFERROR(VLOOKUP(A230,'NETSUITE ORIGINAL DATA'!$A$8:$J$957,2,FALSE),0)</f>
        <v>DOUGH RACER MAKER W/ MESH BAG</v>
      </c>
      <c r="C230" s="6"/>
      <c r="D230" s="63">
        <f>IFERROR(VLOOKUP($A230,'ORION ORIGINAL DATA'!$A$231:$H$234,3,0),0)</f>
        <v>0</v>
      </c>
      <c r="E230" s="6">
        <f>IFERROR(VLOOKUP($A230,'ORION ORIGINAL DATA'!$A$237:$H$305,3,0),0)</f>
        <v>0</v>
      </c>
      <c r="F230" s="6">
        <f>SUMIF('ORION ORIGINAL DATA'!$A$8:$A$228,$A230,'ORION ORIGINAL DATA'!$C$8:$C$228)</f>
        <v>0</v>
      </c>
      <c r="G230" s="8">
        <f t="shared" si="12"/>
        <v>0</v>
      </c>
      <c r="H230" s="6">
        <f>SUMIF('NETSUITE ORIGINAL DATA'!$A$8:$A$5000,$A230,'NETSUITE ORIGINAL DATA'!$E$8:$E$5000)</f>
        <v>0</v>
      </c>
      <c r="I230" s="66">
        <f t="shared" si="13"/>
        <v>0</v>
      </c>
      <c r="K230" s="63">
        <f>SUMIF('ORION ORIGINAL DATA'!$A$8:$A$305,$A230,'ORION ORIGINAL DATA'!$D$8:$D$305)+D230</f>
        <v>0</v>
      </c>
      <c r="L230" s="6">
        <f>SUMIF('NETSUITE ORIGINAL DATA'!$A$8:$A$5000,$A230,'NETSUITE ORIGINAL DATA'!$G$8:$G$5000)</f>
        <v>0</v>
      </c>
      <c r="M230" s="68">
        <f t="shared" si="14"/>
        <v>0</v>
      </c>
      <c r="N230" s="6"/>
      <c r="O230" s="63">
        <f>SUMIF('ORION ORIGINAL DATA'!$A$8:$A$305,$A230,'ORION ORIGINAL DATA'!$E$8:$E$305)-D230</f>
        <v>0</v>
      </c>
      <c r="P230" s="6">
        <f>SUMIF('NETSUITE ORIGINAL DATA'!$A$8:$A$5000,$A230,'NETSUITE ORIGINAL DATA'!$E$8:$E$5000)-SUMIF('NETSUITE ORIGINAL DATA'!$A$8:$A$5000,$A230,'NETSUITE ORIGINAL DATA'!$G$8:$G$5000)</f>
        <v>0</v>
      </c>
      <c r="Q230" s="66">
        <f t="shared" si="15"/>
        <v>0</v>
      </c>
      <c r="R230" s="8"/>
    </row>
    <row r="231" spans="1:18" s="30" customFormat="1" x14ac:dyDescent="0.15">
      <c r="A231" s="15" t="s">
        <v>38</v>
      </c>
      <c r="B231" s="30" t="str">
        <f>IFERROR(VLOOKUP(A231,'NETSUITE ORIGINAL DATA'!$A$8:$J$957,2,FALSE),0)</f>
        <v>Green Toys Dough 4 Pack</v>
      </c>
      <c r="C231" s="6"/>
      <c r="D231" s="63">
        <f>IFERROR(VLOOKUP($A231,'ORION ORIGINAL DATA'!$A$231:$H$234,3,0),0)</f>
        <v>0</v>
      </c>
      <c r="E231" s="6">
        <f>IFERROR(VLOOKUP($A231,'ORION ORIGINAL DATA'!$A$237:$H$305,3,0),0)</f>
        <v>100</v>
      </c>
      <c r="F231" s="6">
        <f>SUMIF('ORION ORIGINAL DATA'!$A$8:$A$228,$A231,'ORION ORIGINAL DATA'!$C$8:$C$228)</f>
        <v>1626</v>
      </c>
      <c r="G231" s="8">
        <f t="shared" si="12"/>
        <v>1726</v>
      </c>
      <c r="H231" s="6">
        <f>SUMIF('NETSUITE ORIGINAL DATA'!$A$8:$A$5000,$A231,'NETSUITE ORIGINAL DATA'!$E$8:$E$5000)</f>
        <v>1726</v>
      </c>
      <c r="I231" s="66">
        <f t="shared" si="13"/>
        <v>0</v>
      </c>
      <c r="K231" s="63">
        <f>SUMIF('ORION ORIGINAL DATA'!$A$8:$A$305,$A231,'ORION ORIGINAL DATA'!$D$8:$D$305)+D231</f>
        <v>652</v>
      </c>
      <c r="L231" s="6">
        <f>SUMIF('NETSUITE ORIGINAL DATA'!$A$8:$A$5000,$A231,'NETSUITE ORIGINAL DATA'!$G$8:$G$5000)</f>
        <v>652</v>
      </c>
      <c r="M231" s="68">
        <f t="shared" si="14"/>
        <v>0</v>
      </c>
      <c r="N231" s="6"/>
      <c r="O231" s="63">
        <f>SUMIF('ORION ORIGINAL DATA'!$A$8:$A$305,$A231,'ORION ORIGINAL DATA'!$E$8:$E$305)-D231</f>
        <v>1074</v>
      </c>
      <c r="P231" s="6">
        <f>SUMIF('NETSUITE ORIGINAL DATA'!$A$8:$A$5000,$A231,'NETSUITE ORIGINAL DATA'!$E$8:$E$5000)-SUMIF('NETSUITE ORIGINAL DATA'!$A$8:$A$5000,$A231,'NETSUITE ORIGINAL DATA'!$G$8:$G$5000)</f>
        <v>1074</v>
      </c>
      <c r="Q231" s="66">
        <f t="shared" si="15"/>
        <v>0</v>
      </c>
      <c r="R231" s="8"/>
    </row>
    <row r="232" spans="1:18" s="30" customFormat="1" x14ac:dyDescent="0.15">
      <c r="A232" s="15" t="s">
        <v>270</v>
      </c>
      <c r="B232" s="30" t="str">
        <f>IFERROR(VLOOKUP(A232,'NETSUITE ORIGINAL DATA'!$A$8:$J$957,2,FALSE),0)</f>
        <v>Dough Sampler Pack - 7 Units; 1ea of the sets above, 2 dough 4 pack</v>
      </c>
      <c r="C232" s="6"/>
      <c r="D232" s="63">
        <f>IFERROR(VLOOKUP($A232,'ORION ORIGINAL DATA'!$A$231:$H$234,3,0),0)</f>
        <v>0</v>
      </c>
      <c r="E232" s="6">
        <f>IFERROR(VLOOKUP($A232,'ORION ORIGINAL DATA'!$A$237:$H$305,3,0),0)</f>
        <v>0</v>
      </c>
      <c r="F232" s="6">
        <f>SUMIF('ORION ORIGINAL DATA'!$A$8:$A$228,$A232,'ORION ORIGINAL DATA'!$C$8:$C$228)</f>
        <v>0</v>
      </c>
      <c r="G232" s="8">
        <f t="shared" si="12"/>
        <v>0</v>
      </c>
      <c r="H232" s="6">
        <f>SUMIF('NETSUITE ORIGINAL DATA'!$A$8:$A$5000,$A232,'NETSUITE ORIGINAL DATA'!$E$8:$E$5000)</f>
        <v>0</v>
      </c>
      <c r="I232" s="66">
        <f t="shared" si="13"/>
        <v>0</v>
      </c>
      <c r="K232" s="63">
        <f>SUMIF('ORION ORIGINAL DATA'!$A$8:$A$305,$A232,'ORION ORIGINAL DATA'!$D$8:$D$305)+D232</f>
        <v>0</v>
      </c>
      <c r="L232" s="6">
        <f>SUMIF('NETSUITE ORIGINAL DATA'!$A$8:$A$5000,$A232,'NETSUITE ORIGINAL DATA'!$G$8:$G$5000)</f>
        <v>0</v>
      </c>
      <c r="M232" s="68">
        <f t="shared" si="14"/>
        <v>0</v>
      </c>
      <c r="N232" s="6"/>
      <c r="O232" s="63">
        <f>SUMIF('ORION ORIGINAL DATA'!$A$8:$A$305,$A232,'ORION ORIGINAL DATA'!$E$8:$E$305)-D232</f>
        <v>0</v>
      </c>
      <c r="P232" s="6">
        <f>SUMIF('NETSUITE ORIGINAL DATA'!$A$8:$A$5000,$A232,'NETSUITE ORIGINAL DATA'!$E$8:$E$5000)-SUMIF('NETSUITE ORIGINAL DATA'!$A$8:$A$5000,$A232,'NETSUITE ORIGINAL DATA'!$G$8:$G$5000)</f>
        <v>0</v>
      </c>
      <c r="Q232" s="66">
        <f t="shared" si="15"/>
        <v>0</v>
      </c>
      <c r="R232" s="8"/>
    </row>
    <row r="233" spans="1:18" s="30" customFormat="1" x14ac:dyDescent="0.15">
      <c r="A233" s="15" t="s">
        <v>272</v>
      </c>
      <c r="B233" s="30" t="str">
        <f>IFERROR(VLOOKUP(A233,'NETSUITE ORIGINAL DATA'!$A$8:$J$957,2,FALSE),0)</f>
        <v>GT  Dump Truck - ECOMMU</v>
      </c>
      <c r="C233" s="6"/>
      <c r="D233" s="63">
        <f>IFERROR(VLOOKUP($A233,'ORION ORIGINAL DATA'!$A$231:$H$234,3,0),0)</f>
        <v>0</v>
      </c>
      <c r="E233" s="6">
        <f>IFERROR(VLOOKUP($A233,'ORION ORIGINAL DATA'!$A$237:$H$305,3,0),0)</f>
        <v>0</v>
      </c>
      <c r="F233" s="6">
        <f>SUMIF('ORION ORIGINAL DATA'!$A$8:$A$228,$A233,'ORION ORIGINAL DATA'!$C$8:$C$228)</f>
        <v>0</v>
      </c>
      <c r="G233" s="8">
        <f t="shared" si="12"/>
        <v>0</v>
      </c>
      <c r="H233" s="6">
        <f>SUMIF('NETSUITE ORIGINAL DATA'!$A$8:$A$5000,$A233,'NETSUITE ORIGINAL DATA'!$E$8:$E$5000)</f>
        <v>0</v>
      </c>
      <c r="I233" s="66">
        <f t="shared" si="13"/>
        <v>0</v>
      </c>
      <c r="K233" s="63">
        <f>SUMIF('ORION ORIGINAL DATA'!$A$8:$A$305,$A233,'ORION ORIGINAL DATA'!$D$8:$D$305)+D233</f>
        <v>0</v>
      </c>
      <c r="L233" s="6">
        <f>SUMIF('NETSUITE ORIGINAL DATA'!$A$8:$A$5000,$A233,'NETSUITE ORIGINAL DATA'!$G$8:$G$5000)</f>
        <v>0</v>
      </c>
      <c r="M233" s="68">
        <f t="shared" si="14"/>
        <v>0</v>
      </c>
      <c r="N233" s="6"/>
      <c r="O233" s="63">
        <f>SUMIF('ORION ORIGINAL DATA'!$A$8:$A$305,$A233,'ORION ORIGINAL DATA'!$E$8:$E$305)-D233</f>
        <v>0</v>
      </c>
      <c r="P233" s="6">
        <f>SUMIF('NETSUITE ORIGINAL DATA'!$A$8:$A$5000,$A233,'NETSUITE ORIGINAL DATA'!$E$8:$E$5000)-SUMIF('NETSUITE ORIGINAL DATA'!$A$8:$A$5000,$A233,'NETSUITE ORIGINAL DATA'!$G$8:$G$5000)</f>
        <v>0</v>
      </c>
      <c r="Q233" s="66">
        <f t="shared" si="15"/>
        <v>0</v>
      </c>
      <c r="R233" s="8"/>
    </row>
    <row r="234" spans="1:18" s="30" customFormat="1" x14ac:dyDescent="0.15">
      <c r="A234" s="15" t="s">
        <v>275</v>
      </c>
      <c r="B234" s="30" t="str">
        <f>IFERROR(VLOOKUP(A234,'NETSUITE ORIGINAL DATA'!$A$8:$J$957,2,FALSE),0)</f>
        <v>GT  Pink Dump Truck - ECOMMU</v>
      </c>
      <c r="C234" s="6"/>
      <c r="D234" s="63">
        <f>IFERROR(VLOOKUP($A234,'ORION ORIGINAL DATA'!$A$231:$H$234,3,0),0)</f>
        <v>0</v>
      </c>
      <c r="E234" s="6">
        <f>IFERROR(VLOOKUP($A234,'ORION ORIGINAL DATA'!$A$237:$H$305,3,0),0)</f>
        <v>0</v>
      </c>
      <c r="F234" s="6">
        <f>SUMIF('ORION ORIGINAL DATA'!$A$8:$A$228,$A234,'ORION ORIGINAL DATA'!$C$8:$C$228)</f>
        <v>0</v>
      </c>
      <c r="G234" s="8">
        <f t="shared" si="12"/>
        <v>0</v>
      </c>
      <c r="H234" s="6">
        <f>SUMIF('NETSUITE ORIGINAL DATA'!$A$8:$A$5000,$A234,'NETSUITE ORIGINAL DATA'!$E$8:$E$5000)</f>
        <v>0</v>
      </c>
      <c r="I234" s="66">
        <f t="shared" si="13"/>
        <v>0</v>
      </c>
      <c r="K234" s="63">
        <f>SUMIF('ORION ORIGINAL DATA'!$A$8:$A$305,$A234,'ORION ORIGINAL DATA'!$D$8:$D$305)+D234</f>
        <v>0</v>
      </c>
      <c r="L234" s="6">
        <f>SUMIF('NETSUITE ORIGINAL DATA'!$A$8:$A$5000,$A234,'NETSUITE ORIGINAL DATA'!$G$8:$G$5000)</f>
        <v>0</v>
      </c>
      <c r="M234" s="68">
        <f t="shared" si="14"/>
        <v>0</v>
      </c>
      <c r="N234" s="6"/>
      <c r="O234" s="63">
        <f>SUMIF('ORION ORIGINAL DATA'!$A$8:$A$305,$A234,'ORION ORIGINAL DATA'!$E$8:$E$305)-D234</f>
        <v>0</v>
      </c>
      <c r="P234" s="6">
        <f>SUMIF('NETSUITE ORIGINAL DATA'!$A$8:$A$5000,$A234,'NETSUITE ORIGINAL DATA'!$E$8:$E$5000)-SUMIF('NETSUITE ORIGINAL DATA'!$A$8:$A$5000,$A234,'NETSUITE ORIGINAL DATA'!$G$8:$G$5000)</f>
        <v>0</v>
      </c>
      <c r="Q234" s="66">
        <f t="shared" si="15"/>
        <v>0</v>
      </c>
      <c r="R234" s="8"/>
    </row>
    <row r="235" spans="1:18" s="30" customFormat="1" x14ac:dyDescent="0.15">
      <c r="A235" s="15" t="s">
        <v>276</v>
      </c>
      <c r="B235" s="30" t="str">
        <f>IFERROR(VLOOKUP(A235,'NETSUITE ORIGINAL DATA'!$A$8:$J$957,2,FALSE),0)</f>
        <v>Green Toys Dump Truck - Turquoise/Yellow</v>
      </c>
      <c r="C235" s="6"/>
      <c r="D235" s="63">
        <f>IFERROR(VLOOKUP($A235,'ORION ORIGINAL DATA'!$A$231:$H$234,3,0),0)</f>
        <v>0</v>
      </c>
      <c r="E235" s="6">
        <f>IFERROR(VLOOKUP($A235,'ORION ORIGINAL DATA'!$A$237:$H$305,3,0),0)</f>
        <v>0</v>
      </c>
      <c r="F235" s="6">
        <f>SUMIF('ORION ORIGINAL DATA'!$A$8:$A$228,$A235,'ORION ORIGINAL DATA'!$C$8:$C$228)</f>
        <v>1710</v>
      </c>
      <c r="G235" s="8">
        <f t="shared" si="12"/>
        <v>1710</v>
      </c>
      <c r="H235" s="6">
        <f>SUMIF('NETSUITE ORIGINAL DATA'!$A$8:$A$5000,$A235,'NETSUITE ORIGINAL DATA'!$E$8:$E$5000)</f>
        <v>1710</v>
      </c>
      <c r="I235" s="66">
        <f t="shared" si="13"/>
        <v>0</v>
      </c>
      <c r="K235" s="63">
        <f>SUMIF('ORION ORIGINAL DATA'!$A$8:$A$305,$A235,'ORION ORIGINAL DATA'!$D$8:$D$305)+D235</f>
        <v>1014</v>
      </c>
      <c r="L235" s="6">
        <f>SUMIF('NETSUITE ORIGINAL DATA'!$A$8:$A$5000,$A235,'NETSUITE ORIGINAL DATA'!$G$8:$G$5000)</f>
        <v>1014</v>
      </c>
      <c r="M235" s="68">
        <f t="shared" si="14"/>
        <v>0</v>
      </c>
      <c r="N235" s="6"/>
      <c r="O235" s="63">
        <f>SUMIF('ORION ORIGINAL DATA'!$A$8:$A$305,$A235,'ORION ORIGINAL DATA'!$E$8:$E$305)-D235</f>
        <v>696</v>
      </c>
      <c r="P235" s="6">
        <f>SUMIF('NETSUITE ORIGINAL DATA'!$A$8:$A$5000,$A235,'NETSUITE ORIGINAL DATA'!$E$8:$E$5000)-SUMIF('NETSUITE ORIGINAL DATA'!$A$8:$A$5000,$A235,'NETSUITE ORIGINAL DATA'!$G$8:$G$5000)</f>
        <v>696</v>
      </c>
      <c r="Q235" s="66">
        <f t="shared" si="15"/>
        <v>0</v>
      </c>
      <c r="R235" s="8"/>
    </row>
    <row r="236" spans="1:18" s="30" customFormat="1" x14ac:dyDescent="0.15">
      <c r="A236" s="15" t="s">
        <v>1038</v>
      </c>
      <c r="B236" s="30" t="str">
        <f>IFERROR(VLOOKUP(A236,'NETSUITE ORIGINAL DATA'!$A$8:$J$957,2,FALSE),0)</f>
        <v>Toy Maker Dough Set</v>
      </c>
      <c r="C236" s="6"/>
      <c r="D236" s="63">
        <f>IFERROR(VLOOKUP($A236,'ORION ORIGINAL DATA'!$A$231:$H$234,3,0),0)</f>
        <v>0</v>
      </c>
      <c r="E236" s="6">
        <f>IFERROR(VLOOKUP($A236,'ORION ORIGINAL DATA'!$A$237:$H$305,3,0),0)</f>
        <v>0</v>
      </c>
      <c r="F236" s="6">
        <f>SUMIF('ORION ORIGINAL DATA'!$A$8:$A$228,$A236,'ORION ORIGINAL DATA'!$C$8:$C$228)</f>
        <v>0</v>
      </c>
      <c r="G236" s="8">
        <f t="shared" si="12"/>
        <v>0</v>
      </c>
      <c r="H236" s="6">
        <f>SUMIF('NETSUITE ORIGINAL DATA'!$A$8:$A$5000,$A236,'NETSUITE ORIGINAL DATA'!$E$8:$E$5000)</f>
        <v>0</v>
      </c>
      <c r="I236" s="66">
        <f t="shared" si="13"/>
        <v>0</v>
      </c>
      <c r="K236" s="63">
        <f>SUMIF('ORION ORIGINAL DATA'!$A$8:$A$305,$A236,'ORION ORIGINAL DATA'!$D$8:$D$305)+D236</f>
        <v>0</v>
      </c>
      <c r="L236" s="6">
        <f>SUMIF('NETSUITE ORIGINAL DATA'!$A$8:$A$5000,$A236,'NETSUITE ORIGINAL DATA'!$G$8:$G$5000)</f>
        <v>0</v>
      </c>
      <c r="M236" s="68">
        <f t="shared" si="14"/>
        <v>0</v>
      </c>
      <c r="N236" s="6"/>
      <c r="O236" s="63">
        <f>SUMIF('ORION ORIGINAL DATA'!$A$8:$A$305,$A236,'ORION ORIGINAL DATA'!$E$8:$E$305)-D236</f>
        <v>0</v>
      </c>
      <c r="P236" s="6">
        <f>SUMIF('NETSUITE ORIGINAL DATA'!$A$8:$A$5000,$A236,'NETSUITE ORIGINAL DATA'!$E$8:$E$5000)-SUMIF('NETSUITE ORIGINAL DATA'!$A$8:$A$5000,$A236,'NETSUITE ORIGINAL DATA'!$G$8:$G$5000)</f>
        <v>0</v>
      </c>
      <c r="Q236" s="66">
        <f t="shared" si="15"/>
        <v>0</v>
      </c>
      <c r="R236" s="8"/>
    </row>
    <row r="237" spans="1:18" s="30" customFormat="1" x14ac:dyDescent="0.15">
      <c r="A237" s="15" t="s">
        <v>1288</v>
      </c>
      <c r="B237" s="30" t="str">
        <f>IFERROR(VLOOKUP(A237,'NETSUITE ORIGINAL DATA'!$A$8:$J$957,2,FALSE),0)</f>
        <v>Toy Factory Assembly</v>
      </c>
      <c r="C237" s="6"/>
      <c r="D237" s="63">
        <f>IFERROR(VLOOKUP($A237,'ORION ORIGINAL DATA'!$A$231:$H$234,3,0),0)</f>
        <v>0</v>
      </c>
      <c r="E237" s="6">
        <f>IFERROR(VLOOKUP($A237,'ORION ORIGINAL DATA'!$A$237:$H$305,3,0),0)</f>
        <v>0</v>
      </c>
      <c r="F237" s="6">
        <f>SUMIF('ORION ORIGINAL DATA'!$A$8:$A$228,$A237,'ORION ORIGINAL DATA'!$C$8:$C$228)</f>
        <v>0</v>
      </c>
      <c r="G237" s="8">
        <f t="shared" si="12"/>
        <v>0</v>
      </c>
      <c r="H237" s="6">
        <f>SUMIF('NETSUITE ORIGINAL DATA'!$A$8:$A$5000,$A237,'NETSUITE ORIGINAL DATA'!$E$8:$E$5000)</f>
        <v>0</v>
      </c>
      <c r="I237" s="66">
        <f t="shared" si="13"/>
        <v>0</v>
      </c>
      <c r="K237" s="63">
        <f>SUMIF('ORION ORIGINAL DATA'!$A$8:$A$305,$A237,'ORION ORIGINAL DATA'!$D$8:$D$305)+D237</f>
        <v>0</v>
      </c>
      <c r="L237" s="6">
        <f>SUMIF('NETSUITE ORIGINAL DATA'!$A$8:$A$5000,$A237,'NETSUITE ORIGINAL DATA'!$G$8:$G$5000)</f>
        <v>0</v>
      </c>
      <c r="M237" s="68">
        <f t="shared" si="14"/>
        <v>0</v>
      </c>
      <c r="N237" s="6"/>
      <c r="O237" s="63">
        <f>SUMIF('ORION ORIGINAL DATA'!$A$8:$A$305,$A237,'ORION ORIGINAL DATA'!$E$8:$E$305)-D237</f>
        <v>0</v>
      </c>
      <c r="P237" s="6">
        <f>SUMIF('NETSUITE ORIGINAL DATA'!$A$8:$A$5000,$A237,'NETSUITE ORIGINAL DATA'!$E$8:$E$5000)-SUMIF('NETSUITE ORIGINAL DATA'!$A$8:$A$5000,$A237,'NETSUITE ORIGINAL DATA'!$G$8:$G$5000)</f>
        <v>0</v>
      </c>
      <c r="Q237" s="66">
        <f t="shared" si="15"/>
        <v>0</v>
      </c>
      <c r="R237" s="8"/>
    </row>
    <row r="238" spans="1:18" s="30" customFormat="1" x14ac:dyDescent="0.15">
      <c r="A238" s="15" t="s">
        <v>277</v>
      </c>
      <c r="B238" s="30" t="str">
        <f>IFERROR(VLOOKUP(A238,'NETSUITE ORIGINAL DATA'!$A$8:$J$957,2,FALSE),0)</f>
        <v>Boating Duck - YELLOW DUCK PCR 96 -  CC10126691WE - Bulk Packed</v>
      </c>
      <c r="C238" s="6"/>
      <c r="D238" s="63">
        <f>IFERROR(VLOOKUP($A238,'ORION ORIGINAL DATA'!$A$231:$H$234,3,0),0)</f>
        <v>0</v>
      </c>
      <c r="E238" s="6">
        <f>IFERROR(VLOOKUP($A238,'ORION ORIGINAL DATA'!$A$237:$H$305,3,0),0)</f>
        <v>0</v>
      </c>
      <c r="F238" s="6">
        <f>SUMIF('ORION ORIGINAL DATA'!$A$8:$A$228,$A238,'ORION ORIGINAL DATA'!$C$8:$C$228)</f>
        <v>0</v>
      </c>
      <c r="G238" s="8">
        <f t="shared" si="12"/>
        <v>0</v>
      </c>
      <c r="H238" s="6">
        <f>SUMIF('NETSUITE ORIGINAL DATA'!$A$8:$A$5000,$A238,'NETSUITE ORIGINAL DATA'!$E$8:$E$5000)</f>
        <v>0</v>
      </c>
      <c r="I238" s="66">
        <f t="shared" si="13"/>
        <v>0</v>
      </c>
      <c r="K238" s="63">
        <f>SUMIF('ORION ORIGINAL DATA'!$A$8:$A$305,$A238,'ORION ORIGINAL DATA'!$D$8:$D$305)+D238</f>
        <v>0</v>
      </c>
      <c r="L238" s="6">
        <f>SUMIF('NETSUITE ORIGINAL DATA'!$A$8:$A$5000,$A238,'NETSUITE ORIGINAL DATA'!$G$8:$G$5000)</f>
        <v>0</v>
      </c>
      <c r="M238" s="68">
        <f t="shared" si="14"/>
        <v>0</v>
      </c>
      <c r="N238" s="6"/>
      <c r="O238" s="63">
        <f>SUMIF('ORION ORIGINAL DATA'!$A$8:$A$305,$A238,'ORION ORIGINAL DATA'!$E$8:$E$305)-D238</f>
        <v>0</v>
      </c>
      <c r="P238" s="6">
        <f>SUMIF('NETSUITE ORIGINAL DATA'!$A$8:$A$5000,$A238,'NETSUITE ORIGINAL DATA'!$E$8:$E$5000)-SUMIF('NETSUITE ORIGINAL DATA'!$A$8:$A$5000,$A238,'NETSUITE ORIGINAL DATA'!$G$8:$G$5000)</f>
        <v>0</v>
      </c>
      <c r="Q238" s="66">
        <f t="shared" si="15"/>
        <v>0</v>
      </c>
      <c r="R238" s="8"/>
    </row>
    <row r="239" spans="1:18" s="30" customFormat="1" x14ac:dyDescent="0.15">
      <c r="A239" s="15" t="s">
        <v>278</v>
      </c>
      <c r="B239" s="30" t="str">
        <f>IFERROR(VLOOKUP(A239,'NETSUITE ORIGINAL DATA'!$A$8:$J$957,2,FALSE),0)</f>
        <v>GT  "Dig Earth Day" Green Kit</v>
      </c>
      <c r="C239" s="6"/>
      <c r="D239" s="63">
        <f>IFERROR(VLOOKUP($A239,'ORION ORIGINAL DATA'!$A$231:$H$234,3,0),0)</f>
        <v>0</v>
      </c>
      <c r="E239" s="6">
        <f>IFERROR(VLOOKUP($A239,'ORION ORIGINAL DATA'!$A$237:$H$305,3,0),0)</f>
        <v>0</v>
      </c>
      <c r="F239" s="6">
        <f>SUMIF('ORION ORIGINAL DATA'!$A$8:$A$228,$A239,'ORION ORIGINAL DATA'!$C$8:$C$228)</f>
        <v>0</v>
      </c>
      <c r="G239" s="8">
        <f t="shared" si="12"/>
        <v>0</v>
      </c>
      <c r="H239" s="6">
        <f>SUMIF('NETSUITE ORIGINAL DATA'!$A$8:$A$5000,$A239,'NETSUITE ORIGINAL DATA'!$E$8:$E$5000)</f>
        <v>0</v>
      </c>
      <c r="I239" s="66">
        <f t="shared" si="13"/>
        <v>0</v>
      </c>
      <c r="K239" s="63">
        <f>SUMIF('ORION ORIGINAL DATA'!$A$8:$A$305,$A239,'ORION ORIGINAL DATA'!$D$8:$D$305)+D239</f>
        <v>0</v>
      </c>
      <c r="L239" s="6">
        <f>SUMIF('NETSUITE ORIGINAL DATA'!$A$8:$A$5000,$A239,'NETSUITE ORIGINAL DATA'!$G$8:$G$5000)</f>
        <v>0</v>
      </c>
      <c r="M239" s="68">
        <f t="shared" si="14"/>
        <v>0</v>
      </c>
      <c r="N239" s="6"/>
      <c r="O239" s="63">
        <f>SUMIF('ORION ORIGINAL DATA'!$A$8:$A$305,$A239,'ORION ORIGINAL DATA'!$E$8:$E$305)-D239</f>
        <v>0</v>
      </c>
      <c r="P239" s="6">
        <f>SUMIF('NETSUITE ORIGINAL DATA'!$A$8:$A$5000,$A239,'NETSUITE ORIGINAL DATA'!$E$8:$E$5000)-SUMIF('NETSUITE ORIGINAL DATA'!$A$8:$A$5000,$A239,'NETSUITE ORIGINAL DATA'!$G$8:$G$5000)</f>
        <v>0</v>
      </c>
      <c r="Q239" s="66">
        <f t="shared" si="15"/>
        <v>0</v>
      </c>
      <c r="R239" s="8"/>
    </row>
    <row r="240" spans="1:18" s="30" customFormat="1" x14ac:dyDescent="0.15">
      <c r="A240" s="15" t="s">
        <v>282</v>
      </c>
      <c r="B240" s="30" t="str">
        <f>IFERROR(VLOOKUP(A240,'NETSUITE ORIGINAL DATA'!$A$8:$J$957,2,FALSE),0)</f>
        <v>Green Toys Fire Engine......</v>
      </c>
      <c r="C240" s="6"/>
      <c r="D240" s="63">
        <f>IFERROR(VLOOKUP($A240,'ORION ORIGINAL DATA'!$A$231:$H$234,3,0),0)</f>
        <v>0</v>
      </c>
      <c r="E240" s="6">
        <f>IFERROR(VLOOKUP($A240,'ORION ORIGINAL DATA'!$A$237:$H$305,3,0),0)</f>
        <v>0</v>
      </c>
      <c r="F240" s="6">
        <f>SUMIF('ORION ORIGINAL DATA'!$A$8:$A$228,$A240,'ORION ORIGINAL DATA'!$C$8:$C$228)</f>
        <v>0</v>
      </c>
      <c r="G240" s="8">
        <f t="shared" si="12"/>
        <v>0</v>
      </c>
      <c r="H240" s="6">
        <f>SUMIF('NETSUITE ORIGINAL DATA'!$A$8:$A$5000,$A240,'NETSUITE ORIGINAL DATA'!$E$8:$E$5000)</f>
        <v>0</v>
      </c>
      <c r="I240" s="66">
        <f t="shared" si="13"/>
        <v>0</v>
      </c>
      <c r="K240" s="63">
        <f>SUMIF('ORION ORIGINAL DATA'!$A$8:$A$305,$A240,'ORION ORIGINAL DATA'!$D$8:$D$305)+D240</f>
        <v>0</v>
      </c>
      <c r="L240" s="6">
        <f>SUMIF('NETSUITE ORIGINAL DATA'!$A$8:$A$5000,$A240,'NETSUITE ORIGINAL DATA'!$G$8:$G$5000)</f>
        <v>0</v>
      </c>
      <c r="M240" s="68">
        <f t="shared" si="14"/>
        <v>0</v>
      </c>
      <c r="N240" s="6"/>
      <c r="O240" s="63">
        <f>SUMIF('ORION ORIGINAL DATA'!$A$8:$A$305,$A240,'ORION ORIGINAL DATA'!$E$8:$E$305)-D240</f>
        <v>0</v>
      </c>
      <c r="P240" s="6">
        <f>SUMIF('NETSUITE ORIGINAL DATA'!$A$8:$A$5000,$A240,'NETSUITE ORIGINAL DATA'!$E$8:$E$5000)-SUMIF('NETSUITE ORIGINAL DATA'!$A$8:$A$5000,$A240,'NETSUITE ORIGINAL DATA'!$G$8:$G$5000)</f>
        <v>0</v>
      </c>
      <c r="Q240" s="66">
        <f t="shared" si="15"/>
        <v>0</v>
      </c>
      <c r="R240" s="8"/>
    </row>
    <row r="241" spans="1:18" s="30" customFormat="1" x14ac:dyDescent="0.15">
      <c r="A241" s="15" t="s">
        <v>283</v>
      </c>
      <c r="B241" s="30" t="str">
        <f>IFERROR(VLOOKUP(A241,'NETSUITE ORIGINAL DATA'!$A$8:$J$957,2,FALSE),0)</f>
        <v>Green Toys Fire Engine......</v>
      </c>
      <c r="C241" s="6"/>
      <c r="D241" s="63">
        <f>IFERROR(VLOOKUP($A241,'ORION ORIGINAL DATA'!$A$231:$H$234,3,0),0)</f>
        <v>0</v>
      </c>
      <c r="E241" s="6">
        <f>IFERROR(VLOOKUP($A241,'ORION ORIGINAL DATA'!$A$237:$H$305,3,0),0)</f>
        <v>0</v>
      </c>
      <c r="F241" s="6">
        <f>SUMIF('ORION ORIGINAL DATA'!$A$8:$A$228,$A241,'ORION ORIGINAL DATA'!$C$8:$C$228)</f>
        <v>0</v>
      </c>
      <c r="G241" s="8">
        <f t="shared" si="12"/>
        <v>0</v>
      </c>
      <c r="H241" s="6">
        <f>SUMIF('NETSUITE ORIGINAL DATA'!$A$8:$A$5000,$A241,'NETSUITE ORIGINAL DATA'!$E$8:$E$5000)</f>
        <v>0</v>
      </c>
      <c r="I241" s="66">
        <f t="shared" si="13"/>
        <v>0</v>
      </c>
      <c r="K241" s="63">
        <f>SUMIF('ORION ORIGINAL DATA'!$A$8:$A$305,$A241,'ORION ORIGINAL DATA'!$D$8:$D$305)+D241</f>
        <v>0</v>
      </c>
      <c r="L241" s="6">
        <f>SUMIF('NETSUITE ORIGINAL DATA'!$A$8:$A$5000,$A241,'NETSUITE ORIGINAL DATA'!$G$8:$G$5000)</f>
        <v>0</v>
      </c>
      <c r="M241" s="68">
        <f t="shared" si="14"/>
        <v>0</v>
      </c>
      <c r="N241" s="6"/>
      <c r="O241" s="63">
        <f>SUMIF('ORION ORIGINAL DATA'!$A$8:$A$305,$A241,'ORION ORIGINAL DATA'!$E$8:$E$305)-D241</f>
        <v>0</v>
      </c>
      <c r="P241" s="6">
        <f>SUMIF('NETSUITE ORIGINAL DATA'!$A$8:$A$5000,$A241,'NETSUITE ORIGINAL DATA'!$E$8:$E$5000)-SUMIF('NETSUITE ORIGINAL DATA'!$A$8:$A$5000,$A241,'NETSUITE ORIGINAL DATA'!$G$8:$G$5000)</f>
        <v>0</v>
      </c>
      <c r="Q241" s="66">
        <f t="shared" si="15"/>
        <v>0</v>
      </c>
      <c r="R241" s="8"/>
    </row>
    <row r="242" spans="1:18" s="30" customFormat="1" x14ac:dyDescent="0.15">
      <c r="A242" s="15" t="s">
        <v>281</v>
      </c>
      <c r="B242" s="30" t="str">
        <f>IFERROR(VLOOKUP(A242,'NETSUITE ORIGINAL DATA'!$A$8:$J$957,2,FALSE),0)</f>
        <v>Assembled Fire Engine ..</v>
      </c>
      <c r="C242" s="6"/>
      <c r="D242" s="63">
        <f>IFERROR(VLOOKUP($A242,'ORION ORIGINAL DATA'!$A$231:$H$234,3,0),0)</f>
        <v>0</v>
      </c>
      <c r="E242" s="6">
        <f>IFERROR(VLOOKUP($A242,'ORION ORIGINAL DATA'!$A$237:$H$305,3,0),0)</f>
        <v>0</v>
      </c>
      <c r="F242" s="6">
        <f>SUMIF('ORION ORIGINAL DATA'!$A$8:$A$228,$A242,'ORION ORIGINAL DATA'!$C$8:$C$228)</f>
        <v>0</v>
      </c>
      <c r="G242" s="8">
        <f t="shared" si="12"/>
        <v>0</v>
      </c>
      <c r="H242" s="6">
        <f>SUMIF('NETSUITE ORIGINAL DATA'!$A$8:$A$5000,$A242,'NETSUITE ORIGINAL DATA'!$E$8:$E$5000)</f>
        <v>0</v>
      </c>
      <c r="I242" s="66">
        <f t="shared" si="13"/>
        <v>0</v>
      </c>
      <c r="K242" s="63">
        <f>SUMIF('ORION ORIGINAL DATA'!$A$8:$A$305,$A242,'ORION ORIGINAL DATA'!$D$8:$D$305)+D242</f>
        <v>0</v>
      </c>
      <c r="L242" s="6">
        <f>SUMIF('NETSUITE ORIGINAL DATA'!$A$8:$A$5000,$A242,'NETSUITE ORIGINAL DATA'!$G$8:$G$5000)</f>
        <v>0</v>
      </c>
      <c r="M242" s="68">
        <f t="shared" si="14"/>
        <v>0</v>
      </c>
      <c r="N242" s="6"/>
      <c r="O242" s="63">
        <f>SUMIF('ORION ORIGINAL DATA'!$A$8:$A$305,$A242,'ORION ORIGINAL DATA'!$E$8:$E$305)-D242</f>
        <v>0</v>
      </c>
      <c r="P242" s="6">
        <f>SUMIF('NETSUITE ORIGINAL DATA'!$A$8:$A$5000,$A242,'NETSUITE ORIGINAL DATA'!$E$8:$E$5000)-SUMIF('NETSUITE ORIGINAL DATA'!$A$8:$A$5000,$A242,'NETSUITE ORIGINAL DATA'!$G$8:$G$5000)</f>
        <v>0</v>
      </c>
      <c r="Q242" s="66">
        <f t="shared" si="15"/>
        <v>0</v>
      </c>
      <c r="R242" s="8"/>
    </row>
    <row r="243" spans="1:18" s="30" customFormat="1" x14ac:dyDescent="0.15">
      <c r="A243" s="15" t="s">
        <v>285</v>
      </c>
      <c r="B243" s="30" t="str">
        <f>IFERROR(VLOOKUP(A243,'NETSUITE ORIGINAL DATA'!$A$8:$J$957,2,FALSE),0)</f>
        <v>FD&amp;C Blue 1 High Dye Lake - Lbs.</v>
      </c>
      <c r="C243" s="6"/>
      <c r="D243" s="63">
        <f>IFERROR(VLOOKUP($A243,'ORION ORIGINAL DATA'!$A$231:$H$234,3,0),0)</f>
        <v>0</v>
      </c>
      <c r="E243" s="6">
        <f>IFERROR(VLOOKUP($A243,'ORION ORIGINAL DATA'!$A$237:$H$305,3,0),0)</f>
        <v>0</v>
      </c>
      <c r="F243" s="6">
        <f>SUMIF('ORION ORIGINAL DATA'!$A$8:$A$228,$A243,'ORION ORIGINAL DATA'!$C$8:$C$228)</f>
        <v>0</v>
      </c>
      <c r="G243" s="8">
        <f t="shared" si="12"/>
        <v>0</v>
      </c>
      <c r="H243" s="6">
        <f>SUMIF('NETSUITE ORIGINAL DATA'!$A$8:$A$5000,$A243,'NETSUITE ORIGINAL DATA'!$E$8:$E$5000)</f>
        <v>0</v>
      </c>
      <c r="I243" s="66">
        <f t="shared" si="13"/>
        <v>0</v>
      </c>
      <c r="K243" s="63">
        <f>SUMIF('ORION ORIGINAL DATA'!$A$8:$A$305,$A243,'ORION ORIGINAL DATA'!$D$8:$D$305)+D243</f>
        <v>0</v>
      </c>
      <c r="L243" s="6">
        <f>SUMIF('NETSUITE ORIGINAL DATA'!$A$8:$A$5000,$A243,'NETSUITE ORIGINAL DATA'!$G$8:$G$5000)</f>
        <v>0</v>
      </c>
      <c r="M243" s="68">
        <f t="shared" si="14"/>
        <v>0</v>
      </c>
      <c r="N243" s="6"/>
      <c r="O243" s="63">
        <f>SUMIF('ORION ORIGINAL DATA'!$A$8:$A$305,$A243,'ORION ORIGINAL DATA'!$E$8:$E$305)-D243</f>
        <v>0</v>
      </c>
      <c r="P243" s="6">
        <f>SUMIF('NETSUITE ORIGINAL DATA'!$A$8:$A$5000,$A243,'NETSUITE ORIGINAL DATA'!$E$8:$E$5000)-SUMIF('NETSUITE ORIGINAL DATA'!$A$8:$A$5000,$A243,'NETSUITE ORIGINAL DATA'!$G$8:$G$5000)</f>
        <v>0</v>
      </c>
      <c r="Q243" s="66">
        <f t="shared" si="15"/>
        <v>0</v>
      </c>
      <c r="R243" s="8"/>
    </row>
    <row r="244" spans="1:18" s="30" customFormat="1" x14ac:dyDescent="0.15">
      <c r="A244" s="15" t="s">
        <v>286</v>
      </c>
      <c r="B244" s="30" t="str">
        <f>IFERROR(VLOOKUP(A244,'NETSUITE ORIGINAL DATA'!$A$8:$J$957,2,FALSE),0)</f>
        <v>FD&amp;C Red 40 High Dye Lake - Lbs.</v>
      </c>
      <c r="C244" s="6"/>
      <c r="D244" s="63">
        <f>IFERROR(VLOOKUP($A244,'ORION ORIGINAL DATA'!$A$231:$H$234,3,0),0)</f>
        <v>0</v>
      </c>
      <c r="E244" s="6">
        <f>IFERROR(VLOOKUP($A244,'ORION ORIGINAL DATA'!$A$237:$H$305,3,0),0)</f>
        <v>0</v>
      </c>
      <c r="F244" s="6">
        <f>SUMIF('ORION ORIGINAL DATA'!$A$8:$A$228,$A244,'ORION ORIGINAL DATA'!$C$8:$C$228)</f>
        <v>0</v>
      </c>
      <c r="G244" s="8">
        <f t="shared" si="12"/>
        <v>0</v>
      </c>
      <c r="H244" s="6">
        <f>SUMIF('NETSUITE ORIGINAL DATA'!$A$8:$A$5000,$A244,'NETSUITE ORIGINAL DATA'!$E$8:$E$5000)</f>
        <v>0</v>
      </c>
      <c r="I244" s="66">
        <f t="shared" si="13"/>
        <v>0</v>
      </c>
      <c r="K244" s="63">
        <f>SUMIF('ORION ORIGINAL DATA'!$A$8:$A$305,$A244,'ORION ORIGINAL DATA'!$D$8:$D$305)+D244</f>
        <v>0</v>
      </c>
      <c r="L244" s="6">
        <f>SUMIF('NETSUITE ORIGINAL DATA'!$A$8:$A$5000,$A244,'NETSUITE ORIGINAL DATA'!$G$8:$G$5000)</f>
        <v>0</v>
      </c>
      <c r="M244" s="68">
        <f t="shared" si="14"/>
        <v>0</v>
      </c>
      <c r="N244" s="6"/>
      <c r="O244" s="63">
        <f>SUMIF('ORION ORIGINAL DATA'!$A$8:$A$305,$A244,'ORION ORIGINAL DATA'!$E$8:$E$305)-D244</f>
        <v>0</v>
      </c>
      <c r="P244" s="6">
        <f>SUMIF('NETSUITE ORIGINAL DATA'!$A$8:$A$5000,$A244,'NETSUITE ORIGINAL DATA'!$E$8:$E$5000)-SUMIF('NETSUITE ORIGINAL DATA'!$A$8:$A$5000,$A244,'NETSUITE ORIGINAL DATA'!$G$8:$G$5000)</f>
        <v>0</v>
      </c>
      <c r="Q244" s="66">
        <f t="shared" si="15"/>
        <v>0</v>
      </c>
      <c r="R244" s="8"/>
    </row>
    <row r="245" spans="1:18" s="30" customFormat="1" x14ac:dyDescent="0.15">
      <c r="A245" s="15" t="s">
        <v>287</v>
      </c>
      <c r="B245" s="30" t="str">
        <f>IFERROR(VLOOKUP(A245,'NETSUITE ORIGINAL DATA'!$A$8:$J$957,2,FALSE),0)</f>
        <v>FD&amp;C Yellow 5 High Dye Lake - Lbs.</v>
      </c>
      <c r="C245" s="6"/>
      <c r="D245" s="63">
        <f>IFERROR(VLOOKUP($A245,'ORION ORIGINAL DATA'!$A$231:$H$234,3,0),0)</f>
        <v>0</v>
      </c>
      <c r="E245" s="6">
        <f>IFERROR(VLOOKUP($A245,'ORION ORIGINAL DATA'!$A$237:$H$305,3,0),0)</f>
        <v>0</v>
      </c>
      <c r="F245" s="6">
        <f>SUMIF('ORION ORIGINAL DATA'!$A$8:$A$228,$A245,'ORION ORIGINAL DATA'!$C$8:$C$228)</f>
        <v>0</v>
      </c>
      <c r="G245" s="8">
        <f t="shared" si="12"/>
        <v>0</v>
      </c>
      <c r="H245" s="6">
        <f>SUMIF('NETSUITE ORIGINAL DATA'!$A$8:$A$5000,$A245,'NETSUITE ORIGINAL DATA'!$E$8:$E$5000)</f>
        <v>0</v>
      </c>
      <c r="I245" s="66">
        <f t="shared" si="13"/>
        <v>0</v>
      </c>
      <c r="K245" s="63">
        <f>SUMIF('ORION ORIGINAL DATA'!$A$8:$A$305,$A245,'ORION ORIGINAL DATA'!$D$8:$D$305)+D245</f>
        <v>0</v>
      </c>
      <c r="L245" s="6">
        <f>SUMIF('NETSUITE ORIGINAL DATA'!$A$8:$A$5000,$A245,'NETSUITE ORIGINAL DATA'!$G$8:$G$5000)</f>
        <v>0</v>
      </c>
      <c r="M245" s="68">
        <f t="shared" si="14"/>
        <v>0</v>
      </c>
      <c r="N245" s="6"/>
      <c r="O245" s="63">
        <f>SUMIF('ORION ORIGINAL DATA'!$A$8:$A$305,$A245,'ORION ORIGINAL DATA'!$E$8:$E$305)-D245</f>
        <v>0</v>
      </c>
      <c r="P245" s="6">
        <f>SUMIF('NETSUITE ORIGINAL DATA'!$A$8:$A$5000,$A245,'NETSUITE ORIGINAL DATA'!$E$8:$E$5000)-SUMIF('NETSUITE ORIGINAL DATA'!$A$8:$A$5000,$A245,'NETSUITE ORIGINAL DATA'!$G$8:$G$5000)</f>
        <v>0</v>
      </c>
      <c r="Q245" s="66">
        <f t="shared" si="15"/>
        <v>0</v>
      </c>
      <c r="R245" s="8"/>
    </row>
    <row r="246" spans="1:18" s="30" customFormat="1" x14ac:dyDescent="0.15">
      <c r="A246" s="15" t="s">
        <v>288</v>
      </c>
      <c r="B246" s="30" t="str">
        <f>IFERROR(VLOOKUP(A246,'NETSUITE ORIGINAL DATA'!$A$8:$J$957,2,FALSE),0)</f>
        <v>FD&amp;C Yellow 6 High Dye - Lbs.</v>
      </c>
      <c r="C246" s="6"/>
      <c r="D246" s="63">
        <f>IFERROR(VLOOKUP($A246,'ORION ORIGINAL DATA'!$A$231:$H$234,3,0),0)</f>
        <v>0</v>
      </c>
      <c r="E246" s="6">
        <f>IFERROR(VLOOKUP($A246,'ORION ORIGINAL DATA'!$A$237:$H$305,3,0),0)</f>
        <v>0</v>
      </c>
      <c r="F246" s="6">
        <f>SUMIF('ORION ORIGINAL DATA'!$A$8:$A$228,$A246,'ORION ORIGINAL DATA'!$C$8:$C$228)</f>
        <v>0</v>
      </c>
      <c r="G246" s="8">
        <f t="shared" si="12"/>
        <v>0</v>
      </c>
      <c r="H246" s="6">
        <f>SUMIF('NETSUITE ORIGINAL DATA'!$A$8:$A$5000,$A246,'NETSUITE ORIGINAL DATA'!$E$8:$E$5000)</f>
        <v>0</v>
      </c>
      <c r="I246" s="66">
        <f t="shared" si="13"/>
        <v>0</v>
      </c>
      <c r="K246" s="63">
        <f>SUMIF('ORION ORIGINAL DATA'!$A$8:$A$305,$A246,'ORION ORIGINAL DATA'!$D$8:$D$305)+D246</f>
        <v>0</v>
      </c>
      <c r="L246" s="6">
        <f>SUMIF('NETSUITE ORIGINAL DATA'!$A$8:$A$5000,$A246,'NETSUITE ORIGINAL DATA'!$G$8:$G$5000)</f>
        <v>0</v>
      </c>
      <c r="M246" s="68">
        <f t="shared" si="14"/>
        <v>0</v>
      </c>
      <c r="N246" s="6"/>
      <c r="O246" s="63">
        <f>SUMIF('ORION ORIGINAL DATA'!$A$8:$A$305,$A246,'ORION ORIGINAL DATA'!$E$8:$E$305)-D246</f>
        <v>0</v>
      </c>
      <c r="P246" s="6">
        <f>SUMIF('NETSUITE ORIGINAL DATA'!$A$8:$A$5000,$A246,'NETSUITE ORIGINAL DATA'!$E$8:$E$5000)-SUMIF('NETSUITE ORIGINAL DATA'!$A$8:$A$5000,$A246,'NETSUITE ORIGINAL DATA'!$G$8:$G$5000)</f>
        <v>0</v>
      </c>
      <c r="Q246" s="66">
        <f t="shared" si="15"/>
        <v>0</v>
      </c>
      <c r="R246" s="8"/>
    </row>
    <row r="247" spans="1:18" s="30" customFormat="1" x14ac:dyDescent="0.15">
      <c r="A247" s="15" t="s">
        <v>40</v>
      </c>
      <c r="B247" s="30" t="str">
        <f>IFERROR(VLOOKUP(A247,'NETSUITE ORIGINAL DATA'!$A$8:$J$957,2,FALSE),0)</f>
        <v>Flower- Activity kit assembly A</v>
      </c>
      <c r="C247" s="6"/>
      <c r="D247" s="63">
        <f>IFERROR(VLOOKUP($A247,'ORION ORIGINAL DATA'!$A$231:$H$234,3,0),0)</f>
        <v>0</v>
      </c>
      <c r="E247" s="6">
        <f>IFERROR(VLOOKUP($A247,'ORION ORIGINAL DATA'!$A$237:$H$305,3,0),0)</f>
        <v>0</v>
      </c>
      <c r="F247" s="6">
        <f>SUMIF('ORION ORIGINAL DATA'!$A$8:$A$228,$A247,'ORION ORIGINAL DATA'!$C$8:$C$228)</f>
        <v>0</v>
      </c>
      <c r="G247" s="8">
        <f t="shared" si="12"/>
        <v>0</v>
      </c>
      <c r="H247" s="6">
        <f>SUMIF('NETSUITE ORIGINAL DATA'!$A$8:$A$5000,$A247,'NETSUITE ORIGINAL DATA'!$E$8:$E$5000)</f>
        <v>0</v>
      </c>
      <c r="I247" s="66">
        <f t="shared" si="13"/>
        <v>0</v>
      </c>
      <c r="K247" s="63">
        <f>SUMIF('ORION ORIGINAL DATA'!$A$8:$A$305,$A247,'ORION ORIGINAL DATA'!$D$8:$D$305)+D247</f>
        <v>0</v>
      </c>
      <c r="L247" s="6">
        <f>SUMIF('NETSUITE ORIGINAL DATA'!$A$8:$A$5000,$A247,'NETSUITE ORIGINAL DATA'!$G$8:$G$5000)</f>
        <v>0</v>
      </c>
      <c r="M247" s="68">
        <f t="shared" si="14"/>
        <v>0</v>
      </c>
      <c r="N247" s="6"/>
      <c r="O247" s="63">
        <f>SUMIF('ORION ORIGINAL DATA'!$A$8:$A$305,$A247,'ORION ORIGINAL DATA'!$E$8:$E$305)-D247</f>
        <v>0</v>
      </c>
      <c r="P247" s="6">
        <f>SUMIF('NETSUITE ORIGINAL DATA'!$A$8:$A$5000,$A247,'NETSUITE ORIGINAL DATA'!$E$8:$E$5000)-SUMIF('NETSUITE ORIGINAL DATA'!$A$8:$A$5000,$A247,'NETSUITE ORIGINAL DATA'!$G$8:$G$5000)</f>
        <v>0</v>
      </c>
      <c r="Q247" s="66">
        <f t="shared" si="15"/>
        <v>0</v>
      </c>
      <c r="R247" s="8"/>
    </row>
    <row r="248" spans="1:18" s="30" customFormat="1" x14ac:dyDescent="0.15">
      <c r="A248" s="15" t="s">
        <v>41</v>
      </c>
      <c r="B248" s="30" t="str">
        <f>IFERROR(VLOOKUP(A248,'NETSUITE ORIGINAL DATA'!$A$8:$J$957,2,FALSE),0)</f>
        <v>Flower- Activity kit assembly B</v>
      </c>
      <c r="C248" s="6"/>
      <c r="D248" s="63">
        <f>IFERROR(VLOOKUP($A248,'ORION ORIGINAL DATA'!$A$231:$H$234,3,0),0)</f>
        <v>0</v>
      </c>
      <c r="E248" s="6">
        <f>IFERROR(VLOOKUP($A248,'ORION ORIGINAL DATA'!$A$237:$H$305,3,0),0)</f>
        <v>0</v>
      </c>
      <c r="F248" s="6">
        <f>SUMIF('ORION ORIGINAL DATA'!$A$8:$A$228,$A248,'ORION ORIGINAL DATA'!$C$8:$C$228)</f>
        <v>0</v>
      </c>
      <c r="G248" s="8">
        <f t="shared" si="12"/>
        <v>0</v>
      </c>
      <c r="H248" s="6">
        <f>SUMIF('NETSUITE ORIGINAL DATA'!$A$8:$A$5000,$A248,'NETSUITE ORIGINAL DATA'!$E$8:$E$5000)</f>
        <v>0</v>
      </c>
      <c r="I248" s="66">
        <f t="shared" si="13"/>
        <v>0</v>
      </c>
      <c r="K248" s="63">
        <f>SUMIF('ORION ORIGINAL DATA'!$A$8:$A$305,$A248,'ORION ORIGINAL DATA'!$D$8:$D$305)+D248</f>
        <v>0</v>
      </c>
      <c r="L248" s="6">
        <f>SUMIF('NETSUITE ORIGINAL DATA'!$A$8:$A$5000,$A248,'NETSUITE ORIGINAL DATA'!$G$8:$G$5000)</f>
        <v>0</v>
      </c>
      <c r="M248" s="68">
        <f t="shared" si="14"/>
        <v>0</v>
      </c>
      <c r="N248" s="6"/>
      <c r="O248" s="63">
        <f>SUMIF('ORION ORIGINAL DATA'!$A$8:$A$305,$A248,'ORION ORIGINAL DATA'!$E$8:$E$305)-D248</f>
        <v>0</v>
      </c>
      <c r="P248" s="6">
        <f>SUMIF('NETSUITE ORIGINAL DATA'!$A$8:$A$5000,$A248,'NETSUITE ORIGINAL DATA'!$E$8:$E$5000)-SUMIF('NETSUITE ORIGINAL DATA'!$A$8:$A$5000,$A248,'NETSUITE ORIGINAL DATA'!$G$8:$G$5000)</f>
        <v>0</v>
      </c>
      <c r="Q248" s="66">
        <f t="shared" si="15"/>
        <v>0</v>
      </c>
      <c r="R248" s="8"/>
    </row>
    <row r="249" spans="1:18" s="30" customFormat="1" x14ac:dyDescent="0.15">
      <c r="A249" s="15" t="s">
        <v>42</v>
      </c>
      <c r="B249" s="30" t="str">
        <f>IFERROR(VLOOKUP(A249,'NETSUITE ORIGINAL DATA'!$A$8:$J$957,2,FALSE),0)</f>
        <v>Flower- Activity kit assembly C</v>
      </c>
      <c r="C249" s="6"/>
      <c r="D249" s="63">
        <f>IFERROR(VLOOKUP($A249,'ORION ORIGINAL DATA'!$A$231:$H$234,3,0),0)</f>
        <v>0</v>
      </c>
      <c r="E249" s="6">
        <f>IFERROR(VLOOKUP($A249,'ORION ORIGINAL DATA'!$A$237:$H$305,3,0),0)</f>
        <v>0</v>
      </c>
      <c r="F249" s="6">
        <f>SUMIF('ORION ORIGINAL DATA'!$A$8:$A$228,$A249,'ORION ORIGINAL DATA'!$C$8:$C$228)</f>
        <v>0</v>
      </c>
      <c r="G249" s="8">
        <f t="shared" si="12"/>
        <v>0</v>
      </c>
      <c r="H249" s="6">
        <f>SUMIF('NETSUITE ORIGINAL DATA'!$A$8:$A$5000,$A249,'NETSUITE ORIGINAL DATA'!$E$8:$E$5000)</f>
        <v>0</v>
      </c>
      <c r="I249" s="66">
        <f t="shared" si="13"/>
        <v>0</v>
      </c>
      <c r="K249" s="63">
        <f>SUMIF('ORION ORIGINAL DATA'!$A$8:$A$305,$A249,'ORION ORIGINAL DATA'!$D$8:$D$305)+D249</f>
        <v>0</v>
      </c>
      <c r="L249" s="6">
        <f>SUMIF('NETSUITE ORIGINAL DATA'!$A$8:$A$5000,$A249,'NETSUITE ORIGINAL DATA'!$G$8:$G$5000)</f>
        <v>0</v>
      </c>
      <c r="M249" s="68">
        <f t="shared" si="14"/>
        <v>0</v>
      </c>
      <c r="N249" s="6"/>
      <c r="O249" s="63">
        <f>SUMIF('ORION ORIGINAL DATA'!$A$8:$A$305,$A249,'ORION ORIGINAL DATA'!$E$8:$E$305)-D249</f>
        <v>0</v>
      </c>
      <c r="P249" s="6">
        <f>SUMIF('NETSUITE ORIGINAL DATA'!$A$8:$A$5000,$A249,'NETSUITE ORIGINAL DATA'!$E$8:$E$5000)-SUMIF('NETSUITE ORIGINAL DATA'!$A$8:$A$5000,$A249,'NETSUITE ORIGINAL DATA'!$G$8:$G$5000)</f>
        <v>0</v>
      </c>
      <c r="Q249" s="66">
        <f t="shared" si="15"/>
        <v>0</v>
      </c>
      <c r="R249" s="8"/>
    </row>
    <row r="250" spans="1:18" s="30" customFormat="1" x14ac:dyDescent="0.15">
      <c r="A250" s="15" t="s">
        <v>43</v>
      </c>
      <c r="B250" s="30" t="str">
        <f>IFERROR(VLOOKUP(A250,'NETSUITE ORIGINAL DATA'!$A$8:$J$957,2,FALSE),0)</f>
        <v>Flower- Activity kit assembly D</v>
      </c>
      <c r="C250" s="6"/>
      <c r="D250" s="63">
        <f>IFERROR(VLOOKUP($A250,'ORION ORIGINAL DATA'!$A$231:$H$234,3,0),0)</f>
        <v>0</v>
      </c>
      <c r="E250" s="6">
        <f>IFERROR(VLOOKUP($A250,'ORION ORIGINAL DATA'!$A$237:$H$305,3,0),0)</f>
        <v>0</v>
      </c>
      <c r="F250" s="6">
        <f>SUMIF('ORION ORIGINAL DATA'!$A$8:$A$228,$A250,'ORION ORIGINAL DATA'!$C$8:$C$228)</f>
        <v>0</v>
      </c>
      <c r="G250" s="8">
        <f t="shared" si="12"/>
        <v>0</v>
      </c>
      <c r="H250" s="6">
        <f>SUMIF('NETSUITE ORIGINAL DATA'!$A$8:$A$5000,$A250,'NETSUITE ORIGINAL DATA'!$E$8:$E$5000)</f>
        <v>0</v>
      </c>
      <c r="I250" s="66">
        <f t="shared" si="13"/>
        <v>0</v>
      </c>
      <c r="K250" s="63">
        <f>SUMIF('ORION ORIGINAL DATA'!$A$8:$A$305,$A250,'ORION ORIGINAL DATA'!$D$8:$D$305)+D250</f>
        <v>0</v>
      </c>
      <c r="L250" s="6">
        <f>SUMIF('NETSUITE ORIGINAL DATA'!$A$8:$A$5000,$A250,'NETSUITE ORIGINAL DATA'!$G$8:$G$5000)</f>
        <v>0</v>
      </c>
      <c r="M250" s="68">
        <f t="shared" si="14"/>
        <v>0</v>
      </c>
      <c r="N250" s="6"/>
      <c r="O250" s="63">
        <f>SUMIF('ORION ORIGINAL DATA'!$A$8:$A$305,$A250,'ORION ORIGINAL DATA'!$E$8:$E$305)-D250</f>
        <v>0</v>
      </c>
      <c r="P250" s="6">
        <f>SUMIF('NETSUITE ORIGINAL DATA'!$A$8:$A$5000,$A250,'NETSUITE ORIGINAL DATA'!$E$8:$E$5000)-SUMIF('NETSUITE ORIGINAL DATA'!$A$8:$A$5000,$A250,'NETSUITE ORIGINAL DATA'!$G$8:$G$5000)</f>
        <v>0</v>
      </c>
      <c r="Q250" s="66">
        <f t="shared" si="15"/>
        <v>0</v>
      </c>
      <c r="R250" s="8"/>
    </row>
    <row r="251" spans="1:18" s="30" customFormat="1" x14ac:dyDescent="0.15">
      <c r="A251" s="15" t="s">
        <v>290</v>
      </c>
      <c r="B251" s="30" t="str">
        <f>IFERROR(VLOOKUP(A251,'NETSUITE ORIGINAL DATA'!$A$8:$J$957,2,FALSE),0)</f>
        <v>GT  Flatbed Truck w/ Race Car - ECOMMU</v>
      </c>
      <c r="C251" s="6"/>
      <c r="D251" s="63">
        <f>IFERROR(VLOOKUP($A251,'ORION ORIGINAL DATA'!$A$231:$H$234,3,0),0)</f>
        <v>0</v>
      </c>
      <c r="E251" s="6">
        <f>IFERROR(VLOOKUP($A251,'ORION ORIGINAL DATA'!$A$237:$H$305,3,0),0)</f>
        <v>0</v>
      </c>
      <c r="F251" s="6">
        <f>SUMIF('ORION ORIGINAL DATA'!$A$8:$A$228,$A251,'ORION ORIGINAL DATA'!$C$8:$C$228)</f>
        <v>0</v>
      </c>
      <c r="G251" s="8">
        <f t="shared" si="12"/>
        <v>0</v>
      </c>
      <c r="H251" s="6">
        <f>SUMIF('NETSUITE ORIGINAL DATA'!$A$8:$A$5000,$A251,'NETSUITE ORIGINAL DATA'!$E$8:$E$5000)</f>
        <v>0</v>
      </c>
      <c r="I251" s="66">
        <f t="shared" si="13"/>
        <v>0</v>
      </c>
      <c r="K251" s="63">
        <f>SUMIF('ORION ORIGINAL DATA'!$A$8:$A$305,$A251,'ORION ORIGINAL DATA'!$D$8:$D$305)+D251</f>
        <v>0</v>
      </c>
      <c r="L251" s="6">
        <f>SUMIF('NETSUITE ORIGINAL DATA'!$A$8:$A$5000,$A251,'NETSUITE ORIGINAL DATA'!$G$8:$G$5000)</f>
        <v>0</v>
      </c>
      <c r="M251" s="68">
        <f t="shared" si="14"/>
        <v>0</v>
      </c>
      <c r="N251" s="6"/>
      <c r="O251" s="63">
        <f>SUMIF('ORION ORIGINAL DATA'!$A$8:$A$305,$A251,'ORION ORIGINAL DATA'!$E$8:$E$305)-D251</f>
        <v>0</v>
      </c>
      <c r="P251" s="6">
        <f>SUMIF('NETSUITE ORIGINAL DATA'!$A$8:$A$5000,$A251,'NETSUITE ORIGINAL DATA'!$E$8:$E$5000)-SUMIF('NETSUITE ORIGINAL DATA'!$A$8:$A$5000,$A251,'NETSUITE ORIGINAL DATA'!$G$8:$G$5000)</f>
        <v>0</v>
      </c>
      <c r="Q251" s="66">
        <f t="shared" si="15"/>
        <v>0</v>
      </c>
      <c r="R251" s="8"/>
    </row>
    <row r="252" spans="1:18" s="30" customFormat="1" x14ac:dyDescent="0.15">
      <c r="A252" s="15" t="s">
        <v>294</v>
      </c>
      <c r="B252" s="30" t="str">
        <f>IFERROR(VLOOKUP(A252,'NETSUITE ORIGINAL DATA'!$A$8:$J$957,2,FALSE),0)</f>
        <v>Yellow Flower Pot</v>
      </c>
      <c r="C252" s="6"/>
      <c r="D252" s="63">
        <f>IFERROR(VLOOKUP($A252,'ORION ORIGINAL DATA'!$A$231:$H$234,3,0),0)</f>
        <v>0</v>
      </c>
      <c r="E252" s="6">
        <f>IFERROR(VLOOKUP($A252,'ORION ORIGINAL DATA'!$A$237:$H$305,3,0),0)</f>
        <v>0</v>
      </c>
      <c r="F252" s="6">
        <f>SUMIF('ORION ORIGINAL DATA'!$A$8:$A$228,$A252,'ORION ORIGINAL DATA'!$C$8:$C$228)</f>
        <v>0</v>
      </c>
      <c r="G252" s="8">
        <f t="shared" si="12"/>
        <v>0</v>
      </c>
      <c r="H252" s="6">
        <f>SUMIF('NETSUITE ORIGINAL DATA'!$A$8:$A$5000,$A252,'NETSUITE ORIGINAL DATA'!$E$8:$E$5000)</f>
        <v>0</v>
      </c>
      <c r="I252" s="66">
        <f t="shared" si="13"/>
        <v>0</v>
      </c>
      <c r="K252" s="63">
        <f>SUMIF('ORION ORIGINAL DATA'!$A$8:$A$305,$A252,'ORION ORIGINAL DATA'!$D$8:$D$305)+D252</f>
        <v>0</v>
      </c>
      <c r="L252" s="6">
        <f>SUMIF('NETSUITE ORIGINAL DATA'!$A$8:$A$5000,$A252,'NETSUITE ORIGINAL DATA'!$G$8:$G$5000)</f>
        <v>0</v>
      </c>
      <c r="M252" s="68">
        <f t="shared" si="14"/>
        <v>0</v>
      </c>
      <c r="N252" s="6"/>
      <c r="O252" s="63">
        <f>SUMIF('ORION ORIGINAL DATA'!$A$8:$A$305,$A252,'ORION ORIGINAL DATA'!$E$8:$E$305)-D252</f>
        <v>0</v>
      </c>
      <c r="P252" s="6">
        <f>SUMIF('NETSUITE ORIGINAL DATA'!$A$8:$A$5000,$A252,'NETSUITE ORIGINAL DATA'!$E$8:$E$5000)-SUMIF('NETSUITE ORIGINAL DATA'!$A$8:$A$5000,$A252,'NETSUITE ORIGINAL DATA'!$G$8:$G$5000)</f>
        <v>0</v>
      </c>
      <c r="Q252" s="66">
        <f t="shared" si="15"/>
        <v>0</v>
      </c>
      <c r="R252" s="8"/>
    </row>
    <row r="253" spans="1:18" s="30" customFormat="1" x14ac:dyDescent="0.15">
      <c r="A253" s="15" t="s">
        <v>295</v>
      </c>
      <c r="B253" s="30" t="str">
        <f>IFERROR(VLOOKUP(A253,'NETSUITE ORIGINAL DATA'!$A$8:$J$957,2,FALSE),0)</f>
        <v>Pink Flower Pot</v>
      </c>
      <c r="C253" s="6"/>
      <c r="D253" s="63">
        <f>IFERROR(VLOOKUP($A253,'ORION ORIGINAL DATA'!$A$231:$H$234,3,0),0)</f>
        <v>0</v>
      </c>
      <c r="E253" s="6">
        <f>IFERROR(VLOOKUP($A253,'ORION ORIGINAL DATA'!$A$237:$H$305,3,0),0)</f>
        <v>0</v>
      </c>
      <c r="F253" s="6">
        <f>SUMIF('ORION ORIGINAL DATA'!$A$8:$A$228,$A253,'ORION ORIGINAL DATA'!$C$8:$C$228)</f>
        <v>0</v>
      </c>
      <c r="G253" s="8">
        <f t="shared" si="12"/>
        <v>0</v>
      </c>
      <c r="H253" s="6">
        <f>SUMIF('NETSUITE ORIGINAL DATA'!$A$8:$A$5000,$A253,'NETSUITE ORIGINAL DATA'!$E$8:$E$5000)</f>
        <v>0</v>
      </c>
      <c r="I253" s="66">
        <f t="shared" si="13"/>
        <v>0</v>
      </c>
      <c r="K253" s="63">
        <f>SUMIF('ORION ORIGINAL DATA'!$A$8:$A$305,$A253,'ORION ORIGINAL DATA'!$D$8:$D$305)+D253</f>
        <v>0</v>
      </c>
      <c r="L253" s="6">
        <f>SUMIF('NETSUITE ORIGINAL DATA'!$A$8:$A$5000,$A253,'NETSUITE ORIGINAL DATA'!$G$8:$G$5000)</f>
        <v>0</v>
      </c>
      <c r="M253" s="68">
        <f t="shared" si="14"/>
        <v>0</v>
      </c>
      <c r="N253" s="6"/>
      <c r="O253" s="63">
        <f>SUMIF('ORION ORIGINAL DATA'!$A$8:$A$305,$A253,'ORION ORIGINAL DATA'!$E$8:$E$305)-D253</f>
        <v>0</v>
      </c>
      <c r="P253" s="6">
        <f>SUMIF('NETSUITE ORIGINAL DATA'!$A$8:$A$5000,$A253,'NETSUITE ORIGINAL DATA'!$E$8:$E$5000)-SUMIF('NETSUITE ORIGINAL DATA'!$A$8:$A$5000,$A253,'NETSUITE ORIGINAL DATA'!$G$8:$G$5000)</f>
        <v>0</v>
      </c>
      <c r="Q253" s="66">
        <f t="shared" si="15"/>
        <v>0</v>
      </c>
      <c r="R253" s="8"/>
    </row>
    <row r="254" spans="1:18" s="30" customFormat="1" x14ac:dyDescent="0.15">
      <c r="A254" s="15" t="s">
        <v>296</v>
      </c>
      <c r="B254" s="30" t="str">
        <f>IFERROR(VLOOKUP(A254,'NETSUITE ORIGINAL DATA'!$A$8:$J$957,2,FALSE),0)</f>
        <v>Purple Flower Pot</v>
      </c>
      <c r="C254" s="6"/>
      <c r="D254" s="63">
        <f>IFERROR(VLOOKUP($A254,'ORION ORIGINAL DATA'!$A$231:$H$234,3,0),0)</f>
        <v>0</v>
      </c>
      <c r="E254" s="6">
        <f>IFERROR(VLOOKUP($A254,'ORION ORIGINAL DATA'!$A$237:$H$305,3,0),0)</f>
        <v>0</v>
      </c>
      <c r="F254" s="6">
        <f>SUMIF('ORION ORIGINAL DATA'!$A$8:$A$228,$A254,'ORION ORIGINAL DATA'!$C$8:$C$228)</f>
        <v>0</v>
      </c>
      <c r="G254" s="8">
        <f t="shared" si="12"/>
        <v>0</v>
      </c>
      <c r="H254" s="6">
        <f>SUMIF('NETSUITE ORIGINAL DATA'!$A$8:$A$5000,$A254,'NETSUITE ORIGINAL DATA'!$E$8:$E$5000)</f>
        <v>0</v>
      </c>
      <c r="I254" s="66">
        <f t="shared" si="13"/>
        <v>0</v>
      </c>
      <c r="K254" s="63">
        <f>SUMIF('ORION ORIGINAL DATA'!$A$8:$A$305,$A254,'ORION ORIGINAL DATA'!$D$8:$D$305)+D254</f>
        <v>0</v>
      </c>
      <c r="L254" s="6">
        <f>SUMIF('NETSUITE ORIGINAL DATA'!$A$8:$A$5000,$A254,'NETSUITE ORIGINAL DATA'!$G$8:$G$5000)</f>
        <v>0</v>
      </c>
      <c r="M254" s="68">
        <f t="shared" si="14"/>
        <v>0</v>
      </c>
      <c r="N254" s="6"/>
      <c r="O254" s="63">
        <f>SUMIF('ORION ORIGINAL DATA'!$A$8:$A$305,$A254,'ORION ORIGINAL DATA'!$E$8:$E$305)-D254</f>
        <v>0</v>
      </c>
      <c r="P254" s="6">
        <f>SUMIF('NETSUITE ORIGINAL DATA'!$A$8:$A$5000,$A254,'NETSUITE ORIGINAL DATA'!$E$8:$E$5000)-SUMIF('NETSUITE ORIGINAL DATA'!$A$8:$A$5000,$A254,'NETSUITE ORIGINAL DATA'!$G$8:$G$5000)</f>
        <v>0</v>
      </c>
      <c r="Q254" s="66">
        <f t="shared" si="15"/>
        <v>0</v>
      </c>
      <c r="R254" s="8"/>
    </row>
    <row r="255" spans="1:18" s="30" customFormat="1" x14ac:dyDescent="0.15">
      <c r="A255" s="15" t="s">
        <v>45</v>
      </c>
      <c r="B255" s="30" t="str">
        <f>IFERROR(VLOOKUP(A255,'NETSUITE ORIGINAL DATA'!$A$8:$J$957,2,FALSE),0)</f>
        <v>FLWA2-1285</v>
      </c>
      <c r="C255" s="6"/>
      <c r="D255" s="63">
        <f>IFERROR(VLOOKUP($A255,'ORION ORIGINAL DATA'!$A$231:$H$234,3,0),0)</f>
        <v>0</v>
      </c>
      <c r="E255" s="6">
        <f>IFERROR(VLOOKUP($A255,'ORION ORIGINAL DATA'!$A$237:$H$305,3,0),0)</f>
        <v>68</v>
      </c>
      <c r="F255" s="6">
        <f>SUMIF('ORION ORIGINAL DATA'!$A$8:$A$228,$A255,'ORION ORIGINAL DATA'!$C$8:$C$228)</f>
        <v>434</v>
      </c>
      <c r="G255" s="8">
        <f t="shared" si="12"/>
        <v>502</v>
      </c>
      <c r="H255" s="6">
        <f>SUMIF('NETSUITE ORIGINAL DATA'!$A$8:$A$5000,$A255,'NETSUITE ORIGINAL DATA'!$E$8:$E$5000)</f>
        <v>502</v>
      </c>
      <c r="I255" s="66">
        <f t="shared" si="13"/>
        <v>0</v>
      </c>
      <c r="K255" s="63">
        <f>SUMIF('ORION ORIGINAL DATA'!$A$8:$A$305,$A255,'ORION ORIGINAL DATA'!$D$8:$D$305)+D255</f>
        <v>267</v>
      </c>
      <c r="L255" s="6">
        <f>SUMIF('NETSUITE ORIGINAL DATA'!$A$8:$A$5000,$A255,'NETSUITE ORIGINAL DATA'!$G$8:$G$5000)</f>
        <v>267</v>
      </c>
      <c r="M255" s="68">
        <f t="shared" si="14"/>
        <v>0</v>
      </c>
      <c r="N255" s="6"/>
      <c r="O255" s="63">
        <f>SUMIF('ORION ORIGINAL DATA'!$A$8:$A$305,$A255,'ORION ORIGINAL DATA'!$E$8:$E$305)-D255</f>
        <v>235</v>
      </c>
      <c r="P255" s="6">
        <f>SUMIF('NETSUITE ORIGINAL DATA'!$A$8:$A$5000,$A255,'NETSUITE ORIGINAL DATA'!$E$8:$E$5000)-SUMIF('NETSUITE ORIGINAL DATA'!$A$8:$A$5000,$A255,'NETSUITE ORIGINAL DATA'!$G$8:$G$5000)</f>
        <v>235</v>
      </c>
      <c r="Q255" s="66">
        <f t="shared" si="15"/>
        <v>0</v>
      </c>
      <c r="R255" s="8"/>
    </row>
    <row r="256" spans="1:18" s="30" customFormat="1" x14ac:dyDescent="0.15">
      <c r="A256" s="15" t="s">
        <v>291</v>
      </c>
      <c r="B256" s="30" t="str">
        <f>IFERROR(VLOOKUP(A256,'NETSUITE ORIGINAL DATA'!$A$8:$J$957,2,FALSE),0)</f>
        <v>Build-a-Bouquet Flower Base - Dark Green</v>
      </c>
      <c r="C256" s="6"/>
      <c r="D256" s="63">
        <f>IFERROR(VLOOKUP($A256,'ORION ORIGINAL DATA'!$A$231:$H$234,3,0),0)</f>
        <v>0</v>
      </c>
      <c r="E256" s="6">
        <f>IFERROR(VLOOKUP($A256,'ORION ORIGINAL DATA'!$A$237:$H$305,3,0),0)</f>
        <v>0</v>
      </c>
      <c r="F256" s="6">
        <f>SUMIF('ORION ORIGINAL DATA'!$A$8:$A$228,$A256,'ORION ORIGINAL DATA'!$C$8:$C$228)</f>
        <v>0</v>
      </c>
      <c r="G256" s="8">
        <f t="shared" si="12"/>
        <v>0</v>
      </c>
      <c r="H256" s="6">
        <f>SUMIF('NETSUITE ORIGINAL DATA'!$A$8:$A$5000,$A256,'NETSUITE ORIGINAL DATA'!$E$8:$E$5000)</f>
        <v>0</v>
      </c>
      <c r="I256" s="66">
        <f t="shared" si="13"/>
        <v>0</v>
      </c>
      <c r="K256" s="63">
        <f>SUMIF('ORION ORIGINAL DATA'!$A$8:$A$305,$A256,'ORION ORIGINAL DATA'!$D$8:$D$305)+D256</f>
        <v>0</v>
      </c>
      <c r="L256" s="6">
        <f>SUMIF('NETSUITE ORIGINAL DATA'!$A$8:$A$5000,$A256,'NETSUITE ORIGINAL DATA'!$G$8:$G$5000)</f>
        <v>0</v>
      </c>
      <c r="M256" s="68">
        <f t="shared" si="14"/>
        <v>0</v>
      </c>
      <c r="N256" s="6"/>
      <c r="O256" s="63">
        <f>SUMIF('ORION ORIGINAL DATA'!$A$8:$A$305,$A256,'ORION ORIGINAL DATA'!$E$8:$E$305)-D256</f>
        <v>0</v>
      </c>
      <c r="P256" s="6">
        <f>SUMIF('NETSUITE ORIGINAL DATA'!$A$8:$A$5000,$A256,'NETSUITE ORIGINAL DATA'!$E$8:$E$5000)-SUMIF('NETSUITE ORIGINAL DATA'!$A$8:$A$5000,$A256,'NETSUITE ORIGINAL DATA'!$G$8:$G$5000)</f>
        <v>0</v>
      </c>
      <c r="Q256" s="66">
        <f t="shared" si="15"/>
        <v>0</v>
      </c>
      <c r="R256" s="8"/>
    </row>
    <row r="257" spans="1:18" s="30" customFormat="1" x14ac:dyDescent="0.15">
      <c r="A257" s="15" t="s">
        <v>292</v>
      </c>
      <c r="B257" s="30" t="str">
        <f>IFERROR(VLOOKUP(A257,'NETSUITE ORIGINAL DATA'!$A$8:$J$957,2,FALSE),0)</f>
        <v>Build-a-Bouquet Flower Stems - Light Green - Large</v>
      </c>
      <c r="C257" s="6"/>
      <c r="D257" s="63">
        <f>IFERROR(VLOOKUP($A257,'ORION ORIGINAL DATA'!$A$231:$H$234,3,0),0)</f>
        <v>0</v>
      </c>
      <c r="E257" s="6">
        <f>IFERROR(VLOOKUP($A257,'ORION ORIGINAL DATA'!$A$237:$H$305,3,0),0)</f>
        <v>0</v>
      </c>
      <c r="F257" s="6">
        <f>SUMIF('ORION ORIGINAL DATA'!$A$8:$A$228,$A257,'ORION ORIGINAL DATA'!$C$8:$C$228)</f>
        <v>0</v>
      </c>
      <c r="G257" s="8">
        <f t="shared" si="12"/>
        <v>0</v>
      </c>
      <c r="H257" s="6">
        <f>SUMIF('NETSUITE ORIGINAL DATA'!$A$8:$A$5000,$A257,'NETSUITE ORIGINAL DATA'!$E$8:$E$5000)</f>
        <v>0</v>
      </c>
      <c r="I257" s="66">
        <f t="shared" si="13"/>
        <v>0</v>
      </c>
      <c r="K257" s="63">
        <f>SUMIF('ORION ORIGINAL DATA'!$A$8:$A$305,$A257,'ORION ORIGINAL DATA'!$D$8:$D$305)+D257</f>
        <v>0</v>
      </c>
      <c r="L257" s="6">
        <f>SUMIF('NETSUITE ORIGINAL DATA'!$A$8:$A$5000,$A257,'NETSUITE ORIGINAL DATA'!$G$8:$G$5000)</f>
        <v>0</v>
      </c>
      <c r="M257" s="68">
        <f t="shared" si="14"/>
        <v>0</v>
      </c>
      <c r="N257" s="6"/>
      <c r="O257" s="63">
        <f>SUMIF('ORION ORIGINAL DATA'!$A$8:$A$305,$A257,'ORION ORIGINAL DATA'!$E$8:$E$305)-D257</f>
        <v>0</v>
      </c>
      <c r="P257" s="6">
        <f>SUMIF('NETSUITE ORIGINAL DATA'!$A$8:$A$5000,$A257,'NETSUITE ORIGINAL DATA'!$E$8:$E$5000)-SUMIF('NETSUITE ORIGINAL DATA'!$A$8:$A$5000,$A257,'NETSUITE ORIGINAL DATA'!$G$8:$G$5000)</f>
        <v>0</v>
      </c>
      <c r="Q257" s="66">
        <f t="shared" si="15"/>
        <v>0</v>
      </c>
      <c r="R257" s="8"/>
    </row>
    <row r="258" spans="1:18" s="30" customFormat="1" x14ac:dyDescent="0.15">
      <c r="A258" s="15" t="s">
        <v>293</v>
      </c>
      <c r="B258" s="30" t="str">
        <f>IFERROR(VLOOKUP(A258,'NETSUITE ORIGINAL DATA'!$A$8:$J$957,2,FALSE),0)</f>
        <v>Build-a-Bouquet Flower Stems - Light Green - Small</v>
      </c>
      <c r="C258" s="6"/>
      <c r="D258" s="63">
        <f>IFERROR(VLOOKUP($A258,'ORION ORIGINAL DATA'!$A$231:$H$234,3,0),0)</f>
        <v>0</v>
      </c>
      <c r="E258" s="6">
        <f>IFERROR(VLOOKUP($A258,'ORION ORIGINAL DATA'!$A$237:$H$305,3,0),0)</f>
        <v>0</v>
      </c>
      <c r="F258" s="6">
        <f>SUMIF('ORION ORIGINAL DATA'!$A$8:$A$228,$A258,'ORION ORIGINAL DATA'!$C$8:$C$228)</f>
        <v>0</v>
      </c>
      <c r="G258" s="8">
        <f t="shared" si="12"/>
        <v>0</v>
      </c>
      <c r="H258" s="6">
        <f>SUMIF('NETSUITE ORIGINAL DATA'!$A$8:$A$5000,$A258,'NETSUITE ORIGINAL DATA'!$E$8:$E$5000)</f>
        <v>0</v>
      </c>
      <c r="I258" s="66">
        <f t="shared" si="13"/>
        <v>0</v>
      </c>
      <c r="K258" s="63">
        <f>SUMIF('ORION ORIGINAL DATA'!$A$8:$A$305,$A258,'ORION ORIGINAL DATA'!$D$8:$D$305)+D258</f>
        <v>0</v>
      </c>
      <c r="L258" s="6">
        <f>SUMIF('NETSUITE ORIGINAL DATA'!$A$8:$A$5000,$A258,'NETSUITE ORIGINAL DATA'!$G$8:$G$5000)</f>
        <v>0</v>
      </c>
      <c r="M258" s="68">
        <f t="shared" si="14"/>
        <v>0</v>
      </c>
      <c r="N258" s="6"/>
      <c r="O258" s="63">
        <f>SUMIF('ORION ORIGINAL DATA'!$A$8:$A$305,$A258,'ORION ORIGINAL DATA'!$E$8:$E$305)-D258</f>
        <v>0</v>
      </c>
      <c r="P258" s="6">
        <f>SUMIF('NETSUITE ORIGINAL DATA'!$A$8:$A$5000,$A258,'NETSUITE ORIGINAL DATA'!$E$8:$E$5000)-SUMIF('NETSUITE ORIGINAL DATA'!$A$8:$A$5000,$A258,'NETSUITE ORIGINAL DATA'!$G$8:$G$5000)</f>
        <v>0</v>
      </c>
      <c r="Q258" s="66">
        <f t="shared" si="15"/>
        <v>0</v>
      </c>
      <c r="R258" s="8"/>
    </row>
    <row r="259" spans="1:18" s="30" customFormat="1" x14ac:dyDescent="0.15">
      <c r="A259" s="15" t="s">
        <v>298</v>
      </c>
      <c r="B259" s="30" t="str">
        <f>IFERROR(VLOOKUP(A259,'NETSUITE ORIGINAL DATA'!$A$8:$J$957,2,FALSE),0)</f>
        <v>GT  Ferry Boat with Fastbacks - ECOMMU</v>
      </c>
      <c r="C259" s="6"/>
      <c r="D259" s="63">
        <f>IFERROR(VLOOKUP($A259,'ORION ORIGINAL DATA'!$A$231:$H$234,3,0),0)</f>
        <v>0</v>
      </c>
      <c r="E259" s="6">
        <f>IFERROR(VLOOKUP($A259,'ORION ORIGINAL DATA'!$A$237:$H$305,3,0),0)</f>
        <v>0</v>
      </c>
      <c r="F259" s="6">
        <f>SUMIF('ORION ORIGINAL DATA'!$A$8:$A$228,$A259,'ORION ORIGINAL DATA'!$C$8:$C$228)</f>
        <v>0</v>
      </c>
      <c r="G259" s="8">
        <f t="shared" si="12"/>
        <v>0</v>
      </c>
      <c r="H259" s="6">
        <f>SUMIF('NETSUITE ORIGINAL DATA'!$A$8:$A$5000,$A259,'NETSUITE ORIGINAL DATA'!$E$8:$E$5000)</f>
        <v>0</v>
      </c>
      <c r="I259" s="66">
        <f t="shared" si="13"/>
        <v>0</v>
      </c>
      <c r="K259" s="63">
        <f>SUMIF('ORION ORIGINAL DATA'!$A$8:$A$305,$A259,'ORION ORIGINAL DATA'!$D$8:$D$305)+D259</f>
        <v>0</v>
      </c>
      <c r="L259" s="6">
        <f>SUMIF('NETSUITE ORIGINAL DATA'!$A$8:$A$5000,$A259,'NETSUITE ORIGINAL DATA'!$G$8:$G$5000)</f>
        <v>0</v>
      </c>
      <c r="M259" s="68">
        <f t="shared" si="14"/>
        <v>0</v>
      </c>
      <c r="N259" s="6"/>
      <c r="O259" s="63">
        <f>SUMIF('ORION ORIGINAL DATA'!$A$8:$A$305,$A259,'ORION ORIGINAL DATA'!$E$8:$E$305)-D259</f>
        <v>0</v>
      </c>
      <c r="P259" s="6">
        <f>SUMIF('NETSUITE ORIGINAL DATA'!$A$8:$A$5000,$A259,'NETSUITE ORIGINAL DATA'!$E$8:$E$5000)-SUMIF('NETSUITE ORIGINAL DATA'!$A$8:$A$5000,$A259,'NETSUITE ORIGINAL DATA'!$G$8:$G$5000)</f>
        <v>0</v>
      </c>
      <c r="Q259" s="66">
        <f t="shared" si="15"/>
        <v>0</v>
      </c>
      <c r="R259" s="8"/>
    </row>
    <row r="260" spans="1:18" s="30" customFormat="1" x14ac:dyDescent="0.15">
      <c r="A260" s="15" t="s">
        <v>299</v>
      </c>
      <c r="B260" s="30" t="str">
        <f>IFERROR(VLOOKUP(A260,'NETSUITE ORIGINAL DATA'!$A$8:$J$957,2,FALSE),0)</f>
        <v>GT  Ferry Boat with Fastbacks</v>
      </c>
      <c r="C260" s="6"/>
      <c r="D260" s="63">
        <f>IFERROR(VLOOKUP($A260,'ORION ORIGINAL DATA'!$A$231:$H$234,3,0),0)</f>
        <v>0</v>
      </c>
      <c r="E260" s="6">
        <f>IFERROR(VLOOKUP($A260,'ORION ORIGINAL DATA'!$A$237:$H$305,3,0),0)</f>
        <v>0</v>
      </c>
      <c r="F260" s="6">
        <f>SUMIF('ORION ORIGINAL DATA'!$A$8:$A$228,$A260,'ORION ORIGINAL DATA'!$C$8:$C$228)</f>
        <v>0</v>
      </c>
      <c r="G260" s="8">
        <f t="shared" si="12"/>
        <v>0</v>
      </c>
      <c r="H260" s="6">
        <f>SUMIF('NETSUITE ORIGINAL DATA'!$A$8:$A$5000,$A260,'NETSUITE ORIGINAL DATA'!$E$8:$E$5000)</f>
        <v>0</v>
      </c>
      <c r="I260" s="66">
        <f t="shared" si="13"/>
        <v>0</v>
      </c>
      <c r="K260" s="63">
        <f>SUMIF('ORION ORIGINAL DATA'!$A$8:$A$305,$A260,'ORION ORIGINAL DATA'!$D$8:$D$305)+D260</f>
        <v>0</v>
      </c>
      <c r="L260" s="6">
        <f>SUMIF('NETSUITE ORIGINAL DATA'!$A$8:$A$5000,$A260,'NETSUITE ORIGINAL DATA'!$G$8:$G$5000)</f>
        <v>0</v>
      </c>
      <c r="M260" s="68">
        <f t="shared" si="14"/>
        <v>0</v>
      </c>
      <c r="N260" s="6"/>
      <c r="O260" s="63">
        <f>SUMIF('ORION ORIGINAL DATA'!$A$8:$A$305,$A260,'ORION ORIGINAL DATA'!$E$8:$E$305)-D260</f>
        <v>0</v>
      </c>
      <c r="P260" s="6">
        <f>SUMIF('NETSUITE ORIGINAL DATA'!$A$8:$A$5000,$A260,'NETSUITE ORIGINAL DATA'!$E$8:$E$5000)-SUMIF('NETSUITE ORIGINAL DATA'!$A$8:$A$5000,$A260,'NETSUITE ORIGINAL DATA'!$G$8:$G$5000)</f>
        <v>0</v>
      </c>
      <c r="Q260" s="66">
        <f t="shared" si="15"/>
        <v>0</v>
      </c>
      <c r="R260" s="8"/>
    </row>
    <row r="261" spans="1:18" s="30" customFormat="1" x14ac:dyDescent="0.15">
      <c r="A261" s="15" t="s">
        <v>300</v>
      </c>
      <c r="B261" s="30" t="str">
        <f>IFERROR(VLOOKUP(A261,'NETSUITE ORIGINAL DATA'!$A$8:$J$957,2,FALSE),0)</f>
        <v>GT  Ferry Boat with Fastbacks - Blue</v>
      </c>
      <c r="C261" s="6"/>
      <c r="D261" s="63">
        <f>IFERROR(VLOOKUP($A261,'ORION ORIGINAL DATA'!$A$231:$H$234,3,0),0)</f>
        <v>0</v>
      </c>
      <c r="E261" s="6">
        <f>IFERROR(VLOOKUP($A261,'ORION ORIGINAL DATA'!$A$237:$H$305,3,0),0)</f>
        <v>0</v>
      </c>
      <c r="F261" s="6">
        <f>SUMIF('ORION ORIGINAL DATA'!$A$8:$A$228,$A261,'ORION ORIGINAL DATA'!$C$8:$C$228)</f>
        <v>0</v>
      </c>
      <c r="G261" s="8">
        <f t="shared" si="12"/>
        <v>0</v>
      </c>
      <c r="H261" s="6">
        <f>SUMIF('NETSUITE ORIGINAL DATA'!$A$8:$A$5000,$A261,'NETSUITE ORIGINAL DATA'!$E$8:$E$5000)</f>
        <v>0</v>
      </c>
      <c r="I261" s="66">
        <f t="shared" si="13"/>
        <v>0</v>
      </c>
      <c r="K261" s="63">
        <f>SUMIF('ORION ORIGINAL DATA'!$A$8:$A$305,$A261,'ORION ORIGINAL DATA'!$D$8:$D$305)+D261</f>
        <v>0</v>
      </c>
      <c r="L261" s="6">
        <f>SUMIF('NETSUITE ORIGINAL DATA'!$A$8:$A$5000,$A261,'NETSUITE ORIGINAL DATA'!$G$8:$G$5000)</f>
        <v>0</v>
      </c>
      <c r="M261" s="68">
        <f t="shared" si="14"/>
        <v>0</v>
      </c>
      <c r="N261" s="6"/>
      <c r="O261" s="63">
        <f>SUMIF('ORION ORIGINAL DATA'!$A$8:$A$305,$A261,'ORION ORIGINAL DATA'!$E$8:$E$305)-D261</f>
        <v>0</v>
      </c>
      <c r="P261" s="6">
        <f>SUMIF('NETSUITE ORIGINAL DATA'!$A$8:$A$5000,$A261,'NETSUITE ORIGINAL DATA'!$E$8:$E$5000)-SUMIF('NETSUITE ORIGINAL DATA'!$A$8:$A$5000,$A261,'NETSUITE ORIGINAL DATA'!$G$8:$G$5000)</f>
        <v>0</v>
      </c>
      <c r="Q261" s="66">
        <f t="shared" si="15"/>
        <v>0</v>
      </c>
      <c r="R261" s="8"/>
    </row>
    <row r="262" spans="1:18" s="30" customFormat="1" x14ac:dyDescent="0.15">
      <c r="A262" s="15" t="s">
        <v>301</v>
      </c>
      <c r="B262" s="30" t="str">
        <f>IFERROR(VLOOKUP(A262,'NETSUITE ORIGINAL DATA'!$A$8:$J$957,2,FALSE),0)</f>
        <v>Ferry Boat - Green/White</v>
      </c>
      <c r="C262" s="6"/>
      <c r="D262" s="63">
        <f>IFERROR(VLOOKUP($A262,'ORION ORIGINAL DATA'!$A$231:$H$234,3,0),0)</f>
        <v>0</v>
      </c>
      <c r="E262" s="6">
        <f>IFERROR(VLOOKUP($A262,'ORION ORIGINAL DATA'!$A$237:$H$305,3,0),0)</f>
        <v>94</v>
      </c>
      <c r="F262" s="6">
        <f>SUMIF('ORION ORIGINAL DATA'!$A$8:$A$228,$A262,'ORION ORIGINAL DATA'!$C$8:$C$228)</f>
        <v>1172</v>
      </c>
      <c r="G262" s="8">
        <f t="shared" si="12"/>
        <v>1266</v>
      </c>
      <c r="H262" s="6">
        <f>SUMIF('NETSUITE ORIGINAL DATA'!$A$8:$A$5000,$A262,'NETSUITE ORIGINAL DATA'!$E$8:$E$5000)</f>
        <v>1266</v>
      </c>
      <c r="I262" s="66">
        <f t="shared" si="13"/>
        <v>0</v>
      </c>
      <c r="K262" s="63">
        <f>SUMIF('ORION ORIGINAL DATA'!$A$8:$A$305,$A262,'ORION ORIGINAL DATA'!$D$8:$D$305)+D262</f>
        <v>14</v>
      </c>
      <c r="L262" s="6">
        <f>SUMIF('NETSUITE ORIGINAL DATA'!$A$8:$A$5000,$A262,'NETSUITE ORIGINAL DATA'!$G$8:$G$5000)</f>
        <v>14</v>
      </c>
      <c r="M262" s="68">
        <f t="shared" si="14"/>
        <v>0</v>
      </c>
      <c r="N262" s="6"/>
      <c r="O262" s="63">
        <f>SUMIF('ORION ORIGINAL DATA'!$A$8:$A$305,$A262,'ORION ORIGINAL DATA'!$E$8:$E$305)-D262</f>
        <v>1252</v>
      </c>
      <c r="P262" s="6">
        <f>SUMIF('NETSUITE ORIGINAL DATA'!$A$8:$A$5000,$A262,'NETSUITE ORIGINAL DATA'!$E$8:$E$5000)-SUMIF('NETSUITE ORIGINAL DATA'!$A$8:$A$5000,$A262,'NETSUITE ORIGINAL DATA'!$G$8:$G$5000)</f>
        <v>1252</v>
      </c>
      <c r="Q262" s="66">
        <f t="shared" si="15"/>
        <v>0</v>
      </c>
      <c r="R262" s="8"/>
    </row>
    <row r="263" spans="1:18" s="30" customFormat="1" x14ac:dyDescent="0.15">
      <c r="A263" s="15" t="s">
        <v>302</v>
      </c>
      <c r="B263" s="30" t="str">
        <f>IFERROR(VLOOKUP(A263,'NETSUITE ORIGINAL DATA'!$A$8:$J$957,2,FALSE),0)</f>
        <v>GT  Ferry Boat with Fastbacks - White</v>
      </c>
      <c r="C263" s="6"/>
      <c r="D263" s="63">
        <f>IFERROR(VLOOKUP($A263,'ORION ORIGINAL DATA'!$A$231:$H$234,3,0),0)</f>
        <v>0</v>
      </c>
      <c r="E263" s="6">
        <f>IFERROR(VLOOKUP($A263,'ORION ORIGINAL DATA'!$A$237:$H$305,3,0),0)</f>
        <v>0</v>
      </c>
      <c r="F263" s="6">
        <f>SUMIF('ORION ORIGINAL DATA'!$A$8:$A$228,$A263,'ORION ORIGINAL DATA'!$C$8:$C$228)</f>
        <v>0</v>
      </c>
      <c r="G263" s="8">
        <f t="shared" si="12"/>
        <v>0</v>
      </c>
      <c r="H263" s="6">
        <f>SUMIF('NETSUITE ORIGINAL DATA'!$A$8:$A$5000,$A263,'NETSUITE ORIGINAL DATA'!$E$8:$E$5000)</f>
        <v>0</v>
      </c>
      <c r="I263" s="66">
        <f t="shared" si="13"/>
        <v>0</v>
      </c>
      <c r="K263" s="63">
        <f>SUMIF('ORION ORIGINAL DATA'!$A$8:$A$305,$A263,'ORION ORIGINAL DATA'!$D$8:$D$305)+D263</f>
        <v>0</v>
      </c>
      <c r="L263" s="6">
        <f>SUMIF('NETSUITE ORIGINAL DATA'!$A$8:$A$5000,$A263,'NETSUITE ORIGINAL DATA'!$G$8:$G$5000)</f>
        <v>0</v>
      </c>
      <c r="M263" s="68">
        <f t="shared" si="14"/>
        <v>0</v>
      </c>
      <c r="N263" s="6"/>
      <c r="O263" s="63">
        <f>SUMIF('ORION ORIGINAL DATA'!$A$8:$A$305,$A263,'ORION ORIGINAL DATA'!$E$8:$E$305)-D263</f>
        <v>0</v>
      </c>
      <c r="P263" s="6">
        <f>SUMIF('NETSUITE ORIGINAL DATA'!$A$8:$A$5000,$A263,'NETSUITE ORIGINAL DATA'!$E$8:$E$5000)-SUMIF('NETSUITE ORIGINAL DATA'!$A$8:$A$5000,$A263,'NETSUITE ORIGINAL DATA'!$G$8:$G$5000)</f>
        <v>0</v>
      </c>
      <c r="Q263" s="66">
        <f t="shared" si="15"/>
        <v>0</v>
      </c>
      <c r="R263" s="8"/>
    </row>
    <row r="264" spans="1:18" s="30" customFormat="1" x14ac:dyDescent="0.15">
      <c r="A264" s="15" t="s">
        <v>303</v>
      </c>
      <c r="B264" s="30" t="str">
        <f>IFERROR(VLOOKUP(A264,'NETSUITE ORIGINAL DATA'!$A$8:$J$957,2,FALSE),0)</f>
        <v>Yellow Fork</v>
      </c>
      <c r="C264" s="6"/>
      <c r="D264" s="63">
        <f>IFERROR(VLOOKUP($A264,'ORION ORIGINAL DATA'!$A$231:$H$234,3,0),0)</f>
        <v>0</v>
      </c>
      <c r="E264" s="6">
        <f>IFERROR(VLOOKUP($A264,'ORION ORIGINAL DATA'!$A$237:$H$305,3,0),0)</f>
        <v>0</v>
      </c>
      <c r="F264" s="6">
        <f>SUMIF('ORION ORIGINAL DATA'!$A$8:$A$228,$A264,'ORION ORIGINAL DATA'!$C$8:$C$228)</f>
        <v>0</v>
      </c>
      <c r="G264" s="8">
        <f t="shared" si="12"/>
        <v>0</v>
      </c>
      <c r="H264" s="6">
        <f>SUMIF('NETSUITE ORIGINAL DATA'!$A$8:$A$5000,$A264,'NETSUITE ORIGINAL DATA'!$E$8:$E$5000)</f>
        <v>0</v>
      </c>
      <c r="I264" s="66">
        <f t="shared" si="13"/>
        <v>0</v>
      </c>
      <c r="K264" s="63">
        <f>SUMIF('ORION ORIGINAL DATA'!$A$8:$A$305,$A264,'ORION ORIGINAL DATA'!$D$8:$D$305)+D264</f>
        <v>0</v>
      </c>
      <c r="L264" s="6">
        <f>SUMIF('NETSUITE ORIGINAL DATA'!$A$8:$A$5000,$A264,'NETSUITE ORIGINAL DATA'!$G$8:$G$5000)</f>
        <v>0</v>
      </c>
      <c r="M264" s="68">
        <f t="shared" si="14"/>
        <v>0</v>
      </c>
      <c r="N264" s="6"/>
      <c r="O264" s="63">
        <f>SUMIF('ORION ORIGINAL DATA'!$A$8:$A$305,$A264,'ORION ORIGINAL DATA'!$E$8:$E$305)-D264</f>
        <v>0</v>
      </c>
      <c r="P264" s="6">
        <f>SUMIF('NETSUITE ORIGINAL DATA'!$A$8:$A$5000,$A264,'NETSUITE ORIGINAL DATA'!$E$8:$E$5000)-SUMIF('NETSUITE ORIGINAL DATA'!$A$8:$A$5000,$A264,'NETSUITE ORIGINAL DATA'!$G$8:$G$5000)</f>
        <v>0</v>
      </c>
      <c r="Q264" s="66">
        <f t="shared" si="15"/>
        <v>0</v>
      </c>
      <c r="R264" s="8"/>
    </row>
    <row r="265" spans="1:18" s="30" customFormat="1" x14ac:dyDescent="0.15">
      <c r="A265" s="15" t="s">
        <v>304</v>
      </c>
      <c r="B265" s="30" t="str">
        <f>IFERROR(VLOOKUP(A265,'NETSUITE ORIGINAL DATA'!$A$8:$J$957,2,FALSE),0)</f>
        <v>Cupcake Frosting Pink</v>
      </c>
      <c r="C265" s="6"/>
      <c r="D265" s="63">
        <f>IFERROR(VLOOKUP($A265,'ORION ORIGINAL DATA'!$A$231:$H$234,3,0),0)</f>
        <v>0</v>
      </c>
      <c r="E265" s="6">
        <f>IFERROR(VLOOKUP($A265,'ORION ORIGINAL DATA'!$A$237:$H$305,3,0),0)</f>
        <v>0</v>
      </c>
      <c r="F265" s="6">
        <f>SUMIF('ORION ORIGINAL DATA'!$A$8:$A$228,$A265,'ORION ORIGINAL DATA'!$C$8:$C$228)</f>
        <v>0</v>
      </c>
      <c r="G265" s="8">
        <f t="shared" si="12"/>
        <v>0</v>
      </c>
      <c r="H265" s="6">
        <f>SUMIF('NETSUITE ORIGINAL DATA'!$A$8:$A$5000,$A265,'NETSUITE ORIGINAL DATA'!$E$8:$E$5000)</f>
        <v>0</v>
      </c>
      <c r="I265" s="66">
        <f t="shared" si="13"/>
        <v>0</v>
      </c>
      <c r="K265" s="63">
        <f>SUMIF('ORION ORIGINAL DATA'!$A$8:$A$305,$A265,'ORION ORIGINAL DATA'!$D$8:$D$305)+D265</f>
        <v>0</v>
      </c>
      <c r="L265" s="6">
        <f>SUMIF('NETSUITE ORIGINAL DATA'!$A$8:$A$5000,$A265,'NETSUITE ORIGINAL DATA'!$G$8:$G$5000)</f>
        <v>0</v>
      </c>
      <c r="M265" s="68">
        <f t="shared" si="14"/>
        <v>0</v>
      </c>
      <c r="N265" s="6"/>
      <c r="O265" s="63">
        <f>SUMIF('ORION ORIGINAL DATA'!$A$8:$A$305,$A265,'ORION ORIGINAL DATA'!$E$8:$E$305)-D265</f>
        <v>0</v>
      </c>
      <c r="P265" s="6">
        <f>SUMIF('NETSUITE ORIGINAL DATA'!$A$8:$A$5000,$A265,'NETSUITE ORIGINAL DATA'!$E$8:$E$5000)-SUMIF('NETSUITE ORIGINAL DATA'!$A$8:$A$5000,$A265,'NETSUITE ORIGINAL DATA'!$G$8:$G$5000)</f>
        <v>0</v>
      </c>
      <c r="Q265" s="66">
        <f t="shared" si="15"/>
        <v>0</v>
      </c>
      <c r="R265" s="8"/>
    </row>
    <row r="266" spans="1:18" s="30" customFormat="1" x14ac:dyDescent="0.15">
      <c r="A266" s="15" t="s">
        <v>305</v>
      </c>
      <c r="B266" s="30" t="str">
        <f>IFERROR(VLOOKUP(A266,'NETSUITE ORIGINAL DATA'!$A$8:$J$957,2,FALSE),0)</f>
        <v>Cupcake Frosting Vanilla</v>
      </c>
      <c r="C266" s="6"/>
      <c r="D266" s="63">
        <f>IFERROR(VLOOKUP($A266,'ORION ORIGINAL DATA'!$A$231:$H$234,3,0),0)</f>
        <v>0</v>
      </c>
      <c r="E266" s="6">
        <f>IFERROR(VLOOKUP($A266,'ORION ORIGINAL DATA'!$A$237:$H$305,3,0),0)</f>
        <v>0</v>
      </c>
      <c r="F266" s="6">
        <f>SUMIF('ORION ORIGINAL DATA'!$A$8:$A$228,$A266,'ORION ORIGINAL DATA'!$C$8:$C$228)</f>
        <v>0</v>
      </c>
      <c r="G266" s="8">
        <f t="shared" si="12"/>
        <v>0</v>
      </c>
      <c r="H266" s="6">
        <f>SUMIF('NETSUITE ORIGINAL DATA'!$A$8:$A$5000,$A266,'NETSUITE ORIGINAL DATA'!$E$8:$E$5000)</f>
        <v>0</v>
      </c>
      <c r="I266" s="66">
        <f t="shared" si="13"/>
        <v>0</v>
      </c>
      <c r="K266" s="63">
        <f>SUMIF('ORION ORIGINAL DATA'!$A$8:$A$305,$A266,'ORION ORIGINAL DATA'!$D$8:$D$305)+D266</f>
        <v>0</v>
      </c>
      <c r="L266" s="6">
        <f>SUMIF('NETSUITE ORIGINAL DATA'!$A$8:$A$5000,$A266,'NETSUITE ORIGINAL DATA'!$G$8:$G$5000)</f>
        <v>0</v>
      </c>
      <c r="M266" s="68">
        <f t="shared" si="14"/>
        <v>0</v>
      </c>
      <c r="N266" s="6"/>
      <c r="O266" s="63">
        <f>SUMIF('ORION ORIGINAL DATA'!$A$8:$A$305,$A266,'ORION ORIGINAL DATA'!$E$8:$E$305)-D266</f>
        <v>0</v>
      </c>
      <c r="P266" s="6">
        <f>SUMIF('NETSUITE ORIGINAL DATA'!$A$8:$A$5000,$A266,'NETSUITE ORIGINAL DATA'!$E$8:$E$5000)-SUMIF('NETSUITE ORIGINAL DATA'!$A$8:$A$5000,$A266,'NETSUITE ORIGINAL DATA'!$G$8:$G$5000)</f>
        <v>0</v>
      </c>
      <c r="Q266" s="66">
        <f t="shared" si="15"/>
        <v>0</v>
      </c>
      <c r="R266" s="8"/>
    </row>
    <row r="267" spans="1:18" s="30" customFormat="1" x14ac:dyDescent="0.15">
      <c r="A267" s="15" t="s">
        <v>306</v>
      </c>
      <c r="B267" s="30" t="str">
        <f>IFERROR(VLOOKUP(A267,'NETSUITE ORIGINAL DATA'!$A$8:$J$957,2,FALSE),0)</f>
        <v>Cupcake Frosting Yellow</v>
      </c>
      <c r="C267" s="6"/>
      <c r="D267" s="63">
        <f>IFERROR(VLOOKUP($A267,'ORION ORIGINAL DATA'!$A$231:$H$234,3,0),0)</f>
        <v>0</v>
      </c>
      <c r="E267" s="6">
        <f>IFERROR(VLOOKUP($A267,'ORION ORIGINAL DATA'!$A$237:$H$305,3,0),0)</f>
        <v>0</v>
      </c>
      <c r="F267" s="6">
        <f>SUMIF('ORION ORIGINAL DATA'!$A$8:$A$228,$A267,'ORION ORIGINAL DATA'!$C$8:$C$228)</f>
        <v>0</v>
      </c>
      <c r="G267" s="8">
        <f t="shared" ref="G267:G330" si="16">SUM(D267:F267)</f>
        <v>0</v>
      </c>
      <c r="H267" s="6">
        <f>SUMIF('NETSUITE ORIGINAL DATA'!$A$8:$A$5000,$A267,'NETSUITE ORIGINAL DATA'!$E$8:$E$5000)</f>
        <v>0</v>
      </c>
      <c r="I267" s="66">
        <f t="shared" ref="I267:I330" si="17">SUM(G267-H267)</f>
        <v>0</v>
      </c>
      <c r="K267" s="63">
        <f>SUMIF('ORION ORIGINAL DATA'!$A$8:$A$305,$A267,'ORION ORIGINAL DATA'!$D$8:$D$305)+D267</f>
        <v>0</v>
      </c>
      <c r="L267" s="6">
        <f>SUMIF('NETSUITE ORIGINAL DATA'!$A$8:$A$5000,$A267,'NETSUITE ORIGINAL DATA'!$G$8:$G$5000)</f>
        <v>0</v>
      </c>
      <c r="M267" s="68">
        <f t="shared" ref="M267:M330" si="18">K267-L267</f>
        <v>0</v>
      </c>
      <c r="N267" s="6"/>
      <c r="O267" s="63">
        <f>SUMIF('ORION ORIGINAL DATA'!$A$8:$A$305,$A267,'ORION ORIGINAL DATA'!$E$8:$E$305)-D267</f>
        <v>0</v>
      </c>
      <c r="P267" s="6">
        <f>SUMIF('NETSUITE ORIGINAL DATA'!$A$8:$A$5000,$A267,'NETSUITE ORIGINAL DATA'!$E$8:$E$5000)-SUMIF('NETSUITE ORIGINAL DATA'!$A$8:$A$5000,$A267,'NETSUITE ORIGINAL DATA'!$G$8:$G$5000)</f>
        <v>0</v>
      </c>
      <c r="Q267" s="66">
        <f t="shared" ref="Q267:Q330" si="19">SUM(O267-P267)</f>
        <v>0</v>
      </c>
      <c r="R267" s="8"/>
    </row>
    <row r="268" spans="1:18" s="30" customFormat="1" x14ac:dyDescent="0.15">
      <c r="A268" s="15" t="s">
        <v>46</v>
      </c>
      <c r="B268" s="30" t="str">
        <f>IFERROR(VLOOKUP(A268,'NETSUITE ORIGINAL DATA'!$A$8:$J$957,2,FALSE),0)</f>
        <v>GAR01R</v>
      </c>
      <c r="C268" s="6"/>
      <c r="D268" s="63">
        <f>IFERROR(VLOOKUP($A268,'ORION ORIGINAL DATA'!$A$231:$H$234,3,0),0)</f>
        <v>0</v>
      </c>
      <c r="E268" s="6">
        <f>IFERROR(VLOOKUP($A268,'ORION ORIGINAL DATA'!$A$237:$H$305,3,0),0)</f>
        <v>0</v>
      </c>
      <c r="F268" s="6">
        <f>SUMIF('ORION ORIGINAL DATA'!$A$8:$A$228,$A268,'ORION ORIGINAL DATA'!$C$8:$C$228)</f>
        <v>0</v>
      </c>
      <c r="G268" s="8">
        <f t="shared" si="16"/>
        <v>0</v>
      </c>
      <c r="H268" s="6">
        <f>SUMIF('NETSUITE ORIGINAL DATA'!$A$8:$A$5000,$A268,'NETSUITE ORIGINAL DATA'!$E$8:$E$5000)</f>
        <v>0</v>
      </c>
      <c r="I268" s="66">
        <f t="shared" si="17"/>
        <v>0</v>
      </c>
      <c r="K268" s="63">
        <f>SUMIF('ORION ORIGINAL DATA'!$A$8:$A$305,$A268,'ORION ORIGINAL DATA'!$D$8:$D$305)+D268</f>
        <v>0</v>
      </c>
      <c r="L268" s="6">
        <f>SUMIF('NETSUITE ORIGINAL DATA'!$A$8:$A$5000,$A268,'NETSUITE ORIGINAL DATA'!$G$8:$G$5000)</f>
        <v>0</v>
      </c>
      <c r="M268" s="68">
        <f t="shared" si="18"/>
        <v>0</v>
      </c>
      <c r="N268" s="6"/>
      <c r="O268" s="63">
        <f>SUMIF('ORION ORIGINAL DATA'!$A$8:$A$305,$A268,'ORION ORIGINAL DATA'!$E$8:$E$305)-D268</f>
        <v>0</v>
      </c>
      <c r="P268" s="6">
        <f>SUMIF('NETSUITE ORIGINAL DATA'!$A$8:$A$5000,$A268,'NETSUITE ORIGINAL DATA'!$E$8:$E$5000)-SUMIF('NETSUITE ORIGINAL DATA'!$A$8:$A$5000,$A268,'NETSUITE ORIGINAL DATA'!$G$8:$G$5000)</f>
        <v>0</v>
      </c>
      <c r="Q268" s="66">
        <f t="shared" si="19"/>
        <v>0</v>
      </c>
      <c r="R268" s="8"/>
    </row>
    <row r="269" spans="1:18" s="30" customFormat="1" x14ac:dyDescent="0.15">
      <c r="A269" s="15" t="s">
        <v>308</v>
      </c>
      <c r="B269" s="30" t="str">
        <f>IFERROR(VLOOKUP(A269,'NETSUITE ORIGINAL DATA'!$A$8:$J$957,2,FALSE),0)</f>
        <v>Assembled Launch Boat - Blue</v>
      </c>
      <c r="C269" s="6"/>
      <c r="D269" s="63">
        <f>IFERROR(VLOOKUP($A269,'ORION ORIGINAL DATA'!$A$231:$H$234,3,0),0)</f>
        <v>0</v>
      </c>
      <c r="E269" s="6">
        <f>IFERROR(VLOOKUP($A269,'ORION ORIGINAL DATA'!$A$237:$H$305,3,0),0)</f>
        <v>0</v>
      </c>
      <c r="F269" s="6">
        <f>SUMIF('ORION ORIGINAL DATA'!$A$8:$A$228,$A269,'ORION ORIGINAL DATA'!$C$8:$C$228)</f>
        <v>0</v>
      </c>
      <c r="G269" s="8">
        <f t="shared" si="16"/>
        <v>0</v>
      </c>
      <c r="H269" s="6">
        <f>SUMIF('NETSUITE ORIGINAL DATA'!$A$8:$A$5000,$A269,'NETSUITE ORIGINAL DATA'!$E$8:$E$5000)</f>
        <v>0</v>
      </c>
      <c r="I269" s="66">
        <f t="shared" si="17"/>
        <v>0</v>
      </c>
      <c r="K269" s="63">
        <f>SUMIF('ORION ORIGINAL DATA'!$A$8:$A$305,$A269,'ORION ORIGINAL DATA'!$D$8:$D$305)+D269</f>
        <v>0</v>
      </c>
      <c r="L269" s="6">
        <f>SUMIF('NETSUITE ORIGINAL DATA'!$A$8:$A$5000,$A269,'NETSUITE ORIGINAL DATA'!$G$8:$G$5000)</f>
        <v>0</v>
      </c>
      <c r="M269" s="68">
        <f t="shared" si="18"/>
        <v>0</v>
      </c>
      <c r="N269" s="6"/>
      <c r="O269" s="63">
        <f>SUMIF('ORION ORIGINAL DATA'!$A$8:$A$305,$A269,'ORION ORIGINAL DATA'!$E$8:$E$305)-D269</f>
        <v>0</v>
      </c>
      <c r="P269" s="6">
        <f>SUMIF('NETSUITE ORIGINAL DATA'!$A$8:$A$5000,$A269,'NETSUITE ORIGINAL DATA'!$E$8:$E$5000)-SUMIF('NETSUITE ORIGINAL DATA'!$A$8:$A$5000,$A269,'NETSUITE ORIGINAL DATA'!$G$8:$G$5000)</f>
        <v>0</v>
      </c>
      <c r="Q269" s="66">
        <f t="shared" si="19"/>
        <v>0</v>
      </c>
      <c r="R269" s="8"/>
    </row>
    <row r="270" spans="1:18" s="30" customFormat="1" x14ac:dyDescent="0.15">
      <c r="A270" s="15" t="s">
        <v>309</v>
      </c>
      <c r="B270" s="30" t="str">
        <f>IFERROR(VLOOKUP(A270,'NETSUITE ORIGINAL DATA'!$A$8:$J$957,2,FALSE),0)</f>
        <v>Ferry Boat w. Fastbacks (2) - Assembled - Pink/Grey..</v>
      </c>
      <c r="C270" s="6"/>
      <c r="D270" s="63">
        <f>IFERROR(VLOOKUP($A270,'ORION ORIGINAL DATA'!$A$231:$H$234,3,0),0)</f>
        <v>0</v>
      </c>
      <c r="E270" s="6">
        <f>IFERROR(VLOOKUP($A270,'ORION ORIGINAL DATA'!$A$237:$H$305,3,0),0)</f>
        <v>0</v>
      </c>
      <c r="F270" s="6">
        <f>SUMIF('ORION ORIGINAL DATA'!$A$8:$A$228,$A270,'ORION ORIGINAL DATA'!$C$8:$C$228)</f>
        <v>0</v>
      </c>
      <c r="G270" s="8">
        <f t="shared" si="16"/>
        <v>0</v>
      </c>
      <c r="H270" s="6">
        <f>SUMIF('NETSUITE ORIGINAL DATA'!$A$8:$A$5000,$A270,'NETSUITE ORIGINAL DATA'!$E$8:$E$5000)</f>
        <v>0</v>
      </c>
      <c r="I270" s="66">
        <f t="shared" si="17"/>
        <v>0</v>
      </c>
      <c r="K270" s="63">
        <f>SUMIF('ORION ORIGINAL DATA'!$A$8:$A$305,$A270,'ORION ORIGINAL DATA'!$D$8:$D$305)+D270</f>
        <v>0</v>
      </c>
      <c r="L270" s="6">
        <f>SUMIF('NETSUITE ORIGINAL DATA'!$A$8:$A$5000,$A270,'NETSUITE ORIGINAL DATA'!$G$8:$G$5000)</f>
        <v>0</v>
      </c>
      <c r="M270" s="68">
        <f t="shared" si="18"/>
        <v>0</v>
      </c>
      <c r="N270" s="6"/>
      <c r="O270" s="63">
        <f>SUMIF('ORION ORIGINAL DATA'!$A$8:$A$305,$A270,'ORION ORIGINAL DATA'!$E$8:$E$305)-D270</f>
        <v>0</v>
      </c>
      <c r="P270" s="6">
        <f>SUMIF('NETSUITE ORIGINAL DATA'!$A$8:$A$5000,$A270,'NETSUITE ORIGINAL DATA'!$E$8:$E$5000)-SUMIF('NETSUITE ORIGINAL DATA'!$A$8:$A$5000,$A270,'NETSUITE ORIGINAL DATA'!$G$8:$G$5000)</f>
        <v>0</v>
      </c>
      <c r="Q270" s="66">
        <f t="shared" si="19"/>
        <v>0</v>
      </c>
      <c r="R270" s="8"/>
    </row>
    <row r="271" spans="1:18" s="30" customFormat="1" x14ac:dyDescent="0.15">
      <c r="A271" s="15" t="s">
        <v>310</v>
      </c>
      <c r="B271" s="30" t="str">
        <f>IFERROR(VLOOKUP(A271,'NETSUITE ORIGINAL DATA'!$A$8:$J$957,2,FALSE),0)</f>
        <v>Fire Truck Assembled - Pink</v>
      </c>
      <c r="C271" s="6"/>
      <c r="D271" s="63">
        <f>IFERROR(VLOOKUP($A271,'ORION ORIGINAL DATA'!$A$231:$H$234,3,0),0)</f>
        <v>0</v>
      </c>
      <c r="E271" s="6">
        <f>IFERROR(VLOOKUP($A271,'ORION ORIGINAL DATA'!$A$237:$H$305,3,0),0)</f>
        <v>0</v>
      </c>
      <c r="F271" s="6">
        <f>SUMIF('ORION ORIGINAL DATA'!$A$8:$A$228,$A271,'ORION ORIGINAL DATA'!$C$8:$C$228)</f>
        <v>0</v>
      </c>
      <c r="G271" s="8">
        <f t="shared" si="16"/>
        <v>0</v>
      </c>
      <c r="H271" s="6">
        <f>SUMIF('NETSUITE ORIGINAL DATA'!$A$8:$A$5000,$A271,'NETSUITE ORIGINAL DATA'!$E$8:$E$5000)</f>
        <v>0</v>
      </c>
      <c r="I271" s="66">
        <f t="shared" si="17"/>
        <v>0</v>
      </c>
      <c r="K271" s="63">
        <f>SUMIF('ORION ORIGINAL DATA'!$A$8:$A$305,$A271,'ORION ORIGINAL DATA'!$D$8:$D$305)+D271</f>
        <v>0</v>
      </c>
      <c r="L271" s="6">
        <f>SUMIF('NETSUITE ORIGINAL DATA'!$A$8:$A$5000,$A271,'NETSUITE ORIGINAL DATA'!$G$8:$G$5000)</f>
        <v>0</v>
      </c>
      <c r="M271" s="68">
        <f t="shared" si="18"/>
        <v>0</v>
      </c>
      <c r="N271" s="6"/>
      <c r="O271" s="63">
        <f>SUMIF('ORION ORIGINAL DATA'!$A$8:$A$305,$A271,'ORION ORIGINAL DATA'!$E$8:$E$305)-D271</f>
        <v>0</v>
      </c>
      <c r="P271" s="6">
        <f>SUMIF('NETSUITE ORIGINAL DATA'!$A$8:$A$5000,$A271,'NETSUITE ORIGINAL DATA'!$E$8:$E$5000)-SUMIF('NETSUITE ORIGINAL DATA'!$A$8:$A$5000,$A271,'NETSUITE ORIGINAL DATA'!$G$8:$G$5000)</f>
        <v>0</v>
      </c>
      <c r="Q271" s="66">
        <f t="shared" si="19"/>
        <v>0</v>
      </c>
      <c r="R271" s="8"/>
    </row>
    <row r="272" spans="1:18" s="30" customFormat="1" x14ac:dyDescent="0.15">
      <c r="A272" s="15" t="s">
        <v>311</v>
      </c>
      <c r="B272" s="30" t="str">
        <f>IFERROR(VLOOKUP(A272,'NETSUITE ORIGINAL DATA'!$A$8:$J$957,2,FALSE),0)</f>
        <v>Scooper Assembly with Construction Dog Pink/Purple</v>
      </c>
      <c r="C272" s="6"/>
      <c r="D272" s="63">
        <f>IFERROR(VLOOKUP($A272,'ORION ORIGINAL DATA'!$A$231:$H$234,3,0),0)</f>
        <v>0</v>
      </c>
      <c r="E272" s="6">
        <f>IFERROR(VLOOKUP($A272,'ORION ORIGINAL DATA'!$A$237:$H$305,3,0),0)</f>
        <v>0</v>
      </c>
      <c r="F272" s="6">
        <f>SUMIF('ORION ORIGINAL DATA'!$A$8:$A$228,$A272,'ORION ORIGINAL DATA'!$C$8:$C$228)</f>
        <v>0</v>
      </c>
      <c r="G272" s="8">
        <f t="shared" si="16"/>
        <v>0</v>
      </c>
      <c r="H272" s="6">
        <f>SUMIF('NETSUITE ORIGINAL DATA'!$A$8:$A$5000,$A272,'NETSUITE ORIGINAL DATA'!$E$8:$E$5000)</f>
        <v>0</v>
      </c>
      <c r="I272" s="66">
        <f t="shared" si="17"/>
        <v>0</v>
      </c>
      <c r="K272" s="63">
        <f>SUMIF('ORION ORIGINAL DATA'!$A$8:$A$305,$A272,'ORION ORIGINAL DATA'!$D$8:$D$305)+D272</f>
        <v>0</v>
      </c>
      <c r="L272" s="6">
        <f>SUMIF('NETSUITE ORIGINAL DATA'!$A$8:$A$5000,$A272,'NETSUITE ORIGINAL DATA'!$G$8:$G$5000)</f>
        <v>0</v>
      </c>
      <c r="M272" s="68">
        <f t="shared" si="18"/>
        <v>0</v>
      </c>
      <c r="N272" s="6"/>
      <c r="O272" s="63">
        <f>SUMIF('ORION ORIGINAL DATA'!$A$8:$A$305,$A272,'ORION ORIGINAL DATA'!$E$8:$E$305)-D272</f>
        <v>0</v>
      </c>
      <c r="P272" s="6">
        <f>SUMIF('NETSUITE ORIGINAL DATA'!$A$8:$A$5000,$A272,'NETSUITE ORIGINAL DATA'!$E$8:$E$5000)-SUMIF('NETSUITE ORIGINAL DATA'!$A$8:$A$5000,$A272,'NETSUITE ORIGINAL DATA'!$G$8:$G$5000)</f>
        <v>0</v>
      </c>
      <c r="Q272" s="66">
        <f t="shared" si="19"/>
        <v>0</v>
      </c>
      <c r="R272" s="8"/>
    </row>
    <row r="273" spans="1:18" s="30" customFormat="1" x14ac:dyDescent="0.15">
      <c r="A273" s="15" t="s">
        <v>312</v>
      </c>
      <c r="B273" s="30" t="str">
        <f>IFERROR(VLOOKUP(A273,'NETSUITE ORIGINAL DATA'!$A$8:$J$957,2,FALSE),0)</f>
        <v>Assembled Watering Can - Turquoise (CC1022048725)</v>
      </c>
      <c r="C273" s="6"/>
      <c r="D273" s="63">
        <f>IFERROR(VLOOKUP($A273,'ORION ORIGINAL DATA'!$A$231:$H$234,3,0),0)</f>
        <v>0</v>
      </c>
      <c r="E273" s="6">
        <f>IFERROR(VLOOKUP($A273,'ORION ORIGINAL DATA'!$A$237:$H$305,3,0),0)</f>
        <v>0</v>
      </c>
      <c r="F273" s="6">
        <f>SUMIF('ORION ORIGINAL DATA'!$A$8:$A$228,$A273,'ORION ORIGINAL DATA'!$C$8:$C$228)</f>
        <v>0</v>
      </c>
      <c r="G273" s="8">
        <f t="shared" si="16"/>
        <v>0</v>
      </c>
      <c r="H273" s="6">
        <f>SUMIF('NETSUITE ORIGINAL DATA'!$A$8:$A$5000,$A273,'NETSUITE ORIGINAL DATA'!$E$8:$E$5000)</f>
        <v>0</v>
      </c>
      <c r="I273" s="66">
        <f t="shared" si="17"/>
        <v>0</v>
      </c>
      <c r="K273" s="63">
        <f>SUMIF('ORION ORIGINAL DATA'!$A$8:$A$305,$A273,'ORION ORIGINAL DATA'!$D$8:$D$305)+D273</f>
        <v>0</v>
      </c>
      <c r="L273" s="6">
        <f>SUMIF('NETSUITE ORIGINAL DATA'!$A$8:$A$5000,$A273,'NETSUITE ORIGINAL DATA'!$G$8:$G$5000)</f>
        <v>0</v>
      </c>
      <c r="M273" s="68">
        <f t="shared" si="18"/>
        <v>0</v>
      </c>
      <c r="N273" s="6"/>
      <c r="O273" s="63">
        <f>SUMIF('ORION ORIGINAL DATA'!$A$8:$A$305,$A273,'ORION ORIGINAL DATA'!$E$8:$E$305)-D273</f>
        <v>0</v>
      </c>
      <c r="P273" s="6">
        <f>SUMIF('NETSUITE ORIGINAL DATA'!$A$8:$A$5000,$A273,'NETSUITE ORIGINAL DATA'!$E$8:$E$5000)-SUMIF('NETSUITE ORIGINAL DATA'!$A$8:$A$5000,$A273,'NETSUITE ORIGINAL DATA'!$G$8:$G$5000)</f>
        <v>0</v>
      </c>
      <c r="Q273" s="66">
        <f t="shared" si="19"/>
        <v>0</v>
      </c>
      <c r="R273" s="8"/>
    </row>
    <row r="274" spans="1:18" s="30" customFormat="1" x14ac:dyDescent="0.15">
      <c r="A274" s="15" t="s">
        <v>313</v>
      </c>
      <c r="B274" s="30" t="str">
        <f>IFERROR(VLOOKUP(A274,'NETSUITE ORIGINAL DATA'!$A$8:$J$957,2,FALSE),0)</f>
        <v>Hammer - DK Green - CC10118086WE</v>
      </c>
      <c r="C274" s="6"/>
      <c r="D274" s="63">
        <f>IFERROR(VLOOKUP($A274,'ORION ORIGINAL DATA'!$A$231:$H$234,3,0),0)</f>
        <v>0</v>
      </c>
      <c r="E274" s="6">
        <f>IFERROR(VLOOKUP($A274,'ORION ORIGINAL DATA'!$A$237:$H$305,3,0),0)</f>
        <v>0</v>
      </c>
      <c r="F274" s="6">
        <f>SUMIF('ORION ORIGINAL DATA'!$A$8:$A$228,$A274,'ORION ORIGINAL DATA'!$C$8:$C$228)</f>
        <v>0</v>
      </c>
      <c r="G274" s="8">
        <f t="shared" si="16"/>
        <v>0</v>
      </c>
      <c r="H274" s="6">
        <f>SUMIF('NETSUITE ORIGINAL DATA'!$A$8:$A$5000,$A274,'NETSUITE ORIGINAL DATA'!$E$8:$E$5000)</f>
        <v>0</v>
      </c>
      <c r="I274" s="66">
        <f t="shared" si="17"/>
        <v>0</v>
      </c>
      <c r="K274" s="63">
        <f>SUMIF('ORION ORIGINAL DATA'!$A$8:$A$305,$A274,'ORION ORIGINAL DATA'!$D$8:$D$305)+D274</f>
        <v>0</v>
      </c>
      <c r="L274" s="6">
        <f>SUMIF('NETSUITE ORIGINAL DATA'!$A$8:$A$5000,$A274,'NETSUITE ORIGINAL DATA'!$G$8:$G$5000)</f>
        <v>0</v>
      </c>
      <c r="M274" s="68">
        <f t="shared" si="18"/>
        <v>0</v>
      </c>
      <c r="N274" s="6"/>
      <c r="O274" s="63">
        <f>SUMIF('ORION ORIGINAL DATA'!$A$8:$A$305,$A274,'ORION ORIGINAL DATA'!$E$8:$E$305)-D274</f>
        <v>0</v>
      </c>
      <c r="P274" s="6">
        <f>SUMIF('NETSUITE ORIGINAL DATA'!$A$8:$A$5000,$A274,'NETSUITE ORIGINAL DATA'!$E$8:$E$5000)-SUMIF('NETSUITE ORIGINAL DATA'!$A$8:$A$5000,$A274,'NETSUITE ORIGINAL DATA'!$G$8:$G$5000)</f>
        <v>0</v>
      </c>
      <c r="Q274" s="66">
        <f t="shared" si="19"/>
        <v>0</v>
      </c>
      <c r="R274" s="8"/>
    </row>
    <row r="275" spans="1:18" s="30" customFormat="1" x14ac:dyDescent="0.15">
      <c r="A275" s="15" t="s">
        <v>314</v>
      </c>
      <c r="B275" s="30" t="str">
        <f>IFERROR(VLOOKUP(A275,'NETSUITE ORIGINAL DATA'!$A$8:$J$957,2,FALSE),0)</f>
        <v>Hammer - Purple - CC10107344WE</v>
      </c>
      <c r="C275" s="6"/>
      <c r="D275" s="63">
        <f>IFERROR(VLOOKUP($A275,'ORION ORIGINAL DATA'!$A$231:$H$234,3,0),0)</f>
        <v>0</v>
      </c>
      <c r="E275" s="6">
        <f>IFERROR(VLOOKUP($A275,'ORION ORIGINAL DATA'!$A$237:$H$305,3,0),0)</f>
        <v>0</v>
      </c>
      <c r="F275" s="6">
        <f>SUMIF('ORION ORIGINAL DATA'!$A$8:$A$228,$A275,'ORION ORIGINAL DATA'!$C$8:$C$228)</f>
        <v>0</v>
      </c>
      <c r="G275" s="8">
        <f t="shared" si="16"/>
        <v>0</v>
      </c>
      <c r="H275" s="6">
        <f>SUMIF('NETSUITE ORIGINAL DATA'!$A$8:$A$5000,$A275,'NETSUITE ORIGINAL DATA'!$E$8:$E$5000)</f>
        <v>0</v>
      </c>
      <c r="I275" s="66">
        <f t="shared" si="17"/>
        <v>0</v>
      </c>
      <c r="K275" s="63">
        <f>SUMIF('ORION ORIGINAL DATA'!$A$8:$A$305,$A275,'ORION ORIGINAL DATA'!$D$8:$D$305)+D275</f>
        <v>0</v>
      </c>
      <c r="L275" s="6">
        <f>SUMIF('NETSUITE ORIGINAL DATA'!$A$8:$A$5000,$A275,'NETSUITE ORIGINAL DATA'!$G$8:$G$5000)</f>
        <v>0</v>
      </c>
      <c r="M275" s="68">
        <f t="shared" si="18"/>
        <v>0</v>
      </c>
      <c r="N275" s="6"/>
      <c r="O275" s="63">
        <f>SUMIF('ORION ORIGINAL DATA'!$A$8:$A$305,$A275,'ORION ORIGINAL DATA'!$E$8:$E$305)-D275</f>
        <v>0</v>
      </c>
      <c r="P275" s="6">
        <f>SUMIF('NETSUITE ORIGINAL DATA'!$A$8:$A$5000,$A275,'NETSUITE ORIGINAL DATA'!$E$8:$E$5000)-SUMIF('NETSUITE ORIGINAL DATA'!$A$8:$A$5000,$A275,'NETSUITE ORIGINAL DATA'!$G$8:$G$5000)</f>
        <v>0</v>
      </c>
      <c r="Q275" s="66">
        <f t="shared" si="19"/>
        <v>0</v>
      </c>
      <c r="R275" s="8"/>
    </row>
    <row r="276" spans="1:18" s="30" customFormat="1" x14ac:dyDescent="0.15">
      <c r="A276" s="15" t="s">
        <v>315</v>
      </c>
      <c r="B276" s="30" t="str">
        <f>IFERROR(VLOOKUP(A276,'NETSUITE ORIGINAL DATA'!$A$8:$J$957,2,FALSE),0)</f>
        <v>Tool Box Handle - Green - CC10106972WE</v>
      </c>
      <c r="C276" s="6"/>
      <c r="D276" s="63">
        <f>IFERROR(VLOOKUP($A276,'ORION ORIGINAL DATA'!$A$231:$H$234,3,0),0)</f>
        <v>0</v>
      </c>
      <c r="E276" s="6">
        <f>IFERROR(VLOOKUP($A276,'ORION ORIGINAL DATA'!$A$237:$H$305,3,0),0)</f>
        <v>0</v>
      </c>
      <c r="F276" s="6">
        <f>SUMIF('ORION ORIGINAL DATA'!$A$8:$A$228,$A276,'ORION ORIGINAL DATA'!$C$8:$C$228)</f>
        <v>0</v>
      </c>
      <c r="G276" s="8">
        <f t="shared" si="16"/>
        <v>0</v>
      </c>
      <c r="H276" s="6">
        <f>SUMIF('NETSUITE ORIGINAL DATA'!$A$8:$A$5000,$A276,'NETSUITE ORIGINAL DATA'!$E$8:$E$5000)</f>
        <v>0</v>
      </c>
      <c r="I276" s="66">
        <f t="shared" si="17"/>
        <v>0</v>
      </c>
      <c r="K276" s="63">
        <f>SUMIF('ORION ORIGINAL DATA'!$A$8:$A$305,$A276,'ORION ORIGINAL DATA'!$D$8:$D$305)+D276</f>
        <v>0</v>
      </c>
      <c r="L276" s="6">
        <f>SUMIF('NETSUITE ORIGINAL DATA'!$A$8:$A$5000,$A276,'NETSUITE ORIGINAL DATA'!$G$8:$G$5000)</f>
        <v>0</v>
      </c>
      <c r="M276" s="68">
        <f t="shared" si="18"/>
        <v>0</v>
      </c>
      <c r="N276" s="6"/>
      <c r="O276" s="63">
        <f>SUMIF('ORION ORIGINAL DATA'!$A$8:$A$305,$A276,'ORION ORIGINAL DATA'!$E$8:$E$305)-D276</f>
        <v>0</v>
      </c>
      <c r="P276" s="6">
        <f>SUMIF('NETSUITE ORIGINAL DATA'!$A$8:$A$5000,$A276,'NETSUITE ORIGINAL DATA'!$E$8:$E$5000)-SUMIF('NETSUITE ORIGINAL DATA'!$A$8:$A$5000,$A276,'NETSUITE ORIGINAL DATA'!$G$8:$G$5000)</f>
        <v>0</v>
      </c>
      <c r="Q276" s="66">
        <f t="shared" si="19"/>
        <v>0</v>
      </c>
      <c r="R276" s="8"/>
    </row>
    <row r="277" spans="1:18" s="30" customFormat="1" x14ac:dyDescent="0.15">
      <c r="A277" s="15" t="s">
        <v>316</v>
      </c>
      <c r="B277" s="30" t="str">
        <f>IFERROR(VLOOKUP(A277,'NETSUITE ORIGINAL DATA'!$A$8:$J$957,2,FALSE),0)</f>
        <v>Toolbox Handle - Yellow - CC10106976WE</v>
      </c>
      <c r="C277" s="6"/>
      <c r="D277" s="63">
        <f>IFERROR(VLOOKUP($A277,'ORION ORIGINAL DATA'!$A$231:$H$234,3,0),0)</f>
        <v>0</v>
      </c>
      <c r="E277" s="6">
        <f>IFERROR(VLOOKUP($A277,'ORION ORIGINAL DATA'!$A$237:$H$305,3,0),0)</f>
        <v>0</v>
      </c>
      <c r="F277" s="6">
        <f>SUMIF('ORION ORIGINAL DATA'!$A$8:$A$228,$A277,'ORION ORIGINAL DATA'!$C$8:$C$228)</f>
        <v>0</v>
      </c>
      <c r="G277" s="8">
        <f t="shared" si="16"/>
        <v>0</v>
      </c>
      <c r="H277" s="6">
        <f>SUMIF('NETSUITE ORIGINAL DATA'!$A$8:$A$5000,$A277,'NETSUITE ORIGINAL DATA'!$E$8:$E$5000)</f>
        <v>0</v>
      </c>
      <c r="I277" s="66">
        <f t="shared" si="17"/>
        <v>0</v>
      </c>
      <c r="K277" s="63">
        <f>SUMIF('ORION ORIGINAL DATA'!$A$8:$A$305,$A277,'ORION ORIGINAL DATA'!$D$8:$D$305)+D277</f>
        <v>0</v>
      </c>
      <c r="L277" s="6">
        <f>SUMIF('NETSUITE ORIGINAL DATA'!$A$8:$A$5000,$A277,'NETSUITE ORIGINAL DATA'!$G$8:$G$5000)</f>
        <v>0</v>
      </c>
      <c r="M277" s="68">
        <f t="shared" si="18"/>
        <v>0</v>
      </c>
      <c r="N277" s="6"/>
      <c r="O277" s="63">
        <f>SUMIF('ORION ORIGINAL DATA'!$A$8:$A$305,$A277,'ORION ORIGINAL DATA'!$E$8:$E$305)-D277</f>
        <v>0</v>
      </c>
      <c r="P277" s="6">
        <f>SUMIF('NETSUITE ORIGINAL DATA'!$A$8:$A$5000,$A277,'NETSUITE ORIGINAL DATA'!$E$8:$E$5000)-SUMIF('NETSUITE ORIGINAL DATA'!$A$8:$A$5000,$A277,'NETSUITE ORIGINAL DATA'!$G$8:$G$5000)</f>
        <v>0</v>
      </c>
      <c r="Q277" s="66">
        <f t="shared" si="19"/>
        <v>0</v>
      </c>
      <c r="R277" s="8"/>
    </row>
    <row r="278" spans="1:18" s="30" customFormat="1" x14ac:dyDescent="0.15">
      <c r="A278" s="15" t="s">
        <v>319</v>
      </c>
      <c r="B278" s="30" t="str">
        <f>IFERROR(VLOOKUP(A278,'NETSUITE ORIGINAL DATA'!$A$8:$J$957,2,FALSE),0)</f>
        <v>GT  Helicopter - Green</v>
      </c>
      <c r="C278" s="6"/>
      <c r="D278" s="63">
        <f>IFERROR(VLOOKUP($A278,'ORION ORIGINAL DATA'!$A$231:$H$234,3,0),0)</f>
        <v>0</v>
      </c>
      <c r="E278" s="6">
        <f>IFERROR(VLOOKUP($A278,'ORION ORIGINAL DATA'!$A$237:$H$305,3,0),0)</f>
        <v>0</v>
      </c>
      <c r="F278" s="6">
        <f>SUMIF('ORION ORIGINAL DATA'!$A$8:$A$228,$A278,'ORION ORIGINAL DATA'!$C$8:$C$228)</f>
        <v>370</v>
      </c>
      <c r="G278" s="8">
        <f t="shared" si="16"/>
        <v>370</v>
      </c>
      <c r="H278" s="6">
        <f>SUMIF('NETSUITE ORIGINAL DATA'!$A$8:$A$5000,$A278,'NETSUITE ORIGINAL DATA'!$E$8:$E$5000)</f>
        <v>370</v>
      </c>
      <c r="I278" s="66">
        <f t="shared" si="17"/>
        <v>0</v>
      </c>
      <c r="K278" s="63">
        <f>SUMIF('ORION ORIGINAL DATA'!$A$8:$A$305,$A278,'ORION ORIGINAL DATA'!$D$8:$D$305)+D278</f>
        <v>18</v>
      </c>
      <c r="L278" s="6">
        <f>SUMIF('NETSUITE ORIGINAL DATA'!$A$8:$A$5000,$A278,'NETSUITE ORIGINAL DATA'!$G$8:$G$5000)</f>
        <v>18</v>
      </c>
      <c r="M278" s="68">
        <f t="shared" si="18"/>
        <v>0</v>
      </c>
      <c r="N278" s="6"/>
      <c r="O278" s="63">
        <f>SUMIF('ORION ORIGINAL DATA'!$A$8:$A$305,$A278,'ORION ORIGINAL DATA'!$E$8:$E$305)-D278</f>
        <v>352</v>
      </c>
      <c r="P278" s="6">
        <f>SUMIF('NETSUITE ORIGINAL DATA'!$A$8:$A$5000,$A278,'NETSUITE ORIGINAL DATA'!$E$8:$E$5000)-SUMIF('NETSUITE ORIGINAL DATA'!$A$8:$A$5000,$A278,'NETSUITE ORIGINAL DATA'!$G$8:$G$5000)</f>
        <v>352</v>
      </c>
      <c r="Q278" s="66">
        <f t="shared" si="19"/>
        <v>0</v>
      </c>
      <c r="R278" s="8"/>
    </row>
    <row r="279" spans="1:18" s="30" customFormat="1" x14ac:dyDescent="0.15">
      <c r="A279" s="15" t="s">
        <v>320</v>
      </c>
      <c r="B279" s="30" t="str">
        <f>IFERROR(VLOOKUP(A279,'NETSUITE ORIGINAL DATA'!$A$8:$J$957,2,FALSE),0)</f>
        <v>Green Toys Helicopter Assembly - ORIG YELLOW 129C - CC10106976WE - Bulk Packed</v>
      </c>
      <c r="C279" s="6"/>
      <c r="D279" s="63">
        <f>IFERROR(VLOOKUP($A279,'ORION ORIGINAL DATA'!$A$231:$H$234,3,0),0)</f>
        <v>0</v>
      </c>
      <c r="E279" s="6">
        <f>IFERROR(VLOOKUP($A279,'ORION ORIGINAL DATA'!$A$237:$H$305,3,0),0)</f>
        <v>0</v>
      </c>
      <c r="F279" s="6">
        <f>SUMIF('ORION ORIGINAL DATA'!$A$8:$A$228,$A279,'ORION ORIGINAL DATA'!$C$8:$C$228)</f>
        <v>0</v>
      </c>
      <c r="G279" s="8">
        <f t="shared" si="16"/>
        <v>0</v>
      </c>
      <c r="H279" s="6">
        <f>SUMIF('NETSUITE ORIGINAL DATA'!$A$8:$A$5000,$A279,'NETSUITE ORIGINAL DATA'!$E$8:$E$5000)</f>
        <v>0</v>
      </c>
      <c r="I279" s="66">
        <f t="shared" si="17"/>
        <v>0</v>
      </c>
      <c r="K279" s="63">
        <f>SUMIF('ORION ORIGINAL DATA'!$A$8:$A$305,$A279,'ORION ORIGINAL DATA'!$D$8:$D$305)+D279</f>
        <v>0</v>
      </c>
      <c r="L279" s="6">
        <f>SUMIF('NETSUITE ORIGINAL DATA'!$A$8:$A$5000,$A279,'NETSUITE ORIGINAL DATA'!$G$8:$G$5000)</f>
        <v>0</v>
      </c>
      <c r="M279" s="68">
        <f t="shared" si="18"/>
        <v>0</v>
      </c>
      <c r="N279" s="6"/>
      <c r="O279" s="63">
        <f>SUMIF('ORION ORIGINAL DATA'!$A$8:$A$305,$A279,'ORION ORIGINAL DATA'!$E$8:$E$305)-D279</f>
        <v>0</v>
      </c>
      <c r="P279" s="6">
        <f>SUMIF('NETSUITE ORIGINAL DATA'!$A$8:$A$5000,$A279,'NETSUITE ORIGINAL DATA'!$E$8:$E$5000)-SUMIF('NETSUITE ORIGINAL DATA'!$A$8:$A$5000,$A279,'NETSUITE ORIGINAL DATA'!$G$8:$G$5000)</f>
        <v>0</v>
      </c>
      <c r="Q279" s="66">
        <f t="shared" si="19"/>
        <v>0</v>
      </c>
      <c r="R279" s="8"/>
    </row>
    <row r="280" spans="1:18" s="30" customFormat="1" x14ac:dyDescent="0.15">
      <c r="A280" s="15" t="s">
        <v>321</v>
      </c>
      <c r="B280" s="30" t="str">
        <f>IFERROR(VLOOKUP(A280,'NETSUITE ORIGINAL DATA'!$A$8:$J$957,2,FALSE),0)</f>
        <v>Jump Rope Handle Green</v>
      </c>
      <c r="C280" s="6"/>
      <c r="D280" s="63">
        <f>IFERROR(VLOOKUP($A280,'ORION ORIGINAL DATA'!$A$231:$H$234,3,0),0)</f>
        <v>0</v>
      </c>
      <c r="E280" s="6">
        <f>IFERROR(VLOOKUP($A280,'ORION ORIGINAL DATA'!$A$237:$H$305,3,0),0)</f>
        <v>0</v>
      </c>
      <c r="F280" s="6">
        <f>SUMIF('ORION ORIGINAL DATA'!$A$8:$A$228,$A280,'ORION ORIGINAL DATA'!$C$8:$C$228)</f>
        <v>0</v>
      </c>
      <c r="G280" s="8">
        <f t="shared" si="16"/>
        <v>0</v>
      </c>
      <c r="H280" s="6">
        <f>SUMIF('NETSUITE ORIGINAL DATA'!$A$8:$A$5000,$A280,'NETSUITE ORIGINAL DATA'!$E$8:$E$5000)</f>
        <v>0</v>
      </c>
      <c r="I280" s="66">
        <f t="shared" si="17"/>
        <v>0</v>
      </c>
      <c r="K280" s="63">
        <f>SUMIF('ORION ORIGINAL DATA'!$A$8:$A$305,$A280,'ORION ORIGINAL DATA'!$D$8:$D$305)+D280</f>
        <v>0</v>
      </c>
      <c r="L280" s="6">
        <f>SUMIF('NETSUITE ORIGINAL DATA'!$A$8:$A$5000,$A280,'NETSUITE ORIGINAL DATA'!$G$8:$G$5000)</f>
        <v>0</v>
      </c>
      <c r="M280" s="68">
        <f t="shared" si="18"/>
        <v>0</v>
      </c>
      <c r="N280" s="6"/>
      <c r="O280" s="63">
        <f>SUMIF('ORION ORIGINAL DATA'!$A$8:$A$305,$A280,'ORION ORIGINAL DATA'!$E$8:$E$305)-D280</f>
        <v>0</v>
      </c>
      <c r="P280" s="6">
        <f>SUMIF('NETSUITE ORIGINAL DATA'!$A$8:$A$5000,$A280,'NETSUITE ORIGINAL DATA'!$E$8:$E$5000)-SUMIF('NETSUITE ORIGINAL DATA'!$A$8:$A$5000,$A280,'NETSUITE ORIGINAL DATA'!$G$8:$G$5000)</f>
        <v>0</v>
      </c>
      <c r="Q280" s="66">
        <f t="shared" si="19"/>
        <v>0</v>
      </c>
      <c r="R280" s="8"/>
    </row>
    <row r="281" spans="1:18" s="30" customFormat="1" x14ac:dyDescent="0.15">
      <c r="A281" s="15" t="s">
        <v>322</v>
      </c>
      <c r="B281" s="30" t="str">
        <f>IFERROR(VLOOKUP(A281,'NETSUITE ORIGINAL DATA'!$A$8:$J$957,2,FALSE),0)</f>
        <v>Jump Rope Handle Pink</v>
      </c>
      <c r="C281" s="6"/>
      <c r="D281" s="63">
        <f>IFERROR(VLOOKUP($A281,'ORION ORIGINAL DATA'!$A$231:$H$234,3,0),0)</f>
        <v>0</v>
      </c>
      <c r="E281" s="6">
        <f>IFERROR(VLOOKUP($A281,'ORION ORIGINAL DATA'!$A$237:$H$305,3,0),0)</f>
        <v>0</v>
      </c>
      <c r="F281" s="6">
        <f>SUMIF('ORION ORIGINAL DATA'!$A$8:$A$228,$A281,'ORION ORIGINAL DATA'!$C$8:$C$228)</f>
        <v>0</v>
      </c>
      <c r="G281" s="8">
        <f t="shared" si="16"/>
        <v>0</v>
      </c>
      <c r="H281" s="6">
        <f>SUMIF('NETSUITE ORIGINAL DATA'!$A$8:$A$5000,$A281,'NETSUITE ORIGINAL DATA'!$E$8:$E$5000)</f>
        <v>0</v>
      </c>
      <c r="I281" s="66">
        <f t="shared" si="17"/>
        <v>0</v>
      </c>
      <c r="K281" s="63">
        <f>SUMIF('ORION ORIGINAL DATA'!$A$8:$A$305,$A281,'ORION ORIGINAL DATA'!$D$8:$D$305)+D281</f>
        <v>0</v>
      </c>
      <c r="L281" s="6">
        <f>SUMIF('NETSUITE ORIGINAL DATA'!$A$8:$A$5000,$A281,'NETSUITE ORIGINAL DATA'!$G$8:$G$5000)</f>
        <v>0</v>
      </c>
      <c r="M281" s="68">
        <f t="shared" si="18"/>
        <v>0</v>
      </c>
      <c r="N281" s="6"/>
      <c r="O281" s="63">
        <f>SUMIF('ORION ORIGINAL DATA'!$A$8:$A$305,$A281,'ORION ORIGINAL DATA'!$E$8:$E$305)-D281</f>
        <v>0</v>
      </c>
      <c r="P281" s="6">
        <f>SUMIF('NETSUITE ORIGINAL DATA'!$A$8:$A$5000,$A281,'NETSUITE ORIGINAL DATA'!$E$8:$E$5000)-SUMIF('NETSUITE ORIGINAL DATA'!$A$8:$A$5000,$A281,'NETSUITE ORIGINAL DATA'!$G$8:$G$5000)</f>
        <v>0</v>
      </c>
      <c r="Q281" s="66">
        <f t="shared" si="19"/>
        <v>0</v>
      </c>
      <c r="R281" s="8"/>
    </row>
    <row r="282" spans="1:18" s="30" customFormat="1" x14ac:dyDescent="0.15">
      <c r="A282" s="15" t="s">
        <v>323</v>
      </c>
      <c r="B282" s="30" t="str">
        <f>IFERROR(VLOOKUP(A282,'NETSUITE ORIGINAL DATA'!$A$8:$J$957,2,FALSE),0)</f>
        <v>Jump Rope Handle Purple</v>
      </c>
      <c r="C282" s="6"/>
      <c r="D282" s="63">
        <f>IFERROR(VLOOKUP($A282,'ORION ORIGINAL DATA'!$A$231:$H$234,3,0),0)</f>
        <v>0</v>
      </c>
      <c r="E282" s="6">
        <f>IFERROR(VLOOKUP($A282,'ORION ORIGINAL DATA'!$A$237:$H$305,3,0),0)</f>
        <v>0</v>
      </c>
      <c r="F282" s="6">
        <f>SUMIF('ORION ORIGINAL DATA'!$A$8:$A$228,$A282,'ORION ORIGINAL DATA'!$C$8:$C$228)</f>
        <v>0</v>
      </c>
      <c r="G282" s="8">
        <f t="shared" si="16"/>
        <v>0</v>
      </c>
      <c r="H282" s="6">
        <f>SUMIF('NETSUITE ORIGINAL DATA'!$A$8:$A$5000,$A282,'NETSUITE ORIGINAL DATA'!$E$8:$E$5000)</f>
        <v>0</v>
      </c>
      <c r="I282" s="66">
        <f t="shared" si="17"/>
        <v>0</v>
      </c>
      <c r="K282" s="63">
        <f>SUMIF('ORION ORIGINAL DATA'!$A$8:$A$305,$A282,'ORION ORIGINAL DATA'!$D$8:$D$305)+D282</f>
        <v>0</v>
      </c>
      <c r="L282" s="6">
        <f>SUMIF('NETSUITE ORIGINAL DATA'!$A$8:$A$5000,$A282,'NETSUITE ORIGINAL DATA'!$G$8:$G$5000)</f>
        <v>0</v>
      </c>
      <c r="M282" s="68">
        <f t="shared" si="18"/>
        <v>0</v>
      </c>
      <c r="N282" s="6"/>
      <c r="O282" s="63">
        <f>SUMIF('ORION ORIGINAL DATA'!$A$8:$A$305,$A282,'ORION ORIGINAL DATA'!$E$8:$E$305)-D282</f>
        <v>0</v>
      </c>
      <c r="P282" s="6">
        <f>SUMIF('NETSUITE ORIGINAL DATA'!$A$8:$A$5000,$A282,'NETSUITE ORIGINAL DATA'!$E$8:$E$5000)-SUMIF('NETSUITE ORIGINAL DATA'!$A$8:$A$5000,$A282,'NETSUITE ORIGINAL DATA'!$G$8:$G$5000)</f>
        <v>0</v>
      </c>
      <c r="Q282" s="66">
        <f t="shared" si="19"/>
        <v>0</v>
      </c>
      <c r="R282" s="8"/>
    </row>
    <row r="283" spans="1:18" s="30" customFormat="1" x14ac:dyDescent="0.15">
      <c r="A283" s="15" t="s">
        <v>48</v>
      </c>
      <c r="B283" s="30" t="str">
        <f>IFERROR(VLOOKUP(A283,'NETSUITE ORIGINAL DATA'!$A$8:$J$957,2,FALSE),0)</f>
        <v>JMP01R-A</v>
      </c>
      <c r="C283" s="6"/>
      <c r="D283" s="63">
        <f>IFERROR(VLOOKUP($A283,'ORION ORIGINAL DATA'!$A$231:$H$234,3,0),0)</f>
        <v>0</v>
      </c>
      <c r="E283" s="6">
        <f>IFERROR(VLOOKUP($A283,'ORION ORIGINAL DATA'!$A$237:$H$305,3,0),0)</f>
        <v>0</v>
      </c>
      <c r="F283" s="6">
        <f>SUMIF('ORION ORIGINAL DATA'!$A$8:$A$228,$A283,'ORION ORIGINAL DATA'!$C$8:$C$228)</f>
        <v>19</v>
      </c>
      <c r="G283" s="8">
        <f t="shared" si="16"/>
        <v>19</v>
      </c>
      <c r="H283" s="6">
        <f>SUMIF('NETSUITE ORIGINAL DATA'!$A$8:$A$5000,$A283,'NETSUITE ORIGINAL DATA'!$E$8:$E$5000)</f>
        <v>19</v>
      </c>
      <c r="I283" s="66">
        <f t="shared" si="17"/>
        <v>0</v>
      </c>
      <c r="K283" s="63">
        <f>SUMIF('ORION ORIGINAL DATA'!$A$8:$A$305,$A283,'ORION ORIGINAL DATA'!$D$8:$D$305)+D283</f>
        <v>0</v>
      </c>
      <c r="L283" s="6">
        <f>SUMIF('NETSUITE ORIGINAL DATA'!$A$8:$A$5000,$A283,'NETSUITE ORIGINAL DATA'!$G$8:$G$5000)</f>
        <v>0</v>
      </c>
      <c r="M283" s="68">
        <f t="shared" si="18"/>
        <v>0</v>
      </c>
      <c r="N283" s="6"/>
      <c r="O283" s="63">
        <f>SUMIF('ORION ORIGINAL DATA'!$A$8:$A$305,$A283,'ORION ORIGINAL DATA'!$E$8:$E$305)-D283</f>
        <v>19</v>
      </c>
      <c r="P283" s="6">
        <f>SUMIF('NETSUITE ORIGINAL DATA'!$A$8:$A$5000,$A283,'NETSUITE ORIGINAL DATA'!$E$8:$E$5000)-SUMIF('NETSUITE ORIGINAL DATA'!$A$8:$A$5000,$A283,'NETSUITE ORIGINAL DATA'!$G$8:$G$5000)</f>
        <v>19</v>
      </c>
      <c r="Q283" s="66">
        <f t="shared" si="19"/>
        <v>0</v>
      </c>
      <c r="R283" s="8"/>
    </row>
    <row r="284" spans="1:18" s="30" customFormat="1" x14ac:dyDescent="0.15">
      <c r="A284" s="15" t="s">
        <v>50</v>
      </c>
      <c r="B284" s="30" t="str">
        <f>IFERROR(VLOOKUP(A284,'NETSUITE ORIGINAL DATA'!$A$8:$J$957,2,FALSE),0)</f>
        <v>JPR01R</v>
      </c>
      <c r="C284" s="6"/>
      <c r="D284" s="63">
        <f>IFERROR(VLOOKUP($A284,'ORION ORIGINAL DATA'!$A$231:$H$234,3,0),0)</f>
        <v>0</v>
      </c>
      <c r="E284" s="6">
        <f>IFERROR(VLOOKUP($A284,'ORION ORIGINAL DATA'!$A$237:$H$305,3,0),0)</f>
        <v>0</v>
      </c>
      <c r="F284" s="6">
        <f>SUMIF('ORION ORIGINAL DATA'!$A$8:$A$228,$A284,'ORION ORIGINAL DATA'!$C$8:$C$228)</f>
        <v>0</v>
      </c>
      <c r="G284" s="8">
        <f t="shared" si="16"/>
        <v>0</v>
      </c>
      <c r="H284" s="6">
        <f>SUMIF('NETSUITE ORIGINAL DATA'!$A$8:$A$5000,$A284,'NETSUITE ORIGINAL DATA'!$E$8:$E$5000)</f>
        <v>0</v>
      </c>
      <c r="I284" s="66">
        <f t="shared" si="17"/>
        <v>0</v>
      </c>
      <c r="K284" s="63">
        <f>SUMIF('ORION ORIGINAL DATA'!$A$8:$A$305,$A284,'ORION ORIGINAL DATA'!$D$8:$D$305)+D284</f>
        <v>0</v>
      </c>
      <c r="L284" s="6">
        <f>SUMIF('NETSUITE ORIGINAL DATA'!$A$8:$A$5000,$A284,'NETSUITE ORIGINAL DATA'!$G$8:$G$5000)</f>
        <v>0</v>
      </c>
      <c r="M284" s="68">
        <f t="shared" si="18"/>
        <v>0</v>
      </c>
      <c r="N284" s="6"/>
      <c r="O284" s="63">
        <f>SUMIF('ORION ORIGINAL DATA'!$A$8:$A$305,$A284,'ORION ORIGINAL DATA'!$E$8:$E$305)-D284</f>
        <v>0</v>
      </c>
      <c r="P284" s="6">
        <f>SUMIF('NETSUITE ORIGINAL DATA'!$A$8:$A$5000,$A284,'NETSUITE ORIGINAL DATA'!$E$8:$E$5000)-SUMIF('NETSUITE ORIGINAL DATA'!$A$8:$A$5000,$A284,'NETSUITE ORIGINAL DATA'!$G$8:$G$5000)</f>
        <v>0</v>
      </c>
      <c r="Q284" s="66">
        <f t="shared" si="19"/>
        <v>0</v>
      </c>
      <c r="R284" s="8"/>
    </row>
    <row r="285" spans="1:18" s="30" customFormat="1" x14ac:dyDescent="0.15">
      <c r="A285" s="15" t="s">
        <v>324</v>
      </c>
      <c r="B285" s="30" t="str">
        <f>IFERROR(VLOOKUP(A285,'NETSUITE ORIGINAL DATA'!$A$8:$J$957,2,FALSE),0)</f>
        <v>Yellow Knife</v>
      </c>
      <c r="C285" s="6"/>
      <c r="D285" s="63">
        <f>IFERROR(VLOOKUP($A285,'ORION ORIGINAL DATA'!$A$231:$H$234,3,0),0)</f>
        <v>0</v>
      </c>
      <c r="E285" s="6">
        <f>IFERROR(VLOOKUP($A285,'ORION ORIGINAL DATA'!$A$237:$H$305,3,0),0)</f>
        <v>0</v>
      </c>
      <c r="F285" s="6">
        <f>SUMIF('ORION ORIGINAL DATA'!$A$8:$A$228,$A285,'ORION ORIGINAL DATA'!$C$8:$C$228)</f>
        <v>0</v>
      </c>
      <c r="G285" s="8">
        <f t="shared" si="16"/>
        <v>0</v>
      </c>
      <c r="H285" s="6">
        <f>SUMIF('NETSUITE ORIGINAL DATA'!$A$8:$A$5000,$A285,'NETSUITE ORIGINAL DATA'!$E$8:$E$5000)</f>
        <v>0</v>
      </c>
      <c r="I285" s="66">
        <f t="shared" si="17"/>
        <v>0</v>
      </c>
      <c r="K285" s="63">
        <f>SUMIF('ORION ORIGINAL DATA'!$A$8:$A$305,$A285,'ORION ORIGINAL DATA'!$D$8:$D$305)+D285</f>
        <v>0</v>
      </c>
      <c r="L285" s="6">
        <f>SUMIF('NETSUITE ORIGINAL DATA'!$A$8:$A$5000,$A285,'NETSUITE ORIGINAL DATA'!$G$8:$G$5000)</f>
        <v>0</v>
      </c>
      <c r="M285" s="68">
        <f t="shared" si="18"/>
        <v>0</v>
      </c>
      <c r="N285" s="6"/>
      <c r="O285" s="63">
        <f>SUMIF('ORION ORIGINAL DATA'!$A$8:$A$305,$A285,'ORION ORIGINAL DATA'!$E$8:$E$305)-D285</f>
        <v>0</v>
      </c>
      <c r="P285" s="6">
        <f>SUMIF('NETSUITE ORIGINAL DATA'!$A$8:$A$5000,$A285,'NETSUITE ORIGINAL DATA'!$E$8:$E$5000)-SUMIF('NETSUITE ORIGINAL DATA'!$A$8:$A$5000,$A285,'NETSUITE ORIGINAL DATA'!$G$8:$G$5000)</f>
        <v>0</v>
      </c>
      <c r="Q285" s="66">
        <f t="shared" si="19"/>
        <v>0</v>
      </c>
      <c r="R285" s="8"/>
    </row>
    <row r="286" spans="1:18" s="30" customFormat="1" x14ac:dyDescent="0.15">
      <c r="A286" s="15" t="s">
        <v>326</v>
      </c>
      <c r="B286" s="30" t="str">
        <f>IFERROR(VLOOKUP(A286,'NETSUITE ORIGINAL DATA'!$A$8:$J$957,2,FALSE),0)</f>
        <v>Assembled Kettle (top, bottom, screws and labor for assembly)</v>
      </c>
      <c r="C286" s="6"/>
      <c r="D286" s="63">
        <f>IFERROR(VLOOKUP($A286,'ORION ORIGINAL DATA'!$A$231:$H$234,3,0),0)</f>
        <v>0</v>
      </c>
      <c r="E286" s="6">
        <f>IFERROR(VLOOKUP($A286,'ORION ORIGINAL DATA'!$A$237:$H$305,3,0),0)</f>
        <v>0</v>
      </c>
      <c r="F286" s="6">
        <f>SUMIF('ORION ORIGINAL DATA'!$A$8:$A$228,$A286,'ORION ORIGINAL DATA'!$C$8:$C$228)</f>
        <v>0</v>
      </c>
      <c r="G286" s="8">
        <f t="shared" si="16"/>
        <v>0</v>
      </c>
      <c r="H286" s="6">
        <f>SUMIF('NETSUITE ORIGINAL DATA'!$A$8:$A$5000,$A286,'NETSUITE ORIGINAL DATA'!$E$8:$E$5000)</f>
        <v>0</v>
      </c>
      <c r="I286" s="66">
        <f t="shared" si="17"/>
        <v>0</v>
      </c>
      <c r="K286" s="63">
        <f>SUMIF('ORION ORIGINAL DATA'!$A$8:$A$305,$A286,'ORION ORIGINAL DATA'!$D$8:$D$305)+D286</f>
        <v>0</v>
      </c>
      <c r="L286" s="6">
        <f>SUMIF('NETSUITE ORIGINAL DATA'!$A$8:$A$5000,$A286,'NETSUITE ORIGINAL DATA'!$G$8:$G$5000)</f>
        <v>0</v>
      </c>
      <c r="M286" s="68">
        <f t="shared" si="18"/>
        <v>0</v>
      </c>
      <c r="N286" s="6"/>
      <c r="O286" s="63">
        <f>SUMIF('ORION ORIGINAL DATA'!$A$8:$A$305,$A286,'ORION ORIGINAL DATA'!$E$8:$E$305)-D286</f>
        <v>0</v>
      </c>
      <c r="P286" s="6">
        <f>SUMIF('NETSUITE ORIGINAL DATA'!$A$8:$A$5000,$A286,'NETSUITE ORIGINAL DATA'!$E$8:$E$5000)-SUMIF('NETSUITE ORIGINAL DATA'!$A$8:$A$5000,$A286,'NETSUITE ORIGINAL DATA'!$G$8:$G$5000)</f>
        <v>0</v>
      </c>
      <c r="Q286" s="66">
        <f t="shared" si="19"/>
        <v>0</v>
      </c>
      <c r="R286" s="8"/>
    </row>
    <row r="287" spans="1:18" s="30" customFormat="1" x14ac:dyDescent="0.15">
      <c r="A287" s="15" t="s">
        <v>328</v>
      </c>
      <c r="B287" s="30" t="str">
        <f>IFERROR(VLOOKUP(A287,'NETSUITE ORIGINAL DATA'!$A$8:$J$957,2,FALSE),0)</f>
        <v>Kettle Bottom - Redesign - Blue 298U-CC10106972WE</v>
      </c>
      <c r="C287" s="6"/>
      <c r="D287" s="63">
        <f>IFERROR(VLOOKUP($A287,'ORION ORIGINAL DATA'!$A$231:$H$234,3,0),0)</f>
        <v>0</v>
      </c>
      <c r="E287" s="6">
        <f>IFERROR(VLOOKUP($A287,'ORION ORIGINAL DATA'!$A$237:$H$305,3,0),0)</f>
        <v>0</v>
      </c>
      <c r="F287" s="6">
        <f>SUMIF('ORION ORIGINAL DATA'!$A$8:$A$228,$A287,'ORION ORIGINAL DATA'!$C$8:$C$228)</f>
        <v>0</v>
      </c>
      <c r="G287" s="8">
        <f t="shared" si="16"/>
        <v>0</v>
      </c>
      <c r="H287" s="6">
        <f>SUMIF('NETSUITE ORIGINAL DATA'!$A$8:$A$5000,$A287,'NETSUITE ORIGINAL DATA'!$E$8:$E$5000)</f>
        <v>0</v>
      </c>
      <c r="I287" s="66">
        <f t="shared" si="17"/>
        <v>0</v>
      </c>
      <c r="K287" s="63">
        <f>SUMIF('ORION ORIGINAL DATA'!$A$8:$A$305,$A287,'ORION ORIGINAL DATA'!$D$8:$D$305)+D287</f>
        <v>0</v>
      </c>
      <c r="L287" s="6">
        <f>SUMIF('NETSUITE ORIGINAL DATA'!$A$8:$A$5000,$A287,'NETSUITE ORIGINAL DATA'!$G$8:$G$5000)</f>
        <v>0</v>
      </c>
      <c r="M287" s="68">
        <f t="shared" si="18"/>
        <v>0</v>
      </c>
      <c r="N287" s="6"/>
      <c r="O287" s="63">
        <f>SUMIF('ORION ORIGINAL DATA'!$A$8:$A$305,$A287,'ORION ORIGINAL DATA'!$E$8:$E$305)-D287</f>
        <v>0</v>
      </c>
      <c r="P287" s="6">
        <f>SUMIF('NETSUITE ORIGINAL DATA'!$A$8:$A$5000,$A287,'NETSUITE ORIGINAL DATA'!$E$8:$E$5000)-SUMIF('NETSUITE ORIGINAL DATA'!$A$8:$A$5000,$A287,'NETSUITE ORIGINAL DATA'!$G$8:$G$5000)</f>
        <v>0</v>
      </c>
      <c r="Q287" s="66">
        <f t="shared" si="19"/>
        <v>0</v>
      </c>
      <c r="R287" s="8"/>
    </row>
    <row r="288" spans="1:18" s="30" customFormat="1" x14ac:dyDescent="0.15">
      <c r="A288" s="15" t="s">
        <v>329</v>
      </c>
      <c r="B288" s="30" t="str">
        <f>IFERROR(VLOOKUP(A288,'NETSUITE ORIGINAL DATA'!$A$8:$J$957,2,FALSE),0)</f>
        <v>Kettle Bottom - Orange (Original CC10106973WE)</v>
      </c>
      <c r="C288" s="6"/>
      <c r="D288" s="63">
        <f>IFERROR(VLOOKUP($A288,'ORION ORIGINAL DATA'!$A$231:$H$234,3,0),0)</f>
        <v>0</v>
      </c>
      <c r="E288" s="6">
        <f>IFERROR(VLOOKUP($A288,'ORION ORIGINAL DATA'!$A$237:$H$305,3,0),0)</f>
        <v>0</v>
      </c>
      <c r="F288" s="6">
        <f>SUMIF('ORION ORIGINAL DATA'!$A$8:$A$228,$A288,'ORION ORIGINAL DATA'!$C$8:$C$228)</f>
        <v>0</v>
      </c>
      <c r="G288" s="8">
        <f t="shared" si="16"/>
        <v>0</v>
      </c>
      <c r="H288" s="6">
        <f>SUMIF('NETSUITE ORIGINAL DATA'!$A$8:$A$5000,$A288,'NETSUITE ORIGINAL DATA'!$E$8:$E$5000)</f>
        <v>0</v>
      </c>
      <c r="I288" s="66">
        <f t="shared" si="17"/>
        <v>0</v>
      </c>
      <c r="K288" s="63">
        <f>SUMIF('ORION ORIGINAL DATA'!$A$8:$A$305,$A288,'ORION ORIGINAL DATA'!$D$8:$D$305)+D288</f>
        <v>0</v>
      </c>
      <c r="L288" s="6">
        <f>SUMIF('NETSUITE ORIGINAL DATA'!$A$8:$A$5000,$A288,'NETSUITE ORIGINAL DATA'!$G$8:$G$5000)</f>
        <v>0</v>
      </c>
      <c r="M288" s="68">
        <f t="shared" si="18"/>
        <v>0</v>
      </c>
      <c r="N288" s="6"/>
      <c r="O288" s="63">
        <f>SUMIF('ORION ORIGINAL DATA'!$A$8:$A$305,$A288,'ORION ORIGINAL DATA'!$E$8:$E$305)-D288</f>
        <v>0</v>
      </c>
      <c r="P288" s="6">
        <f>SUMIF('NETSUITE ORIGINAL DATA'!$A$8:$A$5000,$A288,'NETSUITE ORIGINAL DATA'!$E$8:$E$5000)-SUMIF('NETSUITE ORIGINAL DATA'!$A$8:$A$5000,$A288,'NETSUITE ORIGINAL DATA'!$G$8:$G$5000)</f>
        <v>0</v>
      </c>
      <c r="Q288" s="66">
        <f t="shared" si="19"/>
        <v>0</v>
      </c>
      <c r="R288" s="8"/>
    </row>
    <row r="289" spans="1:18" s="30" customFormat="1" x14ac:dyDescent="0.15">
      <c r="A289" s="15" t="s">
        <v>330</v>
      </c>
      <c r="B289" s="30" t="str">
        <f>IFERROR(VLOOKUP(A289,'NETSUITE ORIGINAL DATA'!$A$8:$J$957,2,FALSE),0)</f>
        <v>PBK Pink Kettle Bottom - Redesign</v>
      </c>
      <c r="C289" s="6"/>
      <c r="D289" s="63">
        <f>IFERROR(VLOOKUP($A289,'ORION ORIGINAL DATA'!$A$231:$H$234,3,0),0)</f>
        <v>0</v>
      </c>
      <c r="E289" s="6">
        <f>IFERROR(VLOOKUP($A289,'ORION ORIGINAL DATA'!$A$237:$H$305,3,0),0)</f>
        <v>0</v>
      </c>
      <c r="F289" s="6">
        <f>SUMIF('ORION ORIGINAL DATA'!$A$8:$A$228,$A289,'ORION ORIGINAL DATA'!$C$8:$C$228)</f>
        <v>0</v>
      </c>
      <c r="G289" s="8">
        <f t="shared" si="16"/>
        <v>0</v>
      </c>
      <c r="H289" s="6">
        <f>SUMIF('NETSUITE ORIGINAL DATA'!$A$8:$A$5000,$A289,'NETSUITE ORIGINAL DATA'!$E$8:$E$5000)</f>
        <v>0</v>
      </c>
      <c r="I289" s="66">
        <f t="shared" si="17"/>
        <v>0</v>
      </c>
      <c r="K289" s="63">
        <f>SUMIF('ORION ORIGINAL DATA'!$A$8:$A$305,$A289,'ORION ORIGINAL DATA'!$D$8:$D$305)+D289</f>
        <v>0</v>
      </c>
      <c r="L289" s="6">
        <f>SUMIF('NETSUITE ORIGINAL DATA'!$A$8:$A$5000,$A289,'NETSUITE ORIGINAL DATA'!$G$8:$G$5000)</f>
        <v>0</v>
      </c>
      <c r="M289" s="68">
        <f t="shared" si="18"/>
        <v>0</v>
      </c>
      <c r="N289" s="6"/>
      <c r="O289" s="63">
        <f>SUMIF('ORION ORIGINAL DATA'!$A$8:$A$305,$A289,'ORION ORIGINAL DATA'!$E$8:$E$305)-D289</f>
        <v>0</v>
      </c>
      <c r="P289" s="6">
        <f>SUMIF('NETSUITE ORIGINAL DATA'!$A$8:$A$5000,$A289,'NETSUITE ORIGINAL DATA'!$E$8:$E$5000)-SUMIF('NETSUITE ORIGINAL DATA'!$A$8:$A$5000,$A289,'NETSUITE ORIGINAL DATA'!$G$8:$G$5000)</f>
        <v>0</v>
      </c>
      <c r="Q289" s="66">
        <f t="shared" si="19"/>
        <v>0</v>
      </c>
      <c r="R289" s="8"/>
    </row>
    <row r="290" spans="1:18" s="30" customFormat="1" x14ac:dyDescent="0.15">
      <c r="A290" s="15" t="s">
        <v>331</v>
      </c>
      <c r="B290" s="30" t="str">
        <f>IFERROR(VLOOKUP(A290,'NETSUITE ORIGINAL DATA'!$A$8:$J$957,2,FALSE),0)</f>
        <v>GT  My First Keys</v>
      </c>
      <c r="C290" s="6"/>
      <c r="D290" s="63">
        <f>IFERROR(VLOOKUP($A290,'ORION ORIGINAL DATA'!$A$231:$H$234,3,0),0)</f>
        <v>0</v>
      </c>
      <c r="E290" s="6">
        <f>IFERROR(VLOOKUP($A290,'ORION ORIGINAL DATA'!$A$237:$H$305,3,0),0)</f>
        <v>100</v>
      </c>
      <c r="F290" s="6">
        <f>SUMIF('ORION ORIGINAL DATA'!$A$8:$A$228,$A290,'ORION ORIGINAL DATA'!$C$8:$C$228)</f>
        <v>978</v>
      </c>
      <c r="G290" s="8">
        <f t="shared" si="16"/>
        <v>1078</v>
      </c>
      <c r="H290" s="6">
        <f>SUMIF('NETSUITE ORIGINAL DATA'!$A$8:$A$5000,$A290,'NETSUITE ORIGINAL DATA'!$E$8:$E$5000)</f>
        <v>1090</v>
      </c>
      <c r="I290" s="66">
        <f t="shared" si="17"/>
        <v>-12</v>
      </c>
      <c r="K290" s="63">
        <f>SUMIF('ORION ORIGINAL DATA'!$A$8:$A$305,$A290,'ORION ORIGINAL DATA'!$D$8:$D$305)+D290</f>
        <v>362</v>
      </c>
      <c r="L290" s="6">
        <f>SUMIF('NETSUITE ORIGINAL DATA'!$A$8:$A$5000,$A290,'NETSUITE ORIGINAL DATA'!$G$8:$G$5000)</f>
        <v>362</v>
      </c>
      <c r="M290" s="68">
        <f t="shared" si="18"/>
        <v>0</v>
      </c>
      <c r="N290" s="6"/>
      <c r="O290" s="63">
        <f>SUMIF('ORION ORIGINAL DATA'!$A$8:$A$305,$A290,'ORION ORIGINAL DATA'!$E$8:$E$305)-D290</f>
        <v>716</v>
      </c>
      <c r="P290" s="6">
        <f>SUMIF('NETSUITE ORIGINAL DATA'!$A$8:$A$5000,$A290,'NETSUITE ORIGINAL DATA'!$E$8:$E$5000)-SUMIF('NETSUITE ORIGINAL DATA'!$A$8:$A$5000,$A290,'NETSUITE ORIGINAL DATA'!$G$8:$G$5000)</f>
        <v>728</v>
      </c>
      <c r="Q290" s="66">
        <f t="shared" si="19"/>
        <v>-12</v>
      </c>
      <c r="R290" s="8"/>
    </row>
    <row r="291" spans="1:18" s="30" customFormat="1" x14ac:dyDescent="0.15">
      <c r="A291" s="15" t="s">
        <v>332</v>
      </c>
      <c r="B291" s="30" t="str">
        <f>IFERROR(VLOOKUP(A291,'NETSUITE ORIGINAL DATA'!$A$8:$J$957,2,FALSE),0)</f>
        <v>GT  My First Keys - PBK</v>
      </c>
      <c r="C291" s="6"/>
      <c r="D291" s="63">
        <f>IFERROR(VLOOKUP($A291,'ORION ORIGINAL DATA'!$A$231:$H$234,3,0),0)</f>
        <v>0</v>
      </c>
      <c r="E291" s="6">
        <f>IFERROR(VLOOKUP($A291,'ORION ORIGINAL DATA'!$A$237:$H$305,3,0),0)</f>
        <v>0</v>
      </c>
      <c r="F291" s="6">
        <f>SUMIF('ORION ORIGINAL DATA'!$A$8:$A$228,$A291,'ORION ORIGINAL DATA'!$C$8:$C$228)</f>
        <v>4</v>
      </c>
      <c r="G291" s="8">
        <f t="shared" si="16"/>
        <v>4</v>
      </c>
      <c r="H291" s="6">
        <f>SUMIF('NETSUITE ORIGINAL DATA'!$A$8:$A$5000,$A291,'NETSUITE ORIGINAL DATA'!$E$8:$E$5000)</f>
        <v>4</v>
      </c>
      <c r="I291" s="66">
        <f t="shared" si="17"/>
        <v>0</v>
      </c>
      <c r="K291" s="63">
        <f>SUMIF('ORION ORIGINAL DATA'!$A$8:$A$305,$A291,'ORION ORIGINAL DATA'!$D$8:$D$305)+D291</f>
        <v>0</v>
      </c>
      <c r="L291" s="6">
        <f>SUMIF('NETSUITE ORIGINAL DATA'!$A$8:$A$5000,$A291,'NETSUITE ORIGINAL DATA'!$G$8:$G$5000)</f>
        <v>0</v>
      </c>
      <c r="M291" s="68">
        <f t="shared" si="18"/>
        <v>0</v>
      </c>
      <c r="N291" s="6"/>
      <c r="O291" s="63">
        <f>SUMIF('ORION ORIGINAL DATA'!$A$8:$A$305,$A291,'ORION ORIGINAL DATA'!$E$8:$E$305)-D291</f>
        <v>4</v>
      </c>
      <c r="P291" s="6">
        <f>SUMIF('NETSUITE ORIGINAL DATA'!$A$8:$A$5000,$A291,'NETSUITE ORIGINAL DATA'!$E$8:$E$5000)-SUMIF('NETSUITE ORIGINAL DATA'!$A$8:$A$5000,$A291,'NETSUITE ORIGINAL DATA'!$G$8:$G$5000)</f>
        <v>4</v>
      </c>
      <c r="Q291" s="66">
        <f t="shared" si="19"/>
        <v>0</v>
      </c>
      <c r="R291" s="8"/>
    </row>
    <row r="292" spans="1:18" s="30" customFormat="1" x14ac:dyDescent="0.15">
      <c r="A292" s="15" t="s">
        <v>333</v>
      </c>
      <c r="B292" s="30" t="str">
        <f>IFERROR(VLOOKUP(A292,'NETSUITE ORIGINAL DATA'!$A$8:$J$957,2,FALSE),0)</f>
        <v>Key Assembly</v>
      </c>
      <c r="C292" s="6"/>
      <c r="D292" s="63">
        <f>IFERROR(VLOOKUP($A292,'ORION ORIGINAL DATA'!$A$231:$H$234,3,0),0)</f>
        <v>0</v>
      </c>
      <c r="E292" s="6">
        <f>IFERROR(VLOOKUP($A292,'ORION ORIGINAL DATA'!$A$237:$H$305,3,0),0)</f>
        <v>0</v>
      </c>
      <c r="F292" s="6">
        <f>SUMIF('ORION ORIGINAL DATA'!$A$8:$A$228,$A292,'ORION ORIGINAL DATA'!$C$8:$C$228)</f>
        <v>0</v>
      </c>
      <c r="G292" s="8">
        <f t="shared" si="16"/>
        <v>0</v>
      </c>
      <c r="H292" s="6">
        <f>SUMIF('NETSUITE ORIGINAL DATA'!$A$8:$A$5000,$A292,'NETSUITE ORIGINAL DATA'!$E$8:$E$5000)</f>
        <v>0</v>
      </c>
      <c r="I292" s="66">
        <f t="shared" si="17"/>
        <v>0</v>
      </c>
      <c r="K292" s="63">
        <f>SUMIF('ORION ORIGINAL DATA'!$A$8:$A$305,$A292,'ORION ORIGINAL DATA'!$D$8:$D$305)+D292</f>
        <v>0</v>
      </c>
      <c r="L292" s="6">
        <f>SUMIF('NETSUITE ORIGINAL DATA'!$A$8:$A$5000,$A292,'NETSUITE ORIGINAL DATA'!$G$8:$G$5000)</f>
        <v>0</v>
      </c>
      <c r="M292" s="68">
        <f t="shared" si="18"/>
        <v>0</v>
      </c>
      <c r="N292" s="6"/>
      <c r="O292" s="63">
        <f>SUMIF('ORION ORIGINAL DATA'!$A$8:$A$305,$A292,'ORION ORIGINAL DATA'!$E$8:$E$305)-D292</f>
        <v>0</v>
      </c>
      <c r="P292" s="6">
        <f>SUMIF('NETSUITE ORIGINAL DATA'!$A$8:$A$5000,$A292,'NETSUITE ORIGINAL DATA'!$E$8:$E$5000)-SUMIF('NETSUITE ORIGINAL DATA'!$A$8:$A$5000,$A292,'NETSUITE ORIGINAL DATA'!$G$8:$G$5000)</f>
        <v>0</v>
      </c>
      <c r="Q292" s="66">
        <f t="shared" si="19"/>
        <v>0</v>
      </c>
      <c r="R292" s="8"/>
    </row>
    <row r="293" spans="1:18" s="30" customFormat="1" x14ac:dyDescent="0.15">
      <c r="A293" s="15" t="s">
        <v>334</v>
      </c>
      <c r="B293" s="30" t="str">
        <f>IFERROR(VLOOKUP(A293,'NETSUITE ORIGINAL DATA'!$A$8:$J$957,2,FALSE),0)</f>
        <v>Character 4-Pack (CHP1) Assemby Cost (KS)</v>
      </c>
      <c r="C293" s="6"/>
      <c r="D293" s="63">
        <f>IFERROR(VLOOKUP($A293,'ORION ORIGINAL DATA'!$A$231:$H$234,3,0),0)</f>
        <v>0</v>
      </c>
      <c r="E293" s="6">
        <f>IFERROR(VLOOKUP($A293,'ORION ORIGINAL DATA'!$A$237:$H$305,3,0),0)</f>
        <v>0</v>
      </c>
      <c r="F293" s="6">
        <f>SUMIF('ORION ORIGINAL DATA'!$A$8:$A$228,$A293,'ORION ORIGINAL DATA'!$C$8:$C$228)</f>
        <v>0</v>
      </c>
      <c r="G293" s="8">
        <f t="shared" si="16"/>
        <v>0</v>
      </c>
      <c r="H293" s="6">
        <f>SUMIF('NETSUITE ORIGINAL DATA'!$A$8:$A$5000,$A293,'NETSUITE ORIGINAL DATA'!$E$8:$E$5000)</f>
        <v>0</v>
      </c>
      <c r="I293" s="66">
        <f t="shared" si="17"/>
        <v>0</v>
      </c>
      <c r="K293" s="63">
        <f>SUMIF('ORION ORIGINAL DATA'!$A$8:$A$305,$A293,'ORION ORIGINAL DATA'!$D$8:$D$305)+D293</f>
        <v>0</v>
      </c>
      <c r="L293" s="6">
        <f>SUMIF('NETSUITE ORIGINAL DATA'!$A$8:$A$5000,$A293,'NETSUITE ORIGINAL DATA'!$G$8:$G$5000)</f>
        <v>0</v>
      </c>
      <c r="M293" s="68">
        <f t="shared" si="18"/>
        <v>0</v>
      </c>
      <c r="N293" s="6"/>
      <c r="O293" s="63">
        <f>SUMIF('ORION ORIGINAL DATA'!$A$8:$A$305,$A293,'ORION ORIGINAL DATA'!$E$8:$E$305)-D293</f>
        <v>0</v>
      </c>
      <c r="P293" s="6">
        <f>SUMIF('NETSUITE ORIGINAL DATA'!$A$8:$A$5000,$A293,'NETSUITE ORIGINAL DATA'!$E$8:$E$5000)-SUMIF('NETSUITE ORIGINAL DATA'!$A$8:$A$5000,$A293,'NETSUITE ORIGINAL DATA'!$G$8:$G$5000)</f>
        <v>0</v>
      </c>
      <c r="Q293" s="66">
        <f t="shared" si="19"/>
        <v>0</v>
      </c>
      <c r="R293" s="8"/>
    </row>
    <row r="294" spans="1:18" s="30" customFormat="1" x14ac:dyDescent="0.15">
      <c r="A294" s="15" t="s">
        <v>335</v>
      </c>
      <c r="B294" s="30" t="str">
        <f>IFERROR(VLOOKUP(A294,'NETSUITE ORIGINAL DATA'!$A$8:$J$957,2,FALSE),0)</f>
        <v>LABOR - for 6 pack of books</v>
      </c>
      <c r="C294" s="6"/>
      <c r="D294" s="63">
        <f>IFERROR(VLOOKUP($A294,'ORION ORIGINAL DATA'!$A$231:$H$234,3,0),0)</f>
        <v>0</v>
      </c>
      <c r="E294" s="6">
        <f>IFERROR(VLOOKUP($A294,'ORION ORIGINAL DATA'!$A$237:$H$305,3,0),0)</f>
        <v>0</v>
      </c>
      <c r="F294" s="6">
        <f>SUMIF('ORION ORIGINAL DATA'!$A$8:$A$228,$A294,'ORION ORIGINAL DATA'!$C$8:$C$228)</f>
        <v>0</v>
      </c>
      <c r="G294" s="8">
        <f t="shared" si="16"/>
        <v>0</v>
      </c>
      <c r="H294" s="6">
        <f>SUMIF('NETSUITE ORIGINAL DATA'!$A$8:$A$5000,$A294,'NETSUITE ORIGINAL DATA'!$E$8:$E$5000)</f>
        <v>0</v>
      </c>
      <c r="I294" s="66">
        <f t="shared" si="17"/>
        <v>0</v>
      </c>
      <c r="K294" s="63">
        <f>SUMIF('ORION ORIGINAL DATA'!$A$8:$A$305,$A294,'ORION ORIGINAL DATA'!$D$8:$D$305)+D294</f>
        <v>0</v>
      </c>
      <c r="L294" s="6">
        <f>SUMIF('NETSUITE ORIGINAL DATA'!$A$8:$A$5000,$A294,'NETSUITE ORIGINAL DATA'!$G$8:$G$5000)</f>
        <v>0</v>
      </c>
      <c r="M294" s="68">
        <f t="shared" si="18"/>
        <v>0</v>
      </c>
      <c r="N294" s="6"/>
      <c r="O294" s="63">
        <f>SUMIF('ORION ORIGINAL DATA'!$A$8:$A$305,$A294,'ORION ORIGINAL DATA'!$E$8:$E$305)-D294</f>
        <v>0</v>
      </c>
      <c r="P294" s="6">
        <f>SUMIF('NETSUITE ORIGINAL DATA'!$A$8:$A$5000,$A294,'NETSUITE ORIGINAL DATA'!$E$8:$E$5000)-SUMIF('NETSUITE ORIGINAL DATA'!$A$8:$A$5000,$A294,'NETSUITE ORIGINAL DATA'!$G$8:$G$5000)</f>
        <v>0</v>
      </c>
      <c r="Q294" s="66">
        <f t="shared" si="19"/>
        <v>0</v>
      </c>
      <c r="R294" s="8"/>
    </row>
    <row r="295" spans="1:18" s="30" customFormat="1" x14ac:dyDescent="0.15">
      <c r="A295" s="15" t="s">
        <v>336</v>
      </c>
      <c r="B295" s="30" t="str">
        <f>IFERROR(VLOOKUP(A295,'NETSUITE ORIGINAL DATA'!$A$8:$J$957,2,FALSE),0)</f>
        <v>Assembly cost - Cupcake</v>
      </c>
      <c r="C295" s="6"/>
      <c r="D295" s="63">
        <f>IFERROR(VLOOKUP($A295,'ORION ORIGINAL DATA'!$A$231:$H$234,3,0),0)</f>
        <v>0</v>
      </c>
      <c r="E295" s="6">
        <f>IFERROR(VLOOKUP($A295,'ORION ORIGINAL DATA'!$A$237:$H$305,3,0),0)</f>
        <v>0</v>
      </c>
      <c r="F295" s="6">
        <f>SUMIF('ORION ORIGINAL DATA'!$A$8:$A$228,$A295,'ORION ORIGINAL DATA'!$C$8:$C$228)</f>
        <v>0</v>
      </c>
      <c r="G295" s="8">
        <f t="shared" si="16"/>
        <v>0</v>
      </c>
      <c r="H295" s="6">
        <f>SUMIF('NETSUITE ORIGINAL DATA'!$A$8:$A$5000,$A295,'NETSUITE ORIGINAL DATA'!$E$8:$E$5000)</f>
        <v>0</v>
      </c>
      <c r="I295" s="66">
        <f t="shared" si="17"/>
        <v>0</v>
      </c>
      <c r="K295" s="63">
        <f>SUMIF('ORION ORIGINAL DATA'!$A$8:$A$305,$A295,'ORION ORIGINAL DATA'!$D$8:$D$305)+D295</f>
        <v>0</v>
      </c>
      <c r="L295" s="6">
        <f>SUMIF('NETSUITE ORIGINAL DATA'!$A$8:$A$5000,$A295,'NETSUITE ORIGINAL DATA'!$G$8:$G$5000)</f>
        <v>0</v>
      </c>
      <c r="M295" s="68">
        <f t="shared" si="18"/>
        <v>0</v>
      </c>
      <c r="N295" s="6"/>
      <c r="O295" s="63">
        <f>SUMIF('ORION ORIGINAL DATA'!$A$8:$A$305,$A295,'ORION ORIGINAL DATA'!$E$8:$E$305)-D295</f>
        <v>0</v>
      </c>
      <c r="P295" s="6">
        <f>SUMIF('NETSUITE ORIGINAL DATA'!$A$8:$A$5000,$A295,'NETSUITE ORIGINAL DATA'!$E$8:$E$5000)-SUMIF('NETSUITE ORIGINAL DATA'!$A$8:$A$5000,$A295,'NETSUITE ORIGINAL DATA'!$G$8:$G$5000)</f>
        <v>0</v>
      </c>
      <c r="Q295" s="66">
        <f t="shared" si="19"/>
        <v>0</v>
      </c>
      <c r="R295" s="8"/>
    </row>
    <row r="296" spans="1:18" s="30" customFormat="1" x14ac:dyDescent="0.15">
      <c r="A296" s="15" t="s">
        <v>337</v>
      </c>
      <c r="B296" s="30" t="str">
        <f>IFERROR(VLOOKUP(A296,'NETSUITE ORIGINAL DATA'!$A$8:$J$957,2,FALSE),0)</f>
        <v>Labor - Flower Activity Kits</v>
      </c>
      <c r="C296" s="6"/>
      <c r="D296" s="63">
        <f>IFERROR(VLOOKUP($A296,'ORION ORIGINAL DATA'!$A$231:$H$234,3,0),0)</f>
        <v>0</v>
      </c>
      <c r="E296" s="6">
        <f>IFERROR(VLOOKUP($A296,'ORION ORIGINAL DATA'!$A$237:$H$305,3,0),0)</f>
        <v>0</v>
      </c>
      <c r="F296" s="6">
        <f>SUMIF('ORION ORIGINAL DATA'!$A$8:$A$228,$A296,'ORION ORIGINAL DATA'!$C$8:$C$228)</f>
        <v>0</v>
      </c>
      <c r="G296" s="8">
        <f t="shared" si="16"/>
        <v>0</v>
      </c>
      <c r="H296" s="6">
        <f>SUMIF('NETSUITE ORIGINAL DATA'!$A$8:$A$5000,$A296,'NETSUITE ORIGINAL DATA'!$E$8:$E$5000)</f>
        <v>0</v>
      </c>
      <c r="I296" s="66">
        <f t="shared" si="17"/>
        <v>0</v>
      </c>
      <c r="K296" s="63">
        <f>SUMIF('ORION ORIGINAL DATA'!$A$8:$A$305,$A296,'ORION ORIGINAL DATA'!$D$8:$D$305)+D296</f>
        <v>0</v>
      </c>
      <c r="L296" s="6">
        <f>SUMIF('NETSUITE ORIGINAL DATA'!$A$8:$A$5000,$A296,'NETSUITE ORIGINAL DATA'!$G$8:$G$5000)</f>
        <v>0</v>
      </c>
      <c r="M296" s="68">
        <f t="shared" si="18"/>
        <v>0</v>
      </c>
      <c r="N296" s="6"/>
      <c r="O296" s="63">
        <f>SUMIF('ORION ORIGINAL DATA'!$A$8:$A$305,$A296,'ORION ORIGINAL DATA'!$E$8:$E$305)-D296</f>
        <v>0</v>
      </c>
      <c r="P296" s="6">
        <f>SUMIF('NETSUITE ORIGINAL DATA'!$A$8:$A$5000,$A296,'NETSUITE ORIGINAL DATA'!$E$8:$E$5000)-SUMIF('NETSUITE ORIGINAL DATA'!$A$8:$A$5000,$A296,'NETSUITE ORIGINAL DATA'!$G$8:$G$5000)</f>
        <v>0</v>
      </c>
      <c r="Q296" s="66">
        <f t="shared" si="19"/>
        <v>0</v>
      </c>
      <c r="R296" s="8"/>
    </row>
    <row r="297" spans="1:18" s="30" customFormat="1" x14ac:dyDescent="0.15">
      <c r="A297" s="15" t="s">
        <v>338</v>
      </c>
      <c r="B297" s="30" t="str">
        <f>IFERROR(VLOOKUP(A297,'NETSUITE ORIGINAL DATA'!$A$8:$J$957,2,FALSE),0)</f>
        <v>LABOR-AKVC-Pride</v>
      </c>
      <c r="C297" s="6"/>
      <c r="D297" s="63">
        <f>IFERROR(VLOOKUP($A297,'ORION ORIGINAL DATA'!$A$231:$H$234,3,0),0)</f>
        <v>0</v>
      </c>
      <c r="E297" s="6">
        <f>IFERROR(VLOOKUP($A297,'ORION ORIGINAL DATA'!$A$237:$H$305,3,0),0)</f>
        <v>0</v>
      </c>
      <c r="F297" s="6">
        <f>SUMIF('ORION ORIGINAL DATA'!$A$8:$A$228,$A297,'ORION ORIGINAL DATA'!$C$8:$C$228)</f>
        <v>0</v>
      </c>
      <c r="G297" s="8">
        <f t="shared" si="16"/>
        <v>0</v>
      </c>
      <c r="H297" s="6">
        <f>SUMIF('NETSUITE ORIGINAL DATA'!$A$8:$A$5000,$A297,'NETSUITE ORIGINAL DATA'!$E$8:$E$5000)</f>
        <v>0</v>
      </c>
      <c r="I297" s="66">
        <f t="shared" si="17"/>
        <v>0</v>
      </c>
      <c r="K297" s="63">
        <f>SUMIF('ORION ORIGINAL DATA'!$A$8:$A$305,$A297,'ORION ORIGINAL DATA'!$D$8:$D$305)+D297</f>
        <v>0</v>
      </c>
      <c r="L297" s="6">
        <f>SUMIF('NETSUITE ORIGINAL DATA'!$A$8:$A$5000,$A297,'NETSUITE ORIGINAL DATA'!$G$8:$G$5000)</f>
        <v>0</v>
      </c>
      <c r="M297" s="68">
        <f t="shared" si="18"/>
        <v>0</v>
      </c>
      <c r="N297" s="6"/>
      <c r="O297" s="63">
        <f>SUMIF('ORION ORIGINAL DATA'!$A$8:$A$305,$A297,'ORION ORIGINAL DATA'!$E$8:$E$305)-D297</f>
        <v>0</v>
      </c>
      <c r="P297" s="6">
        <f>SUMIF('NETSUITE ORIGINAL DATA'!$A$8:$A$5000,$A297,'NETSUITE ORIGINAL DATA'!$E$8:$E$5000)-SUMIF('NETSUITE ORIGINAL DATA'!$A$8:$A$5000,$A297,'NETSUITE ORIGINAL DATA'!$G$8:$G$5000)</f>
        <v>0</v>
      </c>
      <c r="Q297" s="66">
        <f t="shared" si="19"/>
        <v>0</v>
      </c>
      <c r="R297" s="8"/>
    </row>
    <row r="298" spans="1:18" s="30" customFormat="1" x14ac:dyDescent="0.15">
      <c r="A298" s="15" t="s">
        <v>339</v>
      </c>
      <c r="B298" s="30" t="str">
        <f>IFERROR(VLOOKUP(A298,'NETSUITE ORIGINAL DATA'!$A$8:$J$957,2,FALSE),0)</f>
        <v>LABOR - KS and Molder Packaging Mark-up (5%)</v>
      </c>
      <c r="C298" s="6"/>
      <c r="D298" s="63">
        <f>IFERROR(VLOOKUP($A298,'ORION ORIGINAL DATA'!$A$231:$H$234,3,0),0)</f>
        <v>0</v>
      </c>
      <c r="E298" s="6">
        <f>IFERROR(VLOOKUP($A298,'ORION ORIGINAL DATA'!$A$237:$H$305,3,0),0)</f>
        <v>0</v>
      </c>
      <c r="F298" s="6">
        <f>SUMIF('ORION ORIGINAL DATA'!$A$8:$A$228,$A298,'ORION ORIGINAL DATA'!$C$8:$C$228)</f>
        <v>0</v>
      </c>
      <c r="G298" s="8">
        <f t="shared" si="16"/>
        <v>0</v>
      </c>
      <c r="H298" s="6">
        <f>SUMIF('NETSUITE ORIGINAL DATA'!$A$8:$A$5000,$A298,'NETSUITE ORIGINAL DATA'!$E$8:$E$5000)</f>
        <v>0</v>
      </c>
      <c r="I298" s="66">
        <f t="shared" si="17"/>
        <v>0</v>
      </c>
      <c r="K298" s="63">
        <f>SUMIF('ORION ORIGINAL DATA'!$A$8:$A$305,$A298,'ORION ORIGINAL DATA'!$D$8:$D$305)+D298</f>
        <v>0</v>
      </c>
      <c r="L298" s="6">
        <f>SUMIF('NETSUITE ORIGINAL DATA'!$A$8:$A$5000,$A298,'NETSUITE ORIGINAL DATA'!$G$8:$G$5000)</f>
        <v>0</v>
      </c>
      <c r="M298" s="68">
        <f t="shared" si="18"/>
        <v>0</v>
      </c>
      <c r="N298" s="6"/>
      <c r="O298" s="63">
        <f>SUMIF('ORION ORIGINAL DATA'!$A$8:$A$305,$A298,'ORION ORIGINAL DATA'!$E$8:$E$305)-D298</f>
        <v>0</v>
      </c>
      <c r="P298" s="6">
        <f>SUMIF('NETSUITE ORIGINAL DATA'!$A$8:$A$5000,$A298,'NETSUITE ORIGINAL DATA'!$E$8:$E$5000)-SUMIF('NETSUITE ORIGINAL DATA'!$A$8:$A$5000,$A298,'NETSUITE ORIGINAL DATA'!$G$8:$G$5000)</f>
        <v>0</v>
      </c>
      <c r="Q298" s="66">
        <f t="shared" si="19"/>
        <v>0</v>
      </c>
      <c r="R298" s="8"/>
    </row>
    <row r="299" spans="1:18" s="30" customFormat="1" x14ac:dyDescent="0.15">
      <c r="A299" s="15" t="s">
        <v>340</v>
      </c>
      <c r="B299" s="30" t="str">
        <f>IFERROR(VLOOKUP(A299,'NETSUITE ORIGINAL DATA'!$A$8:$J$957,2,FALSE),0)</f>
        <v>LABOR of Book in Shelf Display - assorted 6 books</v>
      </c>
      <c r="C299" s="6"/>
      <c r="D299" s="63">
        <f>IFERROR(VLOOKUP($A299,'ORION ORIGINAL DATA'!$A$231:$H$234,3,0),0)</f>
        <v>0</v>
      </c>
      <c r="E299" s="6">
        <f>IFERROR(VLOOKUP($A299,'ORION ORIGINAL DATA'!$A$237:$H$305,3,0),0)</f>
        <v>0</v>
      </c>
      <c r="F299" s="6">
        <f>SUMIF('ORION ORIGINAL DATA'!$A$8:$A$228,$A299,'ORION ORIGINAL DATA'!$C$8:$C$228)</f>
        <v>0</v>
      </c>
      <c r="G299" s="8">
        <f t="shared" si="16"/>
        <v>0</v>
      </c>
      <c r="H299" s="6">
        <f>SUMIF('NETSUITE ORIGINAL DATA'!$A$8:$A$5000,$A299,'NETSUITE ORIGINAL DATA'!$E$8:$E$5000)</f>
        <v>0</v>
      </c>
      <c r="I299" s="66">
        <f t="shared" si="17"/>
        <v>0</v>
      </c>
      <c r="K299" s="63">
        <f>SUMIF('ORION ORIGINAL DATA'!$A$8:$A$305,$A299,'ORION ORIGINAL DATA'!$D$8:$D$305)+D299</f>
        <v>0</v>
      </c>
      <c r="L299" s="6">
        <f>SUMIF('NETSUITE ORIGINAL DATA'!$A$8:$A$5000,$A299,'NETSUITE ORIGINAL DATA'!$G$8:$G$5000)</f>
        <v>0</v>
      </c>
      <c r="M299" s="68">
        <f t="shared" si="18"/>
        <v>0</v>
      </c>
      <c r="N299" s="6"/>
      <c r="O299" s="63">
        <f>SUMIF('ORION ORIGINAL DATA'!$A$8:$A$305,$A299,'ORION ORIGINAL DATA'!$E$8:$E$305)-D299</f>
        <v>0</v>
      </c>
      <c r="P299" s="6">
        <f>SUMIF('NETSUITE ORIGINAL DATA'!$A$8:$A$5000,$A299,'NETSUITE ORIGINAL DATA'!$E$8:$E$5000)-SUMIF('NETSUITE ORIGINAL DATA'!$A$8:$A$5000,$A299,'NETSUITE ORIGINAL DATA'!$G$8:$G$5000)</f>
        <v>0</v>
      </c>
      <c r="Q299" s="66">
        <f t="shared" si="19"/>
        <v>0</v>
      </c>
      <c r="R299" s="8"/>
    </row>
    <row r="300" spans="1:18" s="30" customFormat="1" x14ac:dyDescent="0.15">
      <c r="A300" s="15" t="s">
        <v>341</v>
      </c>
      <c r="B300" s="30" t="str">
        <f>IFERROR(VLOOKUP(A300,'NETSUITE ORIGINAL DATA'!$A$8:$J$957,2,FALSE),0)</f>
        <v>LABOR - Bath Time Adventure Submarine &amp; Seaplane Set Assemby Cost (KS)</v>
      </c>
      <c r="C300" s="6"/>
      <c r="D300" s="63">
        <f>IFERROR(VLOOKUP($A300,'ORION ORIGINAL DATA'!$A$231:$H$234,3,0),0)</f>
        <v>0</v>
      </c>
      <c r="E300" s="6">
        <f>IFERROR(VLOOKUP($A300,'ORION ORIGINAL DATA'!$A$237:$H$305,3,0),0)</f>
        <v>0</v>
      </c>
      <c r="F300" s="6">
        <f>SUMIF('ORION ORIGINAL DATA'!$A$8:$A$228,$A300,'ORION ORIGINAL DATA'!$C$8:$C$228)</f>
        <v>0</v>
      </c>
      <c r="G300" s="8">
        <f t="shared" si="16"/>
        <v>0</v>
      </c>
      <c r="H300" s="6">
        <f>SUMIF('NETSUITE ORIGINAL DATA'!$A$8:$A$5000,$A300,'NETSUITE ORIGINAL DATA'!$E$8:$E$5000)</f>
        <v>0</v>
      </c>
      <c r="I300" s="66">
        <f t="shared" si="17"/>
        <v>0</v>
      </c>
      <c r="K300" s="63">
        <f>SUMIF('ORION ORIGINAL DATA'!$A$8:$A$305,$A300,'ORION ORIGINAL DATA'!$D$8:$D$305)+D300</f>
        <v>0</v>
      </c>
      <c r="L300" s="6">
        <f>SUMIF('NETSUITE ORIGINAL DATA'!$A$8:$A$5000,$A300,'NETSUITE ORIGINAL DATA'!$G$8:$G$5000)</f>
        <v>0</v>
      </c>
      <c r="M300" s="68">
        <f t="shared" si="18"/>
        <v>0</v>
      </c>
      <c r="N300" s="6"/>
      <c r="O300" s="63">
        <f>SUMIF('ORION ORIGINAL DATA'!$A$8:$A$305,$A300,'ORION ORIGINAL DATA'!$E$8:$E$305)-D300</f>
        <v>0</v>
      </c>
      <c r="P300" s="6">
        <f>SUMIF('NETSUITE ORIGINAL DATA'!$A$8:$A$5000,$A300,'NETSUITE ORIGINAL DATA'!$E$8:$E$5000)-SUMIF('NETSUITE ORIGINAL DATA'!$A$8:$A$5000,$A300,'NETSUITE ORIGINAL DATA'!$G$8:$G$5000)</f>
        <v>0</v>
      </c>
      <c r="Q300" s="66">
        <f t="shared" si="19"/>
        <v>0</v>
      </c>
      <c r="R300" s="8"/>
    </row>
    <row r="301" spans="1:18" s="30" customFormat="1" x14ac:dyDescent="0.15">
      <c r="A301" s="15" t="s">
        <v>342</v>
      </c>
      <c r="B301" s="30" t="str">
        <f>IFERROR(VLOOKUP(A301,'NETSUITE ORIGINAL DATA'!$A$8:$J$957,2,FALSE),0)</f>
        <v>LABOR Cost - KS and Molder Packaging Mark-up (5%)</v>
      </c>
      <c r="C301" s="6"/>
      <c r="D301" s="63">
        <f>IFERROR(VLOOKUP($A301,'ORION ORIGINAL DATA'!$A$231:$H$234,3,0),0)</f>
        <v>0</v>
      </c>
      <c r="E301" s="6">
        <f>IFERROR(VLOOKUP($A301,'ORION ORIGINAL DATA'!$A$237:$H$305,3,0),0)</f>
        <v>0</v>
      </c>
      <c r="F301" s="6">
        <f>SUMIF('ORION ORIGINAL DATA'!$A$8:$A$228,$A301,'ORION ORIGINAL DATA'!$C$8:$C$228)</f>
        <v>0</v>
      </c>
      <c r="G301" s="8">
        <f t="shared" si="16"/>
        <v>0</v>
      </c>
      <c r="H301" s="6">
        <f>SUMIF('NETSUITE ORIGINAL DATA'!$A$8:$A$5000,$A301,'NETSUITE ORIGINAL DATA'!$E$8:$E$5000)</f>
        <v>0</v>
      </c>
      <c r="I301" s="66">
        <f t="shared" si="17"/>
        <v>0</v>
      </c>
      <c r="K301" s="63">
        <f>SUMIF('ORION ORIGINAL DATA'!$A$8:$A$305,$A301,'ORION ORIGINAL DATA'!$D$8:$D$305)+D301</f>
        <v>0</v>
      </c>
      <c r="L301" s="6">
        <f>SUMIF('NETSUITE ORIGINAL DATA'!$A$8:$A$5000,$A301,'NETSUITE ORIGINAL DATA'!$G$8:$G$5000)</f>
        <v>0</v>
      </c>
      <c r="M301" s="68">
        <f t="shared" si="18"/>
        <v>0</v>
      </c>
      <c r="N301" s="6"/>
      <c r="O301" s="63">
        <f>SUMIF('ORION ORIGINAL DATA'!$A$8:$A$305,$A301,'ORION ORIGINAL DATA'!$E$8:$E$305)-D301</f>
        <v>0</v>
      </c>
      <c r="P301" s="6">
        <f>SUMIF('NETSUITE ORIGINAL DATA'!$A$8:$A$5000,$A301,'NETSUITE ORIGINAL DATA'!$E$8:$E$5000)-SUMIF('NETSUITE ORIGINAL DATA'!$A$8:$A$5000,$A301,'NETSUITE ORIGINAL DATA'!$G$8:$G$5000)</f>
        <v>0</v>
      </c>
      <c r="Q301" s="66">
        <f t="shared" si="19"/>
        <v>0</v>
      </c>
      <c r="R301" s="8"/>
    </row>
    <row r="302" spans="1:18" s="30" customFormat="1" x14ac:dyDescent="0.15">
      <c r="A302" s="15" t="s">
        <v>343</v>
      </c>
      <c r="B302" s="30" t="str">
        <f>IFERROR(VLOOKUP(A302,'NETSUITE ORIGINAL DATA'!$A$8:$J$957,2,FALSE),0)</f>
        <v>LABOR - Dough</v>
      </c>
      <c r="C302" s="6"/>
      <c r="D302" s="63">
        <f>IFERROR(VLOOKUP($A302,'ORION ORIGINAL DATA'!$A$231:$H$234,3,0),0)</f>
        <v>0</v>
      </c>
      <c r="E302" s="6">
        <f>IFERROR(VLOOKUP($A302,'ORION ORIGINAL DATA'!$A$237:$H$305,3,0),0)</f>
        <v>0</v>
      </c>
      <c r="F302" s="6">
        <f>SUMIF('ORION ORIGINAL DATA'!$A$8:$A$228,$A302,'ORION ORIGINAL DATA'!$C$8:$C$228)</f>
        <v>0</v>
      </c>
      <c r="G302" s="8">
        <f t="shared" si="16"/>
        <v>0</v>
      </c>
      <c r="H302" s="6">
        <f>SUMIF('NETSUITE ORIGINAL DATA'!$A$8:$A$5000,$A302,'NETSUITE ORIGINAL DATA'!$E$8:$E$5000)</f>
        <v>0</v>
      </c>
      <c r="I302" s="66">
        <f t="shared" si="17"/>
        <v>0</v>
      </c>
      <c r="K302" s="63">
        <f>SUMIF('ORION ORIGINAL DATA'!$A$8:$A$305,$A302,'ORION ORIGINAL DATA'!$D$8:$D$305)+D302</f>
        <v>0</v>
      </c>
      <c r="L302" s="6">
        <f>SUMIF('NETSUITE ORIGINAL DATA'!$A$8:$A$5000,$A302,'NETSUITE ORIGINAL DATA'!$G$8:$G$5000)</f>
        <v>0</v>
      </c>
      <c r="M302" s="68">
        <f t="shared" si="18"/>
        <v>0</v>
      </c>
      <c r="N302" s="6"/>
      <c r="O302" s="63">
        <f>SUMIF('ORION ORIGINAL DATA'!$A$8:$A$305,$A302,'ORION ORIGINAL DATA'!$E$8:$E$305)-D302</f>
        <v>0</v>
      </c>
      <c r="P302" s="6">
        <f>SUMIF('NETSUITE ORIGINAL DATA'!$A$8:$A$5000,$A302,'NETSUITE ORIGINAL DATA'!$E$8:$E$5000)-SUMIF('NETSUITE ORIGINAL DATA'!$A$8:$A$5000,$A302,'NETSUITE ORIGINAL DATA'!$G$8:$G$5000)</f>
        <v>0</v>
      </c>
      <c r="Q302" s="66">
        <f t="shared" si="19"/>
        <v>0</v>
      </c>
      <c r="R302" s="8"/>
    </row>
    <row r="303" spans="1:18" s="30" customFormat="1" x14ac:dyDescent="0.15">
      <c r="A303" s="15" t="s">
        <v>345</v>
      </c>
      <c r="B303" s="30" t="str">
        <f>IFERROR(VLOOKUP(A303,'NETSUITE ORIGINAL DATA'!$A$8:$J$957,2,FALSE),0)</f>
        <v>LABOR -  Chef Set (CHF) Assy</v>
      </c>
      <c r="C303" s="6"/>
      <c r="D303" s="63">
        <f>IFERROR(VLOOKUP($A303,'ORION ORIGINAL DATA'!$A$231:$H$234,3,0),0)</f>
        <v>0</v>
      </c>
      <c r="E303" s="6">
        <f>IFERROR(VLOOKUP($A303,'ORION ORIGINAL DATA'!$A$237:$H$305,3,0),0)</f>
        <v>0</v>
      </c>
      <c r="F303" s="6">
        <f>SUMIF('ORION ORIGINAL DATA'!$A$8:$A$228,$A303,'ORION ORIGINAL DATA'!$C$8:$C$228)</f>
        <v>0</v>
      </c>
      <c r="G303" s="8">
        <f t="shared" si="16"/>
        <v>0</v>
      </c>
      <c r="H303" s="6">
        <f>SUMIF('NETSUITE ORIGINAL DATA'!$A$8:$A$5000,$A303,'NETSUITE ORIGINAL DATA'!$E$8:$E$5000)</f>
        <v>0</v>
      </c>
      <c r="I303" s="66">
        <f t="shared" si="17"/>
        <v>0</v>
      </c>
      <c r="K303" s="63">
        <f>SUMIF('ORION ORIGINAL DATA'!$A$8:$A$305,$A303,'ORION ORIGINAL DATA'!$D$8:$D$305)+D303</f>
        <v>0</v>
      </c>
      <c r="L303" s="6">
        <f>SUMIF('NETSUITE ORIGINAL DATA'!$A$8:$A$5000,$A303,'NETSUITE ORIGINAL DATA'!$G$8:$G$5000)</f>
        <v>0</v>
      </c>
      <c r="M303" s="68">
        <f t="shared" si="18"/>
        <v>0</v>
      </c>
      <c r="N303" s="6"/>
      <c r="O303" s="63">
        <f>SUMIF('ORION ORIGINAL DATA'!$A$8:$A$305,$A303,'ORION ORIGINAL DATA'!$E$8:$E$305)-D303</f>
        <v>0</v>
      </c>
      <c r="P303" s="6">
        <f>SUMIF('NETSUITE ORIGINAL DATA'!$A$8:$A$5000,$A303,'NETSUITE ORIGINAL DATA'!$E$8:$E$5000)-SUMIF('NETSUITE ORIGINAL DATA'!$A$8:$A$5000,$A303,'NETSUITE ORIGINAL DATA'!$G$8:$G$5000)</f>
        <v>0</v>
      </c>
      <c r="Q303" s="66">
        <f t="shared" si="19"/>
        <v>0</v>
      </c>
      <c r="R303" s="8"/>
    </row>
    <row r="304" spans="1:18" s="30" customFormat="1" x14ac:dyDescent="0.15">
      <c r="A304" s="15" t="s">
        <v>344</v>
      </c>
      <c r="B304" s="30" t="str">
        <f>IFERROR(VLOOKUP(A304,'NETSUITE ORIGINAL DATA'!$A$8:$J$957,2,FALSE),0)</f>
        <v>LABOR -  CHF (DM) VRS</v>
      </c>
      <c r="C304" s="6"/>
      <c r="D304" s="63">
        <f>IFERROR(VLOOKUP($A304,'ORION ORIGINAL DATA'!$A$231:$H$234,3,0),0)</f>
        <v>0</v>
      </c>
      <c r="E304" s="6">
        <f>IFERROR(VLOOKUP($A304,'ORION ORIGINAL DATA'!$A$237:$H$305,3,0),0)</f>
        <v>0</v>
      </c>
      <c r="F304" s="6">
        <f>SUMIF('ORION ORIGINAL DATA'!$A$8:$A$228,$A304,'ORION ORIGINAL DATA'!$C$8:$C$228)</f>
        <v>0</v>
      </c>
      <c r="G304" s="8">
        <f t="shared" si="16"/>
        <v>0</v>
      </c>
      <c r="H304" s="6">
        <f>SUMIF('NETSUITE ORIGINAL DATA'!$A$8:$A$5000,$A304,'NETSUITE ORIGINAL DATA'!$E$8:$E$5000)</f>
        <v>0</v>
      </c>
      <c r="I304" s="66">
        <f t="shared" si="17"/>
        <v>0</v>
      </c>
      <c r="K304" s="63">
        <f>SUMIF('ORION ORIGINAL DATA'!$A$8:$A$305,$A304,'ORION ORIGINAL DATA'!$D$8:$D$305)+D304</f>
        <v>0</v>
      </c>
      <c r="L304" s="6">
        <f>SUMIF('NETSUITE ORIGINAL DATA'!$A$8:$A$5000,$A304,'NETSUITE ORIGINAL DATA'!$G$8:$G$5000)</f>
        <v>0</v>
      </c>
      <c r="M304" s="68">
        <f t="shared" si="18"/>
        <v>0</v>
      </c>
      <c r="N304" s="6"/>
      <c r="O304" s="63">
        <f>SUMIF('ORION ORIGINAL DATA'!$A$8:$A$305,$A304,'ORION ORIGINAL DATA'!$E$8:$E$305)-D304</f>
        <v>0</v>
      </c>
      <c r="P304" s="6">
        <f>SUMIF('NETSUITE ORIGINAL DATA'!$A$8:$A$5000,$A304,'NETSUITE ORIGINAL DATA'!$E$8:$E$5000)-SUMIF('NETSUITE ORIGINAL DATA'!$A$8:$A$5000,$A304,'NETSUITE ORIGINAL DATA'!$G$8:$G$5000)</f>
        <v>0</v>
      </c>
      <c r="Q304" s="66">
        <f t="shared" si="19"/>
        <v>0</v>
      </c>
      <c r="R304" s="8"/>
    </row>
    <row r="305" spans="1:18" s="30" customFormat="1" x14ac:dyDescent="0.15">
      <c r="A305" s="15" t="s">
        <v>346</v>
      </c>
      <c r="B305" s="30" t="str">
        <f>IFERROR(VLOOKUP(A305,'NETSUITE ORIGINAL DATA'!$A$8:$J$957,2,FALSE),0)</f>
        <v>LABOR - Dig &amp; Discover Nature Bridge (DDSD) Assy - VRS</v>
      </c>
      <c r="C305" s="6"/>
      <c r="D305" s="63">
        <f>IFERROR(VLOOKUP($A305,'ORION ORIGINAL DATA'!$A$231:$H$234,3,0),0)</f>
        <v>0</v>
      </c>
      <c r="E305" s="6">
        <f>IFERROR(VLOOKUP($A305,'ORION ORIGINAL DATA'!$A$237:$H$305,3,0),0)</f>
        <v>0</v>
      </c>
      <c r="F305" s="6">
        <f>SUMIF('ORION ORIGINAL DATA'!$A$8:$A$228,$A305,'ORION ORIGINAL DATA'!$C$8:$C$228)</f>
        <v>0</v>
      </c>
      <c r="G305" s="8">
        <f t="shared" si="16"/>
        <v>0</v>
      </c>
      <c r="H305" s="6">
        <f>SUMIF('NETSUITE ORIGINAL DATA'!$A$8:$A$5000,$A305,'NETSUITE ORIGINAL DATA'!$E$8:$E$5000)</f>
        <v>0</v>
      </c>
      <c r="I305" s="66">
        <f t="shared" si="17"/>
        <v>0</v>
      </c>
      <c r="K305" s="63">
        <f>SUMIF('ORION ORIGINAL DATA'!$A$8:$A$305,$A305,'ORION ORIGINAL DATA'!$D$8:$D$305)+D305</f>
        <v>0</v>
      </c>
      <c r="L305" s="6">
        <f>SUMIF('NETSUITE ORIGINAL DATA'!$A$8:$A$5000,$A305,'NETSUITE ORIGINAL DATA'!$G$8:$G$5000)</f>
        <v>0</v>
      </c>
      <c r="M305" s="68">
        <f t="shared" si="18"/>
        <v>0</v>
      </c>
      <c r="N305" s="6"/>
      <c r="O305" s="63">
        <f>SUMIF('ORION ORIGINAL DATA'!$A$8:$A$305,$A305,'ORION ORIGINAL DATA'!$E$8:$E$305)-D305</f>
        <v>0</v>
      </c>
      <c r="P305" s="6">
        <f>SUMIF('NETSUITE ORIGINAL DATA'!$A$8:$A$5000,$A305,'NETSUITE ORIGINAL DATA'!$E$8:$E$5000)-SUMIF('NETSUITE ORIGINAL DATA'!$A$8:$A$5000,$A305,'NETSUITE ORIGINAL DATA'!$G$8:$G$5000)</f>
        <v>0</v>
      </c>
      <c r="Q305" s="66">
        <f t="shared" si="19"/>
        <v>0</v>
      </c>
      <c r="R305" s="8"/>
    </row>
    <row r="306" spans="1:18" s="30" customFormat="1" x14ac:dyDescent="0.15">
      <c r="A306" s="15" t="s">
        <v>1357</v>
      </c>
      <c r="B306" s="30" t="str">
        <f>IFERROR(VLOOKUP(A306,'NETSUITE ORIGINAL DATA'!$A$8:$J$957,2,FALSE),0)</f>
        <v>LABOR - Green Toys Extruder Dough Set</v>
      </c>
      <c r="C306" s="6"/>
      <c r="D306" s="63">
        <f>IFERROR(VLOOKUP($A306,'ORION ORIGINAL DATA'!$A$231:$H$234,3,0),0)</f>
        <v>0</v>
      </c>
      <c r="E306" s="6">
        <f>IFERROR(VLOOKUP($A306,'ORION ORIGINAL DATA'!$A$237:$H$305,3,0),0)</f>
        <v>0</v>
      </c>
      <c r="F306" s="6">
        <f>SUMIF('ORION ORIGINAL DATA'!$A$8:$A$228,$A306,'ORION ORIGINAL DATA'!$C$8:$C$228)</f>
        <v>0</v>
      </c>
      <c r="G306" s="8">
        <f t="shared" si="16"/>
        <v>0</v>
      </c>
      <c r="H306" s="6">
        <f>SUMIF('NETSUITE ORIGINAL DATA'!$A$8:$A$5000,$A306,'NETSUITE ORIGINAL DATA'!$E$8:$E$5000)</f>
        <v>0</v>
      </c>
      <c r="I306" s="66">
        <f t="shared" si="17"/>
        <v>0</v>
      </c>
      <c r="K306" s="63">
        <f>SUMIF('ORION ORIGINAL DATA'!$A$8:$A$305,$A306,'ORION ORIGINAL DATA'!$D$8:$D$305)+D306</f>
        <v>0</v>
      </c>
      <c r="L306" s="6">
        <f>SUMIF('NETSUITE ORIGINAL DATA'!$A$8:$A$5000,$A306,'NETSUITE ORIGINAL DATA'!$G$8:$G$5000)</f>
        <v>0</v>
      </c>
      <c r="M306" s="68">
        <f t="shared" si="18"/>
        <v>0</v>
      </c>
      <c r="N306" s="6"/>
      <c r="O306" s="63">
        <f>SUMIF('ORION ORIGINAL DATA'!$A$8:$A$305,$A306,'ORION ORIGINAL DATA'!$E$8:$E$305)-D306</f>
        <v>0</v>
      </c>
      <c r="P306" s="6">
        <f>SUMIF('NETSUITE ORIGINAL DATA'!$A$8:$A$5000,$A306,'NETSUITE ORIGINAL DATA'!$E$8:$E$5000)-SUMIF('NETSUITE ORIGINAL DATA'!$A$8:$A$5000,$A306,'NETSUITE ORIGINAL DATA'!$G$8:$G$5000)</f>
        <v>0</v>
      </c>
      <c r="Q306" s="66">
        <f t="shared" si="19"/>
        <v>0</v>
      </c>
      <c r="R306" s="8"/>
    </row>
    <row r="307" spans="1:18" s="30" customFormat="1" x14ac:dyDescent="0.15">
      <c r="A307" s="15" t="s">
        <v>347</v>
      </c>
      <c r="B307" s="30" t="str">
        <f>IFERROR(VLOOKUP(A307,'NETSUITE ORIGINAL DATA'!$A$8:$J$957,2,FALSE),0)</f>
        <v>LABOR - Cookware and Dining Set (DIN01R) Assy</v>
      </c>
      <c r="C307" s="6"/>
      <c r="D307" s="63">
        <f>IFERROR(VLOOKUP($A307,'ORION ORIGINAL DATA'!$A$231:$H$234,3,0),0)</f>
        <v>0</v>
      </c>
      <c r="E307" s="6">
        <f>IFERROR(VLOOKUP($A307,'ORION ORIGINAL DATA'!$A$237:$H$305,3,0),0)</f>
        <v>0</v>
      </c>
      <c r="F307" s="6">
        <f>SUMIF('ORION ORIGINAL DATA'!$A$8:$A$228,$A307,'ORION ORIGINAL DATA'!$C$8:$C$228)</f>
        <v>0</v>
      </c>
      <c r="G307" s="8">
        <f t="shared" si="16"/>
        <v>0</v>
      </c>
      <c r="H307" s="6">
        <f>SUMIF('NETSUITE ORIGINAL DATA'!$A$8:$A$5000,$A307,'NETSUITE ORIGINAL DATA'!$E$8:$E$5000)</f>
        <v>0</v>
      </c>
      <c r="I307" s="66">
        <f t="shared" si="17"/>
        <v>0</v>
      </c>
      <c r="K307" s="63">
        <f>SUMIF('ORION ORIGINAL DATA'!$A$8:$A$305,$A307,'ORION ORIGINAL DATA'!$D$8:$D$305)+D307</f>
        <v>0</v>
      </c>
      <c r="L307" s="6">
        <f>SUMIF('NETSUITE ORIGINAL DATA'!$A$8:$A$5000,$A307,'NETSUITE ORIGINAL DATA'!$G$8:$G$5000)</f>
        <v>0</v>
      </c>
      <c r="M307" s="68">
        <f t="shared" si="18"/>
        <v>0</v>
      </c>
      <c r="N307" s="6"/>
      <c r="O307" s="63">
        <f>SUMIF('ORION ORIGINAL DATA'!$A$8:$A$305,$A307,'ORION ORIGINAL DATA'!$E$8:$E$305)-D307</f>
        <v>0</v>
      </c>
      <c r="P307" s="6">
        <f>SUMIF('NETSUITE ORIGINAL DATA'!$A$8:$A$5000,$A307,'NETSUITE ORIGINAL DATA'!$E$8:$E$5000)-SUMIF('NETSUITE ORIGINAL DATA'!$A$8:$A$5000,$A307,'NETSUITE ORIGINAL DATA'!$G$8:$G$5000)</f>
        <v>0</v>
      </c>
      <c r="Q307" s="66">
        <f t="shared" si="19"/>
        <v>0</v>
      </c>
      <c r="R307" s="8"/>
    </row>
    <row r="308" spans="1:18" s="30" customFormat="1" x14ac:dyDescent="0.15">
      <c r="A308" s="15" t="s">
        <v>348</v>
      </c>
      <c r="B308" s="30" t="str">
        <f>IFERROR(VLOOKUP(A308,'NETSUITE ORIGINAL DATA'!$A$8:$J$957,2,FALSE),0)</f>
        <v>LABOR - Green Toys Dough 4 Pack</v>
      </c>
      <c r="C308" s="6"/>
      <c r="D308" s="63">
        <f>IFERROR(VLOOKUP($A308,'ORION ORIGINAL DATA'!$A$231:$H$234,3,0),0)</f>
        <v>0</v>
      </c>
      <c r="E308" s="6">
        <f>IFERROR(VLOOKUP($A308,'ORION ORIGINAL DATA'!$A$237:$H$305,3,0),0)</f>
        <v>0</v>
      </c>
      <c r="F308" s="6">
        <f>SUMIF('ORION ORIGINAL DATA'!$A$8:$A$228,$A308,'ORION ORIGINAL DATA'!$C$8:$C$228)</f>
        <v>0</v>
      </c>
      <c r="G308" s="8">
        <f t="shared" si="16"/>
        <v>0</v>
      </c>
      <c r="H308" s="6">
        <f>SUMIF('NETSUITE ORIGINAL DATA'!$A$8:$A$5000,$A308,'NETSUITE ORIGINAL DATA'!$E$8:$E$5000)</f>
        <v>0</v>
      </c>
      <c r="I308" s="66">
        <f t="shared" si="17"/>
        <v>0</v>
      </c>
      <c r="K308" s="63">
        <f>SUMIF('ORION ORIGINAL DATA'!$A$8:$A$305,$A308,'ORION ORIGINAL DATA'!$D$8:$D$305)+D308</f>
        <v>0</v>
      </c>
      <c r="L308" s="6">
        <f>SUMIF('NETSUITE ORIGINAL DATA'!$A$8:$A$5000,$A308,'NETSUITE ORIGINAL DATA'!$G$8:$G$5000)</f>
        <v>0</v>
      </c>
      <c r="M308" s="68">
        <f t="shared" si="18"/>
        <v>0</v>
      </c>
      <c r="N308" s="6"/>
      <c r="O308" s="63">
        <f>SUMIF('ORION ORIGINAL DATA'!$A$8:$A$305,$A308,'ORION ORIGINAL DATA'!$E$8:$E$305)-D308</f>
        <v>0</v>
      </c>
      <c r="P308" s="6">
        <f>SUMIF('NETSUITE ORIGINAL DATA'!$A$8:$A$5000,$A308,'NETSUITE ORIGINAL DATA'!$E$8:$E$5000)-SUMIF('NETSUITE ORIGINAL DATA'!$A$8:$A$5000,$A308,'NETSUITE ORIGINAL DATA'!$G$8:$G$5000)</f>
        <v>0</v>
      </c>
      <c r="Q308" s="66">
        <f t="shared" si="19"/>
        <v>0</v>
      </c>
      <c r="R308" s="8"/>
    </row>
    <row r="309" spans="1:18" s="30" customFormat="1" x14ac:dyDescent="0.15">
      <c r="A309" s="15" t="s">
        <v>349</v>
      </c>
      <c r="B309" s="30" t="str">
        <f>IFERROR(VLOOKUP(A309,'NETSUITE ORIGINAL DATA'!$A$8:$J$957,2,FALSE),0)</f>
        <v>LABOR - Dish Set (DSH01R) Assy</v>
      </c>
      <c r="C309" s="6"/>
      <c r="D309" s="63">
        <f>IFERROR(VLOOKUP($A309,'ORION ORIGINAL DATA'!$A$231:$H$234,3,0),0)</f>
        <v>0</v>
      </c>
      <c r="E309" s="6">
        <f>IFERROR(VLOOKUP($A309,'ORION ORIGINAL DATA'!$A$237:$H$305,3,0),0)</f>
        <v>0</v>
      </c>
      <c r="F309" s="6">
        <f>SUMIF('ORION ORIGINAL DATA'!$A$8:$A$228,$A309,'ORION ORIGINAL DATA'!$C$8:$C$228)</f>
        <v>0</v>
      </c>
      <c r="G309" s="8">
        <f t="shared" si="16"/>
        <v>0</v>
      </c>
      <c r="H309" s="6">
        <f>SUMIF('NETSUITE ORIGINAL DATA'!$A$8:$A$5000,$A309,'NETSUITE ORIGINAL DATA'!$E$8:$E$5000)</f>
        <v>0</v>
      </c>
      <c r="I309" s="66">
        <f t="shared" si="17"/>
        <v>0</v>
      </c>
      <c r="K309" s="63">
        <f>SUMIF('ORION ORIGINAL DATA'!$A$8:$A$305,$A309,'ORION ORIGINAL DATA'!$D$8:$D$305)+D309</f>
        <v>0</v>
      </c>
      <c r="L309" s="6">
        <f>SUMIF('NETSUITE ORIGINAL DATA'!$A$8:$A$5000,$A309,'NETSUITE ORIGINAL DATA'!$G$8:$G$5000)</f>
        <v>0</v>
      </c>
      <c r="M309" s="68">
        <f t="shared" si="18"/>
        <v>0</v>
      </c>
      <c r="N309" s="6"/>
      <c r="O309" s="63">
        <f>SUMIF('ORION ORIGINAL DATA'!$A$8:$A$305,$A309,'ORION ORIGINAL DATA'!$E$8:$E$305)-D309</f>
        <v>0</v>
      </c>
      <c r="P309" s="6">
        <f>SUMIF('NETSUITE ORIGINAL DATA'!$A$8:$A$5000,$A309,'NETSUITE ORIGINAL DATA'!$E$8:$E$5000)-SUMIF('NETSUITE ORIGINAL DATA'!$A$8:$A$5000,$A309,'NETSUITE ORIGINAL DATA'!$G$8:$G$5000)</f>
        <v>0</v>
      </c>
      <c r="Q309" s="66">
        <f t="shared" si="19"/>
        <v>0</v>
      </c>
      <c r="R309" s="8"/>
    </row>
    <row r="310" spans="1:18" s="30" customFormat="1" x14ac:dyDescent="0.15">
      <c r="A310" s="15" t="s">
        <v>1362</v>
      </c>
      <c r="B310" s="30" t="str">
        <f>IFERROR(VLOOKUP(A310,'NETSUITE ORIGINAL DATA'!$A$8:$J$957,2,FALSE),0)</f>
        <v>LABOR - Toy Maker Dough Set</v>
      </c>
      <c r="C310" s="6"/>
      <c r="D310" s="63">
        <f>IFERROR(VLOOKUP($A310,'ORION ORIGINAL DATA'!$A$231:$H$234,3,0),0)</f>
        <v>0</v>
      </c>
      <c r="E310" s="6">
        <f>IFERROR(VLOOKUP($A310,'ORION ORIGINAL DATA'!$A$237:$H$305,3,0),0)</f>
        <v>0</v>
      </c>
      <c r="F310" s="6">
        <f>SUMIF('ORION ORIGINAL DATA'!$A$8:$A$228,$A310,'ORION ORIGINAL DATA'!$C$8:$C$228)</f>
        <v>0</v>
      </c>
      <c r="G310" s="8">
        <f t="shared" si="16"/>
        <v>0</v>
      </c>
      <c r="H310" s="6">
        <f>SUMIF('NETSUITE ORIGINAL DATA'!$A$8:$A$5000,$A310,'NETSUITE ORIGINAL DATA'!$E$8:$E$5000)</f>
        <v>0</v>
      </c>
      <c r="I310" s="66">
        <f t="shared" si="17"/>
        <v>0</v>
      </c>
      <c r="K310" s="63">
        <f>SUMIF('ORION ORIGINAL DATA'!$A$8:$A$305,$A310,'ORION ORIGINAL DATA'!$D$8:$D$305)+D310</f>
        <v>0</v>
      </c>
      <c r="L310" s="6">
        <f>SUMIF('NETSUITE ORIGINAL DATA'!$A$8:$A$5000,$A310,'NETSUITE ORIGINAL DATA'!$G$8:$G$5000)</f>
        <v>0</v>
      </c>
      <c r="M310" s="68">
        <f t="shared" si="18"/>
        <v>0</v>
      </c>
      <c r="N310" s="6"/>
      <c r="O310" s="63">
        <f>SUMIF('ORION ORIGINAL DATA'!$A$8:$A$305,$A310,'ORION ORIGINAL DATA'!$E$8:$E$305)-D310</f>
        <v>0</v>
      </c>
      <c r="P310" s="6">
        <f>SUMIF('NETSUITE ORIGINAL DATA'!$A$8:$A$5000,$A310,'NETSUITE ORIGINAL DATA'!$E$8:$E$5000)-SUMIF('NETSUITE ORIGINAL DATA'!$A$8:$A$5000,$A310,'NETSUITE ORIGINAL DATA'!$G$8:$G$5000)</f>
        <v>0</v>
      </c>
      <c r="Q310" s="66">
        <f t="shared" si="19"/>
        <v>0</v>
      </c>
      <c r="R310" s="8"/>
    </row>
    <row r="311" spans="1:18" s="30" customFormat="1" x14ac:dyDescent="0.15">
      <c r="A311" s="15" t="s">
        <v>350</v>
      </c>
      <c r="B311" s="30" t="str">
        <f>IFERROR(VLOOKUP(A311,'NETSUITE ORIGINAL DATA'!$A$8:$J$957,2,FALSE),0)</f>
        <v>LABOR - Build-a-Bouquet (FLWA) Assy - Pride</v>
      </c>
      <c r="C311" s="6"/>
      <c r="D311" s="63">
        <f>IFERROR(VLOOKUP($A311,'ORION ORIGINAL DATA'!$A$231:$H$234,3,0),0)</f>
        <v>0</v>
      </c>
      <c r="E311" s="6">
        <f>IFERROR(VLOOKUP($A311,'ORION ORIGINAL DATA'!$A$237:$H$305,3,0),0)</f>
        <v>0</v>
      </c>
      <c r="F311" s="6">
        <f>SUMIF('ORION ORIGINAL DATA'!$A$8:$A$228,$A311,'ORION ORIGINAL DATA'!$C$8:$C$228)</f>
        <v>0</v>
      </c>
      <c r="G311" s="8">
        <f t="shared" si="16"/>
        <v>0</v>
      </c>
      <c r="H311" s="6">
        <f>SUMIF('NETSUITE ORIGINAL DATA'!$A$8:$A$5000,$A311,'NETSUITE ORIGINAL DATA'!$E$8:$E$5000)</f>
        <v>0</v>
      </c>
      <c r="I311" s="66">
        <f t="shared" si="17"/>
        <v>0</v>
      </c>
      <c r="K311" s="63">
        <f>SUMIF('ORION ORIGINAL DATA'!$A$8:$A$305,$A311,'ORION ORIGINAL DATA'!$D$8:$D$305)+D311</f>
        <v>0</v>
      </c>
      <c r="L311" s="6">
        <f>SUMIF('NETSUITE ORIGINAL DATA'!$A$8:$A$5000,$A311,'NETSUITE ORIGINAL DATA'!$G$8:$G$5000)</f>
        <v>0</v>
      </c>
      <c r="M311" s="68">
        <f t="shared" si="18"/>
        <v>0</v>
      </c>
      <c r="N311" s="6"/>
      <c r="O311" s="63">
        <f>SUMIF('ORION ORIGINAL DATA'!$A$8:$A$305,$A311,'ORION ORIGINAL DATA'!$E$8:$E$305)-D311</f>
        <v>0</v>
      </c>
      <c r="P311" s="6">
        <f>SUMIF('NETSUITE ORIGINAL DATA'!$A$8:$A$5000,$A311,'NETSUITE ORIGINAL DATA'!$E$8:$E$5000)-SUMIF('NETSUITE ORIGINAL DATA'!$A$8:$A$5000,$A311,'NETSUITE ORIGINAL DATA'!$G$8:$G$5000)</f>
        <v>0</v>
      </c>
      <c r="Q311" s="66">
        <f t="shared" si="19"/>
        <v>0</v>
      </c>
      <c r="R311" s="8"/>
    </row>
    <row r="312" spans="1:18" s="30" customFormat="1" x14ac:dyDescent="0.15">
      <c r="A312" s="15" t="s">
        <v>351</v>
      </c>
      <c r="B312" s="30" t="str">
        <f>IFERROR(VLOOKUP(A312,'NETSUITE ORIGINAL DATA'!$A$8:$J$957,2,FALSE),0)</f>
        <v>LABOR - FLWA2-1285</v>
      </c>
      <c r="C312" s="6"/>
      <c r="D312" s="63">
        <f>IFERROR(VLOOKUP($A312,'ORION ORIGINAL DATA'!$A$231:$H$234,3,0),0)</f>
        <v>0</v>
      </c>
      <c r="E312" s="6">
        <f>IFERROR(VLOOKUP($A312,'ORION ORIGINAL DATA'!$A$237:$H$305,3,0),0)</f>
        <v>0</v>
      </c>
      <c r="F312" s="6">
        <f>SUMIF('ORION ORIGINAL DATA'!$A$8:$A$228,$A312,'ORION ORIGINAL DATA'!$C$8:$C$228)</f>
        <v>0</v>
      </c>
      <c r="G312" s="8">
        <f t="shared" si="16"/>
        <v>0</v>
      </c>
      <c r="H312" s="6">
        <f>SUMIF('NETSUITE ORIGINAL DATA'!$A$8:$A$5000,$A312,'NETSUITE ORIGINAL DATA'!$E$8:$E$5000)</f>
        <v>0</v>
      </c>
      <c r="I312" s="66">
        <f t="shared" si="17"/>
        <v>0</v>
      </c>
      <c r="K312" s="63">
        <f>SUMIF('ORION ORIGINAL DATA'!$A$8:$A$305,$A312,'ORION ORIGINAL DATA'!$D$8:$D$305)+D312</f>
        <v>0</v>
      </c>
      <c r="L312" s="6">
        <f>SUMIF('NETSUITE ORIGINAL DATA'!$A$8:$A$5000,$A312,'NETSUITE ORIGINAL DATA'!$G$8:$G$5000)</f>
        <v>0</v>
      </c>
      <c r="M312" s="68">
        <f t="shared" si="18"/>
        <v>0</v>
      </c>
      <c r="N312" s="6"/>
      <c r="O312" s="63">
        <f>SUMIF('ORION ORIGINAL DATA'!$A$8:$A$305,$A312,'ORION ORIGINAL DATA'!$E$8:$E$305)-D312</f>
        <v>0</v>
      </c>
      <c r="P312" s="6">
        <f>SUMIF('NETSUITE ORIGINAL DATA'!$A$8:$A$5000,$A312,'NETSUITE ORIGINAL DATA'!$E$8:$E$5000)-SUMIF('NETSUITE ORIGINAL DATA'!$A$8:$A$5000,$A312,'NETSUITE ORIGINAL DATA'!$G$8:$G$5000)</f>
        <v>0</v>
      </c>
      <c r="Q312" s="66">
        <f t="shared" si="19"/>
        <v>0</v>
      </c>
      <c r="R312" s="8"/>
    </row>
    <row r="313" spans="1:18" s="30" customFormat="1" x14ac:dyDescent="0.15">
      <c r="A313" s="15" t="s">
        <v>352</v>
      </c>
      <c r="B313" s="30" t="str">
        <f>IFERROR(VLOOKUP(A313,'NETSUITE ORIGINAL DATA'!$A$8:$J$957,2,FALSE),0)</f>
        <v>LABOR - Garden Kit (GAR) Assy</v>
      </c>
      <c r="C313" s="6"/>
      <c r="D313" s="63">
        <f>IFERROR(VLOOKUP($A313,'ORION ORIGINAL DATA'!$A$231:$H$234,3,0),0)</f>
        <v>0</v>
      </c>
      <c r="E313" s="6">
        <f>IFERROR(VLOOKUP($A313,'ORION ORIGINAL DATA'!$A$237:$H$305,3,0),0)</f>
        <v>0</v>
      </c>
      <c r="F313" s="6">
        <f>SUMIF('ORION ORIGINAL DATA'!$A$8:$A$228,$A313,'ORION ORIGINAL DATA'!$C$8:$C$228)</f>
        <v>0</v>
      </c>
      <c r="G313" s="8">
        <f t="shared" si="16"/>
        <v>0</v>
      </c>
      <c r="H313" s="6">
        <f>SUMIF('NETSUITE ORIGINAL DATA'!$A$8:$A$5000,$A313,'NETSUITE ORIGINAL DATA'!$E$8:$E$5000)</f>
        <v>0</v>
      </c>
      <c r="I313" s="66">
        <f t="shared" si="17"/>
        <v>0</v>
      </c>
      <c r="K313" s="63">
        <f>SUMIF('ORION ORIGINAL DATA'!$A$8:$A$305,$A313,'ORION ORIGINAL DATA'!$D$8:$D$305)+D313</f>
        <v>0</v>
      </c>
      <c r="L313" s="6">
        <f>SUMIF('NETSUITE ORIGINAL DATA'!$A$8:$A$5000,$A313,'NETSUITE ORIGINAL DATA'!$G$8:$G$5000)</f>
        <v>0</v>
      </c>
      <c r="M313" s="68">
        <f t="shared" si="18"/>
        <v>0</v>
      </c>
      <c r="N313" s="6"/>
      <c r="O313" s="63">
        <f>SUMIF('ORION ORIGINAL DATA'!$A$8:$A$305,$A313,'ORION ORIGINAL DATA'!$E$8:$E$305)-D313</f>
        <v>0</v>
      </c>
      <c r="P313" s="6">
        <f>SUMIF('NETSUITE ORIGINAL DATA'!$A$8:$A$5000,$A313,'NETSUITE ORIGINAL DATA'!$E$8:$E$5000)-SUMIF('NETSUITE ORIGINAL DATA'!$A$8:$A$5000,$A313,'NETSUITE ORIGINAL DATA'!$G$8:$G$5000)</f>
        <v>0</v>
      </c>
      <c r="Q313" s="66">
        <f t="shared" si="19"/>
        <v>0</v>
      </c>
      <c r="R313" s="8"/>
    </row>
    <row r="314" spans="1:18" s="30" customFormat="1" x14ac:dyDescent="0.15">
      <c r="A314" s="15" t="s">
        <v>353</v>
      </c>
      <c r="B314" s="30" t="str">
        <f>IFERROR(VLOOKUP(A314,'NETSUITE ORIGINAL DATA'!$A$8:$J$957,2,FALSE),0)</f>
        <v>LABOR - Jump Rope Assy (All Colors)</v>
      </c>
      <c r="C314" s="6"/>
      <c r="D314" s="63">
        <f>IFERROR(VLOOKUP($A314,'ORION ORIGINAL DATA'!$A$231:$H$234,3,0),0)</f>
        <v>0</v>
      </c>
      <c r="E314" s="6">
        <f>IFERROR(VLOOKUP($A314,'ORION ORIGINAL DATA'!$A$237:$H$305,3,0),0)</f>
        <v>0</v>
      </c>
      <c r="F314" s="6">
        <f>SUMIF('ORION ORIGINAL DATA'!$A$8:$A$228,$A314,'ORION ORIGINAL DATA'!$C$8:$C$228)</f>
        <v>0</v>
      </c>
      <c r="G314" s="8">
        <f t="shared" si="16"/>
        <v>0</v>
      </c>
      <c r="H314" s="6">
        <f>SUMIF('NETSUITE ORIGINAL DATA'!$A$8:$A$5000,$A314,'NETSUITE ORIGINAL DATA'!$E$8:$E$5000)</f>
        <v>0</v>
      </c>
      <c r="I314" s="66">
        <f t="shared" si="17"/>
        <v>0</v>
      </c>
      <c r="K314" s="63">
        <f>SUMIF('ORION ORIGINAL DATA'!$A$8:$A$305,$A314,'ORION ORIGINAL DATA'!$D$8:$D$305)+D314</f>
        <v>0</v>
      </c>
      <c r="L314" s="6">
        <f>SUMIF('NETSUITE ORIGINAL DATA'!$A$8:$A$5000,$A314,'NETSUITE ORIGINAL DATA'!$G$8:$G$5000)</f>
        <v>0</v>
      </c>
      <c r="M314" s="68">
        <f t="shared" si="18"/>
        <v>0</v>
      </c>
      <c r="N314" s="6"/>
      <c r="O314" s="63">
        <f>SUMIF('ORION ORIGINAL DATA'!$A$8:$A$305,$A314,'ORION ORIGINAL DATA'!$E$8:$E$305)-D314</f>
        <v>0</v>
      </c>
      <c r="P314" s="6">
        <f>SUMIF('NETSUITE ORIGINAL DATA'!$A$8:$A$5000,$A314,'NETSUITE ORIGINAL DATA'!$E$8:$E$5000)-SUMIF('NETSUITE ORIGINAL DATA'!$A$8:$A$5000,$A314,'NETSUITE ORIGINAL DATA'!$G$8:$G$5000)</f>
        <v>0</v>
      </c>
      <c r="Q314" s="66">
        <f t="shared" si="19"/>
        <v>0</v>
      </c>
      <c r="R314" s="8"/>
    </row>
    <row r="315" spans="1:18" s="30" customFormat="1" x14ac:dyDescent="0.15">
      <c r="A315" s="15" t="s">
        <v>354</v>
      </c>
      <c r="B315" s="30" t="str">
        <f>IFERROR(VLOOKUP(A315,'NETSUITE ORIGINAL DATA'!$A$8:$J$957,2,FALSE),0)</f>
        <v>LABOR - KS and Molder Packaging Mark-up (5%)</v>
      </c>
      <c r="C315" s="6"/>
      <c r="D315" s="63">
        <f>IFERROR(VLOOKUP($A315,'ORION ORIGINAL DATA'!$A$231:$H$234,3,0),0)</f>
        <v>0</v>
      </c>
      <c r="E315" s="6">
        <f>IFERROR(VLOOKUP($A315,'ORION ORIGINAL DATA'!$A$237:$H$305,3,0),0)</f>
        <v>0</v>
      </c>
      <c r="F315" s="6">
        <f>SUMIF('ORION ORIGINAL DATA'!$A$8:$A$228,$A315,'ORION ORIGINAL DATA'!$C$8:$C$228)</f>
        <v>0</v>
      </c>
      <c r="G315" s="8">
        <f t="shared" si="16"/>
        <v>0</v>
      </c>
      <c r="H315" s="6">
        <f>SUMIF('NETSUITE ORIGINAL DATA'!$A$8:$A$5000,$A315,'NETSUITE ORIGINAL DATA'!$E$8:$E$5000)</f>
        <v>0</v>
      </c>
      <c r="I315" s="66">
        <f t="shared" si="17"/>
        <v>0</v>
      </c>
      <c r="K315" s="63">
        <f>SUMIF('ORION ORIGINAL DATA'!$A$8:$A$305,$A315,'ORION ORIGINAL DATA'!$D$8:$D$305)+D315</f>
        <v>0</v>
      </c>
      <c r="L315" s="6">
        <f>SUMIF('NETSUITE ORIGINAL DATA'!$A$8:$A$5000,$A315,'NETSUITE ORIGINAL DATA'!$G$8:$G$5000)</f>
        <v>0</v>
      </c>
      <c r="M315" s="68">
        <f t="shared" si="18"/>
        <v>0</v>
      </c>
      <c r="N315" s="6"/>
      <c r="O315" s="63">
        <f>SUMIF('ORION ORIGINAL DATA'!$A$8:$A$305,$A315,'ORION ORIGINAL DATA'!$E$8:$E$305)-D315</f>
        <v>0</v>
      </c>
      <c r="P315" s="6">
        <f>SUMIF('NETSUITE ORIGINAL DATA'!$A$8:$A$5000,$A315,'NETSUITE ORIGINAL DATA'!$E$8:$E$5000)-SUMIF('NETSUITE ORIGINAL DATA'!$A$8:$A$5000,$A315,'NETSUITE ORIGINAL DATA'!$G$8:$G$5000)</f>
        <v>0</v>
      </c>
      <c r="Q315" s="66">
        <f t="shared" si="19"/>
        <v>0</v>
      </c>
      <c r="R315" s="8"/>
    </row>
    <row r="316" spans="1:18" s="30" customFormat="1" x14ac:dyDescent="0.15">
      <c r="A316" s="15" t="s">
        <v>355</v>
      </c>
      <c r="B316" s="30" t="str">
        <f>IFERROR(VLOOKUP(A316,'NETSUITE ORIGINAL DATA'!$A$8:$J$957,2,FALSE),0)</f>
        <v>LABOR - for Book &amp; Launch boat set in closed box</v>
      </c>
      <c r="C316" s="6"/>
      <c r="D316" s="63">
        <f>IFERROR(VLOOKUP($A316,'ORION ORIGINAL DATA'!$A$231:$H$234,3,0),0)</f>
        <v>0</v>
      </c>
      <c r="E316" s="6">
        <f>IFERROR(VLOOKUP($A316,'ORION ORIGINAL DATA'!$A$237:$H$305,3,0),0)</f>
        <v>0</v>
      </c>
      <c r="F316" s="6">
        <f>SUMIF('ORION ORIGINAL DATA'!$A$8:$A$228,$A316,'ORION ORIGINAL DATA'!$C$8:$C$228)</f>
        <v>0</v>
      </c>
      <c r="G316" s="8">
        <f t="shared" si="16"/>
        <v>0</v>
      </c>
      <c r="H316" s="6">
        <f>SUMIF('NETSUITE ORIGINAL DATA'!$A$8:$A$5000,$A316,'NETSUITE ORIGINAL DATA'!$E$8:$E$5000)</f>
        <v>0</v>
      </c>
      <c r="I316" s="66">
        <f t="shared" si="17"/>
        <v>0</v>
      </c>
      <c r="K316" s="63">
        <f>SUMIF('ORION ORIGINAL DATA'!$A$8:$A$305,$A316,'ORION ORIGINAL DATA'!$D$8:$D$305)+D316</f>
        <v>0</v>
      </c>
      <c r="L316" s="6">
        <f>SUMIF('NETSUITE ORIGINAL DATA'!$A$8:$A$5000,$A316,'NETSUITE ORIGINAL DATA'!$G$8:$G$5000)</f>
        <v>0</v>
      </c>
      <c r="M316" s="68">
        <f t="shared" si="18"/>
        <v>0</v>
      </c>
      <c r="N316" s="6"/>
      <c r="O316" s="63">
        <f>SUMIF('ORION ORIGINAL DATA'!$A$8:$A$305,$A316,'ORION ORIGINAL DATA'!$E$8:$E$305)-D316</f>
        <v>0</v>
      </c>
      <c r="P316" s="6">
        <f>SUMIF('NETSUITE ORIGINAL DATA'!$A$8:$A$5000,$A316,'NETSUITE ORIGINAL DATA'!$E$8:$E$5000)-SUMIF('NETSUITE ORIGINAL DATA'!$A$8:$A$5000,$A316,'NETSUITE ORIGINAL DATA'!$G$8:$G$5000)</f>
        <v>0</v>
      </c>
      <c r="Q316" s="66">
        <f t="shared" si="19"/>
        <v>0</v>
      </c>
      <c r="R316" s="8"/>
    </row>
    <row r="317" spans="1:18" s="30" customFormat="1" x14ac:dyDescent="0.15">
      <c r="A317" s="15" t="s">
        <v>1368</v>
      </c>
      <c r="B317" s="30" t="str">
        <f>IFERROR(VLOOKUP(A317,'NETSUITE ORIGINAL DATA'!$A$8:$J$957,2,FALSE),0)</f>
        <v>LABOR - Green Toys Parking Garage</v>
      </c>
      <c r="C317" s="6"/>
      <c r="D317" s="63">
        <f>IFERROR(VLOOKUP($A317,'ORION ORIGINAL DATA'!$A$231:$H$234,3,0),0)</f>
        <v>0</v>
      </c>
      <c r="E317" s="6">
        <f>IFERROR(VLOOKUP($A317,'ORION ORIGINAL DATA'!$A$237:$H$305,3,0),0)</f>
        <v>0</v>
      </c>
      <c r="F317" s="6">
        <f>SUMIF('ORION ORIGINAL DATA'!$A$8:$A$228,$A317,'ORION ORIGINAL DATA'!$C$8:$C$228)</f>
        <v>0</v>
      </c>
      <c r="G317" s="8">
        <f t="shared" si="16"/>
        <v>0</v>
      </c>
      <c r="H317" s="6">
        <f>SUMIF('NETSUITE ORIGINAL DATA'!$A$8:$A$5000,$A317,'NETSUITE ORIGINAL DATA'!$E$8:$E$5000)</f>
        <v>0</v>
      </c>
      <c r="I317" s="66">
        <f t="shared" si="17"/>
        <v>0</v>
      </c>
      <c r="K317" s="63">
        <f>SUMIF('ORION ORIGINAL DATA'!$A$8:$A$305,$A317,'ORION ORIGINAL DATA'!$D$8:$D$305)+D317</f>
        <v>0</v>
      </c>
      <c r="L317" s="6">
        <f>SUMIF('NETSUITE ORIGINAL DATA'!$A$8:$A$5000,$A317,'NETSUITE ORIGINAL DATA'!$G$8:$G$5000)</f>
        <v>0</v>
      </c>
      <c r="M317" s="68">
        <f t="shared" si="18"/>
        <v>0</v>
      </c>
      <c r="N317" s="6"/>
      <c r="O317" s="63">
        <f>SUMIF('ORION ORIGINAL DATA'!$A$8:$A$305,$A317,'ORION ORIGINAL DATA'!$E$8:$E$305)-D317</f>
        <v>0</v>
      </c>
      <c r="P317" s="6">
        <f>SUMIF('NETSUITE ORIGINAL DATA'!$A$8:$A$5000,$A317,'NETSUITE ORIGINAL DATA'!$E$8:$E$5000)-SUMIF('NETSUITE ORIGINAL DATA'!$A$8:$A$5000,$A317,'NETSUITE ORIGINAL DATA'!$G$8:$G$5000)</f>
        <v>0</v>
      </c>
      <c r="Q317" s="66">
        <f t="shared" si="19"/>
        <v>0</v>
      </c>
      <c r="R317" s="8"/>
    </row>
    <row r="318" spans="1:18" s="30" customFormat="1" x14ac:dyDescent="0.15">
      <c r="A318" s="15" t="s">
        <v>356</v>
      </c>
      <c r="B318" s="30" t="str">
        <f>IFERROR(VLOOKUP(A318,'NETSUITE ORIGINAL DATA'!$A$8:$J$957,2,FALSE),0)</f>
        <v>LABOR - Sand &amp; Water Bucket 1 (VRS)</v>
      </c>
      <c r="C318" s="6"/>
      <c r="D318" s="63">
        <f>IFERROR(VLOOKUP($A318,'ORION ORIGINAL DATA'!$A$231:$H$234,3,0),0)</f>
        <v>0</v>
      </c>
      <c r="E318" s="6">
        <f>IFERROR(VLOOKUP($A318,'ORION ORIGINAL DATA'!$A$237:$H$305,3,0),0)</f>
        <v>0</v>
      </c>
      <c r="F318" s="6">
        <f>SUMIF('ORION ORIGINAL DATA'!$A$8:$A$228,$A318,'ORION ORIGINAL DATA'!$C$8:$C$228)</f>
        <v>0</v>
      </c>
      <c r="G318" s="8">
        <f t="shared" si="16"/>
        <v>0</v>
      </c>
      <c r="H318" s="6">
        <f>SUMIF('NETSUITE ORIGINAL DATA'!$A$8:$A$5000,$A318,'NETSUITE ORIGINAL DATA'!$E$8:$E$5000)</f>
        <v>0</v>
      </c>
      <c r="I318" s="66">
        <f t="shared" si="17"/>
        <v>0</v>
      </c>
      <c r="K318" s="63">
        <f>SUMIF('ORION ORIGINAL DATA'!$A$8:$A$305,$A318,'ORION ORIGINAL DATA'!$D$8:$D$305)+D318</f>
        <v>0</v>
      </c>
      <c r="L318" s="6">
        <f>SUMIF('NETSUITE ORIGINAL DATA'!$A$8:$A$5000,$A318,'NETSUITE ORIGINAL DATA'!$G$8:$G$5000)</f>
        <v>0</v>
      </c>
      <c r="M318" s="68">
        <f t="shared" si="18"/>
        <v>0</v>
      </c>
      <c r="N318" s="6"/>
      <c r="O318" s="63">
        <f>SUMIF('ORION ORIGINAL DATA'!$A$8:$A$305,$A318,'ORION ORIGINAL DATA'!$E$8:$E$305)-D318</f>
        <v>0</v>
      </c>
      <c r="P318" s="6">
        <f>SUMIF('NETSUITE ORIGINAL DATA'!$A$8:$A$5000,$A318,'NETSUITE ORIGINAL DATA'!$E$8:$E$5000)-SUMIF('NETSUITE ORIGINAL DATA'!$A$8:$A$5000,$A318,'NETSUITE ORIGINAL DATA'!$G$8:$G$5000)</f>
        <v>0</v>
      </c>
      <c r="Q318" s="66">
        <f t="shared" si="19"/>
        <v>0</v>
      </c>
      <c r="R318" s="8"/>
    </row>
    <row r="319" spans="1:18" s="30" customFormat="1" x14ac:dyDescent="0.15">
      <c r="A319" s="15" t="s">
        <v>357</v>
      </c>
      <c r="B319" s="30" t="str">
        <f>IFERROR(VLOOKUP(A319,'NETSUITE ORIGINAL DATA'!$A$8:$J$957,2,FALSE),0)</f>
        <v>LABOR - Sand &amp; Water Dumper (Pride)</v>
      </c>
      <c r="C319" s="6"/>
      <c r="D319" s="63">
        <f>IFERROR(VLOOKUP($A319,'ORION ORIGINAL DATA'!$A$231:$H$234,3,0),0)</f>
        <v>0</v>
      </c>
      <c r="E319" s="6">
        <f>IFERROR(VLOOKUP($A319,'ORION ORIGINAL DATA'!$A$237:$H$305,3,0),0)</f>
        <v>0</v>
      </c>
      <c r="F319" s="6">
        <f>SUMIF('ORION ORIGINAL DATA'!$A$8:$A$228,$A319,'ORION ORIGINAL DATA'!$C$8:$C$228)</f>
        <v>0</v>
      </c>
      <c r="G319" s="8">
        <f t="shared" si="16"/>
        <v>0</v>
      </c>
      <c r="H319" s="6">
        <f>SUMIF('NETSUITE ORIGINAL DATA'!$A$8:$A$5000,$A319,'NETSUITE ORIGINAL DATA'!$E$8:$E$5000)</f>
        <v>0</v>
      </c>
      <c r="I319" s="66">
        <f t="shared" si="17"/>
        <v>0</v>
      </c>
      <c r="K319" s="63">
        <f>SUMIF('ORION ORIGINAL DATA'!$A$8:$A$305,$A319,'ORION ORIGINAL DATA'!$D$8:$D$305)+D319</f>
        <v>0</v>
      </c>
      <c r="L319" s="6">
        <f>SUMIF('NETSUITE ORIGINAL DATA'!$A$8:$A$5000,$A319,'NETSUITE ORIGINAL DATA'!$G$8:$G$5000)</f>
        <v>0</v>
      </c>
      <c r="M319" s="68">
        <f t="shared" si="18"/>
        <v>0</v>
      </c>
      <c r="N319" s="6"/>
      <c r="O319" s="63">
        <f>SUMIF('ORION ORIGINAL DATA'!$A$8:$A$305,$A319,'ORION ORIGINAL DATA'!$E$8:$E$305)-D319</f>
        <v>0</v>
      </c>
      <c r="P319" s="6">
        <f>SUMIF('NETSUITE ORIGINAL DATA'!$A$8:$A$5000,$A319,'NETSUITE ORIGINAL DATA'!$E$8:$E$5000)-SUMIF('NETSUITE ORIGINAL DATA'!$A$8:$A$5000,$A319,'NETSUITE ORIGINAL DATA'!$G$8:$G$5000)</f>
        <v>0</v>
      </c>
      <c r="Q319" s="66">
        <f t="shared" si="19"/>
        <v>0</v>
      </c>
      <c r="R319" s="8"/>
    </row>
    <row r="320" spans="1:18" s="30" customFormat="1" x14ac:dyDescent="0.15">
      <c r="A320" s="15" t="s">
        <v>358</v>
      </c>
      <c r="B320" s="30" t="str">
        <f>IFERROR(VLOOKUP(A320,'NETSUITE ORIGINAL DATA'!$A$8:$J$957,2,FALSE),0)</f>
        <v>LABOR - Sand &amp; Water Rescue Boat  (Pride)</v>
      </c>
      <c r="C320" s="6"/>
      <c r="D320" s="63">
        <f>IFERROR(VLOOKUP($A320,'ORION ORIGINAL DATA'!$A$231:$H$234,3,0),0)</f>
        <v>0</v>
      </c>
      <c r="E320" s="6">
        <f>IFERROR(VLOOKUP($A320,'ORION ORIGINAL DATA'!$A$237:$H$305,3,0),0)</f>
        <v>0</v>
      </c>
      <c r="F320" s="6">
        <f>SUMIF('ORION ORIGINAL DATA'!$A$8:$A$228,$A320,'ORION ORIGINAL DATA'!$C$8:$C$228)</f>
        <v>0</v>
      </c>
      <c r="G320" s="8">
        <f t="shared" si="16"/>
        <v>0</v>
      </c>
      <c r="H320" s="6">
        <f>SUMIF('NETSUITE ORIGINAL DATA'!$A$8:$A$5000,$A320,'NETSUITE ORIGINAL DATA'!$E$8:$E$5000)</f>
        <v>0</v>
      </c>
      <c r="I320" s="66">
        <f t="shared" si="17"/>
        <v>0</v>
      </c>
      <c r="K320" s="63">
        <f>SUMIF('ORION ORIGINAL DATA'!$A$8:$A$305,$A320,'ORION ORIGINAL DATA'!$D$8:$D$305)+D320</f>
        <v>0</v>
      </c>
      <c r="L320" s="6">
        <f>SUMIF('NETSUITE ORIGINAL DATA'!$A$8:$A$5000,$A320,'NETSUITE ORIGINAL DATA'!$G$8:$G$5000)</f>
        <v>0</v>
      </c>
      <c r="M320" s="68">
        <f t="shared" si="18"/>
        <v>0</v>
      </c>
      <c r="N320" s="6"/>
      <c r="O320" s="63">
        <f>SUMIF('ORION ORIGINAL DATA'!$A$8:$A$305,$A320,'ORION ORIGINAL DATA'!$E$8:$E$305)-D320</f>
        <v>0</v>
      </c>
      <c r="P320" s="6">
        <f>SUMIF('NETSUITE ORIGINAL DATA'!$A$8:$A$5000,$A320,'NETSUITE ORIGINAL DATA'!$E$8:$E$5000)-SUMIF('NETSUITE ORIGINAL DATA'!$A$8:$A$5000,$A320,'NETSUITE ORIGINAL DATA'!$G$8:$G$5000)</f>
        <v>0</v>
      </c>
      <c r="Q320" s="66">
        <f t="shared" si="19"/>
        <v>0</v>
      </c>
      <c r="R320" s="8"/>
    </row>
    <row r="321" spans="1:18" s="30" customFormat="1" x14ac:dyDescent="0.15">
      <c r="A321" s="15" t="s">
        <v>359</v>
      </c>
      <c r="B321" s="30" t="str">
        <f>IFERROR(VLOOKUP(A321,'NETSUITE ORIGINAL DATA'!$A$8:$J$957,2,FALSE),0)</f>
        <v>LABOR - Sand &amp; Water Scooper (pride)</v>
      </c>
      <c r="C321" s="6"/>
      <c r="D321" s="63">
        <f>IFERROR(VLOOKUP($A321,'ORION ORIGINAL DATA'!$A$231:$H$234,3,0),0)</f>
        <v>0</v>
      </c>
      <c r="E321" s="6">
        <f>IFERROR(VLOOKUP($A321,'ORION ORIGINAL DATA'!$A$237:$H$305,3,0),0)</f>
        <v>0</v>
      </c>
      <c r="F321" s="6">
        <f>SUMIF('ORION ORIGINAL DATA'!$A$8:$A$228,$A321,'ORION ORIGINAL DATA'!$C$8:$C$228)</f>
        <v>0</v>
      </c>
      <c r="G321" s="8">
        <f t="shared" si="16"/>
        <v>0</v>
      </c>
      <c r="H321" s="6">
        <f>SUMIF('NETSUITE ORIGINAL DATA'!$A$8:$A$5000,$A321,'NETSUITE ORIGINAL DATA'!$E$8:$E$5000)</f>
        <v>0</v>
      </c>
      <c r="I321" s="66">
        <f t="shared" si="17"/>
        <v>0</v>
      </c>
      <c r="K321" s="63">
        <f>SUMIF('ORION ORIGINAL DATA'!$A$8:$A$305,$A321,'ORION ORIGINAL DATA'!$D$8:$D$305)+D321</f>
        <v>0</v>
      </c>
      <c r="L321" s="6">
        <f>SUMIF('NETSUITE ORIGINAL DATA'!$A$8:$A$5000,$A321,'NETSUITE ORIGINAL DATA'!$G$8:$G$5000)</f>
        <v>0</v>
      </c>
      <c r="M321" s="68">
        <f t="shared" si="18"/>
        <v>0</v>
      </c>
      <c r="N321" s="6"/>
      <c r="O321" s="63">
        <f>SUMIF('ORION ORIGINAL DATA'!$A$8:$A$305,$A321,'ORION ORIGINAL DATA'!$E$8:$E$305)-D321</f>
        <v>0</v>
      </c>
      <c r="P321" s="6">
        <f>SUMIF('NETSUITE ORIGINAL DATA'!$A$8:$A$5000,$A321,'NETSUITE ORIGINAL DATA'!$E$8:$E$5000)-SUMIF('NETSUITE ORIGINAL DATA'!$A$8:$A$5000,$A321,'NETSUITE ORIGINAL DATA'!$G$8:$G$5000)</f>
        <v>0</v>
      </c>
      <c r="Q321" s="66">
        <f t="shared" si="19"/>
        <v>0</v>
      </c>
      <c r="R321" s="8"/>
    </row>
    <row r="322" spans="1:18" s="30" customFormat="1" x14ac:dyDescent="0.15">
      <c r="A322" s="15" t="s">
        <v>360</v>
      </c>
      <c r="B322" s="30" t="str">
        <f>IFERROR(VLOOKUP(A322,'NETSUITE ORIGINAL DATA'!$A$8:$J$957,2,FALSE),0)</f>
        <v>LABOR - cost for Book &amp; Scooper set in closed box</v>
      </c>
      <c r="C322" s="6"/>
      <c r="D322" s="63">
        <f>IFERROR(VLOOKUP($A322,'ORION ORIGINAL DATA'!$A$231:$H$234,3,0),0)</f>
        <v>0</v>
      </c>
      <c r="E322" s="6">
        <f>IFERROR(VLOOKUP($A322,'ORION ORIGINAL DATA'!$A$237:$H$305,3,0),0)</f>
        <v>0</v>
      </c>
      <c r="F322" s="6">
        <f>SUMIF('ORION ORIGINAL DATA'!$A$8:$A$228,$A322,'ORION ORIGINAL DATA'!$C$8:$C$228)</f>
        <v>0</v>
      </c>
      <c r="G322" s="8">
        <f t="shared" si="16"/>
        <v>0</v>
      </c>
      <c r="H322" s="6">
        <f>SUMIF('NETSUITE ORIGINAL DATA'!$A$8:$A$5000,$A322,'NETSUITE ORIGINAL DATA'!$E$8:$E$5000)</f>
        <v>0</v>
      </c>
      <c r="I322" s="66">
        <f t="shared" si="17"/>
        <v>0</v>
      </c>
      <c r="K322" s="63">
        <f>SUMIF('ORION ORIGINAL DATA'!$A$8:$A$305,$A322,'ORION ORIGINAL DATA'!$D$8:$D$305)+D322</f>
        <v>0</v>
      </c>
      <c r="L322" s="6">
        <f>SUMIF('NETSUITE ORIGINAL DATA'!$A$8:$A$5000,$A322,'NETSUITE ORIGINAL DATA'!$G$8:$G$5000)</f>
        <v>0</v>
      </c>
      <c r="M322" s="68">
        <f t="shared" si="18"/>
        <v>0</v>
      </c>
      <c r="N322" s="6"/>
      <c r="O322" s="63">
        <f>SUMIF('ORION ORIGINAL DATA'!$A$8:$A$305,$A322,'ORION ORIGINAL DATA'!$E$8:$E$305)-D322</f>
        <v>0</v>
      </c>
      <c r="P322" s="6">
        <f>SUMIF('NETSUITE ORIGINAL DATA'!$A$8:$A$5000,$A322,'NETSUITE ORIGINAL DATA'!$E$8:$E$5000)-SUMIF('NETSUITE ORIGINAL DATA'!$A$8:$A$5000,$A322,'NETSUITE ORIGINAL DATA'!$G$8:$G$5000)</f>
        <v>0</v>
      </c>
      <c r="Q322" s="66">
        <f t="shared" si="19"/>
        <v>0</v>
      </c>
      <c r="R322" s="8"/>
    </row>
    <row r="323" spans="1:18" s="30" customFormat="1" x14ac:dyDescent="0.15">
      <c r="A323" s="15" t="s">
        <v>361</v>
      </c>
      <c r="B323" s="30" t="str">
        <f>IFERROR(VLOOKUP(A323,'NETSUITE ORIGINAL DATA'!$A$8:$J$957,2,FALSE),0)</f>
        <v>LABOR - AAEFS Shipper (AAEFS) Assy</v>
      </c>
      <c r="C323" s="6"/>
      <c r="D323" s="63">
        <f>IFERROR(VLOOKUP($A323,'ORION ORIGINAL DATA'!$A$231:$H$234,3,0),0)</f>
        <v>0</v>
      </c>
      <c r="E323" s="6">
        <f>IFERROR(VLOOKUP($A323,'ORION ORIGINAL DATA'!$A$237:$H$305,3,0),0)</f>
        <v>0</v>
      </c>
      <c r="F323" s="6">
        <f>SUMIF('ORION ORIGINAL DATA'!$A$8:$A$228,$A323,'ORION ORIGINAL DATA'!$C$8:$C$228)</f>
        <v>0</v>
      </c>
      <c r="G323" s="8">
        <f t="shared" si="16"/>
        <v>0</v>
      </c>
      <c r="H323" s="6">
        <f>SUMIF('NETSUITE ORIGINAL DATA'!$A$8:$A$5000,$A323,'NETSUITE ORIGINAL DATA'!$E$8:$E$5000)</f>
        <v>0</v>
      </c>
      <c r="I323" s="66">
        <f t="shared" si="17"/>
        <v>0</v>
      </c>
      <c r="K323" s="63">
        <f>SUMIF('ORION ORIGINAL DATA'!$A$8:$A$305,$A323,'ORION ORIGINAL DATA'!$D$8:$D$305)+D323</f>
        <v>0</v>
      </c>
      <c r="L323" s="6">
        <f>SUMIF('NETSUITE ORIGINAL DATA'!$A$8:$A$5000,$A323,'NETSUITE ORIGINAL DATA'!$G$8:$G$5000)</f>
        <v>0</v>
      </c>
      <c r="M323" s="68">
        <f t="shared" si="18"/>
        <v>0</v>
      </c>
      <c r="N323" s="6"/>
      <c r="O323" s="63">
        <f>SUMIF('ORION ORIGINAL DATA'!$A$8:$A$305,$A323,'ORION ORIGINAL DATA'!$E$8:$E$305)-D323</f>
        <v>0</v>
      </c>
      <c r="P323" s="6">
        <f>SUMIF('NETSUITE ORIGINAL DATA'!$A$8:$A$5000,$A323,'NETSUITE ORIGINAL DATA'!$E$8:$E$5000)-SUMIF('NETSUITE ORIGINAL DATA'!$A$8:$A$5000,$A323,'NETSUITE ORIGINAL DATA'!$G$8:$G$5000)</f>
        <v>0</v>
      </c>
      <c r="Q323" s="66">
        <f t="shared" si="19"/>
        <v>0</v>
      </c>
      <c r="R323" s="8"/>
    </row>
    <row r="324" spans="1:18" s="30" customFormat="1" x14ac:dyDescent="0.15">
      <c r="A324" s="15" t="s">
        <v>362</v>
      </c>
      <c r="B324" s="30" t="str">
        <f>IFERROR(VLOOKUP(A324,'NETSUITE ORIGINAL DATA'!$A$8:$J$957,2,FALSE),0)</f>
        <v>LABOR - Salad Set (SLDA) Assy - Pride</v>
      </c>
      <c r="C324" s="6"/>
      <c r="D324" s="63">
        <f>IFERROR(VLOOKUP($A324,'ORION ORIGINAL DATA'!$A$231:$H$234,3,0),0)</f>
        <v>0</v>
      </c>
      <c r="E324" s="6">
        <f>IFERROR(VLOOKUP($A324,'ORION ORIGINAL DATA'!$A$237:$H$305,3,0),0)</f>
        <v>0</v>
      </c>
      <c r="F324" s="6">
        <f>SUMIF('ORION ORIGINAL DATA'!$A$8:$A$228,$A324,'ORION ORIGINAL DATA'!$C$8:$C$228)</f>
        <v>0</v>
      </c>
      <c r="G324" s="8">
        <f t="shared" si="16"/>
        <v>0</v>
      </c>
      <c r="H324" s="6">
        <f>SUMIF('NETSUITE ORIGINAL DATA'!$A$8:$A$5000,$A324,'NETSUITE ORIGINAL DATA'!$E$8:$E$5000)</f>
        <v>0</v>
      </c>
      <c r="I324" s="66">
        <f t="shared" si="17"/>
        <v>0</v>
      </c>
      <c r="K324" s="63">
        <f>SUMIF('ORION ORIGINAL DATA'!$A$8:$A$305,$A324,'ORION ORIGINAL DATA'!$D$8:$D$305)+D324</f>
        <v>0</v>
      </c>
      <c r="L324" s="6">
        <f>SUMIF('NETSUITE ORIGINAL DATA'!$A$8:$A$5000,$A324,'NETSUITE ORIGINAL DATA'!$G$8:$G$5000)</f>
        <v>0</v>
      </c>
      <c r="M324" s="68">
        <f t="shared" si="18"/>
        <v>0</v>
      </c>
      <c r="N324" s="6"/>
      <c r="O324" s="63">
        <f>SUMIF('ORION ORIGINAL DATA'!$A$8:$A$305,$A324,'ORION ORIGINAL DATA'!$E$8:$E$305)-D324</f>
        <v>0</v>
      </c>
      <c r="P324" s="6">
        <f>SUMIF('NETSUITE ORIGINAL DATA'!$A$8:$A$5000,$A324,'NETSUITE ORIGINAL DATA'!$E$8:$E$5000)-SUMIF('NETSUITE ORIGINAL DATA'!$A$8:$A$5000,$A324,'NETSUITE ORIGINAL DATA'!$G$8:$G$5000)</f>
        <v>0</v>
      </c>
      <c r="Q324" s="66">
        <f t="shared" si="19"/>
        <v>0</v>
      </c>
      <c r="R324" s="8"/>
    </row>
    <row r="325" spans="1:18" s="30" customFormat="1" x14ac:dyDescent="0.15">
      <c r="A325" s="15" t="s">
        <v>363</v>
      </c>
      <c r="B325" s="30" t="str">
        <f>IFERROR(VLOOKUP(A325,'NETSUITE ORIGINAL DATA'!$A$8:$J$957,2,FALSE),0)</f>
        <v>LABOR - SLDA2-1284</v>
      </c>
      <c r="C325" s="6"/>
      <c r="D325" s="63">
        <f>IFERROR(VLOOKUP($A325,'ORION ORIGINAL DATA'!$A$231:$H$234,3,0),0)</f>
        <v>0</v>
      </c>
      <c r="E325" s="6">
        <f>IFERROR(VLOOKUP($A325,'ORION ORIGINAL DATA'!$A$237:$H$305,3,0),0)</f>
        <v>0</v>
      </c>
      <c r="F325" s="6">
        <f>SUMIF('ORION ORIGINAL DATA'!$A$8:$A$228,$A325,'ORION ORIGINAL DATA'!$C$8:$C$228)</f>
        <v>0</v>
      </c>
      <c r="G325" s="8">
        <f t="shared" si="16"/>
        <v>0</v>
      </c>
      <c r="H325" s="6">
        <f>SUMIF('NETSUITE ORIGINAL DATA'!$A$8:$A$5000,$A325,'NETSUITE ORIGINAL DATA'!$E$8:$E$5000)</f>
        <v>0</v>
      </c>
      <c r="I325" s="66">
        <f t="shared" si="17"/>
        <v>0</v>
      </c>
      <c r="K325" s="63">
        <f>SUMIF('ORION ORIGINAL DATA'!$A$8:$A$305,$A325,'ORION ORIGINAL DATA'!$D$8:$D$305)+D325</f>
        <v>0</v>
      </c>
      <c r="L325" s="6">
        <f>SUMIF('NETSUITE ORIGINAL DATA'!$A$8:$A$5000,$A325,'NETSUITE ORIGINAL DATA'!$G$8:$G$5000)</f>
        <v>0</v>
      </c>
      <c r="M325" s="68">
        <f t="shared" si="18"/>
        <v>0</v>
      </c>
      <c r="N325" s="6"/>
      <c r="O325" s="63">
        <f>SUMIF('ORION ORIGINAL DATA'!$A$8:$A$305,$A325,'ORION ORIGINAL DATA'!$E$8:$E$305)-D325</f>
        <v>0</v>
      </c>
      <c r="P325" s="6">
        <f>SUMIF('NETSUITE ORIGINAL DATA'!$A$8:$A$5000,$A325,'NETSUITE ORIGINAL DATA'!$E$8:$E$5000)-SUMIF('NETSUITE ORIGINAL DATA'!$A$8:$A$5000,$A325,'NETSUITE ORIGINAL DATA'!$G$8:$G$5000)</f>
        <v>0</v>
      </c>
      <c r="Q325" s="66">
        <f t="shared" si="19"/>
        <v>0</v>
      </c>
      <c r="R325" s="8"/>
    </row>
    <row r="326" spans="1:18" s="30" customFormat="1" x14ac:dyDescent="0.15">
      <c r="A326" s="15" t="s">
        <v>364</v>
      </c>
      <c r="B326" s="30" t="str">
        <f>IFERROR(VLOOKUP(A326,'NETSUITE ORIGINAL DATA'!$A$8:$J$957,2,FALSE),0)</f>
        <v>LABOR - Sand Kit (All Colors) Assy</v>
      </c>
      <c r="C326" s="6"/>
      <c r="D326" s="63">
        <f>IFERROR(VLOOKUP($A326,'ORION ORIGINAL DATA'!$A$231:$H$234,3,0),0)</f>
        <v>0</v>
      </c>
      <c r="E326" s="6">
        <f>IFERROR(VLOOKUP($A326,'ORION ORIGINAL DATA'!$A$237:$H$305,3,0),0)</f>
        <v>0</v>
      </c>
      <c r="F326" s="6">
        <f>SUMIF('ORION ORIGINAL DATA'!$A$8:$A$228,$A326,'ORION ORIGINAL DATA'!$C$8:$C$228)</f>
        <v>0</v>
      </c>
      <c r="G326" s="8">
        <f t="shared" si="16"/>
        <v>0</v>
      </c>
      <c r="H326" s="6">
        <f>SUMIF('NETSUITE ORIGINAL DATA'!$A$8:$A$5000,$A326,'NETSUITE ORIGINAL DATA'!$E$8:$E$5000)</f>
        <v>0</v>
      </c>
      <c r="I326" s="66">
        <f t="shared" si="17"/>
        <v>0</v>
      </c>
      <c r="K326" s="63">
        <f>SUMIF('ORION ORIGINAL DATA'!$A$8:$A$305,$A326,'ORION ORIGINAL DATA'!$D$8:$D$305)+D326</f>
        <v>0</v>
      </c>
      <c r="L326" s="6">
        <f>SUMIF('NETSUITE ORIGINAL DATA'!$A$8:$A$5000,$A326,'NETSUITE ORIGINAL DATA'!$G$8:$G$5000)</f>
        <v>0</v>
      </c>
      <c r="M326" s="68">
        <f t="shared" si="18"/>
        <v>0</v>
      </c>
      <c r="N326" s="6"/>
      <c r="O326" s="63">
        <f>SUMIF('ORION ORIGINAL DATA'!$A$8:$A$305,$A326,'ORION ORIGINAL DATA'!$E$8:$E$305)-D326</f>
        <v>0</v>
      </c>
      <c r="P326" s="6">
        <f>SUMIF('NETSUITE ORIGINAL DATA'!$A$8:$A$5000,$A326,'NETSUITE ORIGINAL DATA'!$E$8:$E$5000)-SUMIF('NETSUITE ORIGINAL DATA'!$A$8:$A$5000,$A326,'NETSUITE ORIGINAL DATA'!$G$8:$G$5000)</f>
        <v>0</v>
      </c>
      <c r="Q326" s="66">
        <f t="shared" si="19"/>
        <v>0</v>
      </c>
      <c r="R326" s="8"/>
    </row>
    <row r="327" spans="1:18" s="30" customFormat="1" x14ac:dyDescent="0.15">
      <c r="A327" s="15" t="s">
        <v>1375</v>
      </c>
      <c r="B327" s="30" t="str">
        <f>IFERROR(VLOOKUP(A327,'NETSUITE ORIGINAL DATA'!$A$8:$J$957,2,FALSE),0)</f>
        <v>LABOR - Abby's Garden Planting Activity Set</v>
      </c>
      <c r="C327" s="6"/>
      <c r="D327" s="63">
        <f>IFERROR(VLOOKUP($A327,'ORION ORIGINAL DATA'!$A$231:$H$234,3,0),0)</f>
        <v>0</v>
      </c>
      <c r="E327" s="6">
        <f>IFERROR(VLOOKUP($A327,'ORION ORIGINAL DATA'!$A$237:$H$305,3,0),0)</f>
        <v>0</v>
      </c>
      <c r="F327" s="6">
        <f>SUMIF('ORION ORIGINAL DATA'!$A$8:$A$228,$A327,'ORION ORIGINAL DATA'!$C$8:$C$228)</f>
        <v>0</v>
      </c>
      <c r="G327" s="8">
        <f t="shared" si="16"/>
        <v>0</v>
      </c>
      <c r="H327" s="6">
        <f>SUMIF('NETSUITE ORIGINAL DATA'!$A$8:$A$5000,$A327,'NETSUITE ORIGINAL DATA'!$E$8:$E$5000)</f>
        <v>0</v>
      </c>
      <c r="I327" s="66">
        <f t="shared" si="17"/>
        <v>0</v>
      </c>
      <c r="K327" s="63">
        <f>SUMIF('ORION ORIGINAL DATA'!$A$8:$A$305,$A327,'ORION ORIGINAL DATA'!$D$8:$D$305)+D327</f>
        <v>0</v>
      </c>
      <c r="L327" s="6">
        <f>SUMIF('NETSUITE ORIGINAL DATA'!$A$8:$A$5000,$A327,'NETSUITE ORIGINAL DATA'!$G$8:$G$5000)</f>
        <v>0</v>
      </c>
      <c r="M327" s="68">
        <f t="shared" si="18"/>
        <v>0</v>
      </c>
      <c r="N327" s="6"/>
      <c r="O327" s="63">
        <f>SUMIF('ORION ORIGINAL DATA'!$A$8:$A$305,$A327,'ORION ORIGINAL DATA'!$E$8:$E$305)-D327</f>
        <v>0</v>
      </c>
      <c r="P327" s="6">
        <f>SUMIF('NETSUITE ORIGINAL DATA'!$A$8:$A$5000,$A327,'NETSUITE ORIGINAL DATA'!$E$8:$E$5000)-SUMIF('NETSUITE ORIGINAL DATA'!$A$8:$A$5000,$A327,'NETSUITE ORIGINAL DATA'!$G$8:$G$5000)</f>
        <v>0</v>
      </c>
      <c r="Q327" s="66">
        <f t="shared" si="19"/>
        <v>0</v>
      </c>
      <c r="R327" s="8"/>
    </row>
    <row r="328" spans="1:18" s="30" customFormat="1" x14ac:dyDescent="0.15">
      <c r="A328" s="15" t="s">
        <v>1377</v>
      </c>
      <c r="B328" s="30" t="str">
        <f>IFERROR(VLOOKUP(A328,'NETSUITE ORIGINAL DATA'!$A$8:$J$957,2,FALSE),0)</f>
        <v>LABOR - Elmo Explores Outdoor Activity Set</v>
      </c>
      <c r="C328" s="6"/>
      <c r="D328" s="63">
        <f>IFERROR(VLOOKUP($A328,'ORION ORIGINAL DATA'!$A$231:$H$234,3,0),0)</f>
        <v>0</v>
      </c>
      <c r="E328" s="6">
        <f>IFERROR(VLOOKUP($A328,'ORION ORIGINAL DATA'!$A$237:$H$305,3,0),0)</f>
        <v>0</v>
      </c>
      <c r="F328" s="6">
        <f>SUMIF('ORION ORIGINAL DATA'!$A$8:$A$228,$A328,'ORION ORIGINAL DATA'!$C$8:$C$228)</f>
        <v>0</v>
      </c>
      <c r="G328" s="8">
        <f t="shared" si="16"/>
        <v>0</v>
      </c>
      <c r="H328" s="6">
        <f>SUMIF('NETSUITE ORIGINAL DATA'!$A$8:$A$5000,$A328,'NETSUITE ORIGINAL DATA'!$E$8:$E$5000)</f>
        <v>0</v>
      </c>
      <c r="I328" s="66">
        <f t="shared" si="17"/>
        <v>0</v>
      </c>
      <c r="K328" s="63">
        <f>SUMIF('ORION ORIGINAL DATA'!$A$8:$A$305,$A328,'ORION ORIGINAL DATA'!$D$8:$D$305)+D328</f>
        <v>0</v>
      </c>
      <c r="L328" s="6">
        <f>SUMIF('NETSUITE ORIGINAL DATA'!$A$8:$A$5000,$A328,'NETSUITE ORIGINAL DATA'!$G$8:$G$5000)</f>
        <v>0</v>
      </c>
      <c r="M328" s="68">
        <f t="shared" si="18"/>
        <v>0</v>
      </c>
      <c r="N328" s="6"/>
      <c r="O328" s="63">
        <f>SUMIF('ORION ORIGINAL DATA'!$A$8:$A$305,$A328,'ORION ORIGINAL DATA'!$E$8:$E$305)-D328</f>
        <v>0</v>
      </c>
      <c r="P328" s="6">
        <f>SUMIF('NETSUITE ORIGINAL DATA'!$A$8:$A$5000,$A328,'NETSUITE ORIGINAL DATA'!$E$8:$E$5000)-SUMIF('NETSUITE ORIGINAL DATA'!$A$8:$A$5000,$A328,'NETSUITE ORIGINAL DATA'!$G$8:$G$5000)</f>
        <v>0</v>
      </c>
      <c r="Q328" s="66">
        <f t="shared" si="19"/>
        <v>0</v>
      </c>
      <c r="R328" s="8"/>
    </row>
    <row r="329" spans="1:18" s="30" customFormat="1" x14ac:dyDescent="0.15">
      <c r="A329" s="15" t="s">
        <v>365</v>
      </c>
      <c r="B329" s="30" t="str">
        <f>IFERROR(VLOOKUP(A329,'NETSUITE ORIGINAL DATA'!$A$8:$J$957,2,FALSE),0)</f>
        <v>LABOR - Pizza Parlor (STPA) Assy - Pride</v>
      </c>
      <c r="C329" s="6"/>
      <c r="D329" s="63">
        <f>IFERROR(VLOOKUP($A329,'ORION ORIGINAL DATA'!$A$231:$H$234,3,0),0)</f>
        <v>0</v>
      </c>
      <c r="E329" s="6">
        <f>IFERROR(VLOOKUP($A329,'ORION ORIGINAL DATA'!$A$237:$H$305,3,0),0)</f>
        <v>0</v>
      </c>
      <c r="F329" s="6">
        <f>SUMIF('ORION ORIGINAL DATA'!$A$8:$A$228,$A329,'ORION ORIGINAL DATA'!$C$8:$C$228)</f>
        <v>0</v>
      </c>
      <c r="G329" s="8">
        <f t="shared" si="16"/>
        <v>0</v>
      </c>
      <c r="H329" s="6">
        <f>SUMIF('NETSUITE ORIGINAL DATA'!$A$8:$A$5000,$A329,'NETSUITE ORIGINAL DATA'!$E$8:$E$5000)</f>
        <v>0</v>
      </c>
      <c r="I329" s="66">
        <f t="shared" si="17"/>
        <v>0</v>
      </c>
      <c r="K329" s="63">
        <f>SUMIF('ORION ORIGINAL DATA'!$A$8:$A$305,$A329,'ORION ORIGINAL DATA'!$D$8:$D$305)+D329</f>
        <v>0</v>
      </c>
      <c r="L329" s="6">
        <f>SUMIF('NETSUITE ORIGINAL DATA'!$A$8:$A$5000,$A329,'NETSUITE ORIGINAL DATA'!$G$8:$G$5000)</f>
        <v>0</v>
      </c>
      <c r="M329" s="68">
        <f t="shared" si="18"/>
        <v>0</v>
      </c>
      <c r="N329" s="6"/>
      <c r="O329" s="63">
        <f>SUMIF('ORION ORIGINAL DATA'!$A$8:$A$305,$A329,'ORION ORIGINAL DATA'!$E$8:$E$305)-D329</f>
        <v>0</v>
      </c>
      <c r="P329" s="6">
        <f>SUMIF('NETSUITE ORIGINAL DATA'!$A$8:$A$5000,$A329,'NETSUITE ORIGINAL DATA'!$E$8:$E$5000)-SUMIF('NETSUITE ORIGINAL DATA'!$A$8:$A$5000,$A329,'NETSUITE ORIGINAL DATA'!$G$8:$G$5000)</f>
        <v>0</v>
      </c>
      <c r="Q329" s="66">
        <f t="shared" si="19"/>
        <v>0</v>
      </c>
      <c r="R329" s="8"/>
    </row>
    <row r="330" spans="1:18" s="30" customFormat="1" x14ac:dyDescent="0.15">
      <c r="A330" s="15" t="s">
        <v>366</v>
      </c>
      <c r="B330" s="30" t="str">
        <f>IFERROR(VLOOKUP(A330,'NETSUITE ORIGINAL DATA'!$A$8:$J$957,2,FALSE),0)</f>
        <v>LABOR - STPA2-1289</v>
      </c>
      <c r="C330" s="6"/>
      <c r="D330" s="63">
        <f>IFERROR(VLOOKUP($A330,'ORION ORIGINAL DATA'!$A$231:$H$234,3,0),0)</f>
        <v>0</v>
      </c>
      <c r="E330" s="6">
        <f>IFERROR(VLOOKUP($A330,'ORION ORIGINAL DATA'!$A$237:$H$305,3,0),0)</f>
        <v>0</v>
      </c>
      <c r="F330" s="6">
        <f>SUMIF('ORION ORIGINAL DATA'!$A$8:$A$228,$A330,'ORION ORIGINAL DATA'!$C$8:$C$228)</f>
        <v>0</v>
      </c>
      <c r="G330" s="8">
        <f t="shared" si="16"/>
        <v>0</v>
      </c>
      <c r="H330" s="6">
        <f>SUMIF('NETSUITE ORIGINAL DATA'!$A$8:$A$5000,$A330,'NETSUITE ORIGINAL DATA'!$E$8:$E$5000)</f>
        <v>0</v>
      </c>
      <c r="I330" s="66">
        <f t="shared" si="17"/>
        <v>0</v>
      </c>
      <c r="K330" s="63">
        <f>SUMIF('ORION ORIGINAL DATA'!$A$8:$A$305,$A330,'ORION ORIGINAL DATA'!$D$8:$D$305)+D330</f>
        <v>0</v>
      </c>
      <c r="L330" s="6">
        <f>SUMIF('NETSUITE ORIGINAL DATA'!$A$8:$A$5000,$A330,'NETSUITE ORIGINAL DATA'!$G$8:$G$5000)</f>
        <v>0</v>
      </c>
      <c r="M330" s="68">
        <f t="shared" si="18"/>
        <v>0</v>
      </c>
      <c r="N330" s="6"/>
      <c r="O330" s="63">
        <f>SUMIF('ORION ORIGINAL DATA'!$A$8:$A$305,$A330,'ORION ORIGINAL DATA'!$E$8:$E$305)-D330</f>
        <v>0</v>
      </c>
      <c r="P330" s="6">
        <f>SUMIF('NETSUITE ORIGINAL DATA'!$A$8:$A$5000,$A330,'NETSUITE ORIGINAL DATA'!$E$8:$E$5000)-SUMIF('NETSUITE ORIGINAL DATA'!$A$8:$A$5000,$A330,'NETSUITE ORIGINAL DATA'!$G$8:$G$5000)</f>
        <v>0</v>
      </c>
      <c r="Q330" s="66">
        <f t="shared" si="19"/>
        <v>0</v>
      </c>
      <c r="R330" s="8"/>
    </row>
    <row r="331" spans="1:18" s="30" customFormat="1" x14ac:dyDescent="0.15">
      <c r="A331" s="15" t="s">
        <v>367</v>
      </c>
      <c r="B331" s="30" t="str">
        <f>IFERROR(VLOOKUP(A331,'NETSUITE ORIGINAL DATA'!$A$8:$J$957,2,FALSE),0)</f>
        <v>LABOR - STSA2-1288</v>
      </c>
      <c r="C331" s="6"/>
      <c r="D331" s="63">
        <f>IFERROR(VLOOKUP($A331,'ORION ORIGINAL DATA'!$A$231:$H$234,3,0),0)</f>
        <v>0</v>
      </c>
      <c r="E331" s="6">
        <f>IFERROR(VLOOKUP($A331,'ORION ORIGINAL DATA'!$A$237:$H$305,3,0),0)</f>
        <v>0</v>
      </c>
      <c r="F331" s="6">
        <f>SUMIF('ORION ORIGINAL DATA'!$A$8:$A$228,$A331,'ORION ORIGINAL DATA'!$C$8:$C$228)</f>
        <v>0</v>
      </c>
      <c r="G331" s="8">
        <f t="shared" ref="G331:G394" si="20">SUM(D331:F331)</f>
        <v>0</v>
      </c>
      <c r="H331" s="6">
        <f>SUMIF('NETSUITE ORIGINAL DATA'!$A$8:$A$5000,$A331,'NETSUITE ORIGINAL DATA'!$E$8:$E$5000)</f>
        <v>0</v>
      </c>
      <c r="I331" s="66">
        <f t="shared" ref="I331:I394" si="21">SUM(G331-H331)</f>
        <v>0</v>
      </c>
      <c r="K331" s="63">
        <f>SUMIF('ORION ORIGINAL DATA'!$A$8:$A$305,$A331,'ORION ORIGINAL DATA'!$D$8:$D$305)+D331</f>
        <v>0</v>
      </c>
      <c r="L331" s="6">
        <f>SUMIF('NETSUITE ORIGINAL DATA'!$A$8:$A$5000,$A331,'NETSUITE ORIGINAL DATA'!$G$8:$G$5000)</f>
        <v>0</v>
      </c>
      <c r="M331" s="68">
        <f t="shared" ref="M331:M394" si="22">K331-L331</f>
        <v>0</v>
      </c>
      <c r="N331" s="6"/>
      <c r="O331" s="63">
        <f>SUMIF('ORION ORIGINAL DATA'!$A$8:$A$305,$A331,'ORION ORIGINAL DATA'!$E$8:$E$305)-D331</f>
        <v>0</v>
      </c>
      <c r="P331" s="6">
        <f>SUMIF('NETSUITE ORIGINAL DATA'!$A$8:$A$5000,$A331,'NETSUITE ORIGINAL DATA'!$E$8:$E$5000)-SUMIF('NETSUITE ORIGINAL DATA'!$A$8:$A$5000,$A331,'NETSUITE ORIGINAL DATA'!$G$8:$G$5000)</f>
        <v>0</v>
      </c>
      <c r="Q331" s="66">
        <f t="shared" ref="Q331:Q394" si="23">SUM(O331-P331)</f>
        <v>0</v>
      </c>
      <c r="R331" s="8"/>
    </row>
    <row r="332" spans="1:18" s="30" customFormat="1" x14ac:dyDescent="0.15">
      <c r="A332" s="15" t="s">
        <v>368</v>
      </c>
      <c r="B332" s="30" t="str">
        <f>IFERROR(VLOOKUP(A332,'NETSUITE ORIGINAL DATA'!$A$8:$J$957,2,FALSE),0)</f>
        <v>LABOR - Sand &amp; Water Dump Truck 1 (VRS)</v>
      </c>
      <c r="C332" s="6"/>
      <c r="D332" s="63">
        <f>IFERROR(VLOOKUP($A332,'ORION ORIGINAL DATA'!$A$231:$H$234,3,0),0)</f>
        <v>0</v>
      </c>
      <c r="E332" s="6">
        <f>IFERROR(VLOOKUP($A332,'ORION ORIGINAL DATA'!$A$237:$H$305,3,0),0)</f>
        <v>0</v>
      </c>
      <c r="F332" s="6">
        <f>SUMIF('ORION ORIGINAL DATA'!$A$8:$A$228,$A332,'ORION ORIGINAL DATA'!$C$8:$C$228)</f>
        <v>0</v>
      </c>
      <c r="G332" s="8">
        <f t="shared" si="20"/>
        <v>0</v>
      </c>
      <c r="H332" s="6">
        <f>SUMIF('NETSUITE ORIGINAL DATA'!$A$8:$A$5000,$A332,'NETSUITE ORIGINAL DATA'!$E$8:$E$5000)</f>
        <v>0</v>
      </c>
      <c r="I332" s="66">
        <f t="shared" si="21"/>
        <v>0</v>
      </c>
      <c r="K332" s="63">
        <f>SUMIF('ORION ORIGINAL DATA'!$A$8:$A$305,$A332,'ORION ORIGINAL DATA'!$D$8:$D$305)+D332</f>
        <v>0</v>
      </c>
      <c r="L332" s="6">
        <f>SUMIF('NETSUITE ORIGINAL DATA'!$A$8:$A$5000,$A332,'NETSUITE ORIGINAL DATA'!$G$8:$G$5000)</f>
        <v>0</v>
      </c>
      <c r="M332" s="68">
        <f t="shared" si="22"/>
        <v>0</v>
      </c>
      <c r="N332" s="6"/>
      <c r="O332" s="63">
        <f>SUMIF('ORION ORIGINAL DATA'!$A$8:$A$305,$A332,'ORION ORIGINAL DATA'!$E$8:$E$305)-D332</f>
        <v>0</v>
      </c>
      <c r="P332" s="6">
        <f>SUMIF('NETSUITE ORIGINAL DATA'!$A$8:$A$5000,$A332,'NETSUITE ORIGINAL DATA'!$E$8:$E$5000)-SUMIF('NETSUITE ORIGINAL DATA'!$A$8:$A$5000,$A332,'NETSUITE ORIGINAL DATA'!$G$8:$G$5000)</f>
        <v>0</v>
      </c>
      <c r="Q332" s="66">
        <f t="shared" si="23"/>
        <v>0</v>
      </c>
      <c r="R332" s="8"/>
    </row>
    <row r="333" spans="1:18" s="30" customFormat="1" x14ac:dyDescent="0.15">
      <c r="A333" s="15" t="s">
        <v>369</v>
      </c>
      <c r="B333" s="30" t="str">
        <f>IFERROR(VLOOKUP(A333,'NETSUITE ORIGINAL DATA'!$A$8:$J$957,2,FALSE),0)</f>
        <v>LABOR - Sand &amp; Water Dump Truck 2 (VRS)</v>
      </c>
      <c r="C333" s="6"/>
      <c r="D333" s="63">
        <f>IFERROR(VLOOKUP($A333,'ORION ORIGINAL DATA'!$A$231:$H$234,3,0),0)</f>
        <v>0</v>
      </c>
      <c r="E333" s="6">
        <f>IFERROR(VLOOKUP($A333,'ORION ORIGINAL DATA'!$A$237:$H$305,3,0),0)</f>
        <v>0</v>
      </c>
      <c r="F333" s="6">
        <f>SUMIF('ORION ORIGINAL DATA'!$A$8:$A$228,$A333,'ORION ORIGINAL DATA'!$C$8:$C$228)</f>
        <v>0</v>
      </c>
      <c r="G333" s="8">
        <f t="shared" si="20"/>
        <v>0</v>
      </c>
      <c r="H333" s="6">
        <f>SUMIF('NETSUITE ORIGINAL DATA'!$A$8:$A$5000,$A333,'NETSUITE ORIGINAL DATA'!$E$8:$E$5000)</f>
        <v>0</v>
      </c>
      <c r="I333" s="66">
        <f t="shared" si="21"/>
        <v>0</v>
      </c>
      <c r="K333" s="63">
        <f>SUMIF('ORION ORIGINAL DATA'!$A$8:$A$305,$A333,'ORION ORIGINAL DATA'!$D$8:$D$305)+D333</f>
        <v>0</v>
      </c>
      <c r="L333" s="6">
        <f>SUMIF('NETSUITE ORIGINAL DATA'!$A$8:$A$5000,$A333,'NETSUITE ORIGINAL DATA'!$G$8:$G$5000)</f>
        <v>0</v>
      </c>
      <c r="M333" s="68">
        <f t="shared" si="22"/>
        <v>0</v>
      </c>
      <c r="N333" s="6"/>
      <c r="O333" s="63">
        <f>SUMIF('ORION ORIGINAL DATA'!$A$8:$A$305,$A333,'ORION ORIGINAL DATA'!$E$8:$E$305)-D333</f>
        <v>0</v>
      </c>
      <c r="P333" s="6">
        <f>SUMIF('NETSUITE ORIGINAL DATA'!$A$8:$A$5000,$A333,'NETSUITE ORIGINAL DATA'!$E$8:$E$5000)-SUMIF('NETSUITE ORIGINAL DATA'!$A$8:$A$5000,$A333,'NETSUITE ORIGINAL DATA'!$G$8:$G$5000)</f>
        <v>0</v>
      </c>
      <c r="Q333" s="66">
        <f t="shared" si="23"/>
        <v>0</v>
      </c>
      <c r="R333" s="8"/>
    </row>
    <row r="334" spans="1:18" s="30" customFormat="1" x14ac:dyDescent="0.15">
      <c r="A334" s="15" t="s">
        <v>370</v>
      </c>
      <c r="B334" s="30" t="str">
        <f>IFERROR(VLOOKUP(A334,'NETSUITE ORIGINAL DATA'!$A$8:$J$957,2,FALSE),0)</f>
        <v>LABOR - Sand &amp; Water Dump Truck 1 (VRS)</v>
      </c>
      <c r="C334" s="6"/>
      <c r="D334" s="63">
        <f>IFERROR(VLOOKUP($A334,'ORION ORIGINAL DATA'!$A$231:$H$234,3,0),0)</f>
        <v>0</v>
      </c>
      <c r="E334" s="6">
        <f>IFERROR(VLOOKUP($A334,'ORION ORIGINAL DATA'!$A$237:$H$305,3,0),0)</f>
        <v>0</v>
      </c>
      <c r="F334" s="6">
        <f>SUMIF('ORION ORIGINAL DATA'!$A$8:$A$228,$A334,'ORION ORIGINAL DATA'!$C$8:$C$228)</f>
        <v>0</v>
      </c>
      <c r="G334" s="8">
        <f t="shared" si="20"/>
        <v>0</v>
      </c>
      <c r="H334" s="6">
        <f>SUMIF('NETSUITE ORIGINAL DATA'!$A$8:$A$5000,$A334,'NETSUITE ORIGINAL DATA'!$E$8:$E$5000)</f>
        <v>0</v>
      </c>
      <c r="I334" s="66">
        <f t="shared" si="21"/>
        <v>0</v>
      </c>
      <c r="K334" s="63">
        <f>SUMIF('ORION ORIGINAL DATA'!$A$8:$A$305,$A334,'ORION ORIGINAL DATA'!$D$8:$D$305)+D334</f>
        <v>0</v>
      </c>
      <c r="L334" s="6">
        <f>SUMIF('NETSUITE ORIGINAL DATA'!$A$8:$A$5000,$A334,'NETSUITE ORIGINAL DATA'!$G$8:$G$5000)</f>
        <v>0</v>
      </c>
      <c r="M334" s="68">
        <f t="shared" si="22"/>
        <v>0</v>
      </c>
      <c r="N334" s="6"/>
      <c r="O334" s="63">
        <f>SUMIF('ORION ORIGINAL DATA'!$A$8:$A$305,$A334,'ORION ORIGINAL DATA'!$E$8:$E$305)-D334</f>
        <v>0</v>
      </c>
      <c r="P334" s="6">
        <f>SUMIF('NETSUITE ORIGINAL DATA'!$A$8:$A$5000,$A334,'NETSUITE ORIGINAL DATA'!$E$8:$E$5000)-SUMIF('NETSUITE ORIGINAL DATA'!$A$8:$A$5000,$A334,'NETSUITE ORIGINAL DATA'!$G$8:$G$5000)</f>
        <v>0</v>
      </c>
      <c r="Q334" s="66">
        <f t="shared" si="23"/>
        <v>0</v>
      </c>
      <c r="R334" s="8"/>
    </row>
    <row r="335" spans="1:18" s="30" customFormat="1" x14ac:dyDescent="0.15">
      <c r="A335" s="15" t="s">
        <v>371</v>
      </c>
      <c r="B335" s="30" t="str">
        <f>IFERROR(VLOOKUP(A335,'NETSUITE ORIGINAL DATA'!$A$8:$J$957,2,FALSE),0)</f>
        <v>LABOR - Sand &amp; Water Dump Truck 1 (VRS)</v>
      </c>
      <c r="C335" s="6"/>
      <c r="D335" s="63">
        <f>IFERROR(VLOOKUP($A335,'ORION ORIGINAL DATA'!$A$231:$H$234,3,0),0)</f>
        <v>0</v>
      </c>
      <c r="E335" s="6">
        <f>IFERROR(VLOOKUP($A335,'ORION ORIGINAL DATA'!$A$237:$H$305,3,0),0)</f>
        <v>0</v>
      </c>
      <c r="F335" s="6">
        <f>SUMIF('ORION ORIGINAL DATA'!$A$8:$A$228,$A335,'ORION ORIGINAL DATA'!$C$8:$C$228)</f>
        <v>0</v>
      </c>
      <c r="G335" s="8">
        <f t="shared" si="20"/>
        <v>0</v>
      </c>
      <c r="H335" s="6">
        <f>SUMIF('NETSUITE ORIGINAL DATA'!$A$8:$A$5000,$A335,'NETSUITE ORIGINAL DATA'!$E$8:$E$5000)</f>
        <v>0</v>
      </c>
      <c r="I335" s="66">
        <f t="shared" si="21"/>
        <v>0</v>
      </c>
      <c r="K335" s="63">
        <f>SUMIF('ORION ORIGINAL DATA'!$A$8:$A$305,$A335,'ORION ORIGINAL DATA'!$D$8:$D$305)+D335</f>
        <v>0</v>
      </c>
      <c r="L335" s="6">
        <f>SUMIF('NETSUITE ORIGINAL DATA'!$A$8:$A$5000,$A335,'NETSUITE ORIGINAL DATA'!$G$8:$G$5000)</f>
        <v>0</v>
      </c>
      <c r="M335" s="68">
        <f t="shared" si="22"/>
        <v>0</v>
      </c>
      <c r="N335" s="6"/>
      <c r="O335" s="63">
        <f>SUMIF('ORION ORIGINAL DATA'!$A$8:$A$305,$A335,'ORION ORIGINAL DATA'!$E$8:$E$305)-D335</f>
        <v>0</v>
      </c>
      <c r="P335" s="6">
        <f>SUMIF('NETSUITE ORIGINAL DATA'!$A$8:$A$5000,$A335,'NETSUITE ORIGINAL DATA'!$E$8:$E$5000)-SUMIF('NETSUITE ORIGINAL DATA'!$A$8:$A$5000,$A335,'NETSUITE ORIGINAL DATA'!$G$8:$G$5000)</f>
        <v>0</v>
      </c>
      <c r="Q335" s="66">
        <f t="shared" si="23"/>
        <v>0</v>
      </c>
      <c r="R335" s="8"/>
    </row>
    <row r="336" spans="1:18" s="30" customFormat="1" x14ac:dyDescent="0.15">
      <c r="A336" s="15" t="s">
        <v>372</v>
      </c>
      <c r="B336" s="30" t="str">
        <f>IFERROR(VLOOKUP(A336,'NETSUITE ORIGINAL DATA'!$A$8:$J$957,2,FALSE),0)</f>
        <v>LABOR - for Sand &amp; Water Rescue Boat</v>
      </c>
      <c r="C336" s="6"/>
      <c r="D336" s="63">
        <f>IFERROR(VLOOKUP($A336,'ORION ORIGINAL DATA'!$A$231:$H$234,3,0),0)</f>
        <v>0</v>
      </c>
      <c r="E336" s="6">
        <f>IFERROR(VLOOKUP($A336,'ORION ORIGINAL DATA'!$A$237:$H$305,3,0),0)</f>
        <v>0</v>
      </c>
      <c r="F336" s="6">
        <f>SUMIF('ORION ORIGINAL DATA'!$A$8:$A$228,$A336,'ORION ORIGINAL DATA'!$C$8:$C$228)</f>
        <v>0</v>
      </c>
      <c r="G336" s="8">
        <f t="shared" si="20"/>
        <v>0</v>
      </c>
      <c r="H336" s="6">
        <f>SUMIF('NETSUITE ORIGINAL DATA'!$A$8:$A$5000,$A336,'NETSUITE ORIGINAL DATA'!$E$8:$E$5000)</f>
        <v>0</v>
      </c>
      <c r="I336" s="66">
        <f t="shared" si="21"/>
        <v>0</v>
      </c>
      <c r="K336" s="63">
        <f>SUMIF('ORION ORIGINAL DATA'!$A$8:$A$305,$A336,'ORION ORIGINAL DATA'!$D$8:$D$305)+D336</f>
        <v>0</v>
      </c>
      <c r="L336" s="6">
        <f>SUMIF('NETSUITE ORIGINAL DATA'!$A$8:$A$5000,$A336,'NETSUITE ORIGINAL DATA'!$G$8:$G$5000)</f>
        <v>0</v>
      </c>
      <c r="M336" s="68">
        <f t="shared" si="22"/>
        <v>0</v>
      </c>
      <c r="N336" s="6"/>
      <c r="O336" s="63">
        <f>SUMIF('ORION ORIGINAL DATA'!$A$8:$A$305,$A336,'ORION ORIGINAL DATA'!$E$8:$E$305)-D336</f>
        <v>0</v>
      </c>
      <c r="P336" s="6">
        <f>SUMIF('NETSUITE ORIGINAL DATA'!$A$8:$A$5000,$A336,'NETSUITE ORIGINAL DATA'!$E$8:$E$5000)-SUMIF('NETSUITE ORIGINAL DATA'!$A$8:$A$5000,$A336,'NETSUITE ORIGINAL DATA'!$G$8:$G$5000)</f>
        <v>0</v>
      </c>
      <c r="Q336" s="66">
        <f t="shared" si="23"/>
        <v>0</v>
      </c>
      <c r="R336" s="8"/>
    </row>
    <row r="337" spans="1:18" s="30" customFormat="1" x14ac:dyDescent="0.15">
      <c r="A337" s="15" t="s">
        <v>373</v>
      </c>
      <c r="B337" s="30" t="str">
        <f>IFERROR(VLOOKUP(A337,'NETSUITE ORIGINAL DATA'!$A$8:$J$957,2,FALSE),0)</f>
        <v>Sand &amp; Water Sport Boats (Pride)........</v>
      </c>
      <c r="C337" s="6"/>
      <c r="D337" s="63">
        <f>IFERROR(VLOOKUP($A337,'ORION ORIGINAL DATA'!$A$231:$H$234,3,0),0)</f>
        <v>0</v>
      </c>
      <c r="E337" s="6">
        <f>IFERROR(VLOOKUP($A337,'ORION ORIGINAL DATA'!$A$237:$H$305,3,0),0)</f>
        <v>0</v>
      </c>
      <c r="F337" s="6">
        <f>SUMIF('ORION ORIGINAL DATA'!$A$8:$A$228,$A337,'ORION ORIGINAL DATA'!$C$8:$C$228)</f>
        <v>0</v>
      </c>
      <c r="G337" s="8">
        <f t="shared" si="20"/>
        <v>0</v>
      </c>
      <c r="H337" s="6">
        <f>SUMIF('NETSUITE ORIGINAL DATA'!$A$8:$A$5000,$A337,'NETSUITE ORIGINAL DATA'!$E$8:$E$5000)</f>
        <v>0</v>
      </c>
      <c r="I337" s="66">
        <f t="shared" si="21"/>
        <v>0</v>
      </c>
      <c r="K337" s="63">
        <f>SUMIF('ORION ORIGINAL DATA'!$A$8:$A$305,$A337,'ORION ORIGINAL DATA'!$D$8:$D$305)+D337</f>
        <v>0</v>
      </c>
      <c r="L337" s="6">
        <f>SUMIF('NETSUITE ORIGINAL DATA'!$A$8:$A$5000,$A337,'NETSUITE ORIGINAL DATA'!$G$8:$G$5000)</f>
        <v>0</v>
      </c>
      <c r="M337" s="68">
        <f t="shared" si="22"/>
        <v>0</v>
      </c>
      <c r="N337" s="6"/>
      <c r="O337" s="63">
        <f>SUMIF('ORION ORIGINAL DATA'!$A$8:$A$305,$A337,'ORION ORIGINAL DATA'!$E$8:$E$305)-D337</f>
        <v>0</v>
      </c>
      <c r="P337" s="6">
        <f>SUMIF('NETSUITE ORIGINAL DATA'!$A$8:$A$5000,$A337,'NETSUITE ORIGINAL DATA'!$E$8:$E$5000)-SUMIF('NETSUITE ORIGINAL DATA'!$A$8:$A$5000,$A337,'NETSUITE ORIGINAL DATA'!$G$8:$G$5000)</f>
        <v>0</v>
      </c>
      <c r="Q337" s="66">
        <f t="shared" si="23"/>
        <v>0</v>
      </c>
      <c r="R337" s="8"/>
    </row>
    <row r="338" spans="1:18" s="30" customFormat="1" x14ac:dyDescent="0.15">
      <c r="A338" s="15" t="s">
        <v>374</v>
      </c>
      <c r="B338" s="30" t="str">
        <f>IFERROR(VLOOKUP(A338,'NETSUITE ORIGINAL DATA'!$A$8:$J$957,2,FALSE),0)</f>
        <v>LABOR - Sand &amp; Water Scooper</v>
      </c>
      <c r="C338" s="6"/>
      <c r="D338" s="63">
        <f>IFERROR(VLOOKUP($A338,'ORION ORIGINAL DATA'!$A$231:$H$234,3,0),0)</f>
        <v>0</v>
      </c>
      <c r="E338" s="6">
        <f>IFERROR(VLOOKUP($A338,'ORION ORIGINAL DATA'!$A$237:$H$305,3,0),0)</f>
        <v>0</v>
      </c>
      <c r="F338" s="6">
        <f>SUMIF('ORION ORIGINAL DATA'!$A$8:$A$228,$A338,'ORION ORIGINAL DATA'!$C$8:$C$228)</f>
        <v>0</v>
      </c>
      <c r="G338" s="8">
        <f t="shared" si="20"/>
        <v>0</v>
      </c>
      <c r="H338" s="6">
        <f>SUMIF('NETSUITE ORIGINAL DATA'!$A$8:$A$5000,$A338,'NETSUITE ORIGINAL DATA'!$E$8:$E$5000)</f>
        <v>0</v>
      </c>
      <c r="I338" s="66">
        <f t="shared" si="21"/>
        <v>0</v>
      </c>
      <c r="K338" s="63">
        <f>SUMIF('ORION ORIGINAL DATA'!$A$8:$A$305,$A338,'ORION ORIGINAL DATA'!$D$8:$D$305)+D338</f>
        <v>0</v>
      </c>
      <c r="L338" s="6">
        <f>SUMIF('NETSUITE ORIGINAL DATA'!$A$8:$A$5000,$A338,'NETSUITE ORIGINAL DATA'!$G$8:$G$5000)</f>
        <v>0</v>
      </c>
      <c r="M338" s="68">
        <f t="shared" si="22"/>
        <v>0</v>
      </c>
      <c r="N338" s="6"/>
      <c r="O338" s="63">
        <f>SUMIF('ORION ORIGINAL DATA'!$A$8:$A$305,$A338,'ORION ORIGINAL DATA'!$E$8:$E$305)-D338</f>
        <v>0</v>
      </c>
      <c r="P338" s="6">
        <f>SUMIF('NETSUITE ORIGINAL DATA'!$A$8:$A$5000,$A338,'NETSUITE ORIGINAL DATA'!$E$8:$E$5000)-SUMIF('NETSUITE ORIGINAL DATA'!$A$8:$A$5000,$A338,'NETSUITE ORIGINAL DATA'!$G$8:$G$5000)</f>
        <v>0</v>
      </c>
      <c r="Q338" s="66">
        <f t="shared" si="23"/>
        <v>0</v>
      </c>
      <c r="R338" s="8"/>
    </row>
    <row r="339" spans="1:18" s="30" customFormat="1" x14ac:dyDescent="0.15">
      <c r="A339" s="15" t="s">
        <v>376</v>
      </c>
      <c r="B339" s="30" t="str">
        <f>IFERROR(VLOOKUP(A339,'NETSUITE ORIGINAL DATA'!$A$8:$J$957,2,FALSE),0)</f>
        <v>LABOR - Tea Set LABOR - Pride</v>
      </c>
      <c r="C339" s="6"/>
      <c r="D339" s="63">
        <f>IFERROR(VLOOKUP($A339,'ORION ORIGINAL DATA'!$A$231:$H$234,3,0),0)</f>
        <v>0</v>
      </c>
      <c r="E339" s="6">
        <f>IFERROR(VLOOKUP($A339,'ORION ORIGINAL DATA'!$A$237:$H$305,3,0),0)</f>
        <v>0</v>
      </c>
      <c r="F339" s="6">
        <f>SUMIF('ORION ORIGINAL DATA'!$A$8:$A$228,$A339,'ORION ORIGINAL DATA'!$C$8:$C$228)</f>
        <v>0</v>
      </c>
      <c r="G339" s="8">
        <f t="shared" si="20"/>
        <v>0</v>
      </c>
      <c r="H339" s="6">
        <f>SUMIF('NETSUITE ORIGINAL DATA'!$A$8:$A$5000,$A339,'NETSUITE ORIGINAL DATA'!$E$8:$E$5000)</f>
        <v>0</v>
      </c>
      <c r="I339" s="66">
        <f t="shared" si="21"/>
        <v>0</v>
      </c>
      <c r="K339" s="63">
        <f>SUMIF('ORION ORIGINAL DATA'!$A$8:$A$305,$A339,'ORION ORIGINAL DATA'!$D$8:$D$305)+D339</f>
        <v>0</v>
      </c>
      <c r="L339" s="6">
        <f>SUMIF('NETSUITE ORIGINAL DATA'!$A$8:$A$5000,$A339,'NETSUITE ORIGINAL DATA'!$G$8:$G$5000)</f>
        <v>0</v>
      </c>
      <c r="M339" s="68">
        <f t="shared" si="22"/>
        <v>0</v>
      </c>
      <c r="N339" s="6"/>
      <c r="O339" s="63">
        <f>SUMIF('ORION ORIGINAL DATA'!$A$8:$A$305,$A339,'ORION ORIGINAL DATA'!$E$8:$E$305)-D339</f>
        <v>0</v>
      </c>
      <c r="P339" s="6">
        <f>SUMIF('NETSUITE ORIGINAL DATA'!$A$8:$A$5000,$A339,'NETSUITE ORIGINAL DATA'!$E$8:$E$5000)-SUMIF('NETSUITE ORIGINAL DATA'!$A$8:$A$5000,$A339,'NETSUITE ORIGINAL DATA'!$G$8:$G$5000)</f>
        <v>0</v>
      </c>
      <c r="Q339" s="66">
        <f t="shared" si="23"/>
        <v>0</v>
      </c>
      <c r="R339" s="8"/>
    </row>
    <row r="340" spans="1:18" s="30" customFormat="1" x14ac:dyDescent="0.15">
      <c r="A340" s="15" t="s">
        <v>377</v>
      </c>
      <c r="B340" s="30" t="str">
        <f>IFERROR(VLOOKUP(A340,'NETSUITE ORIGINAL DATA'!$A$8:$J$957,2,FALSE),0)</f>
        <v>LABOR - TEA - VRS</v>
      </c>
      <c r="C340" s="6"/>
      <c r="D340" s="63">
        <f>IFERROR(VLOOKUP($A340,'ORION ORIGINAL DATA'!$A$231:$H$234,3,0),0)</f>
        <v>0</v>
      </c>
      <c r="E340" s="6">
        <f>IFERROR(VLOOKUP($A340,'ORION ORIGINAL DATA'!$A$237:$H$305,3,0),0)</f>
        <v>0</v>
      </c>
      <c r="F340" s="6">
        <f>SUMIF('ORION ORIGINAL DATA'!$A$8:$A$228,$A340,'ORION ORIGINAL DATA'!$C$8:$C$228)</f>
        <v>0</v>
      </c>
      <c r="G340" s="8">
        <f t="shared" si="20"/>
        <v>0</v>
      </c>
      <c r="H340" s="6">
        <f>SUMIF('NETSUITE ORIGINAL DATA'!$A$8:$A$5000,$A340,'NETSUITE ORIGINAL DATA'!$E$8:$E$5000)</f>
        <v>0</v>
      </c>
      <c r="I340" s="66">
        <f t="shared" si="21"/>
        <v>0</v>
      </c>
      <c r="K340" s="63">
        <f>SUMIF('ORION ORIGINAL DATA'!$A$8:$A$305,$A340,'ORION ORIGINAL DATA'!$D$8:$D$305)+D340</f>
        <v>0</v>
      </c>
      <c r="L340" s="6">
        <f>SUMIF('NETSUITE ORIGINAL DATA'!$A$8:$A$5000,$A340,'NETSUITE ORIGINAL DATA'!$G$8:$G$5000)</f>
        <v>0</v>
      </c>
      <c r="M340" s="68">
        <f t="shared" si="22"/>
        <v>0</v>
      </c>
      <c r="N340" s="6"/>
      <c r="O340" s="63">
        <f>SUMIF('ORION ORIGINAL DATA'!$A$8:$A$305,$A340,'ORION ORIGINAL DATA'!$E$8:$E$305)-D340</f>
        <v>0</v>
      </c>
      <c r="P340" s="6">
        <f>SUMIF('NETSUITE ORIGINAL DATA'!$A$8:$A$5000,$A340,'NETSUITE ORIGINAL DATA'!$E$8:$E$5000)-SUMIF('NETSUITE ORIGINAL DATA'!$A$8:$A$5000,$A340,'NETSUITE ORIGINAL DATA'!$G$8:$G$5000)</f>
        <v>0</v>
      </c>
      <c r="Q340" s="66">
        <f t="shared" si="23"/>
        <v>0</v>
      </c>
      <c r="R340" s="8"/>
    </row>
    <row r="341" spans="1:18" s="30" customFormat="1" x14ac:dyDescent="0.15">
      <c r="A341" s="15" t="s">
        <v>375</v>
      </c>
      <c r="B341" s="30" t="str">
        <f>IFERROR(VLOOKUP(A341,'NETSUITE ORIGINAL DATA'!$A$8:$J$957,2,FALSE),0)</f>
        <v>LABOR - Tea Set - (DM)</v>
      </c>
      <c r="C341" s="6"/>
      <c r="D341" s="63">
        <f>IFERROR(VLOOKUP($A341,'ORION ORIGINAL DATA'!$A$231:$H$234,3,0),0)</f>
        <v>0</v>
      </c>
      <c r="E341" s="6">
        <f>IFERROR(VLOOKUP($A341,'ORION ORIGINAL DATA'!$A$237:$H$305,3,0),0)</f>
        <v>0</v>
      </c>
      <c r="F341" s="6">
        <f>SUMIF('ORION ORIGINAL DATA'!$A$8:$A$228,$A341,'ORION ORIGINAL DATA'!$C$8:$C$228)</f>
        <v>0</v>
      </c>
      <c r="G341" s="8">
        <f t="shared" si="20"/>
        <v>0</v>
      </c>
      <c r="H341" s="6">
        <f>SUMIF('NETSUITE ORIGINAL DATA'!$A$8:$A$5000,$A341,'NETSUITE ORIGINAL DATA'!$E$8:$E$5000)</f>
        <v>0</v>
      </c>
      <c r="I341" s="66">
        <f t="shared" si="21"/>
        <v>0</v>
      </c>
      <c r="K341" s="63">
        <f>SUMIF('ORION ORIGINAL DATA'!$A$8:$A$305,$A341,'ORION ORIGINAL DATA'!$D$8:$D$305)+D341</f>
        <v>0</v>
      </c>
      <c r="L341" s="6">
        <f>SUMIF('NETSUITE ORIGINAL DATA'!$A$8:$A$5000,$A341,'NETSUITE ORIGINAL DATA'!$G$8:$G$5000)</f>
        <v>0</v>
      </c>
      <c r="M341" s="68">
        <f t="shared" si="22"/>
        <v>0</v>
      </c>
      <c r="N341" s="6"/>
      <c r="O341" s="63">
        <f>SUMIF('ORION ORIGINAL DATA'!$A$8:$A$305,$A341,'ORION ORIGINAL DATA'!$E$8:$E$305)-D341</f>
        <v>0</v>
      </c>
      <c r="P341" s="6">
        <f>SUMIF('NETSUITE ORIGINAL DATA'!$A$8:$A$5000,$A341,'NETSUITE ORIGINAL DATA'!$E$8:$E$5000)-SUMIF('NETSUITE ORIGINAL DATA'!$A$8:$A$5000,$A341,'NETSUITE ORIGINAL DATA'!$G$8:$G$5000)</f>
        <v>0</v>
      </c>
      <c r="Q341" s="66">
        <f t="shared" si="23"/>
        <v>0</v>
      </c>
      <c r="R341" s="8"/>
    </row>
    <row r="342" spans="1:18" s="30" customFormat="1" x14ac:dyDescent="0.15">
      <c r="A342" s="15" t="s">
        <v>378</v>
      </c>
      <c r="B342" s="30" t="str">
        <f>IFERROR(VLOOKUP(A342,'NETSUITE ORIGINAL DATA'!$A$8:$J$957,2,FALSE),0)</f>
        <v>LABOR - Tea for Two - VRS</v>
      </c>
      <c r="C342" s="6"/>
      <c r="D342" s="63">
        <f>IFERROR(VLOOKUP($A342,'ORION ORIGINAL DATA'!$A$231:$H$234,3,0),0)</f>
        <v>0</v>
      </c>
      <c r="E342" s="6">
        <f>IFERROR(VLOOKUP($A342,'ORION ORIGINAL DATA'!$A$237:$H$305,3,0),0)</f>
        <v>0</v>
      </c>
      <c r="F342" s="6">
        <f>SUMIF('ORION ORIGINAL DATA'!$A$8:$A$228,$A342,'ORION ORIGINAL DATA'!$C$8:$C$228)</f>
        <v>0</v>
      </c>
      <c r="G342" s="8">
        <f t="shared" si="20"/>
        <v>0</v>
      </c>
      <c r="H342" s="6">
        <f>SUMIF('NETSUITE ORIGINAL DATA'!$A$8:$A$5000,$A342,'NETSUITE ORIGINAL DATA'!$E$8:$E$5000)</f>
        <v>0</v>
      </c>
      <c r="I342" s="66">
        <f t="shared" si="21"/>
        <v>0</v>
      </c>
      <c r="K342" s="63">
        <f>SUMIF('ORION ORIGINAL DATA'!$A$8:$A$305,$A342,'ORION ORIGINAL DATA'!$D$8:$D$305)+D342</f>
        <v>0</v>
      </c>
      <c r="L342" s="6">
        <f>SUMIF('NETSUITE ORIGINAL DATA'!$A$8:$A$5000,$A342,'NETSUITE ORIGINAL DATA'!$G$8:$G$5000)</f>
        <v>0</v>
      </c>
      <c r="M342" s="68">
        <f t="shared" si="22"/>
        <v>0</v>
      </c>
      <c r="N342" s="6"/>
      <c r="O342" s="63">
        <f>SUMIF('ORION ORIGINAL DATA'!$A$8:$A$305,$A342,'ORION ORIGINAL DATA'!$E$8:$E$305)-D342</f>
        <v>0</v>
      </c>
      <c r="P342" s="6">
        <f>SUMIF('NETSUITE ORIGINAL DATA'!$A$8:$A$5000,$A342,'NETSUITE ORIGINAL DATA'!$E$8:$E$5000)-SUMIF('NETSUITE ORIGINAL DATA'!$A$8:$A$5000,$A342,'NETSUITE ORIGINAL DATA'!$G$8:$G$5000)</f>
        <v>0</v>
      </c>
      <c r="Q342" s="66">
        <f t="shared" si="23"/>
        <v>0</v>
      </c>
      <c r="R342" s="8"/>
    </row>
    <row r="343" spans="1:18" s="30" customFormat="1" x14ac:dyDescent="0.15">
      <c r="A343" s="15" t="s">
        <v>379</v>
      </c>
      <c r="B343" s="30" t="str">
        <f>IFERROR(VLOOKUP(A343,'NETSUITE ORIGINAL DATA'!$A$8:$J$957,2,FALSE),0)</f>
        <v>LABOR - Tool Set (All Colors) LABOR - Pride</v>
      </c>
      <c r="C343" s="6"/>
      <c r="D343" s="63">
        <f>IFERROR(VLOOKUP($A343,'ORION ORIGINAL DATA'!$A$231:$H$234,3,0),0)</f>
        <v>0</v>
      </c>
      <c r="E343" s="6">
        <f>IFERROR(VLOOKUP($A343,'ORION ORIGINAL DATA'!$A$237:$H$305,3,0),0)</f>
        <v>0</v>
      </c>
      <c r="F343" s="6">
        <f>SUMIF('ORION ORIGINAL DATA'!$A$8:$A$228,$A343,'ORION ORIGINAL DATA'!$C$8:$C$228)</f>
        <v>0</v>
      </c>
      <c r="G343" s="8">
        <f t="shared" si="20"/>
        <v>0</v>
      </c>
      <c r="H343" s="6">
        <f>SUMIF('NETSUITE ORIGINAL DATA'!$A$8:$A$5000,$A343,'NETSUITE ORIGINAL DATA'!$E$8:$E$5000)</f>
        <v>0</v>
      </c>
      <c r="I343" s="66">
        <f t="shared" si="21"/>
        <v>0</v>
      </c>
      <c r="K343" s="63">
        <f>SUMIF('ORION ORIGINAL DATA'!$A$8:$A$305,$A343,'ORION ORIGINAL DATA'!$D$8:$D$305)+D343</f>
        <v>0</v>
      </c>
      <c r="L343" s="6">
        <f>SUMIF('NETSUITE ORIGINAL DATA'!$A$8:$A$5000,$A343,'NETSUITE ORIGINAL DATA'!$G$8:$G$5000)</f>
        <v>0</v>
      </c>
      <c r="M343" s="68">
        <f t="shared" si="22"/>
        <v>0</v>
      </c>
      <c r="N343" s="6"/>
      <c r="O343" s="63">
        <f>SUMIF('ORION ORIGINAL DATA'!$A$8:$A$305,$A343,'ORION ORIGINAL DATA'!$E$8:$E$305)-D343</f>
        <v>0</v>
      </c>
      <c r="P343" s="6">
        <f>SUMIF('NETSUITE ORIGINAL DATA'!$A$8:$A$5000,$A343,'NETSUITE ORIGINAL DATA'!$E$8:$E$5000)-SUMIF('NETSUITE ORIGINAL DATA'!$A$8:$A$5000,$A343,'NETSUITE ORIGINAL DATA'!$G$8:$G$5000)</f>
        <v>0</v>
      </c>
      <c r="Q343" s="66">
        <f t="shared" si="23"/>
        <v>0</v>
      </c>
      <c r="R343" s="8"/>
    </row>
    <row r="344" spans="1:18" s="30" customFormat="1" x14ac:dyDescent="0.15">
      <c r="A344" s="15" t="s">
        <v>380</v>
      </c>
      <c r="B344" s="30" t="str">
        <f>IFERROR(VLOOKUP(A344,'NETSUITE ORIGINAL DATA'!$A$8:$J$957,2,FALSE),0)</f>
        <v>LABOR - TLSB2-1286</v>
      </c>
      <c r="C344" s="6"/>
      <c r="D344" s="63">
        <f>IFERROR(VLOOKUP($A344,'ORION ORIGINAL DATA'!$A$231:$H$234,3,0),0)</f>
        <v>0</v>
      </c>
      <c r="E344" s="6">
        <f>IFERROR(VLOOKUP($A344,'ORION ORIGINAL DATA'!$A$237:$H$305,3,0),0)</f>
        <v>0</v>
      </c>
      <c r="F344" s="6">
        <f>SUMIF('ORION ORIGINAL DATA'!$A$8:$A$228,$A344,'ORION ORIGINAL DATA'!$C$8:$C$228)</f>
        <v>0</v>
      </c>
      <c r="G344" s="8">
        <f t="shared" si="20"/>
        <v>0</v>
      </c>
      <c r="H344" s="6">
        <f>SUMIF('NETSUITE ORIGINAL DATA'!$A$8:$A$5000,$A344,'NETSUITE ORIGINAL DATA'!$E$8:$E$5000)</f>
        <v>0</v>
      </c>
      <c r="I344" s="66">
        <f t="shared" si="21"/>
        <v>0</v>
      </c>
      <c r="K344" s="63">
        <f>SUMIF('ORION ORIGINAL DATA'!$A$8:$A$305,$A344,'ORION ORIGINAL DATA'!$D$8:$D$305)+D344</f>
        <v>0</v>
      </c>
      <c r="L344" s="6">
        <f>SUMIF('NETSUITE ORIGINAL DATA'!$A$8:$A$5000,$A344,'NETSUITE ORIGINAL DATA'!$G$8:$G$5000)</f>
        <v>0</v>
      </c>
      <c r="M344" s="68">
        <f t="shared" si="22"/>
        <v>0</v>
      </c>
      <c r="N344" s="6"/>
      <c r="O344" s="63">
        <f>SUMIF('ORION ORIGINAL DATA'!$A$8:$A$305,$A344,'ORION ORIGINAL DATA'!$E$8:$E$305)-D344</f>
        <v>0</v>
      </c>
      <c r="P344" s="6">
        <f>SUMIF('NETSUITE ORIGINAL DATA'!$A$8:$A$5000,$A344,'NETSUITE ORIGINAL DATA'!$E$8:$E$5000)-SUMIF('NETSUITE ORIGINAL DATA'!$A$8:$A$5000,$A344,'NETSUITE ORIGINAL DATA'!$G$8:$G$5000)</f>
        <v>0</v>
      </c>
      <c r="Q344" s="66">
        <f t="shared" si="23"/>
        <v>0</v>
      </c>
      <c r="R344" s="8"/>
    </row>
    <row r="345" spans="1:18" s="30" customFormat="1" x14ac:dyDescent="0.15">
      <c r="A345" s="15" t="s">
        <v>381</v>
      </c>
      <c r="B345" s="30" t="str">
        <f>IFERROR(VLOOKUP(A345,'NETSUITE ORIGINAL DATA'!$A$8:$J$957,2,FALSE),0)</f>
        <v>LABOR - TLSP2-1287</v>
      </c>
      <c r="C345" s="6"/>
      <c r="D345" s="63">
        <f>IFERROR(VLOOKUP($A345,'ORION ORIGINAL DATA'!$A$231:$H$234,3,0),0)</f>
        <v>0</v>
      </c>
      <c r="E345" s="6">
        <f>IFERROR(VLOOKUP($A345,'ORION ORIGINAL DATA'!$A$237:$H$305,3,0),0)</f>
        <v>0</v>
      </c>
      <c r="F345" s="6">
        <f>SUMIF('ORION ORIGINAL DATA'!$A$8:$A$228,$A345,'ORION ORIGINAL DATA'!$C$8:$C$228)</f>
        <v>0</v>
      </c>
      <c r="G345" s="8">
        <f t="shared" si="20"/>
        <v>0</v>
      </c>
      <c r="H345" s="6">
        <f>SUMIF('NETSUITE ORIGINAL DATA'!$A$8:$A$5000,$A345,'NETSUITE ORIGINAL DATA'!$E$8:$E$5000)</f>
        <v>0</v>
      </c>
      <c r="I345" s="66">
        <f t="shared" si="21"/>
        <v>0</v>
      </c>
      <c r="K345" s="63">
        <f>SUMIF('ORION ORIGINAL DATA'!$A$8:$A$305,$A345,'ORION ORIGINAL DATA'!$D$8:$D$305)+D345</f>
        <v>0</v>
      </c>
      <c r="L345" s="6">
        <f>SUMIF('NETSUITE ORIGINAL DATA'!$A$8:$A$5000,$A345,'NETSUITE ORIGINAL DATA'!$G$8:$G$5000)</f>
        <v>0</v>
      </c>
      <c r="M345" s="68">
        <f t="shared" si="22"/>
        <v>0</v>
      </c>
      <c r="N345" s="6"/>
      <c r="O345" s="63">
        <f>SUMIF('ORION ORIGINAL DATA'!$A$8:$A$305,$A345,'ORION ORIGINAL DATA'!$E$8:$E$305)-D345</f>
        <v>0</v>
      </c>
      <c r="P345" s="6">
        <f>SUMIF('NETSUITE ORIGINAL DATA'!$A$8:$A$5000,$A345,'NETSUITE ORIGINAL DATA'!$E$8:$E$5000)-SUMIF('NETSUITE ORIGINAL DATA'!$A$8:$A$5000,$A345,'NETSUITE ORIGINAL DATA'!$G$8:$G$5000)</f>
        <v>0</v>
      </c>
      <c r="Q345" s="66">
        <f t="shared" si="23"/>
        <v>0</v>
      </c>
      <c r="R345" s="8"/>
    </row>
    <row r="346" spans="1:18" s="30" customFormat="1" x14ac:dyDescent="0.15">
      <c r="A346" s="15" t="s">
        <v>382</v>
      </c>
      <c r="B346" s="30" t="str">
        <f>IFERROR(VLOOKUP(A346,'NETSUITE ORIGINAL DATA'!$A$8:$J$957,2,FALSE),0)</f>
        <v>LABOR - Sand &amp; Water Dump Truck 2 (VRS)</v>
      </c>
      <c r="C346" s="6"/>
      <c r="D346" s="63">
        <f>IFERROR(VLOOKUP($A346,'ORION ORIGINAL DATA'!$A$231:$H$234,3,0),0)</f>
        <v>0</v>
      </c>
      <c r="E346" s="6">
        <f>IFERROR(VLOOKUP($A346,'ORION ORIGINAL DATA'!$A$237:$H$305,3,0),0)</f>
        <v>0</v>
      </c>
      <c r="F346" s="6">
        <f>SUMIF('ORION ORIGINAL DATA'!$A$8:$A$228,$A346,'ORION ORIGINAL DATA'!$C$8:$C$228)</f>
        <v>0</v>
      </c>
      <c r="G346" s="8">
        <f t="shared" si="20"/>
        <v>0</v>
      </c>
      <c r="H346" s="6">
        <f>SUMIF('NETSUITE ORIGINAL DATA'!$A$8:$A$5000,$A346,'NETSUITE ORIGINAL DATA'!$E$8:$E$5000)</f>
        <v>0</v>
      </c>
      <c r="I346" s="66">
        <f t="shared" si="21"/>
        <v>0</v>
      </c>
      <c r="K346" s="63">
        <f>SUMIF('ORION ORIGINAL DATA'!$A$8:$A$305,$A346,'ORION ORIGINAL DATA'!$D$8:$D$305)+D346</f>
        <v>0</v>
      </c>
      <c r="L346" s="6">
        <f>SUMIF('NETSUITE ORIGINAL DATA'!$A$8:$A$5000,$A346,'NETSUITE ORIGINAL DATA'!$G$8:$G$5000)</f>
        <v>0</v>
      </c>
      <c r="M346" s="68">
        <f t="shared" si="22"/>
        <v>0</v>
      </c>
      <c r="N346" s="6"/>
      <c r="O346" s="63">
        <f>SUMIF('ORION ORIGINAL DATA'!$A$8:$A$305,$A346,'ORION ORIGINAL DATA'!$E$8:$E$305)-D346</f>
        <v>0</v>
      </c>
      <c r="P346" s="6">
        <f>SUMIF('NETSUITE ORIGINAL DATA'!$A$8:$A$5000,$A346,'NETSUITE ORIGINAL DATA'!$E$8:$E$5000)-SUMIF('NETSUITE ORIGINAL DATA'!$A$8:$A$5000,$A346,'NETSUITE ORIGINAL DATA'!$G$8:$G$5000)</f>
        <v>0</v>
      </c>
      <c r="Q346" s="66">
        <f t="shared" si="23"/>
        <v>0</v>
      </c>
      <c r="R346" s="8"/>
    </row>
    <row r="347" spans="1:18" s="30" customFormat="1" x14ac:dyDescent="0.15">
      <c r="A347" s="15" t="s">
        <v>1389</v>
      </c>
      <c r="B347" s="30" t="str">
        <f>IFERROR(VLOOKUP(A347,'NETSUITE ORIGINAL DATA'!$A$8:$J$957,2,FALSE),0)</f>
        <v>LABOR - Wagon Deluxe Set - Orange</v>
      </c>
      <c r="C347" s="6"/>
      <c r="D347" s="63">
        <f>IFERROR(VLOOKUP($A347,'ORION ORIGINAL DATA'!$A$231:$H$234,3,0),0)</f>
        <v>0</v>
      </c>
      <c r="E347" s="6">
        <f>IFERROR(VLOOKUP($A347,'ORION ORIGINAL DATA'!$A$237:$H$305,3,0),0)</f>
        <v>0</v>
      </c>
      <c r="F347" s="6">
        <f>SUMIF('ORION ORIGINAL DATA'!$A$8:$A$228,$A347,'ORION ORIGINAL DATA'!$C$8:$C$228)</f>
        <v>0</v>
      </c>
      <c r="G347" s="8">
        <f t="shared" si="20"/>
        <v>0</v>
      </c>
      <c r="H347" s="6">
        <f>SUMIF('NETSUITE ORIGINAL DATA'!$A$8:$A$5000,$A347,'NETSUITE ORIGINAL DATA'!$E$8:$E$5000)</f>
        <v>0</v>
      </c>
      <c r="I347" s="66">
        <f t="shared" si="21"/>
        <v>0</v>
      </c>
      <c r="K347" s="63">
        <f>SUMIF('ORION ORIGINAL DATA'!$A$8:$A$305,$A347,'ORION ORIGINAL DATA'!$D$8:$D$305)+D347</f>
        <v>0</v>
      </c>
      <c r="L347" s="6">
        <f>SUMIF('NETSUITE ORIGINAL DATA'!$A$8:$A$5000,$A347,'NETSUITE ORIGINAL DATA'!$G$8:$G$5000)</f>
        <v>0</v>
      </c>
      <c r="M347" s="68">
        <f t="shared" si="22"/>
        <v>0</v>
      </c>
      <c r="N347" s="6"/>
      <c r="O347" s="63">
        <f>SUMIF('ORION ORIGINAL DATA'!$A$8:$A$305,$A347,'ORION ORIGINAL DATA'!$E$8:$E$305)-D347</f>
        <v>0</v>
      </c>
      <c r="P347" s="6">
        <f>SUMIF('NETSUITE ORIGINAL DATA'!$A$8:$A$5000,$A347,'NETSUITE ORIGINAL DATA'!$E$8:$E$5000)-SUMIF('NETSUITE ORIGINAL DATA'!$A$8:$A$5000,$A347,'NETSUITE ORIGINAL DATA'!$G$8:$G$5000)</f>
        <v>0</v>
      </c>
      <c r="Q347" s="66">
        <f t="shared" si="23"/>
        <v>0</v>
      </c>
      <c r="R347" s="8"/>
    </row>
    <row r="348" spans="1:18" s="30" customFormat="1" x14ac:dyDescent="0.15">
      <c r="A348" s="15" t="s">
        <v>383</v>
      </c>
      <c r="B348" s="30" t="str">
        <f>IFERROR(VLOOKUP(A348,'NETSUITE ORIGINAL DATA'!$A$8:$J$957,2,FALSE),0)</f>
        <v>LABOR - Zulily Bundle - Orion</v>
      </c>
      <c r="C348" s="6"/>
      <c r="D348" s="63">
        <f>IFERROR(VLOOKUP($A348,'ORION ORIGINAL DATA'!$A$231:$H$234,3,0),0)</f>
        <v>0</v>
      </c>
      <c r="E348" s="6">
        <f>IFERROR(VLOOKUP($A348,'ORION ORIGINAL DATA'!$A$237:$H$305,3,0),0)</f>
        <v>0</v>
      </c>
      <c r="F348" s="6">
        <f>SUMIF('ORION ORIGINAL DATA'!$A$8:$A$228,$A348,'ORION ORIGINAL DATA'!$C$8:$C$228)</f>
        <v>0</v>
      </c>
      <c r="G348" s="8">
        <f t="shared" si="20"/>
        <v>0</v>
      </c>
      <c r="H348" s="6">
        <f>SUMIF('NETSUITE ORIGINAL DATA'!$A$8:$A$5000,$A348,'NETSUITE ORIGINAL DATA'!$E$8:$E$5000)</f>
        <v>0</v>
      </c>
      <c r="I348" s="66">
        <f t="shared" si="21"/>
        <v>0</v>
      </c>
      <c r="K348" s="63">
        <f>SUMIF('ORION ORIGINAL DATA'!$A$8:$A$305,$A348,'ORION ORIGINAL DATA'!$D$8:$D$305)+D348</f>
        <v>0</v>
      </c>
      <c r="L348" s="6">
        <f>SUMIF('NETSUITE ORIGINAL DATA'!$A$8:$A$5000,$A348,'NETSUITE ORIGINAL DATA'!$G$8:$G$5000)</f>
        <v>0</v>
      </c>
      <c r="M348" s="68">
        <f t="shared" si="22"/>
        <v>0</v>
      </c>
      <c r="N348" s="6"/>
      <c r="O348" s="63">
        <f>SUMIF('ORION ORIGINAL DATA'!$A$8:$A$305,$A348,'ORION ORIGINAL DATA'!$E$8:$E$305)-D348</f>
        <v>0</v>
      </c>
      <c r="P348" s="6">
        <f>SUMIF('NETSUITE ORIGINAL DATA'!$A$8:$A$5000,$A348,'NETSUITE ORIGINAL DATA'!$E$8:$E$5000)-SUMIF('NETSUITE ORIGINAL DATA'!$A$8:$A$5000,$A348,'NETSUITE ORIGINAL DATA'!$G$8:$G$5000)</f>
        <v>0</v>
      </c>
      <c r="Q348" s="66">
        <f t="shared" si="23"/>
        <v>0</v>
      </c>
      <c r="R348" s="8"/>
    </row>
    <row r="349" spans="1:18" s="30" customFormat="1" x14ac:dyDescent="0.15">
      <c r="A349" s="15" t="s">
        <v>384</v>
      </c>
      <c r="B349" s="30">
        <f>IFERROR(VLOOKUP(A349,'NETSUITE ORIGINAL DATA'!$A$8:$J$957,2,FALSE),0)</f>
        <v>0</v>
      </c>
      <c r="C349" s="6"/>
      <c r="D349" s="63">
        <f>IFERROR(VLOOKUP($A349,'ORION ORIGINAL DATA'!$A$231:$H$234,3,0),0)</f>
        <v>0</v>
      </c>
      <c r="E349" s="6">
        <f>IFERROR(VLOOKUP($A349,'ORION ORIGINAL DATA'!$A$237:$H$305,3,0),0)</f>
        <v>0</v>
      </c>
      <c r="F349" s="6">
        <f>SUMIF('ORION ORIGINAL DATA'!$A$8:$A$228,$A349,'ORION ORIGINAL DATA'!$C$8:$C$228)</f>
        <v>0</v>
      </c>
      <c r="G349" s="8">
        <f t="shared" si="20"/>
        <v>0</v>
      </c>
      <c r="H349" s="6">
        <f>SUMIF('NETSUITE ORIGINAL DATA'!$A$8:$A$5000,$A349,'NETSUITE ORIGINAL DATA'!$E$8:$E$5000)</f>
        <v>0</v>
      </c>
      <c r="I349" s="66">
        <f t="shared" si="21"/>
        <v>0</v>
      </c>
      <c r="K349" s="63">
        <f>SUMIF('ORION ORIGINAL DATA'!$A$8:$A$305,$A349,'ORION ORIGINAL DATA'!$D$8:$D$305)+D349</f>
        <v>0</v>
      </c>
      <c r="L349" s="6">
        <f>SUMIF('NETSUITE ORIGINAL DATA'!$A$8:$A$5000,$A349,'NETSUITE ORIGINAL DATA'!$G$8:$G$5000)</f>
        <v>0</v>
      </c>
      <c r="M349" s="68">
        <f t="shared" si="22"/>
        <v>0</v>
      </c>
      <c r="N349" s="6"/>
      <c r="O349" s="63">
        <f>SUMIF('ORION ORIGINAL DATA'!$A$8:$A$305,$A349,'ORION ORIGINAL DATA'!$E$8:$E$305)-D349</f>
        <v>0</v>
      </c>
      <c r="P349" s="6">
        <f>SUMIF('NETSUITE ORIGINAL DATA'!$A$8:$A$5000,$A349,'NETSUITE ORIGINAL DATA'!$E$8:$E$5000)-SUMIF('NETSUITE ORIGINAL DATA'!$A$8:$A$5000,$A349,'NETSUITE ORIGINAL DATA'!$G$8:$G$5000)</f>
        <v>0</v>
      </c>
      <c r="Q349" s="66">
        <f t="shared" si="23"/>
        <v>0</v>
      </c>
      <c r="R349" s="8"/>
    </row>
    <row r="350" spans="1:18" s="30" customFormat="1" x14ac:dyDescent="0.15">
      <c r="A350" s="15" t="s">
        <v>385</v>
      </c>
      <c r="B350" s="30">
        <f>IFERROR(VLOOKUP(A350,'NETSUITE ORIGINAL DATA'!$A$8:$J$957,2,FALSE),0)</f>
        <v>0</v>
      </c>
      <c r="C350" s="6"/>
      <c r="D350" s="63">
        <f>IFERROR(VLOOKUP($A350,'ORION ORIGINAL DATA'!$A$231:$H$234,3,0),0)</f>
        <v>0</v>
      </c>
      <c r="E350" s="6">
        <f>IFERROR(VLOOKUP($A350,'ORION ORIGINAL DATA'!$A$237:$H$305,3,0),0)</f>
        <v>0</v>
      </c>
      <c r="F350" s="6">
        <f>SUMIF('ORION ORIGINAL DATA'!$A$8:$A$228,$A350,'ORION ORIGINAL DATA'!$C$8:$C$228)</f>
        <v>0</v>
      </c>
      <c r="G350" s="8">
        <f t="shared" si="20"/>
        <v>0</v>
      </c>
      <c r="H350" s="6">
        <f>SUMIF('NETSUITE ORIGINAL DATA'!$A$8:$A$5000,$A350,'NETSUITE ORIGINAL DATA'!$E$8:$E$5000)</f>
        <v>0</v>
      </c>
      <c r="I350" s="66">
        <f t="shared" si="21"/>
        <v>0</v>
      </c>
      <c r="K350" s="63">
        <f>SUMIF('ORION ORIGINAL DATA'!$A$8:$A$305,$A350,'ORION ORIGINAL DATA'!$D$8:$D$305)+D350</f>
        <v>0</v>
      </c>
      <c r="L350" s="6">
        <f>SUMIF('NETSUITE ORIGINAL DATA'!$A$8:$A$5000,$A350,'NETSUITE ORIGINAL DATA'!$G$8:$G$5000)</f>
        <v>0</v>
      </c>
      <c r="M350" s="68">
        <f t="shared" si="22"/>
        <v>0</v>
      </c>
      <c r="N350" s="6"/>
      <c r="O350" s="63">
        <f>SUMIF('ORION ORIGINAL DATA'!$A$8:$A$305,$A350,'ORION ORIGINAL DATA'!$E$8:$E$305)-D350</f>
        <v>0</v>
      </c>
      <c r="P350" s="6">
        <f>SUMIF('NETSUITE ORIGINAL DATA'!$A$8:$A$5000,$A350,'NETSUITE ORIGINAL DATA'!$E$8:$E$5000)-SUMIF('NETSUITE ORIGINAL DATA'!$A$8:$A$5000,$A350,'NETSUITE ORIGINAL DATA'!$G$8:$G$5000)</f>
        <v>0</v>
      </c>
      <c r="Q350" s="66">
        <f t="shared" si="23"/>
        <v>0</v>
      </c>
      <c r="R350" s="8"/>
    </row>
    <row r="351" spans="1:18" s="30" customFormat="1" x14ac:dyDescent="0.15">
      <c r="A351" s="15" t="s">
        <v>386</v>
      </c>
      <c r="B351" s="30">
        <f>IFERROR(VLOOKUP(A351,'NETSUITE ORIGINAL DATA'!$A$8:$J$957,2,FALSE),0)</f>
        <v>0</v>
      </c>
      <c r="C351" s="6"/>
      <c r="D351" s="63">
        <f>IFERROR(VLOOKUP($A351,'ORION ORIGINAL DATA'!$A$231:$H$234,3,0),0)</f>
        <v>0</v>
      </c>
      <c r="E351" s="6">
        <f>IFERROR(VLOOKUP($A351,'ORION ORIGINAL DATA'!$A$237:$H$305,3,0),0)</f>
        <v>0</v>
      </c>
      <c r="F351" s="6">
        <f>SUMIF('ORION ORIGINAL DATA'!$A$8:$A$228,$A351,'ORION ORIGINAL DATA'!$C$8:$C$228)</f>
        <v>0</v>
      </c>
      <c r="G351" s="8">
        <f t="shared" si="20"/>
        <v>0</v>
      </c>
      <c r="H351" s="6">
        <f>SUMIF('NETSUITE ORIGINAL DATA'!$A$8:$A$5000,$A351,'NETSUITE ORIGINAL DATA'!$E$8:$E$5000)</f>
        <v>0</v>
      </c>
      <c r="I351" s="66">
        <f t="shared" si="21"/>
        <v>0</v>
      </c>
      <c r="K351" s="63">
        <f>SUMIF('ORION ORIGINAL DATA'!$A$8:$A$305,$A351,'ORION ORIGINAL DATA'!$D$8:$D$305)+D351</f>
        <v>0</v>
      </c>
      <c r="L351" s="6">
        <f>SUMIF('NETSUITE ORIGINAL DATA'!$A$8:$A$5000,$A351,'NETSUITE ORIGINAL DATA'!$G$8:$G$5000)</f>
        <v>0</v>
      </c>
      <c r="M351" s="68">
        <f t="shared" si="22"/>
        <v>0</v>
      </c>
      <c r="N351" s="6"/>
      <c r="O351" s="63">
        <f>SUMIF('ORION ORIGINAL DATA'!$A$8:$A$305,$A351,'ORION ORIGINAL DATA'!$E$8:$E$305)-D351</f>
        <v>0</v>
      </c>
      <c r="P351" s="6">
        <f>SUMIF('NETSUITE ORIGINAL DATA'!$A$8:$A$5000,$A351,'NETSUITE ORIGINAL DATA'!$E$8:$E$5000)-SUMIF('NETSUITE ORIGINAL DATA'!$A$8:$A$5000,$A351,'NETSUITE ORIGINAL DATA'!$G$8:$G$5000)</f>
        <v>0</v>
      </c>
      <c r="Q351" s="66">
        <f t="shared" si="23"/>
        <v>0</v>
      </c>
      <c r="R351" s="8"/>
    </row>
    <row r="352" spans="1:18" s="30" customFormat="1" x14ac:dyDescent="0.15">
      <c r="A352" s="15" t="s">
        <v>387</v>
      </c>
      <c r="B352" s="30">
        <f>IFERROR(VLOOKUP(A352,'NETSUITE ORIGINAL DATA'!$A$8:$J$957,2,FALSE),0)</f>
        <v>0</v>
      </c>
      <c r="C352" s="6"/>
      <c r="D352" s="63">
        <f>IFERROR(VLOOKUP($A352,'ORION ORIGINAL DATA'!$A$231:$H$234,3,0),0)</f>
        <v>0</v>
      </c>
      <c r="E352" s="6">
        <f>IFERROR(VLOOKUP($A352,'ORION ORIGINAL DATA'!$A$237:$H$305,3,0),0)</f>
        <v>0</v>
      </c>
      <c r="F352" s="6">
        <f>SUMIF('ORION ORIGINAL DATA'!$A$8:$A$228,$A352,'ORION ORIGINAL DATA'!$C$8:$C$228)</f>
        <v>0</v>
      </c>
      <c r="G352" s="8">
        <f t="shared" si="20"/>
        <v>0</v>
      </c>
      <c r="H352" s="6">
        <f>SUMIF('NETSUITE ORIGINAL DATA'!$A$8:$A$5000,$A352,'NETSUITE ORIGINAL DATA'!$E$8:$E$5000)</f>
        <v>0</v>
      </c>
      <c r="I352" s="66">
        <f t="shared" si="21"/>
        <v>0</v>
      </c>
      <c r="K352" s="63">
        <f>SUMIF('ORION ORIGINAL DATA'!$A$8:$A$305,$A352,'ORION ORIGINAL DATA'!$D$8:$D$305)+D352</f>
        <v>0</v>
      </c>
      <c r="L352" s="6">
        <f>SUMIF('NETSUITE ORIGINAL DATA'!$A$8:$A$5000,$A352,'NETSUITE ORIGINAL DATA'!$G$8:$G$5000)</f>
        <v>0</v>
      </c>
      <c r="M352" s="68">
        <f t="shared" si="22"/>
        <v>0</v>
      </c>
      <c r="N352" s="6"/>
      <c r="O352" s="63">
        <f>SUMIF('ORION ORIGINAL DATA'!$A$8:$A$305,$A352,'ORION ORIGINAL DATA'!$E$8:$E$305)-D352</f>
        <v>0</v>
      </c>
      <c r="P352" s="6">
        <f>SUMIF('NETSUITE ORIGINAL DATA'!$A$8:$A$5000,$A352,'NETSUITE ORIGINAL DATA'!$E$8:$E$5000)-SUMIF('NETSUITE ORIGINAL DATA'!$A$8:$A$5000,$A352,'NETSUITE ORIGINAL DATA'!$G$8:$G$5000)</f>
        <v>0</v>
      </c>
      <c r="Q352" s="66">
        <f t="shared" si="23"/>
        <v>0</v>
      </c>
      <c r="R352" s="8"/>
    </row>
    <row r="353" spans="1:18" s="30" customFormat="1" x14ac:dyDescent="0.15">
      <c r="A353" s="15" t="s">
        <v>388</v>
      </c>
      <c r="B353" s="30">
        <f>IFERROR(VLOOKUP(A353,'NETSUITE ORIGINAL DATA'!$A$8:$J$957,2,FALSE),0)</f>
        <v>0</v>
      </c>
      <c r="C353" s="6"/>
      <c r="D353" s="63">
        <f>IFERROR(VLOOKUP($A353,'ORION ORIGINAL DATA'!$A$231:$H$234,3,0),0)</f>
        <v>0</v>
      </c>
      <c r="E353" s="6">
        <f>IFERROR(VLOOKUP($A353,'ORION ORIGINAL DATA'!$A$237:$H$305,3,0),0)</f>
        <v>0</v>
      </c>
      <c r="F353" s="6">
        <f>SUMIF('ORION ORIGINAL DATA'!$A$8:$A$228,$A353,'ORION ORIGINAL DATA'!$C$8:$C$228)</f>
        <v>0</v>
      </c>
      <c r="G353" s="8">
        <f t="shared" si="20"/>
        <v>0</v>
      </c>
      <c r="H353" s="6">
        <f>SUMIF('NETSUITE ORIGINAL DATA'!$A$8:$A$5000,$A353,'NETSUITE ORIGINAL DATA'!$E$8:$E$5000)</f>
        <v>0</v>
      </c>
      <c r="I353" s="66">
        <f t="shared" si="21"/>
        <v>0</v>
      </c>
      <c r="K353" s="63">
        <f>SUMIF('ORION ORIGINAL DATA'!$A$8:$A$305,$A353,'ORION ORIGINAL DATA'!$D$8:$D$305)+D353</f>
        <v>0</v>
      </c>
      <c r="L353" s="6">
        <f>SUMIF('NETSUITE ORIGINAL DATA'!$A$8:$A$5000,$A353,'NETSUITE ORIGINAL DATA'!$G$8:$G$5000)</f>
        <v>0</v>
      </c>
      <c r="M353" s="68">
        <f t="shared" si="22"/>
        <v>0</v>
      </c>
      <c r="N353" s="6"/>
      <c r="O353" s="63">
        <f>SUMIF('ORION ORIGINAL DATA'!$A$8:$A$305,$A353,'ORION ORIGINAL DATA'!$E$8:$E$305)-D353</f>
        <v>0</v>
      </c>
      <c r="P353" s="6">
        <f>SUMIF('NETSUITE ORIGINAL DATA'!$A$8:$A$5000,$A353,'NETSUITE ORIGINAL DATA'!$E$8:$E$5000)-SUMIF('NETSUITE ORIGINAL DATA'!$A$8:$A$5000,$A353,'NETSUITE ORIGINAL DATA'!$G$8:$G$5000)</f>
        <v>0</v>
      </c>
      <c r="Q353" s="66">
        <f t="shared" si="23"/>
        <v>0</v>
      </c>
      <c r="R353" s="8"/>
    </row>
    <row r="354" spans="1:18" s="30" customFormat="1" x14ac:dyDescent="0.15">
      <c r="A354" s="15" t="s">
        <v>389</v>
      </c>
      <c r="B354" s="30">
        <f>IFERROR(VLOOKUP(A354,'NETSUITE ORIGINAL DATA'!$A$8:$J$957,2,FALSE),0)</f>
        <v>0</v>
      </c>
      <c r="C354" s="6"/>
      <c r="D354" s="63">
        <f>IFERROR(VLOOKUP($A354,'ORION ORIGINAL DATA'!$A$231:$H$234,3,0),0)</f>
        <v>0</v>
      </c>
      <c r="E354" s="6">
        <f>IFERROR(VLOOKUP($A354,'ORION ORIGINAL DATA'!$A$237:$H$305,3,0),0)</f>
        <v>0</v>
      </c>
      <c r="F354" s="6">
        <f>SUMIF('ORION ORIGINAL DATA'!$A$8:$A$228,$A354,'ORION ORIGINAL DATA'!$C$8:$C$228)</f>
        <v>0</v>
      </c>
      <c r="G354" s="8">
        <f t="shared" si="20"/>
        <v>0</v>
      </c>
      <c r="H354" s="6">
        <f>SUMIF('NETSUITE ORIGINAL DATA'!$A$8:$A$5000,$A354,'NETSUITE ORIGINAL DATA'!$E$8:$E$5000)</f>
        <v>0</v>
      </c>
      <c r="I354" s="66">
        <f t="shared" si="21"/>
        <v>0</v>
      </c>
      <c r="K354" s="63">
        <f>SUMIF('ORION ORIGINAL DATA'!$A$8:$A$305,$A354,'ORION ORIGINAL DATA'!$D$8:$D$305)+D354</f>
        <v>0</v>
      </c>
      <c r="L354" s="6">
        <f>SUMIF('NETSUITE ORIGINAL DATA'!$A$8:$A$5000,$A354,'NETSUITE ORIGINAL DATA'!$G$8:$G$5000)</f>
        <v>0</v>
      </c>
      <c r="M354" s="68">
        <f t="shared" si="22"/>
        <v>0</v>
      </c>
      <c r="N354" s="6"/>
      <c r="O354" s="63">
        <f>SUMIF('ORION ORIGINAL DATA'!$A$8:$A$305,$A354,'ORION ORIGINAL DATA'!$E$8:$E$305)-D354</f>
        <v>0</v>
      </c>
      <c r="P354" s="6">
        <f>SUMIF('NETSUITE ORIGINAL DATA'!$A$8:$A$5000,$A354,'NETSUITE ORIGINAL DATA'!$E$8:$E$5000)-SUMIF('NETSUITE ORIGINAL DATA'!$A$8:$A$5000,$A354,'NETSUITE ORIGINAL DATA'!$G$8:$G$5000)</f>
        <v>0</v>
      </c>
      <c r="Q354" s="66">
        <f t="shared" si="23"/>
        <v>0</v>
      </c>
      <c r="R354" s="8"/>
    </row>
    <row r="355" spans="1:18" s="30" customFormat="1" x14ac:dyDescent="0.15">
      <c r="A355" s="15" t="s">
        <v>390</v>
      </c>
      <c r="B355" s="30">
        <f>IFERROR(VLOOKUP(A355,'NETSUITE ORIGINAL DATA'!$A$8:$J$957,2,FALSE),0)</f>
        <v>0</v>
      </c>
      <c r="C355" s="6"/>
      <c r="D355" s="63">
        <f>IFERROR(VLOOKUP($A355,'ORION ORIGINAL DATA'!$A$231:$H$234,3,0),0)</f>
        <v>0</v>
      </c>
      <c r="E355" s="6">
        <f>IFERROR(VLOOKUP($A355,'ORION ORIGINAL DATA'!$A$237:$H$305,3,0),0)</f>
        <v>0</v>
      </c>
      <c r="F355" s="6">
        <f>SUMIF('ORION ORIGINAL DATA'!$A$8:$A$228,$A355,'ORION ORIGINAL DATA'!$C$8:$C$228)</f>
        <v>0</v>
      </c>
      <c r="G355" s="8">
        <f t="shared" si="20"/>
        <v>0</v>
      </c>
      <c r="H355" s="6">
        <f>SUMIF('NETSUITE ORIGINAL DATA'!$A$8:$A$5000,$A355,'NETSUITE ORIGINAL DATA'!$E$8:$E$5000)</f>
        <v>0</v>
      </c>
      <c r="I355" s="66">
        <f t="shared" si="21"/>
        <v>0</v>
      </c>
      <c r="K355" s="63">
        <f>SUMIF('ORION ORIGINAL DATA'!$A$8:$A$305,$A355,'ORION ORIGINAL DATA'!$D$8:$D$305)+D355</f>
        <v>0</v>
      </c>
      <c r="L355" s="6">
        <f>SUMIF('NETSUITE ORIGINAL DATA'!$A$8:$A$5000,$A355,'NETSUITE ORIGINAL DATA'!$G$8:$G$5000)</f>
        <v>0</v>
      </c>
      <c r="M355" s="68">
        <f t="shared" si="22"/>
        <v>0</v>
      </c>
      <c r="N355" s="6"/>
      <c r="O355" s="63">
        <f>SUMIF('ORION ORIGINAL DATA'!$A$8:$A$305,$A355,'ORION ORIGINAL DATA'!$E$8:$E$305)-D355</f>
        <v>0</v>
      </c>
      <c r="P355" s="6">
        <f>SUMIF('NETSUITE ORIGINAL DATA'!$A$8:$A$5000,$A355,'NETSUITE ORIGINAL DATA'!$E$8:$E$5000)-SUMIF('NETSUITE ORIGINAL DATA'!$A$8:$A$5000,$A355,'NETSUITE ORIGINAL DATA'!$G$8:$G$5000)</f>
        <v>0</v>
      </c>
      <c r="Q355" s="66">
        <f t="shared" si="23"/>
        <v>0</v>
      </c>
      <c r="R355" s="8"/>
    </row>
    <row r="356" spans="1:18" s="30" customFormat="1" x14ac:dyDescent="0.15">
      <c r="A356" s="15" t="s">
        <v>391</v>
      </c>
      <c r="B356" s="30">
        <f>IFERROR(VLOOKUP(A356,'NETSUITE ORIGINAL DATA'!$A$8:$J$957,2,FALSE),0)</f>
        <v>0</v>
      </c>
      <c r="C356" s="6"/>
      <c r="D356" s="63">
        <f>IFERROR(VLOOKUP($A356,'ORION ORIGINAL DATA'!$A$231:$H$234,3,0),0)</f>
        <v>0</v>
      </c>
      <c r="E356" s="6">
        <f>IFERROR(VLOOKUP($A356,'ORION ORIGINAL DATA'!$A$237:$H$305,3,0),0)</f>
        <v>0</v>
      </c>
      <c r="F356" s="6">
        <f>SUMIF('ORION ORIGINAL DATA'!$A$8:$A$228,$A356,'ORION ORIGINAL DATA'!$C$8:$C$228)</f>
        <v>0</v>
      </c>
      <c r="G356" s="8">
        <f t="shared" si="20"/>
        <v>0</v>
      </c>
      <c r="H356" s="6">
        <f>SUMIF('NETSUITE ORIGINAL DATA'!$A$8:$A$5000,$A356,'NETSUITE ORIGINAL DATA'!$E$8:$E$5000)</f>
        <v>0</v>
      </c>
      <c r="I356" s="66">
        <f t="shared" si="21"/>
        <v>0</v>
      </c>
      <c r="K356" s="63">
        <f>SUMIF('ORION ORIGINAL DATA'!$A$8:$A$305,$A356,'ORION ORIGINAL DATA'!$D$8:$D$305)+D356</f>
        <v>0</v>
      </c>
      <c r="L356" s="6">
        <f>SUMIF('NETSUITE ORIGINAL DATA'!$A$8:$A$5000,$A356,'NETSUITE ORIGINAL DATA'!$G$8:$G$5000)</f>
        <v>0</v>
      </c>
      <c r="M356" s="68">
        <f t="shared" si="22"/>
        <v>0</v>
      </c>
      <c r="N356" s="6"/>
      <c r="O356" s="63">
        <f>SUMIF('ORION ORIGINAL DATA'!$A$8:$A$305,$A356,'ORION ORIGINAL DATA'!$E$8:$E$305)-D356</f>
        <v>0</v>
      </c>
      <c r="P356" s="6">
        <f>SUMIF('NETSUITE ORIGINAL DATA'!$A$8:$A$5000,$A356,'NETSUITE ORIGINAL DATA'!$E$8:$E$5000)-SUMIF('NETSUITE ORIGINAL DATA'!$A$8:$A$5000,$A356,'NETSUITE ORIGINAL DATA'!$G$8:$G$5000)</f>
        <v>0</v>
      </c>
      <c r="Q356" s="66">
        <f t="shared" si="23"/>
        <v>0</v>
      </c>
      <c r="R356" s="8"/>
    </row>
    <row r="357" spans="1:18" s="30" customFormat="1" x14ac:dyDescent="0.15">
      <c r="A357" s="15" t="s">
        <v>392</v>
      </c>
      <c r="B357" s="30" t="str">
        <f>IFERROR(VLOOKUP(A357,'NETSUITE ORIGINAL DATA'!$A$8:$J$957,2,FALSE),0)</f>
        <v>Ladle Light Green</v>
      </c>
      <c r="C357" s="6"/>
      <c r="D357" s="63">
        <f>IFERROR(VLOOKUP($A357,'ORION ORIGINAL DATA'!$A$231:$H$234,3,0),0)</f>
        <v>0</v>
      </c>
      <c r="E357" s="6">
        <f>IFERROR(VLOOKUP($A357,'ORION ORIGINAL DATA'!$A$237:$H$305,3,0),0)</f>
        <v>0</v>
      </c>
      <c r="F357" s="6">
        <f>SUMIF('ORION ORIGINAL DATA'!$A$8:$A$228,$A357,'ORION ORIGINAL DATA'!$C$8:$C$228)</f>
        <v>0</v>
      </c>
      <c r="G357" s="8">
        <f t="shared" si="20"/>
        <v>0</v>
      </c>
      <c r="H357" s="6">
        <f>SUMIF('NETSUITE ORIGINAL DATA'!$A$8:$A$5000,$A357,'NETSUITE ORIGINAL DATA'!$E$8:$E$5000)</f>
        <v>0</v>
      </c>
      <c r="I357" s="66">
        <f t="shared" si="21"/>
        <v>0</v>
      </c>
      <c r="K357" s="63">
        <f>SUMIF('ORION ORIGINAL DATA'!$A$8:$A$305,$A357,'ORION ORIGINAL DATA'!$D$8:$D$305)+D357</f>
        <v>0</v>
      </c>
      <c r="L357" s="6">
        <f>SUMIF('NETSUITE ORIGINAL DATA'!$A$8:$A$5000,$A357,'NETSUITE ORIGINAL DATA'!$G$8:$G$5000)</f>
        <v>0</v>
      </c>
      <c r="M357" s="68">
        <f t="shared" si="22"/>
        <v>0</v>
      </c>
      <c r="N357" s="6"/>
      <c r="O357" s="63">
        <f>SUMIF('ORION ORIGINAL DATA'!$A$8:$A$305,$A357,'ORION ORIGINAL DATA'!$E$8:$E$305)-D357</f>
        <v>0</v>
      </c>
      <c r="P357" s="6">
        <f>SUMIF('NETSUITE ORIGINAL DATA'!$A$8:$A$5000,$A357,'NETSUITE ORIGINAL DATA'!$E$8:$E$5000)-SUMIF('NETSUITE ORIGINAL DATA'!$A$8:$A$5000,$A357,'NETSUITE ORIGINAL DATA'!$G$8:$G$5000)</f>
        <v>0</v>
      </c>
      <c r="Q357" s="66">
        <f t="shared" si="23"/>
        <v>0</v>
      </c>
      <c r="R357" s="8"/>
    </row>
    <row r="358" spans="1:18" s="30" customFormat="1" x14ac:dyDescent="0.15">
      <c r="A358" s="15" t="s">
        <v>393</v>
      </c>
      <c r="B358" s="30" t="str">
        <f>IFERROR(VLOOKUP(A358,'NETSUITE ORIGINAL DATA'!$A$8:$J$957,2,FALSE),0)</f>
        <v>Yellow Ladle  - CC10106976WE - YELLOW 129C</v>
      </c>
      <c r="C358" s="6"/>
      <c r="D358" s="63">
        <f>IFERROR(VLOOKUP($A358,'ORION ORIGINAL DATA'!$A$231:$H$234,3,0),0)</f>
        <v>0</v>
      </c>
      <c r="E358" s="6">
        <f>IFERROR(VLOOKUP($A358,'ORION ORIGINAL DATA'!$A$237:$H$305,3,0),0)</f>
        <v>0</v>
      </c>
      <c r="F358" s="6">
        <f>SUMIF('ORION ORIGINAL DATA'!$A$8:$A$228,$A358,'ORION ORIGINAL DATA'!$C$8:$C$228)</f>
        <v>0</v>
      </c>
      <c r="G358" s="8">
        <f t="shared" si="20"/>
        <v>0</v>
      </c>
      <c r="H358" s="6">
        <f>SUMIF('NETSUITE ORIGINAL DATA'!$A$8:$A$5000,$A358,'NETSUITE ORIGINAL DATA'!$E$8:$E$5000)</f>
        <v>0</v>
      </c>
      <c r="I358" s="66">
        <f t="shared" si="21"/>
        <v>0</v>
      </c>
      <c r="K358" s="63">
        <f>SUMIF('ORION ORIGINAL DATA'!$A$8:$A$305,$A358,'ORION ORIGINAL DATA'!$D$8:$D$305)+D358</f>
        <v>0</v>
      </c>
      <c r="L358" s="6">
        <f>SUMIF('NETSUITE ORIGINAL DATA'!$A$8:$A$5000,$A358,'NETSUITE ORIGINAL DATA'!$G$8:$G$5000)</f>
        <v>0</v>
      </c>
      <c r="M358" s="68">
        <f t="shared" si="22"/>
        <v>0</v>
      </c>
      <c r="N358" s="6"/>
      <c r="O358" s="63">
        <f>SUMIF('ORION ORIGINAL DATA'!$A$8:$A$305,$A358,'ORION ORIGINAL DATA'!$E$8:$E$305)-D358</f>
        <v>0</v>
      </c>
      <c r="P358" s="6">
        <f>SUMIF('NETSUITE ORIGINAL DATA'!$A$8:$A$5000,$A358,'NETSUITE ORIGINAL DATA'!$E$8:$E$5000)-SUMIF('NETSUITE ORIGINAL DATA'!$A$8:$A$5000,$A358,'NETSUITE ORIGINAL DATA'!$G$8:$G$5000)</f>
        <v>0</v>
      </c>
      <c r="Q358" s="66">
        <f t="shared" si="23"/>
        <v>0</v>
      </c>
      <c r="R358" s="8"/>
    </row>
    <row r="359" spans="1:18" s="30" customFormat="1" x14ac:dyDescent="0.15">
      <c r="A359" s="15" t="s">
        <v>52</v>
      </c>
      <c r="B359" s="30" t="str">
        <f>IFERROR(VLOOKUP(A359,'NETSUITE ORIGINAL DATA'!$A$8:$J$957,2,FALSE),0)</f>
        <v>Book &amp; Launch Boat Set - Closed Box</v>
      </c>
      <c r="C359" s="6"/>
      <c r="D359" s="63">
        <f>IFERROR(VLOOKUP($A359,'ORION ORIGINAL DATA'!$A$231:$H$234,3,0),0)</f>
        <v>0</v>
      </c>
      <c r="E359" s="6">
        <f>IFERROR(VLOOKUP($A359,'ORION ORIGINAL DATA'!$A$237:$H$305,3,0),0)</f>
        <v>0</v>
      </c>
      <c r="F359" s="6">
        <f>SUMIF('ORION ORIGINAL DATA'!$A$8:$A$228,$A359,'ORION ORIGINAL DATA'!$C$8:$C$228)</f>
        <v>3</v>
      </c>
      <c r="G359" s="8">
        <f t="shared" si="20"/>
        <v>3</v>
      </c>
      <c r="H359" s="6">
        <f>SUMIF('NETSUITE ORIGINAL DATA'!$A$8:$A$5000,$A359,'NETSUITE ORIGINAL DATA'!$E$8:$E$5000)</f>
        <v>3</v>
      </c>
      <c r="I359" s="66">
        <f t="shared" si="21"/>
        <v>0</v>
      </c>
      <c r="K359" s="63">
        <f>SUMIF('ORION ORIGINAL DATA'!$A$8:$A$305,$A359,'ORION ORIGINAL DATA'!$D$8:$D$305)+D359</f>
        <v>0</v>
      </c>
      <c r="L359" s="6">
        <f>SUMIF('NETSUITE ORIGINAL DATA'!$A$8:$A$5000,$A359,'NETSUITE ORIGINAL DATA'!$G$8:$G$5000)</f>
        <v>0</v>
      </c>
      <c r="M359" s="68">
        <f t="shared" si="22"/>
        <v>0</v>
      </c>
      <c r="N359" s="6"/>
      <c r="O359" s="63">
        <f>SUMIF('ORION ORIGINAL DATA'!$A$8:$A$305,$A359,'ORION ORIGINAL DATA'!$E$8:$E$305)-D359</f>
        <v>3</v>
      </c>
      <c r="P359" s="6">
        <f>SUMIF('NETSUITE ORIGINAL DATA'!$A$8:$A$5000,$A359,'NETSUITE ORIGINAL DATA'!$E$8:$E$5000)-SUMIF('NETSUITE ORIGINAL DATA'!$A$8:$A$5000,$A359,'NETSUITE ORIGINAL DATA'!$G$8:$G$5000)</f>
        <v>3</v>
      </c>
      <c r="Q359" s="66">
        <f t="shared" si="23"/>
        <v>0</v>
      </c>
      <c r="R359" s="8"/>
    </row>
    <row r="360" spans="1:18" s="30" customFormat="1" x14ac:dyDescent="0.15">
      <c r="A360" s="15" t="s">
        <v>395</v>
      </c>
      <c r="B360" s="30" t="str">
        <f>IFERROR(VLOOKUP(A360,'NETSUITE ORIGINAL DATA'!$A$8:$J$957,2,FALSE),0)</f>
        <v>PBK Sugar Bowl Lid</v>
      </c>
      <c r="C360" s="6"/>
      <c r="D360" s="63">
        <f>IFERROR(VLOOKUP($A360,'ORION ORIGINAL DATA'!$A$231:$H$234,3,0),0)</f>
        <v>0</v>
      </c>
      <c r="E360" s="6">
        <f>IFERROR(VLOOKUP($A360,'ORION ORIGINAL DATA'!$A$237:$H$305,3,0),0)</f>
        <v>0</v>
      </c>
      <c r="F360" s="6">
        <f>SUMIF('ORION ORIGINAL DATA'!$A$8:$A$228,$A360,'ORION ORIGINAL DATA'!$C$8:$C$228)</f>
        <v>0</v>
      </c>
      <c r="G360" s="8">
        <f t="shared" si="20"/>
        <v>0</v>
      </c>
      <c r="H360" s="6">
        <f>SUMIF('NETSUITE ORIGINAL DATA'!$A$8:$A$5000,$A360,'NETSUITE ORIGINAL DATA'!$E$8:$E$5000)</f>
        <v>0</v>
      </c>
      <c r="I360" s="66">
        <f t="shared" si="21"/>
        <v>0</v>
      </c>
      <c r="K360" s="63">
        <f>SUMIF('ORION ORIGINAL DATA'!$A$8:$A$305,$A360,'ORION ORIGINAL DATA'!$D$8:$D$305)+D360</f>
        <v>0</v>
      </c>
      <c r="L360" s="6">
        <f>SUMIF('NETSUITE ORIGINAL DATA'!$A$8:$A$5000,$A360,'NETSUITE ORIGINAL DATA'!$G$8:$G$5000)</f>
        <v>0</v>
      </c>
      <c r="M360" s="68">
        <f t="shared" si="22"/>
        <v>0</v>
      </c>
      <c r="N360" s="6"/>
      <c r="O360" s="63">
        <f>SUMIF('ORION ORIGINAL DATA'!$A$8:$A$305,$A360,'ORION ORIGINAL DATA'!$E$8:$E$305)-D360</f>
        <v>0</v>
      </c>
      <c r="P360" s="6">
        <f>SUMIF('NETSUITE ORIGINAL DATA'!$A$8:$A$5000,$A360,'NETSUITE ORIGINAL DATA'!$E$8:$E$5000)-SUMIF('NETSUITE ORIGINAL DATA'!$A$8:$A$5000,$A360,'NETSUITE ORIGINAL DATA'!$G$8:$G$5000)</f>
        <v>0</v>
      </c>
      <c r="Q360" s="66">
        <f t="shared" si="23"/>
        <v>0</v>
      </c>
      <c r="R360" s="8"/>
    </row>
    <row r="361" spans="1:18" s="30" customFormat="1" x14ac:dyDescent="0.15">
      <c r="A361" s="15" t="s">
        <v>396</v>
      </c>
      <c r="B361" s="30" t="str">
        <f>IFERROR(VLOOKUP(A361,'NETSUITE ORIGINAL DATA'!$A$8:$J$957,2,FALSE),0)</f>
        <v>Lid Sugar Bowl - Yellow 129 - CC10106976WE</v>
      </c>
      <c r="C361" s="6"/>
      <c r="D361" s="63">
        <f>IFERROR(VLOOKUP($A361,'ORION ORIGINAL DATA'!$A$231:$H$234,3,0),0)</f>
        <v>0</v>
      </c>
      <c r="E361" s="6">
        <f>IFERROR(VLOOKUP($A361,'ORION ORIGINAL DATA'!$A$237:$H$305,3,0),0)</f>
        <v>0</v>
      </c>
      <c r="F361" s="6">
        <f>SUMIF('ORION ORIGINAL DATA'!$A$8:$A$228,$A361,'ORION ORIGINAL DATA'!$C$8:$C$228)</f>
        <v>0</v>
      </c>
      <c r="G361" s="8">
        <f t="shared" si="20"/>
        <v>0</v>
      </c>
      <c r="H361" s="6">
        <f>SUMIF('NETSUITE ORIGINAL DATA'!$A$8:$A$5000,$A361,'NETSUITE ORIGINAL DATA'!$E$8:$E$5000)</f>
        <v>0</v>
      </c>
      <c r="I361" s="66">
        <f t="shared" si="21"/>
        <v>0</v>
      </c>
      <c r="K361" s="63">
        <f>SUMIF('ORION ORIGINAL DATA'!$A$8:$A$305,$A361,'ORION ORIGINAL DATA'!$D$8:$D$305)+D361</f>
        <v>0</v>
      </c>
      <c r="L361" s="6">
        <f>SUMIF('NETSUITE ORIGINAL DATA'!$A$8:$A$5000,$A361,'NETSUITE ORIGINAL DATA'!$G$8:$G$5000)</f>
        <v>0</v>
      </c>
      <c r="M361" s="68">
        <f t="shared" si="22"/>
        <v>0</v>
      </c>
      <c r="N361" s="6"/>
      <c r="O361" s="63">
        <f>SUMIF('ORION ORIGINAL DATA'!$A$8:$A$305,$A361,'ORION ORIGINAL DATA'!$E$8:$E$305)-D361</f>
        <v>0</v>
      </c>
      <c r="P361" s="6">
        <f>SUMIF('NETSUITE ORIGINAL DATA'!$A$8:$A$5000,$A361,'NETSUITE ORIGINAL DATA'!$E$8:$E$5000)-SUMIF('NETSUITE ORIGINAL DATA'!$A$8:$A$5000,$A361,'NETSUITE ORIGINAL DATA'!$G$8:$G$5000)</f>
        <v>0</v>
      </c>
      <c r="Q361" s="66">
        <f t="shared" si="23"/>
        <v>0</v>
      </c>
      <c r="R361" s="8"/>
    </row>
    <row r="362" spans="1:18" s="30" customFormat="1" x14ac:dyDescent="0.15">
      <c r="A362" s="15" t="s">
        <v>397</v>
      </c>
      <c r="B362" s="30" t="str">
        <f>IFERROR(VLOOKUP(A362,'NETSUITE ORIGINAL DATA'!$A$8:$J$957,2,FALSE),0)</f>
        <v>Tea Pot Lid (Redesign) - Purple 264C - CC10107344WE</v>
      </c>
      <c r="C362" s="6"/>
      <c r="D362" s="63">
        <f>IFERROR(VLOOKUP($A362,'ORION ORIGINAL DATA'!$A$231:$H$234,3,0),0)</f>
        <v>0</v>
      </c>
      <c r="E362" s="6">
        <f>IFERROR(VLOOKUP($A362,'ORION ORIGINAL DATA'!$A$237:$H$305,3,0),0)</f>
        <v>0</v>
      </c>
      <c r="F362" s="6">
        <f>SUMIF('ORION ORIGINAL DATA'!$A$8:$A$228,$A362,'ORION ORIGINAL DATA'!$C$8:$C$228)</f>
        <v>0</v>
      </c>
      <c r="G362" s="8">
        <f t="shared" si="20"/>
        <v>0</v>
      </c>
      <c r="H362" s="6">
        <f>SUMIF('NETSUITE ORIGINAL DATA'!$A$8:$A$5000,$A362,'NETSUITE ORIGINAL DATA'!$E$8:$E$5000)</f>
        <v>0</v>
      </c>
      <c r="I362" s="66">
        <f t="shared" si="21"/>
        <v>0</v>
      </c>
      <c r="K362" s="63">
        <f>SUMIF('ORION ORIGINAL DATA'!$A$8:$A$305,$A362,'ORION ORIGINAL DATA'!$D$8:$D$305)+D362</f>
        <v>0</v>
      </c>
      <c r="L362" s="6">
        <f>SUMIF('NETSUITE ORIGINAL DATA'!$A$8:$A$5000,$A362,'NETSUITE ORIGINAL DATA'!$G$8:$G$5000)</f>
        <v>0</v>
      </c>
      <c r="M362" s="68">
        <f t="shared" si="22"/>
        <v>0</v>
      </c>
      <c r="N362" s="6"/>
      <c r="O362" s="63">
        <f>SUMIF('ORION ORIGINAL DATA'!$A$8:$A$305,$A362,'ORION ORIGINAL DATA'!$E$8:$E$305)-D362</f>
        <v>0</v>
      </c>
      <c r="P362" s="6">
        <f>SUMIF('NETSUITE ORIGINAL DATA'!$A$8:$A$5000,$A362,'NETSUITE ORIGINAL DATA'!$E$8:$E$5000)-SUMIF('NETSUITE ORIGINAL DATA'!$A$8:$A$5000,$A362,'NETSUITE ORIGINAL DATA'!$G$8:$G$5000)</f>
        <v>0</v>
      </c>
      <c r="Q362" s="66">
        <f t="shared" si="23"/>
        <v>0</v>
      </c>
      <c r="R362" s="8"/>
    </row>
    <row r="363" spans="1:18" s="30" customFormat="1" x14ac:dyDescent="0.15">
      <c r="A363" s="15" t="s">
        <v>398</v>
      </c>
      <c r="B363" s="30" t="str">
        <f>IFERROR(VLOOKUP(A363,'NETSUITE ORIGINAL DATA'!$A$8:$J$957,2,FALSE),0)</f>
        <v>Lid Tea Pot - New Design - Green 367C - CC10106972WE</v>
      </c>
      <c r="C363" s="6"/>
      <c r="D363" s="63">
        <f>IFERROR(VLOOKUP($A363,'ORION ORIGINAL DATA'!$A$231:$H$234,3,0),0)</f>
        <v>0</v>
      </c>
      <c r="E363" s="6">
        <f>IFERROR(VLOOKUP($A363,'ORION ORIGINAL DATA'!$A$237:$H$305,3,0),0)</f>
        <v>0</v>
      </c>
      <c r="F363" s="6">
        <f>SUMIF('ORION ORIGINAL DATA'!$A$8:$A$228,$A363,'ORION ORIGINAL DATA'!$C$8:$C$228)</f>
        <v>0</v>
      </c>
      <c r="G363" s="8">
        <f t="shared" si="20"/>
        <v>0</v>
      </c>
      <c r="H363" s="6">
        <f>SUMIF('NETSUITE ORIGINAL DATA'!$A$8:$A$5000,$A363,'NETSUITE ORIGINAL DATA'!$E$8:$E$5000)</f>
        <v>0</v>
      </c>
      <c r="I363" s="66">
        <f t="shared" si="21"/>
        <v>0</v>
      </c>
      <c r="K363" s="63">
        <f>SUMIF('ORION ORIGINAL DATA'!$A$8:$A$305,$A363,'ORION ORIGINAL DATA'!$D$8:$D$305)+D363</f>
        <v>0</v>
      </c>
      <c r="L363" s="6">
        <f>SUMIF('NETSUITE ORIGINAL DATA'!$A$8:$A$5000,$A363,'NETSUITE ORIGINAL DATA'!$G$8:$G$5000)</f>
        <v>0</v>
      </c>
      <c r="M363" s="68">
        <f t="shared" si="22"/>
        <v>0</v>
      </c>
      <c r="N363" s="6"/>
      <c r="O363" s="63">
        <f>SUMIF('ORION ORIGINAL DATA'!$A$8:$A$305,$A363,'ORION ORIGINAL DATA'!$E$8:$E$305)-D363</f>
        <v>0</v>
      </c>
      <c r="P363" s="6">
        <f>SUMIF('NETSUITE ORIGINAL DATA'!$A$8:$A$5000,$A363,'NETSUITE ORIGINAL DATA'!$E$8:$E$5000)-SUMIF('NETSUITE ORIGINAL DATA'!$A$8:$A$5000,$A363,'NETSUITE ORIGINAL DATA'!$G$8:$G$5000)</f>
        <v>0</v>
      </c>
      <c r="Q363" s="66">
        <f t="shared" si="23"/>
        <v>0</v>
      </c>
      <c r="R363" s="8"/>
    </row>
    <row r="364" spans="1:18" s="30" customFormat="1" x14ac:dyDescent="0.15">
      <c r="A364" s="15" t="s">
        <v>399</v>
      </c>
      <c r="B364" s="30" t="str">
        <f>IFERROR(VLOOKUP(A364,'NETSUITE ORIGINAL DATA'!$A$8:$J$957,2,FALSE),0)</f>
        <v>Kettle Lid - Green CC10203323WE</v>
      </c>
      <c r="C364" s="6"/>
      <c r="D364" s="63">
        <f>IFERROR(VLOOKUP($A364,'ORION ORIGINAL DATA'!$A$231:$H$234,3,0),0)</f>
        <v>0</v>
      </c>
      <c r="E364" s="6">
        <f>IFERROR(VLOOKUP($A364,'ORION ORIGINAL DATA'!$A$237:$H$305,3,0),0)</f>
        <v>0</v>
      </c>
      <c r="F364" s="6">
        <f>SUMIF('ORION ORIGINAL DATA'!$A$8:$A$228,$A364,'ORION ORIGINAL DATA'!$C$8:$C$228)</f>
        <v>0</v>
      </c>
      <c r="G364" s="8">
        <f t="shared" si="20"/>
        <v>0</v>
      </c>
      <c r="H364" s="6">
        <f>SUMIF('NETSUITE ORIGINAL DATA'!$A$8:$A$5000,$A364,'NETSUITE ORIGINAL DATA'!$E$8:$E$5000)</f>
        <v>0</v>
      </c>
      <c r="I364" s="66">
        <f t="shared" si="21"/>
        <v>0</v>
      </c>
      <c r="K364" s="63">
        <f>SUMIF('ORION ORIGINAL DATA'!$A$8:$A$305,$A364,'ORION ORIGINAL DATA'!$D$8:$D$305)+D364</f>
        <v>0</v>
      </c>
      <c r="L364" s="6">
        <f>SUMIF('NETSUITE ORIGINAL DATA'!$A$8:$A$5000,$A364,'NETSUITE ORIGINAL DATA'!$G$8:$G$5000)</f>
        <v>0</v>
      </c>
      <c r="M364" s="68">
        <f t="shared" si="22"/>
        <v>0</v>
      </c>
      <c r="N364" s="6"/>
      <c r="O364" s="63">
        <f>SUMIF('ORION ORIGINAL DATA'!$A$8:$A$305,$A364,'ORION ORIGINAL DATA'!$E$8:$E$305)-D364</f>
        <v>0</v>
      </c>
      <c r="P364" s="6">
        <f>SUMIF('NETSUITE ORIGINAL DATA'!$A$8:$A$5000,$A364,'NETSUITE ORIGINAL DATA'!$E$8:$E$5000)-SUMIF('NETSUITE ORIGINAL DATA'!$A$8:$A$5000,$A364,'NETSUITE ORIGINAL DATA'!$G$8:$G$5000)</f>
        <v>0</v>
      </c>
      <c r="Q364" s="66">
        <f t="shared" si="23"/>
        <v>0</v>
      </c>
      <c r="R364" s="8"/>
    </row>
    <row r="365" spans="1:18" s="30" customFormat="1" x14ac:dyDescent="0.15">
      <c r="A365" s="15" t="s">
        <v>400</v>
      </c>
      <c r="B365" s="30" t="str">
        <f>IFERROR(VLOOKUP(A365,'NETSUITE ORIGINAL DATA'!$A$8:$J$957,2,FALSE),0)</f>
        <v>PBK Pink Kettle Lid</v>
      </c>
      <c r="C365" s="6"/>
      <c r="D365" s="63">
        <f>IFERROR(VLOOKUP($A365,'ORION ORIGINAL DATA'!$A$231:$H$234,3,0),0)</f>
        <v>0</v>
      </c>
      <c r="E365" s="6">
        <f>IFERROR(VLOOKUP($A365,'ORION ORIGINAL DATA'!$A$237:$H$305,3,0),0)</f>
        <v>0</v>
      </c>
      <c r="F365" s="6">
        <f>SUMIF('ORION ORIGINAL DATA'!$A$8:$A$228,$A365,'ORION ORIGINAL DATA'!$C$8:$C$228)</f>
        <v>0</v>
      </c>
      <c r="G365" s="8">
        <f t="shared" si="20"/>
        <v>0</v>
      </c>
      <c r="H365" s="6">
        <f>SUMIF('NETSUITE ORIGINAL DATA'!$A$8:$A$5000,$A365,'NETSUITE ORIGINAL DATA'!$E$8:$E$5000)</f>
        <v>0</v>
      </c>
      <c r="I365" s="66">
        <f t="shared" si="21"/>
        <v>0</v>
      </c>
      <c r="K365" s="63">
        <f>SUMIF('ORION ORIGINAL DATA'!$A$8:$A$305,$A365,'ORION ORIGINAL DATA'!$D$8:$D$305)+D365</f>
        <v>0</v>
      </c>
      <c r="L365" s="6">
        <f>SUMIF('NETSUITE ORIGINAL DATA'!$A$8:$A$5000,$A365,'NETSUITE ORIGINAL DATA'!$G$8:$G$5000)</f>
        <v>0</v>
      </c>
      <c r="M365" s="68">
        <f t="shared" si="22"/>
        <v>0</v>
      </c>
      <c r="N365" s="6"/>
      <c r="O365" s="63">
        <f>SUMIF('ORION ORIGINAL DATA'!$A$8:$A$305,$A365,'ORION ORIGINAL DATA'!$E$8:$E$305)-D365</f>
        <v>0</v>
      </c>
      <c r="P365" s="6">
        <f>SUMIF('NETSUITE ORIGINAL DATA'!$A$8:$A$5000,$A365,'NETSUITE ORIGINAL DATA'!$E$8:$E$5000)-SUMIF('NETSUITE ORIGINAL DATA'!$A$8:$A$5000,$A365,'NETSUITE ORIGINAL DATA'!$G$8:$G$5000)</f>
        <v>0</v>
      </c>
      <c r="Q365" s="66">
        <f t="shared" si="23"/>
        <v>0</v>
      </c>
      <c r="R365" s="8"/>
    </row>
    <row r="366" spans="1:18" s="30" customFormat="1" x14ac:dyDescent="0.15">
      <c r="A366" s="15" t="s">
        <v>401</v>
      </c>
      <c r="B366" s="30" t="str">
        <f>IFERROR(VLOOKUP(A366,'NETSUITE ORIGINAL DATA'!$A$8:$J$957,2,FALSE),0)</f>
        <v>Lid Tea Pot - New Design - Yellow 129C - CC10106976WE</v>
      </c>
      <c r="C366" s="6"/>
      <c r="D366" s="63">
        <f>IFERROR(VLOOKUP($A366,'ORION ORIGINAL DATA'!$A$231:$H$234,3,0),0)</f>
        <v>0</v>
      </c>
      <c r="E366" s="6">
        <f>IFERROR(VLOOKUP($A366,'ORION ORIGINAL DATA'!$A$237:$H$305,3,0),0)</f>
        <v>0</v>
      </c>
      <c r="F366" s="6">
        <f>SUMIF('ORION ORIGINAL DATA'!$A$8:$A$228,$A366,'ORION ORIGINAL DATA'!$C$8:$C$228)</f>
        <v>0</v>
      </c>
      <c r="G366" s="8">
        <f t="shared" si="20"/>
        <v>0</v>
      </c>
      <c r="H366" s="6">
        <f>SUMIF('NETSUITE ORIGINAL DATA'!$A$8:$A$5000,$A366,'NETSUITE ORIGINAL DATA'!$E$8:$E$5000)</f>
        <v>0</v>
      </c>
      <c r="I366" s="66">
        <f t="shared" si="21"/>
        <v>0</v>
      </c>
      <c r="K366" s="63">
        <f>SUMIF('ORION ORIGINAL DATA'!$A$8:$A$305,$A366,'ORION ORIGINAL DATA'!$D$8:$D$305)+D366</f>
        <v>0</v>
      </c>
      <c r="L366" s="6">
        <f>SUMIF('NETSUITE ORIGINAL DATA'!$A$8:$A$5000,$A366,'NETSUITE ORIGINAL DATA'!$G$8:$G$5000)</f>
        <v>0</v>
      </c>
      <c r="M366" s="68">
        <f t="shared" si="22"/>
        <v>0</v>
      </c>
      <c r="N366" s="6"/>
      <c r="O366" s="63">
        <f>SUMIF('ORION ORIGINAL DATA'!$A$8:$A$305,$A366,'ORION ORIGINAL DATA'!$E$8:$E$305)-D366</f>
        <v>0</v>
      </c>
      <c r="P366" s="6">
        <f>SUMIF('NETSUITE ORIGINAL DATA'!$A$8:$A$5000,$A366,'NETSUITE ORIGINAL DATA'!$E$8:$E$5000)-SUMIF('NETSUITE ORIGINAL DATA'!$A$8:$A$5000,$A366,'NETSUITE ORIGINAL DATA'!$G$8:$G$5000)</f>
        <v>0</v>
      </c>
      <c r="Q366" s="66">
        <f t="shared" si="23"/>
        <v>0</v>
      </c>
      <c r="R366" s="8"/>
    </row>
    <row r="367" spans="1:18" s="30" customFormat="1" x14ac:dyDescent="0.15">
      <c r="A367" s="15" t="s">
        <v>402</v>
      </c>
      <c r="B367" s="30" t="str">
        <f>IFERROR(VLOOKUP(A367,'NETSUITE ORIGINAL DATA'!$A$8:$J$957,2,FALSE),0)</f>
        <v>Lily - Large - Pink</v>
      </c>
      <c r="C367" s="6"/>
      <c r="D367" s="63">
        <f>IFERROR(VLOOKUP($A367,'ORION ORIGINAL DATA'!$A$231:$H$234,3,0),0)</f>
        <v>0</v>
      </c>
      <c r="E367" s="6">
        <f>IFERROR(VLOOKUP($A367,'ORION ORIGINAL DATA'!$A$237:$H$305,3,0),0)</f>
        <v>0</v>
      </c>
      <c r="F367" s="6">
        <f>SUMIF('ORION ORIGINAL DATA'!$A$8:$A$228,$A367,'ORION ORIGINAL DATA'!$C$8:$C$228)</f>
        <v>0</v>
      </c>
      <c r="G367" s="8">
        <f t="shared" si="20"/>
        <v>0</v>
      </c>
      <c r="H367" s="6">
        <f>SUMIF('NETSUITE ORIGINAL DATA'!$A$8:$A$5000,$A367,'NETSUITE ORIGINAL DATA'!$E$8:$E$5000)</f>
        <v>0</v>
      </c>
      <c r="I367" s="66">
        <f t="shared" si="21"/>
        <v>0</v>
      </c>
      <c r="K367" s="63">
        <f>SUMIF('ORION ORIGINAL DATA'!$A$8:$A$305,$A367,'ORION ORIGINAL DATA'!$D$8:$D$305)+D367</f>
        <v>0</v>
      </c>
      <c r="L367" s="6">
        <f>SUMIF('NETSUITE ORIGINAL DATA'!$A$8:$A$5000,$A367,'NETSUITE ORIGINAL DATA'!$G$8:$G$5000)</f>
        <v>0</v>
      </c>
      <c r="M367" s="68">
        <f t="shared" si="22"/>
        <v>0</v>
      </c>
      <c r="N367" s="6"/>
      <c r="O367" s="63">
        <f>SUMIF('ORION ORIGINAL DATA'!$A$8:$A$305,$A367,'ORION ORIGINAL DATA'!$E$8:$E$305)-D367</f>
        <v>0</v>
      </c>
      <c r="P367" s="6">
        <f>SUMIF('NETSUITE ORIGINAL DATA'!$A$8:$A$5000,$A367,'NETSUITE ORIGINAL DATA'!$E$8:$E$5000)-SUMIF('NETSUITE ORIGINAL DATA'!$A$8:$A$5000,$A367,'NETSUITE ORIGINAL DATA'!$G$8:$G$5000)</f>
        <v>0</v>
      </c>
      <c r="Q367" s="66">
        <f t="shared" si="23"/>
        <v>0</v>
      </c>
      <c r="R367" s="8"/>
    </row>
    <row r="368" spans="1:18" s="30" customFormat="1" x14ac:dyDescent="0.15">
      <c r="A368" s="15" t="s">
        <v>403</v>
      </c>
      <c r="B368" s="30" t="str">
        <f>IFERROR(VLOOKUP(A368,'NETSUITE ORIGINAL DATA'!$A$8:$J$957,2,FALSE),0)</f>
        <v>Lily - Large - Purple</v>
      </c>
      <c r="C368" s="6"/>
      <c r="D368" s="63">
        <f>IFERROR(VLOOKUP($A368,'ORION ORIGINAL DATA'!$A$231:$H$234,3,0),0)</f>
        <v>0</v>
      </c>
      <c r="E368" s="6">
        <f>IFERROR(VLOOKUP($A368,'ORION ORIGINAL DATA'!$A$237:$H$305,3,0),0)</f>
        <v>0</v>
      </c>
      <c r="F368" s="6">
        <f>SUMIF('ORION ORIGINAL DATA'!$A$8:$A$228,$A368,'ORION ORIGINAL DATA'!$C$8:$C$228)</f>
        <v>0</v>
      </c>
      <c r="G368" s="8">
        <f t="shared" si="20"/>
        <v>0</v>
      </c>
      <c r="H368" s="6">
        <f>SUMIF('NETSUITE ORIGINAL DATA'!$A$8:$A$5000,$A368,'NETSUITE ORIGINAL DATA'!$E$8:$E$5000)</f>
        <v>0</v>
      </c>
      <c r="I368" s="66">
        <f t="shared" si="21"/>
        <v>0</v>
      </c>
      <c r="K368" s="63">
        <f>SUMIF('ORION ORIGINAL DATA'!$A$8:$A$305,$A368,'ORION ORIGINAL DATA'!$D$8:$D$305)+D368</f>
        <v>0</v>
      </c>
      <c r="L368" s="6">
        <f>SUMIF('NETSUITE ORIGINAL DATA'!$A$8:$A$5000,$A368,'NETSUITE ORIGINAL DATA'!$G$8:$G$5000)</f>
        <v>0</v>
      </c>
      <c r="M368" s="68">
        <f t="shared" si="22"/>
        <v>0</v>
      </c>
      <c r="N368" s="6"/>
      <c r="O368" s="63">
        <f>SUMIF('ORION ORIGINAL DATA'!$A$8:$A$305,$A368,'ORION ORIGINAL DATA'!$E$8:$E$305)-D368</f>
        <v>0</v>
      </c>
      <c r="P368" s="6">
        <f>SUMIF('NETSUITE ORIGINAL DATA'!$A$8:$A$5000,$A368,'NETSUITE ORIGINAL DATA'!$E$8:$E$5000)-SUMIF('NETSUITE ORIGINAL DATA'!$A$8:$A$5000,$A368,'NETSUITE ORIGINAL DATA'!$G$8:$G$5000)</f>
        <v>0</v>
      </c>
      <c r="Q368" s="66">
        <f t="shared" si="23"/>
        <v>0</v>
      </c>
      <c r="R368" s="8"/>
    </row>
    <row r="369" spans="1:18" s="30" customFormat="1" x14ac:dyDescent="0.15">
      <c r="A369" s="15" t="s">
        <v>404</v>
      </c>
      <c r="B369" s="30" t="str">
        <f>IFERROR(VLOOKUP(A369,'NETSUITE ORIGINAL DATA'!$A$8:$J$957,2,FALSE),0)</f>
        <v>Lily - Large - Yellow</v>
      </c>
      <c r="C369" s="6"/>
      <c r="D369" s="63">
        <f>IFERROR(VLOOKUP($A369,'ORION ORIGINAL DATA'!$A$231:$H$234,3,0),0)</f>
        <v>0</v>
      </c>
      <c r="E369" s="6">
        <f>IFERROR(VLOOKUP($A369,'ORION ORIGINAL DATA'!$A$237:$H$305,3,0),0)</f>
        <v>0</v>
      </c>
      <c r="F369" s="6">
        <f>SUMIF('ORION ORIGINAL DATA'!$A$8:$A$228,$A369,'ORION ORIGINAL DATA'!$C$8:$C$228)</f>
        <v>0</v>
      </c>
      <c r="G369" s="8">
        <f t="shared" si="20"/>
        <v>0</v>
      </c>
      <c r="H369" s="6">
        <f>SUMIF('NETSUITE ORIGINAL DATA'!$A$8:$A$5000,$A369,'NETSUITE ORIGINAL DATA'!$E$8:$E$5000)</f>
        <v>0</v>
      </c>
      <c r="I369" s="66">
        <f t="shared" si="21"/>
        <v>0</v>
      </c>
      <c r="K369" s="63">
        <f>SUMIF('ORION ORIGINAL DATA'!$A$8:$A$305,$A369,'ORION ORIGINAL DATA'!$D$8:$D$305)+D369</f>
        <v>0</v>
      </c>
      <c r="L369" s="6">
        <f>SUMIF('NETSUITE ORIGINAL DATA'!$A$8:$A$5000,$A369,'NETSUITE ORIGINAL DATA'!$G$8:$G$5000)</f>
        <v>0</v>
      </c>
      <c r="M369" s="68">
        <f t="shared" si="22"/>
        <v>0</v>
      </c>
      <c r="N369" s="6"/>
      <c r="O369" s="63">
        <f>SUMIF('ORION ORIGINAL DATA'!$A$8:$A$305,$A369,'ORION ORIGINAL DATA'!$E$8:$E$305)-D369</f>
        <v>0</v>
      </c>
      <c r="P369" s="6">
        <f>SUMIF('NETSUITE ORIGINAL DATA'!$A$8:$A$5000,$A369,'NETSUITE ORIGINAL DATA'!$E$8:$E$5000)-SUMIF('NETSUITE ORIGINAL DATA'!$A$8:$A$5000,$A369,'NETSUITE ORIGINAL DATA'!$G$8:$G$5000)</f>
        <v>0</v>
      </c>
      <c r="Q369" s="66">
        <f t="shared" si="23"/>
        <v>0</v>
      </c>
      <c r="R369" s="8"/>
    </row>
    <row r="370" spans="1:18" s="30" customFormat="1" x14ac:dyDescent="0.15">
      <c r="A370" s="15" t="s">
        <v>405</v>
      </c>
      <c r="B370" s="30" t="str">
        <f>IFERROR(VLOOKUP(A370,'NETSUITE ORIGINAL DATA'!$A$8:$J$957,2,FALSE),0)</f>
        <v>Lily Plug - Pink</v>
      </c>
      <c r="C370" s="6"/>
      <c r="D370" s="63">
        <f>IFERROR(VLOOKUP($A370,'ORION ORIGINAL DATA'!$A$231:$H$234,3,0),0)</f>
        <v>0</v>
      </c>
      <c r="E370" s="6">
        <f>IFERROR(VLOOKUP($A370,'ORION ORIGINAL DATA'!$A$237:$H$305,3,0),0)</f>
        <v>0</v>
      </c>
      <c r="F370" s="6">
        <f>SUMIF('ORION ORIGINAL DATA'!$A$8:$A$228,$A370,'ORION ORIGINAL DATA'!$C$8:$C$228)</f>
        <v>0</v>
      </c>
      <c r="G370" s="8">
        <f t="shared" si="20"/>
        <v>0</v>
      </c>
      <c r="H370" s="6">
        <f>SUMIF('NETSUITE ORIGINAL DATA'!$A$8:$A$5000,$A370,'NETSUITE ORIGINAL DATA'!$E$8:$E$5000)</f>
        <v>0</v>
      </c>
      <c r="I370" s="66">
        <f t="shared" si="21"/>
        <v>0</v>
      </c>
      <c r="K370" s="63">
        <f>SUMIF('ORION ORIGINAL DATA'!$A$8:$A$305,$A370,'ORION ORIGINAL DATA'!$D$8:$D$305)+D370</f>
        <v>0</v>
      </c>
      <c r="L370" s="6">
        <f>SUMIF('NETSUITE ORIGINAL DATA'!$A$8:$A$5000,$A370,'NETSUITE ORIGINAL DATA'!$G$8:$G$5000)</f>
        <v>0</v>
      </c>
      <c r="M370" s="68">
        <f t="shared" si="22"/>
        <v>0</v>
      </c>
      <c r="N370" s="6"/>
      <c r="O370" s="63">
        <f>SUMIF('ORION ORIGINAL DATA'!$A$8:$A$305,$A370,'ORION ORIGINAL DATA'!$E$8:$E$305)-D370</f>
        <v>0</v>
      </c>
      <c r="P370" s="6">
        <f>SUMIF('NETSUITE ORIGINAL DATA'!$A$8:$A$5000,$A370,'NETSUITE ORIGINAL DATA'!$E$8:$E$5000)-SUMIF('NETSUITE ORIGINAL DATA'!$A$8:$A$5000,$A370,'NETSUITE ORIGINAL DATA'!$G$8:$G$5000)</f>
        <v>0</v>
      </c>
      <c r="Q370" s="66">
        <f t="shared" si="23"/>
        <v>0</v>
      </c>
      <c r="R370" s="8"/>
    </row>
    <row r="371" spans="1:18" s="30" customFormat="1" x14ac:dyDescent="0.15">
      <c r="A371" s="15" t="s">
        <v>406</v>
      </c>
      <c r="B371" s="30" t="str">
        <f>IFERROR(VLOOKUP(A371,'NETSUITE ORIGINAL DATA'!$A$8:$J$957,2,FALSE),0)</f>
        <v>Lily Plug - Purple</v>
      </c>
      <c r="C371" s="6"/>
      <c r="D371" s="63">
        <f>IFERROR(VLOOKUP($A371,'ORION ORIGINAL DATA'!$A$231:$H$234,3,0),0)</f>
        <v>0</v>
      </c>
      <c r="E371" s="6">
        <f>IFERROR(VLOOKUP($A371,'ORION ORIGINAL DATA'!$A$237:$H$305,3,0),0)</f>
        <v>0</v>
      </c>
      <c r="F371" s="6">
        <f>SUMIF('ORION ORIGINAL DATA'!$A$8:$A$228,$A371,'ORION ORIGINAL DATA'!$C$8:$C$228)</f>
        <v>0</v>
      </c>
      <c r="G371" s="8">
        <f t="shared" si="20"/>
        <v>0</v>
      </c>
      <c r="H371" s="6">
        <f>SUMIF('NETSUITE ORIGINAL DATA'!$A$8:$A$5000,$A371,'NETSUITE ORIGINAL DATA'!$E$8:$E$5000)</f>
        <v>0</v>
      </c>
      <c r="I371" s="66">
        <f t="shared" si="21"/>
        <v>0</v>
      </c>
      <c r="K371" s="63">
        <f>SUMIF('ORION ORIGINAL DATA'!$A$8:$A$305,$A371,'ORION ORIGINAL DATA'!$D$8:$D$305)+D371</f>
        <v>0</v>
      </c>
      <c r="L371" s="6">
        <f>SUMIF('NETSUITE ORIGINAL DATA'!$A$8:$A$5000,$A371,'NETSUITE ORIGINAL DATA'!$G$8:$G$5000)</f>
        <v>0</v>
      </c>
      <c r="M371" s="68">
        <f t="shared" si="22"/>
        <v>0</v>
      </c>
      <c r="N371" s="6"/>
      <c r="O371" s="63">
        <f>SUMIF('ORION ORIGINAL DATA'!$A$8:$A$305,$A371,'ORION ORIGINAL DATA'!$E$8:$E$305)-D371</f>
        <v>0</v>
      </c>
      <c r="P371" s="6">
        <f>SUMIF('NETSUITE ORIGINAL DATA'!$A$8:$A$5000,$A371,'NETSUITE ORIGINAL DATA'!$E$8:$E$5000)-SUMIF('NETSUITE ORIGINAL DATA'!$A$8:$A$5000,$A371,'NETSUITE ORIGINAL DATA'!$G$8:$G$5000)</f>
        <v>0</v>
      </c>
      <c r="Q371" s="66">
        <f t="shared" si="23"/>
        <v>0</v>
      </c>
      <c r="R371" s="8"/>
    </row>
    <row r="372" spans="1:18" s="30" customFormat="1" x14ac:dyDescent="0.15">
      <c r="A372" s="15" t="s">
        <v>407</v>
      </c>
      <c r="B372" s="30" t="str">
        <f>IFERROR(VLOOKUP(A372,'NETSUITE ORIGINAL DATA'!$A$8:$J$957,2,FALSE),0)</f>
        <v>Lily Plug - Yellow</v>
      </c>
      <c r="C372" s="6"/>
      <c r="D372" s="63">
        <f>IFERROR(VLOOKUP($A372,'ORION ORIGINAL DATA'!$A$231:$H$234,3,0),0)</f>
        <v>0</v>
      </c>
      <c r="E372" s="6">
        <f>IFERROR(VLOOKUP($A372,'ORION ORIGINAL DATA'!$A$237:$H$305,3,0),0)</f>
        <v>0</v>
      </c>
      <c r="F372" s="6">
        <f>SUMIF('ORION ORIGINAL DATA'!$A$8:$A$228,$A372,'ORION ORIGINAL DATA'!$C$8:$C$228)</f>
        <v>0</v>
      </c>
      <c r="G372" s="8">
        <f t="shared" si="20"/>
        <v>0</v>
      </c>
      <c r="H372" s="6">
        <f>SUMIF('NETSUITE ORIGINAL DATA'!$A$8:$A$5000,$A372,'NETSUITE ORIGINAL DATA'!$E$8:$E$5000)</f>
        <v>0</v>
      </c>
      <c r="I372" s="66">
        <f t="shared" si="21"/>
        <v>0</v>
      </c>
      <c r="K372" s="63">
        <f>SUMIF('ORION ORIGINAL DATA'!$A$8:$A$305,$A372,'ORION ORIGINAL DATA'!$D$8:$D$305)+D372</f>
        <v>0</v>
      </c>
      <c r="L372" s="6">
        <f>SUMIF('NETSUITE ORIGINAL DATA'!$A$8:$A$5000,$A372,'NETSUITE ORIGINAL DATA'!$G$8:$G$5000)</f>
        <v>0</v>
      </c>
      <c r="M372" s="68">
        <f t="shared" si="22"/>
        <v>0</v>
      </c>
      <c r="N372" s="6"/>
      <c r="O372" s="63">
        <f>SUMIF('ORION ORIGINAL DATA'!$A$8:$A$305,$A372,'ORION ORIGINAL DATA'!$E$8:$E$305)-D372</f>
        <v>0</v>
      </c>
      <c r="P372" s="6">
        <f>SUMIF('NETSUITE ORIGINAL DATA'!$A$8:$A$5000,$A372,'NETSUITE ORIGINAL DATA'!$E$8:$E$5000)-SUMIF('NETSUITE ORIGINAL DATA'!$A$8:$A$5000,$A372,'NETSUITE ORIGINAL DATA'!$G$8:$G$5000)</f>
        <v>0</v>
      </c>
      <c r="Q372" s="66">
        <f t="shared" si="23"/>
        <v>0</v>
      </c>
      <c r="R372" s="8"/>
    </row>
    <row r="373" spans="1:18" s="30" customFormat="1" x14ac:dyDescent="0.15">
      <c r="A373" s="15" t="s">
        <v>408</v>
      </c>
      <c r="B373" s="30" t="str">
        <f>IFERROR(VLOOKUP(A373,'NETSUITE ORIGINAL DATA'!$A$8:$J$957,2,FALSE),0)</f>
        <v>Lily - Small - Pink</v>
      </c>
      <c r="C373" s="6"/>
      <c r="D373" s="63">
        <f>IFERROR(VLOOKUP($A373,'ORION ORIGINAL DATA'!$A$231:$H$234,3,0),0)</f>
        <v>0</v>
      </c>
      <c r="E373" s="6">
        <f>IFERROR(VLOOKUP($A373,'ORION ORIGINAL DATA'!$A$237:$H$305,3,0),0)</f>
        <v>0</v>
      </c>
      <c r="F373" s="6">
        <f>SUMIF('ORION ORIGINAL DATA'!$A$8:$A$228,$A373,'ORION ORIGINAL DATA'!$C$8:$C$228)</f>
        <v>0</v>
      </c>
      <c r="G373" s="8">
        <f t="shared" si="20"/>
        <v>0</v>
      </c>
      <c r="H373" s="6">
        <f>SUMIF('NETSUITE ORIGINAL DATA'!$A$8:$A$5000,$A373,'NETSUITE ORIGINAL DATA'!$E$8:$E$5000)</f>
        <v>0</v>
      </c>
      <c r="I373" s="66">
        <f t="shared" si="21"/>
        <v>0</v>
      </c>
      <c r="K373" s="63">
        <f>SUMIF('ORION ORIGINAL DATA'!$A$8:$A$305,$A373,'ORION ORIGINAL DATA'!$D$8:$D$305)+D373</f>
        <v>0</v>
      </c>
      <c r="L373" s="6">
        <f>SUMIF('NETSUITE ORIGINAL DATA'!$A$8:$A$5000,$A373,'NETSUITE ORIGINAL DATA'!$G$8:$G$5000)</f>
        <v>0</v>
      </c>
      <c r="M373" s="68">
        <f t="shared" si="22"/>
        <v>0</v>
      </c>
      <c r="N373" s="6"/>
      <c r="O373" s="63">
        <f>SUMIF('ORION ORIGINAL DATA'!$A$8:$A$305,$A373,'ORION ORIGINAL DATA'!$E$8:$E$305)-D373</f>
        <v>0</v>
      </c>
      <c r="P373" s="6">
        <f>SUMIF('NETSUITE ORIGINAL DATA'!$A$8:$A$5000,$A373,'NETSUITE ORIGINAL DATA'!$E$8:$E$5000)-SUMIF('NETSUITE ORIGINAL DATA'!$A$8:$A$5000,$A373,'NETSUITE ORIGINAL DATA'!$G$8:$G$5000)</f>
        <v>0</v>
      </c>
      <c r="Q373" s="66">
        <f t="shared" si="23"/>
        <v>0</v>
      </c>
      <c r="R373" s="8"/>
    </row>
    <row r="374" spans="1:18" s="30" customFormat="1" x14ac:dyDescent="0.15">
      <c r="A374" s="15" t="s">
        <v>409</v>
      </c>
      <c r="B374" s="30" t="str">
        <f>IFERROR(VLOOKUP(A374,'NETSUITE ORIGINAL DATA'!$A$8:$J$957,2,FALSE),0)</f>
        <v>Lily - Small - Purple</v>
      </c>
      <c r="C374" s="6"/>
      <c r="D374" s="63">
        <f>IFERROR(VLOOKUP($A374,'ORION ORIGINAL DATA'!$A$231:$H$234,3,0),0)</f>
        <v>0</v>
      </c>
      <c r="E374" s="6">
        <f>IFERROR(VLOOKUP($A374,'ORION ORIGINAL DATA'!$A$237:$H$305,3,0),0)</f>
        <v>0</v>
      </c>
      <c r="F374" s="6">
        <f>SUMIF('ORION ORIGINAL DATA'!$A$8:$A$228,$A374,'ORION ORIGINAL DATA'!$C$8:$C$228)</f>
        <v>0</v>
      </c>
      <c r="G374" s="8">
        <f t="shared" si="20"/>
        <v>0</v>
      </c>
      <c r="H374" s="6">
        <f>SUMIF('NETSUITE ORIGINAL DATA'!$A$8:$A$5000,$A374,'NETSUITE ORIGINAL DATA'!$E$8:$E$5000)</f>
        <v>0</v>
      </c>
      <c r="I374" s="66">
        <f t="shared" si="21"/>
        <v>0</v>
      </c>
      <c r="K374" s="63">
        <f>SUMIF('ORION ORIGINAL DATA'!$A$8:$A$305,$A374,'ORION ORIGINAL DATA'!$D$8:$D$305)+D374</f>
        <v>0</v>
      </c>
      <c r="L374" s="6">
        <f>SUMIF('NETSUITE ORIGINAL DATA'!$A$8:$A$5000,$A374,'NETSUITE ORIGINAL DATA'!$G$8:$G$5000)</f>
        <v>0</v>
      </c>
      <c r="M374" s="68">
        <f t="shared" si="22"/>
        <v>0</v>
      </c>
      <c r="N374" s="6"/>
      <c r="O374" s="63">
        <f>SUMIF('ORION ORIGINAL DATA'!$A$8:$A$305,$A374,'ORION ORIGINAL DATA'!$E$8:$E$305)-D374</f>
        <v>0</v>
      </c>
      <c r="P374" s="6">
        <f>SUMIF('NETSUITE ORIGINAL DATA'!$A$8:$A$5000,$A374,'NETSUITE ORIGINAL DATA'!$E$8:$E$5000)-SUMIF('NETSUITE ORIGINAL DATA'!$A$8:$A$5000,$A374,'NETSUITE ORIGINAL DATA'!$G$8:$G$5000)</f>
        <v>0</v>
      </c>
      <c r="Q374" s="66">
        <f t="shared" si="23"/>
        <v>0</v>
      </c>
      <c r="R374" s="8"/>
    </row>
    <row r="375" spans="1:18" s="30" customFormat="1" x14ac:dyDescent="0.15">
      <c r="A375" s="15" t="s">
        <v>410</v>
      </c>
      <c r="B375" s="30" t="str">
        <f>IFERROR(VLOOKUP(A375,'NETSUITE ORIGINAL DATA'!$A$8:$J$957,2,FALSE),0)</f>
        <v>Lily - Small - Yellow</v>
      </c>
      <c r="C375" s="6"/>
      <c r="D375" s="63">
        <f>IFERROR(VLOOKUP($A375,'ORION ORIGINAL DATA'!$A$231:$H$234,3,0),0)</f>
        <v>0</v>
      </c>
      <c r="E375" s="6">
        <f>IFERROR(VLOOKUP($A375,'ORION ORIGINAL DATA'!$A$237:$H$305,3,0),0)</f>
        <v>0</v>
      </c>
      <c r="F375" s="6">
        <f>SUMIF('ORION ORIGINAL DATA'!$A$8:$A$228,$A375,'ORION ORIGINAL DATA'!$C$8:$C$228)</f>
        <v>0</v>
      </c>
      <c r="G375" s="8">
        <f t="shared" si="20"/>
        <v>0</v>
      </c>
      <c r="H375" s="6">
        <f>SUMIF('NETSUITE ORIGINAL DATA'!$A$8:$A$5000,$A375,'NETSUITE ORIGINAL DATA'!$E$8:$E$5000)</f>
        <v>0</v>
      </c>
      <c r="I375" s="66">
        <f t="shared" si="21"/>
        <v>0</v>
      </c>
      <c r="K375" s="63">
        <f>SUMIF('ORION ORIGINAL DATA'!$A$8:$A$305,$A375,'ORION ORIGINAL DATA'!$D$8:$D$305)+D375</f>
        <v>0</v>
      </c>
      <c r="L375" s="6">
        <f>SUMIF('NETSUITE ORIGINAL DATA'!$A$8:$A$5000,$A375,'NETSUITE ORIGINAL DATA'!$G$8:$G$5000)</f>
        <v>0</v>
      </c>
      <c r="M375" s="68">
        <f t="shared" si="22"/>
        <v>0</v>
      </c>
      <c r="N375" s="6"/>
      <c r="O375" s="63">
        <f>SUMIF('ORION ORIGINAL DATA'!$A$8:$A$305,$A375,'ORION ORIGINAL DATA'!$E$8:$E$305)-D375</f>
        <v>0</v>
      </c>
      <c r="P375" s="6">
        <f>SUMIF('NETSUITE ORIGINAL DATA'!$A$8:$A$5000,$A375,'NETSUITE ORIGINAL DATA'!$E$8:$E$5000)-SUMIF('NETSUITE ORIGINAL DATA'!$A$8:$A$5000,$A375,'NETSUITE ORIGINAL DATA'!$G$8:$G$5000)</f>
        <v>0</v>
      </c>
      <c r="Q375" s="66">
        <f t="shared" si="23"/>
        <v>0</v>
      </c>
      <c r="R375" s="8"/>
    </row>
    <row r="376" spans="1:18" s="30" customFormat="1" x14ac:dyDescent="0.15">
      <c r="A376" s="15" t="s">
        <v>411</v>
      </c>
      <c r="B376" s="30" t="str">
        <f>IFERROR(VLOOKUP(A376,'NETSUITE ORIGINAL DATA'!$A$8:$J$957,2,FALSE),0)</f>
        <v>Cupcake Liner Pink</v>
      </c>
      <c r="C376" s="6"/>
      <c r="D376" s="63">
        <f>IFERROR(VLOOKUP($A376,'ORION ORIGINAL DATA'!$A$231:$H$234,3,0),0)</f>
        <v>0</v>
      </c>
      <c r="E376" s="6">
        <f>IFERROR(VLOOKUP($A376,'ORION ORIGINAL DATA'!$A$237:$H$305,3,0),0)</f>
        <v>0</v>
      </c>
      <c r="F376" s="6">
        <f>SUMIF('ORION ORIGINAL DATA'!$A$8:$A$228,$A376,'ORION ORIGINAL DATA'!$C$8:$C$228)</f>
        <v>0</v>
      </c>
      <c r="G376" s="8">
        <f t="shared" si="20"/>
        <v>0</v>
      </c>
      <c r="H376" s="6">
        <f>SUMIF('NETSUITE ORIGINAL DATA'!$A$8:$A$5000,$A376,'NETSUITE ORIGINAL DATA'!$E$8:$E$5000)</f>
        <v>0</v>
      </c>
      <c r="I376" s="66">
        <f t="shared" si="21"/>
        <v>0</v>
      </c>
      <c r="K376" s="63">
        <f>SUMIF('ORION ORIGINAL DATA'!$A$8:$A$305,$A376,'ORION ORIGINAL DATA'!$D$8:$D$305)+D376</f>
        <v>0</v>
      </c>
      <c r="L376" s="6">
        <f>SUMIF('NETSUITE ORIGINAL DATA'!$A$8:$A$5000,$A376,'NETSUITE ORIGINAL DATA'!$G$8:$G$5000)</f>
        <v>0</v>
      </c>
      <c r="M376" s="68">
        <f t="shared" si="22"/>
        <v>0</v>
      </c>
      <c r="N376" s="6"/>
      <c r="O376" s="63">
        <f>SUMIF('ORION ORIGINAL DATA'!$A$8:$A$305,$A376,'ORION ORIGINAL DATA'!$E$8:$E$305)-D376</f>
        <v>0</v>
      </c>
      <c r="P376" s="6">
        <f>SUMIF('NETSUITE ORIGINAL DATA'!$A$8:$A$5000,$A376,'NETSUITE ORIGINAL DATA'!$E$8:$E$5000)-SUMIF('NETSUITE ORIGINAL DATA'!$A$8:$A$5000,$A376,'NETSUITE ORIGINAL DATA'!$G$8:$G$5000)</f>
        <v>0</v>
      </c>
      <c r="Q376" s="66">
        <f t="shared" si="23"/>
        <v>0</v>
      </c>
      <c r="R376" s="8"/>
    </row>
    <row r="377" spans="1:18" s="30" customFormat="1" x14ac:dyDescent="0.15">
      <c r="A377" s="15" t="s">
        <v>412</v>
      </c>
      <c r="B377" s="30" t="str">
        <f>IFERROR(VLOOKUP(A377,'NETSUITE ORIGINAL DATA'!$A$8:$J$957,2,FALSE),0)</f>
        <v>Cupcake Liner Vanilla</v>
      </c>
      <c r="C377" s="6"/>
      <c r="D377" s="63">
        <f>IFERROR(VLOOKUP($A377,'ORION ORIGINAL DATA'!$A$231:$H$234,3,0),0)</f>
        <v>0</v>
      </c>
      <c r="E377" s="6">
        <f>IFERROR(VLOOKUP($A377,'ORION ORIGINAL DATA'!$A$237:$H$305,3,0),0)</f>
        <v>0</v>
      </c>
      <c r="F377" s="6">
        <f>SUMIF('ORION ORIGINAL DATA'!$A$8:$A$228,$A377,'ORION ORIGINAL DATA'!$C$8:$C$228)</f>
        <v>0</v>
      </c>
      <c r="G377" s="8">
        <f t="shared" si="20"/>
        <v>0</v>
      </c>
      <c r="H377" s="6">
        <f>SUMIF('NETSUITE ORIGINAL DATA'!$A$8:$A$5000,$A377,'NETSUITE ORIGINAL DATA'!$E$8:$E$5000)</f>
        <v>0</v>
      </c>
      <c r="I377" s="66">
        <f t="shared" si="21"/>
        <v>0</v>
      </c>
      <c r="K377" s="63">
        <f>SUMIF('ORION ORIGINAL DATA'!$A$8:$A$305,$A377,'ORION ORIGINAL DATA'!$D$8:$D$305)+D377</f>
        <v>0</v>
      </c>
      <c r="L377" s="6">
        <f>SUMIF('NETSUITE ORIGINAL DATA'!$A$8:$A$5000,$A377,'NETSUITE ORIGINAL DATA'!$G$8:$G$5000)</f>
        <v>0</v>
      </c>
      <c r="M377" s="68">
        <f t="shared" si="22"/>
        <v>0</v>
      </c>
      <c r="N377" s="6"/>
      <c r="O377" s="63">
        <f>SUMIF('ORION ORIGINAL DATA'!$A$8:$A$305,$A377,'ORION ORIGINAL DATA'!$E$8:$E$305)-D377</f>
        <v>0</v>
      </c>
      <c r="P377" s="6">
        <f>SUMIF('NETSUITE ORIGINAL DATA'!$A$8:$A$5000,$A377,'NETSUITE ORIGINAL DATA'!$E$8:$E$5000)-SUMIF('NETSUITE ORIGINAL DATA'!$A$8:$A$5000,$A377,'NETSUITE ORIGINAL DATA'!$G$8:$G$5000)</f>
        <v>0</v>
      </c>
      <c r="Q377" s="66">
        <f t="shared" si="23"/>
        <v>0</v>
      </c>
      <c r="R377" s="8"/>
    </row>
    <row r="378" spans="1:18" s="30" customFormat="1" x14ac:dyDescent="0.15">
      <c r="A378" s="15" t="s">
        <v>413</v>
      </c>
      <c r="B378" s="30" t="str">
        <f>IFERROR(VLOOKUP(A378,'NETSUITE ORIGINAL DATA'!$A$8:$J$957,2,FALSE),0)</f>
        <v>Cupcake Liner Yellow</v>
      </c>
      <c r="C378" s="6"/>
      <c r="D378" s="63">
        <f>IFERROR(VLOOKUP($A378,'ORION ORIGINAL DATA'!$A$231:$H$234,3,0),0)</f>
        <v>0</v>
      </c>
      <c r="E378" s="6">
        <f>IFERROR(VLOOKUP($A378,'ORION ORIGINAL DATA'!$A$237:$H$305,3,0),0)</f>
        <v>0</v>
      </c>
      <c r="F378" s="6">
        <f>SUMIF('ORION ORIGINAL DATA'!$A$8:$A$228,$A378,'ORION ORIGINAL DATA'!$C$8:$C$228)</f>
        <v>0</v>
      </c>
      <c r="G378" s="8">
        <f t="shared" si="20"/>
        <v>0</v>
      </c>
      <c r="H378" s="6">
        <f>SUMIF('NETSUITE ORIGINAL DATA'!$A$8:$A$5000,$A378,'NETSUITE ORIGINAL DATA'!$E$8:$E$5000)</f>
        <v>0</v>
      </c>
      <c r="I378" s="66">
        <f t="shared" si="21"/>
        <v>0</v>
      </c>
      <c r="K378" s="63">
        <f>SUMIF('ORION ORIGINAL DATA'!$A$8:$A$305,$A378,'ORION ORIGINAL DATA'!$D$8:$D$305)+D378</f>
        <v>0</v>
      </c>
      <c r="L378" s="6">
        <f>SUMIF('NETSUITE ORIGINAL DATA'!$A$8:$A$5000,$A378,'NETSUITE ORIGINAL DATA'!$G$8:$G$5000)</f>
        <v>0</v>
      </c>
      <c r="M378" s="68">
        <f t="shared" si="22"/>
        <v>0</v>
      </c>
      <c r="N378" s="6"/>
      <c r="O378" s="63">
        <f>SUMIF('ORION ORIGINAL DATA'!$A$8:$A$305,$A378,'ORION ORIGINAL DATA'!$E$8:$E$305)-D378</f>
        <v>0</v>
      </c>
      <c r="P378" s="6">
        <f>SUMIF('NETSUITE ORIGINAL DATA'!$A$8:$A$5000,$A378,'NETSUITE ORIGINAL DATA'!$E$8:$E$5000)-SUMIF('NETSUITE ORIGINAL DATA'!$A$8:$A$5000,$A378,'NETSUITE ORIGINAL DATA'!$G$8:$G$5000)</f>
        <v>0</v>
      </c>
      <c r="Q378" s="66">
        <f t="shared" si="23"/>
        <v>0</v>
      </c>
      <c r="R378" s="8"/>
    </row>
    <row r="379" spans="1:18" s="30" customFormat="1" x14ac:dyDescent="0.15">
      <c r="A379" s="15" t="s">
        <v>414</v>
      </c>
      <c r="B379" s="30" t="str">
        <f>IFERROR(VLOOKUP(A379,'NETSUITE ORIGINAL DATA'!$A$8:$J$957,2,FALSE),0)</f>
        <v>Sandwich Shop Lettuce</v>
      </c>
      <c r="C379" s="6"/>
      <c r="D379" s="63">
        <f>IFERROR(VLOOKUP($A379,'ORION ORIGINAL DATA'!$A$231:$H$234,3,0),0)</f>
        <v>0</v>
      </c>
      <c r="E379" s="6">
        <f>IFERROR(VLOOKUP($A379,'ORION ORIGINAL DATA'!$A$237:$H$305,3,0),0)</f>
        <v>0</v>
      </c>
      <c r="F379" s="6">
        <f>SUMIF('ORION ORIGINAL DATA'!$A$8:$A$228,$A379,'ORION ORIGINAL DATA'!$C$8:$C$228)</f>
        <v>0</v>
      </c>
      <c r="G379" s="8">
        <f t="shared" si="20"/>
        <v>0</v>
      </c>
      <c r="H379" s="6">
        <f>SUMIF('NETSUITE ORIGINAL DATA'!$A$8:$A$5000,$A379,'NETSUITE ORIGINAL DATA'!$E$8:$E$5000)</f>
        <v>0</v>
      </c>
      <c r="I379" s="66">
        <f t="shared" si="21"/>
        <v>0</v>
      </c>
      <c r="K379" s="63">
        <f>SUMIF('ORION ORIGINAL DATA'!$A$8:$A$305,$A379,'ORION ORIGINAL DATA'!$D$8:$D$305)+D379</f>
        <v>0</v>
      </c>
      <c r="L379" s="6">
        <f>SUMIF('NETSUITE ORIGINAL DATA'!$A$8:$A$5000,$A379,'NETSUITE ORIGINAL DATA'!$G$8:$G$5000)</f>
        <v>0</v>
      </c>
      <c r="M379" s="68">
        <f t="shared" si="22"/>
        <v>0</v>
      </c>
      <c r="N379" s="6"/>
      <c r="O379" s="63">
        <f>SUMIF('ORION ORIGINAL DATA'!$A$8:$A$305,$A379,'ORION ORIGINAL DATA'!$E$8:$E$305)-D379</f>
        <v>0</v>
      </c>
      <c r="P379" s="6">
        <f>SUMIF('NETSUITE ORIGINAL DATA'!$A$8:$A$5000,$A379,'NETSUITE ORIGINAL DATA'!$E$8:$E$5000)-SUMIF('NETSUITE ORIGINAL DATA'!$A$8:$A$5000,$A379,'NETSUITE ORIGINAL DATA'!$G$8:$G$5000)</f>
        <v>0</v>
      </c>
      <c r="Q379" s="66">
        <f t="shared" si="23"/>
        <v>0</v>
      </c>
      <c r="R379" s="8"/>
    </row>
    <row r="380" spans="1:18" s="30" customFormat="1" x14ac:dyDescent="0.15">
      <c r="A380" s="15" t="s">
        <v>415</v>
      </c>
      <c r="B380" s="30" t="str">
        <f>IFERROR(VLOOKUP(A380,'NETSUITE ORIGINAL DATA'!$A$8:$J$957,2,FALSE),0)</f>
        <v>Mini Ambulance Assembly - 24 units per shipper carton</v>
      </c>
      <c r="C380" s="6"/>
      <c r="D380" s="63">
        <f>IFERROR(VLOOKUP($A380,'ORION ORIGINAL DATA'!$A$231:$H$234,3,0),0)</f>
        <v>0</v>
      </c>
      <c r="E380" s="6">
        <f>IFERROR(VLOOKUP($A380,'ORION ORIGINAL DATA'!$A$237:$H$305,3,0),0)</f>
        <v>0</v>
      </c>
      <c r="F380" s="6">
        <f>SUMIF('ORION ORIGINAL DATA'!$A$8:$A$228,$A380,'ORION ORIGINAL DATA'!$C$8:$C$228)</f>
        <v>0</v>
      </c>
      <c r="G380" s="8">
        <f t="shared" si="20"/>
        <v>0</v>
      </c>
      <c r="H380" s="6">
        <f>SUMIF('NETSUITE ORIGINAL DATA'!$A$8:$A$5000,$A380,'NETSUITE ORIGINAL DATA'!$E$8:$E$5000)</f>
        <v>0</v>
      </c>
      <c r="I380" s="66">
        <f t="shared" si="21"/>
        <v>0</v>
      </c>
      <c r="K380" s="63">
        <f>SUMIF('ORION ORIGINAL DATA'!$A$8:$A$305,$A380,'ORION ORIGINAL DATA'!$D$8:$D$305)+D380</f>
        <v>0</v>
      </c>
      <c r="L380" s="6">
        <f>SUMIF('NETSUITE ORIGINAL DATA'!$A$8:$A$5000,$A380,'NETSUITE ORIGINAL DATA'!$G$8:$G$5000)</f>
        <v>0</v>
      </c>
      <c r="M380" s="68">
        <f t="shared" si="22"/>
        <v>0</v>
      </c>
      <c r="N380" s="6"/>
      <c r="O380" s="63">
        <f>SUMIF('ORION ORIGINAL DATA'!$A$8:$A$305,$A380,'ORION ORIGINAL DATA'!$E$8:$E$305)-D380</f>
        <v>0</v>
      </c>
      <c r="P380" s="6">
        <f>SUMIF('NETSUITE ORIGINAL DATA'!$A$8:$A$5000,$A380,'NETSUITE ORIGINAL DATA'!$E$8:$E$5000)-SUMIF('NETSUITE ORIGINAL DATA'!$A$8:$A$5000,$A380,'NETSUITE ORIGINAL DATA'!$G$8:$G$5000)</f>
        <v>0</v>
      </c>
      <c r="Q380" s="66">
        <f t="shared" si="23"/>
        <v>0</v>
      </c>
      <c r="R380" s="8"/>
    </row>
    <row r="381" spans="1:18" s="30" customFormat="1" x14ac:dyDescent="0.15">
      <c r="A381" s="15" t="s">
        <v>53</v>
      </c>
      <c r="B381" s="30" t="str">
        <f>IFERROR(VLOOKUP(A381,'NETSUITE ORIGINAL DATA'!$A$8:$J$957,2,FALSE),0)</f>
        <v>Chef Set - (DM) - Mesh Bag Assembly</v>
      </c>
      <c r="C381" s="6"/>
      <c r="D381" s="63">
        <f>IFERROR(VLOOKUP($A381,'ORION ORIGINAL DATA'!$A$231:$H$234,3,0),0)</f>
        <v>0</v>
      </c>
      <c r="E381" s="6">
        <f>IFERROR(VLOOKUP($A381,'ORION ORIGINAL DATA'!$A$237:$H$305,3,0),0)</f>
        <v>0</v>
      </c>
      <c r="F381" s="6">
        <f>SUMIF('ORION ORIGINAL DATA'!$A$8:$A$228,$A381,'ORION ORIGINAL DATA'!$C$8:$C$228)</f>
        <v>0</v>
      </c>
      <c r="G381" s="8">
        <f t="shared" si="20"/>
        <v>0</v>
      </c>
      <c r="H381" s="6">
        <f>SUMIF('NETSUITE ORIGINAL DATA'!$A$8:$A$5000,$A381,'NETSUITE ORIGINAL DATA'!$E$8:$E$5000)</f>
        <v>0</v>
      </c>
      <c r="I381" s="66">
        <f t="shared" si="21"/>
        <v>0</v>
      </c>
      <c r="K381" s="63">
        <f>SUMIF('ORION ORIGINAL DATA'!$A$8:$A$305,$A381,'ORION ORIGINAL DATA'!$D$8:$D$305)+D381</f>
        <v>0</v>
      </c>
      <c r="L381" s="6">
        <f>SUMIF('NETSUITE ORIGINAL DATA'!$A$8:$A$5000,$A381,'NETSUITE ORIGINAL DATA'!$G$8:$G$5000)</f>
        <v>0</v>
      </c>
      <c r="M381" s="68">
        <f t="shared" si="22"/>
        <v>0</v>
      </c>
      <c r="N381" s="6"/>
      <c r="O381" s="63">
        <f>SUMIF('ORION ORIGINAL DATA'!$A$8:$A$305,$A381,'ORION ORIGINAL DATA'!$E$8:$E$305)-D381</f>
        <v>0</v>
      </c>
      <c r="P381" s="6">
        <f>SUMIF('NETSUITE ORIGINAL DATA'!$A$8:$A$5000,$A381,'NETSUITE ORIGINAL DATA'!$E$8:$E$5000)-SUMIF('NETSUITE ORIGINAL DATA'!$A$8:$A$5000,$A381,'NETSUITE ORIGINAL DATA'!$G$8:$G$5000)</f>
        <v>0</v>
      </c>
      <c r="Q381" s="66">
        <f t="shared" si="23"/>
        <v>0</v>
      </c>
      <c r="R381" s="8"/>
    </row>
    <row r="382" spans="1:18" s="30" customFormat="1" x14ac:dyDescent="0.15">
      <c r="A382" s="15" t="s">
        <v>416</v>
      </c>
      <c r="B382" s="30" t="str">
        <f>IFERROR(VLOOKUP(A382,'NETSUITE ORIGINAL DATA'!$A$8:$J$957,2,FALSE),0)</f>
        <v>16" mesh bag, 100% recycled, clear, heat sealed on one side</v>
      </c>
      <c r="C382" s="6"/>
      <c r="D382" s="63">
        <f>IFERROR(VLOOKUP($A382,'ORION ORIGINAL DATA'!$A$231:$H$234,3,0),0)</f>
        <v>0</v>
      </c>
      <c r="E382" s="6">
        <f>IFERROR(VLOOKUP($A382,'ORION ORIGINAL DATA'!$A$237:$H$305,3,0),0)</f>
        <v>0</v>
      </c>
      <c r="F382" s="6">
        <f>SUMIF('ORION ORIGINAL DATA'!$A$8:$A$228,$A382,'ORION ORIGINAL DATA'!$C$8:$C$228)</f>
        <v>0</v>
      </c>
      <c r="G382" s="8">
        <f t="shared" si="20"/>
        <v>0</v>
      </c>
      <c r="H382" s="6">
        <f>SUMIF('NETSUITE ORIGINAL DATA'!$A$8:$A$5000,$A382,'NETSUITE ORIGINAL DATA'!$E$8:$E$5000)</f>
        <v>0</v>
      </c>
      <c r="I382" s="66">
        <f t="shared" si="21"/>
        <v>0</v>
      </c>
      <c r="K382" s="63">
        <f>SUMIF('ORION ORIGINAL DATA'!$A$8:$A$305,$A382,'ORION ORIGINAL DATA'!$D$8:$D$305)+D382</f>
        <v>0</v>
      </c>
      <c r="L382" s="6">
        <f>SUMIF('NETSUITE ORIGINAL DATA'!$A$8:$A$5000,$A382,'NETSUITE ORIGINAL DATA'!$G$8:$G$5000)</f>
        <v>0</v>
      </c>
      <c r="M382" s="68">
        <f t="shared" si="22"/>
        <v>0</v>
      </c>
      <c r="N382" s="6"/>
      <c r="O382" s="63">
        <f>SUMIF('ORION ORIGINAL DATA'!$A$8:$A$305,$A382,'ORION ORIGINAL DATA'!$E$8:$E$305)-D382</f>
        <v>0</v>
      </c>
      <c r="P382" s="6">
        <f>SUMIF('NETSUITE ORIGINAL DATA'!$A$8:$A$5000,$A382,'NETSUITE ORIGINAL DATA'!$E$8:$E$5000)-SUMIF('NETSUITE ORIGINAL DATA'!$A$8:$A$5000,$A382,'NETSUITE ORIGINAL DATA'!$G$8:$G$5000)</f>
        <v>0</v>
      </c>
      <c r="Q382" s="66">
        <f t="shared" si="23"/>
        <v>0</v>
      </c>
      <c r="R382" s="8"/>
    </row>
    <row r="383" spans="1:18" s="30" customFormat="1" x14ac:dyDescent="0.15">
      <c r="A383" s="15" t="s">
        <v>417</v>
      </c>
      <c r="B383" s="30" t="str">
        <f>IFERROR(VLOOKUP(A383,'NETSUITE ORIGINAL DATA'!$A$8:$J$957,2,FALSE),0)</f>
        <v>22" mesh bag, 100% recycled, clear, heat sealed on one side- MOQ 25,000....</v>
      </c>
      <c r="C383" s="6"/>
      <c r="D383" s="63">
        <f>IFERROR(VLOOKUP($A383,'ORION ORIGINAL DATA'!$A$231:$H$234,3,0),0)</f>
        <v>0</v>
      </c>
      <c r="E383" s="6">
        <f>IFERROR(VLOOKUP($A383,'ORION ORIGINAL DATA'!$A$237:$H$305,3,0),0)</f>
        <v>0</v>
      </c>
      <c r="F383" s="6">
        <f>SUMIF('ORION ORIGINAL DATA'!$A$8:$A$228,$A383,'ORION ORIGINAL DATA'!$C$8:$C$228)</f>
        <v>0</v>
      </c>
      <c r="G383" s="8">
        <f t="shared" si="20"/>
        <v>0</v>
      </c>
      <c r="H383" s="6">
        <f>SUMIF('NETSUITE ORIGINAL DATA'!$A$8:$A$5000,$A383,'NETSUITE ORIGINAL DATA'!$E$8:$E$5000)</f>
        <v>0</v>
      </c>
      <c r="I383" s="66">
        <f t="shared" si="21"/>
        <v>0</v>
      </c>
      <c r="K383" s="63">
        <f>SUMIF('ORION ORIGINAL DATA'!$A$8:$A$305,$A383,'ORION ORIGINAL DATA'!$D$8:$D$305)+D383</f>
        <v>0</v>
      </c>
      <c r="L383" s="6">
        <f>SUMIF('NETSUITE ORIGINAL DATA'!$A$8:$A$5000,$A383,'NETSUITE ORIGINAL DATA'!$G$8:$G$5000)</f>
        <v>0</v>
      </c>
      <c r="M383" s="68">
        <f t="shared" si="22"/>
        <v>0</v>
      </c>
      <c r="N383" s="6"/>
      <c r="O383" s="63">
        <f>SUMIF('ORION ORIGINAL DATA'!$A$8:$A$305,$A383,'ORION ORIGINAL DATA'!$E$8:$E$305)-D383</f>
        <v>0</v>
      </c>
      <c r="P383" s="6">
        <f>SUMIF('NETSUITE ORIGINAL DATA'!$A$8:$A$5000,$A383,'NETSUITE ORIGINAL DATA'!$E$8:$E$5000)-SUMIF('NETSUITE ORIGINAL DATA'!$A$8:$A$5000,$A383,'NETSUITE ORIGINAL DATA'!$G$8:$G$5000)</f>
        <v>0</v>
      </c>
      <c r="Q383" s="66">
        <f t="shared" si="23"/>
        <v>0</v>
      </c>
      <c r="R383" s="8"/>
    </row>
    <row r="384" spans="1:18" s="30" customFormat="1" x14ac:dyDescent="0.15">
      <c r="A384" s="15" t="s">
        <v>418</v>
      </c>
      <c r="B384" s="30" t="str">
        <f>IFERROR(VLOOKUP(A384,'NETSUITE ORIGINAL DATA'!$A$8:$J$957,2,FALSE),0)</f>
        <v>31" mesh bag, 100% recycled, clear, heat sealed on one side</v>
      </c>
      <c r="C384" s="6"/>
      <c r="D384" s="63">
        <f>IFERROR(VLOOKUP($A384,'ORION ORIGINAL DATA'!$A$231:$H$234,3,0),0)</f>
        <v>0</v>
      </c>
      <c r="E384" s="6">
        <f>IFERROR(VLOOKUP($A384,'ORION ORIGINAL DATA'!$A$237:$H$305,3,0),0)</f>
        <v>0</v>
      </c>
      <c r="F384" s="6">
        <f>SUMIF('ORION ORIGINAL DATA'!$A$8:$A$228,$A384,'ORION ORIGINAL DATA'!$C$8:$C$228)</f>
        <v>0</v>
      </c>
      <c r="G384" s="8">
        <f t="shared" si="20"/>
        <v>0</v>
      </c>
      <c r="H384" s="6">
        <f>SUMIF('NETSUITE ORIGINAL DATA'!$A$8:$A$5000,$A384,'NETSUITE ORIGINAL DATA'!$E$8:$E$5000)</f>
        <v>0</v>
      </c>
      <c r="I384" s="66">
        <f t="shared" si="21"/>
        <v>0</v>
      </c>
      <c r="K384" s="63">
        <f>SUMIF('ORION ORIGINAL DATA'!$A$8:$A$305,$A384,'ORION ORIGINAL DATA'!$D$8:$D$305)+D384</f>
        <v>0</v>
      </c>
      <c r="L384" s="6">
        <f>SUMIF('NETSUITE ORIGINAL DATA'!$A$8:$A$5000,$A384,'NETSUITE ORIGINAL DATA'!$G$8:$G$5000)</f>
        <v>0</v>
      </c>
      <c r="M384" s="68">
        <f t="shared" si="22"/>
        <v>0</v>
      </c>
      <c r="N384" s="6"/>
      <c r="O384" s="63">
        <f>SUMIF('ORION ORIGINAL DATA'!$A$8:$A$305,$A384,'ORION ORIGINAL DATA'!$E$8:$E$305)-D384</f>
        <v>0</v>
      </c>
      <c r="P384" s="6">
        <f>SUMIF('NETSUITE ORIGINAL DATA'!$A$8:$A$5000,$A384,'NETSUITE ORIGINAL DATA'!$E$8:$E$5000)-SUMIF('NETSUITE ORIGINAL DATA'!$A$8:$A$5000,$A384,'NETSUITE ORIGINAL DATA'!$G$8:$G$5000)</f>
        <v>0</v>
      </c>
      <c r="Q384" s="66">
        <f t="shared" si="23"/>
        <v>0</v>
      </c>
      <c r="R384" s="8"/>
    </row>
    <row r="385" spans="1:18" s="30" customFormat="1" x14ac:dyDescent="0.15">
      <c r="A385" s="15" t="s">
        <v>419</v>
      </c>
      <c r="B385" s="30" t="str">
        <f>IFERROR(VLOOKUP(A385,'NETSUITE ORIGINAL DATA'!$A$8:$J$957,2,FALSE),0)</f>
        <v>Mini Fastback Assembly - Blue....</v>
      </c>
      <c r="C385" s="6"/>
      <c r="D385" s="63">
        <f>IFERROR(VLOOKUP($A385,'ORION ORIGINAL DATA'!$A$231:$H$234,3,0),0)</f>
        <v>0</v>
      </c>
      <c r="E385" s="6">
        <f>IFERROR(VLOOKUP($A385,'ORION ORIGINAL DATA'!$A$237:$H$305,3,0),0)</f>
        <v>0</v>
      </c>
      <c r="F385" s="6">
        <f>SUMIF('ORION ORIGINAL DATA'!$A$8:$A$228,$A385,'ORION ORIGINAL DATA'!$C$8:$C$228)</f>
        <v>0</v>
      </c>
      <c r="G385" s="8">
        <f t="shared" si="20"/>
        <v>0</v>
      </c>
      <c r="H385" s="6">
        <f>SUMIF('NETSUITE ORIGINAL DATA'!$A$8:$A$5000,$A385,'NETSUITE ORIGINAL DATA'!$E$8:$E$5000)</f>
        <v>0</v>
      </c>
      <c r="I385" s="66">
        <f t="shared" si="21"/>
        <v>0</v>
      </c>
      <c r="K385" s="63">
        <f>SUMIF('ORION ORIGINAL DATA'!$A$8:$A$305,$A385,'ORION ORIGINAL DATA'!$D$8:$D$305)+D385</f>
        <v>0</v>
      </c>
      <c r="L385" s="6">
        <f>SUMIF('NETSUITE ORIGINAL DATA'!$A$8:$A$5000,$A385,'NETSUITE ORIGINAL DATA'!$G$8:$G$5000)</f>
        <v>0</v>
      </c>
      <c r="M385" s="68">
        <f t="shared" si="22"/>
        <v>0</v>
      </c>
      <c r="N385" s="6"/>
      <c r="O385" s="63">
        <f>SUMIF('ORION ORIGINAL DATA'!$A$8:$A$305,$A385,'ORION ORIGINAL DATA'!$E$8:$E$305)-D385</f>
        <v>0</v>
      </c>
      <c r="P385" s="6">
        <f>SUMIF('NETSUITE ORIGINAL DATA'!$A$8:$A$5000,$A385,'NETSUITE ORIGINAL DATA'!$E$8:$E$5000)-SUMIF('NETSUITE ORIGINAL DATA'!$A$8:$A$5000,$A385,'NETSUITE ORIGINAL DATA'!$G$8:$G$5000)</f>
        <v>0</v>
      </c>
      <c r="Q385" s="66">
        <f t="shared" si="23"/>
        <v>0</v>
      </c>
      <c r="R385" s="8"/>
    </row>
    <row r="386" spans="1:18" s="30" customFormat="1" x14ac:dyDescent="0.15">
      <c r="A386" s="15" t="s">
        <v>420</v>
      </c>
      <c r="B386" s="30" t="str">
        <f>IFERROR(VLOOKUP(A386,'NETSUITE ORIGINAL DATA'!$A$8:$J$957,2,FALSE),0)</f>
        <v>Mini Fastback Assembly - Green..</v>
      </c>
      <c r="C386" s="6"/>
      <c r="D386" s="63">
        <f>IFERROR(VLOOKUP($A386,'ORION ORIGINAL DATA'!$A$231:$H$234,3,0),0)</f>
        <v>0</v>
      </c>
      <c r="E386" s="6">
        <f>IFERROR(VLOOKUP($A386,'ORION ORIGINAL DATA'!$A$237:$H$305,3,0),0)</f>
        <v>0</v>
      </c>
      <c r="F386" s="6">
        <f>SUMIF('ORION ORIGINAL DATA'!$A$8:$A$228,$A386,'ORION ORIGINAL DATA'!$C$8:$C$228)</f>
        <v>0</v>
      </c>
      <c r="G386" s="8">
        <f t="shared" si="20"/>
        <v>0</v>
      </c>
      <c r="H386" s="6">
        <f>SUMIF('NETSUITE ORIGINAL DATA'!$A$8:$A$5000,$A386,'NETSUITE ORIGINAL DATA'!$E$8:$E$5000)</f>
        <v>0</v>
      </c>
      <c r="I386" s="66">
        <f t="shared" si="21"/>
        <v>0</v>
      </c>
      <c r="K386" s="63">
        <f>SUMIF('ORION ORIGINAL DATA'!$A$8:$A$305,$A386,'ORION ORIGINAL DATA'!$D$8:$D$305)+D386</f>
        <v>0</v>
      </c>
      <c r="L386" s="6">
        <f>SUMIF('NETSUITE ORIGINAL DATA'!$A$8:$A$5000,$A386,'NETSUITE ORIGINAL DATA'!$G$8:$G$5000)</f>
        <v>0</v>
      </c>
      <c r="M386" s="68">
        <f t="shared" si="22"/>
        <v>0</v>
      </c>
      <c r="N386" s="6"/>
      <c r="O386" s="63">
        <f>SUMIF('ORION ORIGINAL DATA'!$A$8:$A$305,$A386,'ORION ORIGINAL DATA'!$E$8:$E$305)-D386</f>
        <v>0</v>
      </c>
      <c r="P386" s="6">
        <f>SUMIF('NETSUITE ORIGINAL DATA'!$A$8:$A$5000,$A386,'NETSUITE ORIGINAL DATA'!$E$8:$E$5000)-SUMIF('NETSUITE ORIGINAL DATA'!$A$8:$A$5000,$A386,'NETSUITE ORIGINAL DATA'!$G$8:$G$5000)</f>
        <v>0</v>
      </c>
      <c r="Q386" s="66">
        <f t="shared" si="23"/>
        <v>0</v>
      </c>
      <c r="R386" s="8"/>
    </row>
    <row r="387" spans="1:18" s="30" customFormat="1" x14ac:dyDescent="0.15">
      <c r="A387" s="15" t="s">
        <v>421</v>
      </c>
      <c r="B387" s="30" t="str">
        <f>IFERROR(VLOOKUP(A387,'NETSUITE ORIGINAL DATA'!$A$8:$J$957,2,FALSE),0)</f>
        <v>Mini Fastback - Red - Assembly - 24 units per shipper carton</v>
      </c>
      <c r="C387" s="6"/>
      <c r="D387" s="63">
        <f>IFERROR(VLOOKUP($A387,'ORION ORIGINAL DATA'!$A$231:$H$234,3,0),0)</f>
        <v>0</v>
      </c>
      <c r="E387" s="6">
        <f>IFERROR(VLOOKUP($A387,'ORION ORIGINAL DATA'!$A$237:$H$305,3,0),0)</f>
        <v>0</v>
      </c>
      <c r="F387" s="6">
        <f>SUMIF('ORION ORIGINAL DATA'!$A$8:$A$228,$A387,'ORION ORIGINAL DATA'!$C$8:$C$228)</f>
        <v>0</v>
      </c>
      <c r="G387" s="8">
        <f t="shared" si="20"/>
        <v>0</v>
      </c>
      <c r="H387" s="6">
        <f>SUMIF('NETSUITE ORIGINAL DATA'!$A$8:$A$5000,$A387,'NETSUITE ORIGINAL DATA'!$E$8:$E$5000)</f>
        <v>0</v>
      </c>
      <c r="I387" s="66">
        <f t="shared" si="21"/>
        <v>0</v>
      </c>
      <c r="K387" s="63">
        <f>SUMIF('ORION ORIGINAL DATA'!$A$8:$A$305,$A387,'ORION ORIGINAL DATA'!$D$8:$D$305)+D387</f>
        <v>0</v>
      </c>
      <c r="L387" s="6">
        <f>SUMIF('NETSUITE ORIGINAL DATA'!$A$8:$A$5000,$A387,'NETSUITE ORIGINAL DATA'!$G$8:$G$5000)</f>
        <v>0</v>
      </c>
      <c r="M387" s="68">
        <f t="shared" si="22"/>
        <v>0</v>
      </c>
      <c r="N387" s="6"/>
      <c r="O387" s="63">
        <f>SUMIF('ORION ORIGINAL DATA'!$A$8:$A$305,$A387,'ORION ORIGINAL DATA'!$E$8:$E$305)-D387</f>
        <v>0</v>
      </c>
      <c r="P387" s="6">
        <f>SUMIF('NETSUITE ORIGINAL DATA'!$A$8:$A$5000,$A387,'NETSUITE ORIGINAL DATA'!$E$8:$E$5000)-SUMIF('NETSUITE ORIGINAL DATA'!$A$8:$A$5000,$A387,'NETSUITE ORIGINAL DATA'!$G$8:$G$5000)</f>
        <v>0</v>
      </c>
      <c r="Q387" s="66">
        <f t="shared" si="23"/>
        <v>0</v>
      </c>
      <c r="R387" s="8"/>
    </row>
    <row r="388" spans="1:18" s="30" customFormat="1" x14ac:dyDescent="0.15">
      <c r="A388" s="15" t="s">
        <v>422</v>
      </c>
      <c r="B388" s="30" t="str">
        <f>IFERROR(VLOOKUP(A388,'NETSUITE ORIGINAL DATA'!$A$8:$J$957,2,FALSE),0)</f>
        <v>PBK Mini Fastback - Red</v>
      </c>
      <c r="C388" s="6"/>
      <c r="D388" s="63">
        <f>IFERROR(VLOOKUP($A388,'ORION ORIGINAL DATA'!$A$231:$H$234,3,0),0)</f>
        <v>0</v>
      </c>
      <c r="E388" s="6">
        <f>IFERROR(VLOOKUP($A388,'ORION ORIGINAL DATA'!$A$237:$H$305,3,0),0)</f>
        <v>0</v>
      </c>
      <c r="F388" s="6">
        <f>SUMIF('ORION ORIGINAL DATA'!$A$8:$A$228,$A388,'ORION ORIGINAL DATA'!$C$8:$C$228)</f>
        <v>0</v>
      </c>
      <c r="G388" s="8">
        <f t="shared" si="20"/>
        <v>0</v>
      </c>
      <c r="H388" s="6">
        <f>SUMIF('NETSUITE ORIGINAL DATA'!$A$8:$A$5000,$A388,'NETSUITE ORIGINAL DATA'!$E$8:$E$5000)</f>
        <v>0</v>
      </c>
      <c r="I388" s="66">
        <f t="shared" si="21"/>
        <v>0</v>
      </c>
      <c r="K388" s="63">
        <f>SUMIF('ORION ORIGINAL DATA'!$A$8:$A$305,$A388,'ORION ORIGINAL DATA'!$D$8:$D$305)+D388</f>
        <v>0</v>
      </c>
      <c r="L388" s="6">
        <f>SUMIF('NETSUITE ORIGINAL DATA'!$A$8:$A$5000,$A388,'NETSUITE ORIGINAL DATA'!$G$8:$G$5000)</f>
        <v>0</v>
      </c>
      <c r="M388" s="68">
        <f t="shared" si="22"/>
        <v>0</v>
      </c>
      <c r="N388" s="6"/>
      <c r="O388" s="63">
        <f>SUMIF('ORION ORIGINAL DATA'!$A$8:$A$305,$A388,'ORION ORIGINAL DATA'!$E$8:$E$305)-D388</f>
        <v>0</v>
      </c>
      <c r="P388" s="6">
        <f>SUMIF('NETSUITE ORIGINAL DATA'!$A$8:$A$5000,$A388,'NETSUITE ORIGINAL DATA'!$E$8:$E$5000)-SUMIF('NETSUITE ORIGINAL DATA'!$A$8:$A$5000,$A388,'NETSUITE ORIGINAL DATA'!$G$8:$G$5000)</f>
        <v>0</v>
      </c>
      <c r="Q388" s="66">
        <f t="shared" si="23"/>
        <v>0</v>
      </c>
      <c r="R388" s="8"/>
    </row>
    <row r="389" spans="1:18" s="30" customFormat="1" x14ac:dyDescent="0.15">
      <c r="A389" s="15" t="s">
        <v>423</v>
      </c>
      <c r="B389" s="30" t="str">
        <f>IFERROR(VLOOKUP(A389,'NETSUITE ORIGINAL DATA'!$A$8:$J$957,2,FALSE),0)</f>
        <v>Mini Fastback Assembly - Yellow..</v>
      </c>
      <c r="C389" s="6"/>
      <c r="D389" s="63">
        <f>IFERROR(VLOOKUP($A389,'ORION ORIGINAL DATA'!$A$231:$H$234,3,0),0)</f>
        <v>0</v>
      </c>
      <c r="E389" s="6">
        <f>IFERROR(VLOOKUP($A389,'ORION ORIGINAL DATA'!$A$237:$H$305,3,0),0)</f>
        <v>0</v>
      </c>
      <c r="F389" s="6">
        <f>SUMIF('ORION ORIGINAL DATA'!$A$8:$A$228,$A389,'ORION ORIGINAL DATA'!$C$8:$C$228)</f>
        <v>0</v>
      </c>
      <c r="G389" s="8">
        <f t="shared" si="20"/>
        <v>0</v>
      </c>
      <c r="H389" s="6">
        <f>SUMIF('NETSUITE ORIGINAL DATA'!$A$8:$A$5000,$A389,'NETSUITE ORIGINAL DATA'!$E$8:$E$5000)</f>
        <v>0</v>
      </c>
      <c r="I389" s="66">
        <f t="shared" si="21"/>
        <v>0</v>
      </c>
      <c r="K389" s="63">
        <f>SUMIF('ORION ORIGINAL DATA'!$A$8:$A$305,$A389,'ORION ORIGINAL DATA'!$D$8:$D$305)+D389</f>
        <v>0</v>
      </c>
      <c r="L389" s="6">
        <f>SUMIF('NETSUITE ORIGINAL DATA'!$A$8:$A$5000,$A389,'NETSUITE ORIGINAL DATA'!$G$8:$G$5000)</f>
        <v>0</v>
      </c>
      <c r="M389" s="68">
        <f t="shared" si="22"/>
        <v>0</v>
      </c>
      <c r="N389" s="6"/>
      <c r="O389" s="63">
        <f>SUMIF('ORION ORIGINAL DATA'!$A$8:$A$305,$A389,'ORION ORIGINAL DATA'!$E$8:$E$305)-D389</f>
        <v>0</v>
      </c>
      <c r="P389" s="6">
        <f>SUMIF('NETSUITE ORIGINAL DATA'!$A$8:$A$5000,$A389,'NETSUITE ORIGINAL DATA'!$E$8:$E$5000)-SUMIF('NETSUITE ORIGINAL DATA'!$A$8:$A$5000,$A389,'NETSUITE ORIGINAL DATA'!$G$8:$G$5000)</f>
        <v>0</v>
      </c>
      <c r="Q389" s="66">
        <f t="shared" si="23"/>
        <v>0</v>
      </c>
      <c r="R389" s="8"/>
    </row>
    <row r="390" spans="1:18" s="30" customFormat="1" x14ac:dyDescent="0.15">
      <c r="A390" s="15" t="s">
        <v>424</v>
      </c>
      <c r="B390" s="30" t="str">
        <f>IFERROR(VLOOKUP(A390,'NETSUITE ORIGINAL DATA'!$A$8:$J$957,2,FALSE),0)</f>
        <v>Blue Sand Castle Mold</v>
      </c>
      <c r="C390" s="6"/>
      <c r="D390" s="63">
        <f>IFERROR(VLOOKUP($A390,'ORION ORIGINAL DATA'!$A$231:$H$234,3,0),0)</f>
        <v>0</v>
      </c>
      <c r="E390" s="6">
        <f>IFERROR(VLOOKUP($A390,'ORION ORIGINAL DATA'!$A$237:$H$305,3,0),0)</f>
        <v>0</v>
      </c>
      <c r="F390" s="6">
        <f>SUMIF('ORION ORIGINAL DATA'!$A$8:$A$228,$A390,'ORION ORIGINAL DATA'!$C$8:$C$228)</f>
        <v>0</v>
      </c>
      <c r="G390" s="8">
        <f t="shared" si="20"/>
        <v>0</v>
      </c>
      <c r="H390" s="6">
        <f>SUMIF('NETSUITE ORIGINAL DATA'!$A$8:$A$5000,$A390,'NETSUITE ORIGINAL DATA'!$E$8:$E$5000)</f>
        <v>0</v>
      </c>
      <c r="I390" s="66">
        <f t="shared" si="21"/>
        <v>0</v>
      </c>
      <c r="K390" s="63">
        <f>SUMIF('ORION ORIGINAL DATA'!$A$8:$A$305,$A390,'ORION ORIGINAL DATA'!$D$8:$D$305)+D390</f>
        <v>0</v>
      </c>
      <c r="L390" s="6">
        <f>SUMIF('NETSUITE ORIGINAL DATA'!$A$8:$A$5000,$A390,'NETSUITE ORIGINAL DATA'!$G$8:$G$5000)</f>
        <v>0</v>
      </c>
      <c r="M390" s="68">
        <f t="shared" si="22"/>
        <v>0</v>
      </c>
      <c r="N390" s="6"/>
      <c r="O390" s="63">
        <f>SUMIF('ORION ORIGINAL DATA'!$A$8:$A$305,$A390,'ORION ORIGINAL DATA'!$E$8:$E$305)-D390</f>
        <v>0</v>
      </c>
      <c r="P390" s="6">
        <f>SUMIF('NETSUITE ORIGINAL DATA'!$A$8:$A$5000,$A390,'NETSUITE ORIGINAL DATA'!$E$8:$E$5000)-SUMIF('NETSUITE ORIGINAL DATA'!$A$8:$A$5000,$A390,'NETSUITE ORIGINAL DATA'!$G$8:$G$5000)</f>
        <v>0</v>
      </c>
      <c r="Q390" s="66">
        <f t="shared" si="23"/>
        <v>0</v>
      </c>
      <c r="R390" s="8"/>
    </row>
    <row r="391" spans="1:18" s="30" customFormat="1" x14ac:dyDescent="0.15">
      <c r="A391" s="15" t="s">
        <v>425</v>
      </c>
      <c r="B391" s="30" t="str">
        <f>IFERROR(VLOOKUP(A391,'NETSUITE ORIGINAL DATA'!$A$8:$J$957,2,FALSE),0)</f>
        <v>Coral Sand Castle Mold (CC1022152225)</v>
      </c>
      <c r="C391" s="6"/>
      <c r="D391" s="63">
        <f>IFERROR(VLOOKUP($A391,'ORION ORIGINAL DATA'!$A$231:$H$234,3,0),0)</f>
        <v>0</v>
      </c>
      <c r="E391" s="6">
        <f>IFERROR(VLOOKUP($A391,'ORION ORIGINAL DATA'!$A$237:$H$305,3,0),0)</f>
        <v>0</v>
      </c>
      <c r="F391" s="6">
        <f>SUMIF('ORION ORIGINAL DATA'!$A$8:$A$228,$A391,'ORION ORIGINAL DATA'!$C$8:$C$228)</f>
        <v>0</v>
      </c>
      <c r="G391" s="8">
        <f t="shared" si="20"/>
        <v>0</v>
      </c>
      <c r="H391" s="6">
        <f>SUMIF('NETSUITE ORIGINAL DATA'!$A$8:$A$5000,$A391,'NETSUITE ORIGINAL DATA'!$E$8:$E$5000)</f>
        <v>0</v>
      </c>
      <c r="I391" s="66">
        <f t="shared" si="21"/>
        <v>0</v>
      </c>
      <c r="K391" s="63">
        <f>SUMIF('ORION ORIGINAL DATA'!$A$8:$A$305,$A391,'ORION ORIGINAL DATA'!$D$8:$D$305)+D391</f>
        <v>0</v>
      </c>
      <c r="L391" s="6">
        <f>SUMIF('NETSUITE ORIGINAL DATA'!$A$8:$A$5000,$A391,'NETSUITE ORIGINAL DATA'!$G$8:$G$5000)</f>
        <v>0</v>
      </c>
      <c r="M391" s="68">
        <f t="shared" si="22"/>
        <v>0</v>
      </c>
      <c r="N391" s="6"/>
      <c r="O391" s="63">
        <f>SUMIF('ORION ORIGINAL DATA'!$A$8:$A$305,$A391,'ORION ORIGINAL DATA'!$E$8:$E$305)-D391</f>
        <v>0</v>
      </c>
      <c r="P391" s="6">
        <f>SUMIF('NETSUITE ORIGINAL DATA'!$A$8:$A$5000,$A391,'NETSUITE ORIGINAL DATA'!$E$8:$E$5000)-SUMIF('NETSUITE ORIGINAL DATA'!$A$8:$A$5000,$A391,'NETSUITE ORIGINAL DATA'!$G$8:$G$5000)</f>
        <v>0</v>
      </c>
      <c r="Q391" s="66">
        <f t="shared" si="23"/>
        <v>0</v>
      </c>
      <c r="R391" s="8"/>
    </row>
    <row r="392" spans="1:18" s="30" customFormat="1" x14ac:dyDescent="0.15">
      <c r="A392" s="15" t="s">
        <v>426</v>
      </c>
      <c r="B392" s="30" t="str">
        <f>IFERROR(VLOOKUP(A392,'NETSUITE ORIGINAL DATA'!$A$8:$J$957,2,FALSE),0)</f>
        <v>Dark Blue Sand Castle Mold - CC10117561WE</v>
      </c>
      <c r="C392" s="6"/>
      <c r="D392" s="63">
        <f>IFERROR(VLOOKUP($A392,'ORION ORIGINAL DATA'!$A$231:$H$234,3,0),0)</f>
        <v>0</v>
      </c>
      <c r="E392" s="6">
        <f>IFERROR(VLOOKUP($A392,'ORION ORIGINAL DATA'!$A$237:$H$305,3,0),0)</f>
        <v>0</v>
      </c>
      <c r="F392" s="6">
        <f>SUMIF('ORION ORIGINAL DATA'!$A$8:$A$228,$A392,'ORION ORIGINAL DATA'!$C$8:$C$228)</f>
        <v>0</v>
      </c>
      <c r="G392" s="8">
        <f t="shared" si="20"/>
        <v>0</v>
      </c>
      <c r="H392" s="6">
        <f>SUMIF('NETSUITE ORIGINAL DATA'!$A$8:$A$5000,$A392,'NETSUITE ORIGINAL DATA'!$E$8:$E$5000)</f>
        <v>0</v>
      </c>
      <c r="I392" s="66">
        <f t="shared" si="21"/>
        <v>0</v>
      </c>
      <c r="K392" s="63">
        <f>SUMIF('ORION ORIGINAL DATA'!$A$8:$A$305,$A392,'ORION ORIGINAL DATA'!$D$8:$D$305)+D392</f>
        <v>0</v>
      </c>
      <c r="L392" s="6">
        <f>SUMIF('NETSUITE ORIGINAL DATA'!$A$8:$A$5000,$A392,'NETSUITE ORIGINAL DATA'!$G$8:$G$5000)</f>
        <v>0</v>
      </c>
      <c r="M392" s="68">
        <f t="shared" si="22"/>
        <v>0</v>
      </c>
      <c r="N392" s="6"/>
      <c r="O392" s="63">
        <f>SUMIF('ORION ORIGINAL DATA'!$A$8:$A$305,$A392,'ORION ORIGINAL DATA'!$E$8:$E$305)-D392</f>
        <v>0</v>
      </c>
      <c r="P392" s="6">
        <f>SUMIF('NETSUITE ORIGINAL DATA'!$A$8:$A$5000,$A392,'NETSUITE ORIGINAL DATA'!$E$8:$E$5000)-SUMIF('NETSUITE ORIGINAL DATA'!$A$8:$A$5000,$A392,'NETSUITE ORIGINAL DATA'!$G$8:$G$5000)</f>
        <v>0</v>
      </c>
      <c r="Q392" s="66">
        <f t="shared" si="23"/>
        <v>0</v>
      </c>
      <c r="R392" s="8"/>
    </row>
    <row r="393" spans="1:18" s="30" customFormat="1" x14ac:dyDescent="0.15">
      <c r="A393" s="15" t="s">
        <v>427</v>
      </c>
      <c r="B393" s="30" t="str">
        <f>IFERROR(VLOOKUP(A393,'NETSUITE ORIGINAL DATA'!$A$8:$J$957,2,FALSE),0)</f>
        <v>Mini Police Car Assembly - 24 units per shipper carton</v>
      </c>
      <c r="C393" s="6"/>
      <c r="D393" s="63">
        <f>IFERROR(VLOOKUP($A393,'ORION ORIGINAL DATA'!$A$231:$H$234,3,0),0)</f>
        <v>0</v>
      </c>
      <c r="E393" s="6">
        <f>IFERROR(VLOOKUP($A393,'ORION ORIGINAL DATA'!$A$237:$H$305,3,0),0)</f>
        <v>0</v>
      </c>
      <c r="F393" s="6">
        <f>SUMIF('ORION ORIGINAL DATA'!$A$8:$A$228,$A393,'ORION ORIGINAL DATA'!$C$8:$C$228)</f>
        <v>0</v>
      </c>
      <c r="G393" s="8">
        <f t="shared" si="20"/>
        <v>0</v>
      </c>
      <c r="H393" s="6">
        <f>SUMIF('NETSUITE ORIGINAL DATA'!$A$8:$A$5000,$A393,'NETSUITE ORIGINAL DATA'!$E$8:$E$5000)</f>
        <v>0</v>
      </c>
      <c r="I393" s="66">
        <f t="shared" si="21"/>
        <v>0</v>
      </c>
      <c r="K393" s="63">
        <f>SUMIF('ORION ORIGINAL DATA'!$A$8:$A$305,$A393,'ORION ORIGINAL DATA'!$D$8:$D$305)+D393</f>
        <v>0</v>
      </c>
      <c r="L393" s="6">
        <f>SUMIF('NETSUITE ORIGINAL DATA'!$A$8:$A$5000,$A393,'NETSUITE ORIGINAL DATA'!$G$8:$G$5000)</f>
        <v>0</v>
      </c>
      <c r="M393" s="68">
        <f t="shared" si="22"/>
        <v>0</v>
      </c>
      <c r="N393" s="6"/>
      <c r="O393" s="63">
        <f>SUMIF('ORION ORIGINAL DATA'!$A$8:$A$305,$A393,'ORION ORIGINAL DATA'!$E$8:$E$305)-D393</f>
        <v>0</v>
      </c>
      <c r="P393" s="6">
        <f>SUMIF('NETSUITE ORIGINAL DATA'!$A$8:$A$5000,$A393,'NETSUITE ORIGINAL DATA'!$E$8:$E$5000)-SUMIF('NETSUITE ORIGINAL DATA'!$A$8:$A$5000,$A393,'NETSUITE ORIGINAL DATA'!$G$8:$G$5000)</f>
        <v>0</v>
      </c>
      <c r="Q393" s="66">
        <f t="shared" si="23"/>
        <v>0</v>
      </c>
      <c r="R393" s="8"/>
    </row>
    <row r="394" spans="1:18" s="30" customFormat="1" x14ac:dyDescent="0.15">
      <c r="A394" s="15" t="s">
        <v>428</v>
      </c>
      <c r="B394" s="30" t="str">
        <f>IFERROR(VLOOKUP(A394,'NETSUITE ORIGINAL DATA'!$A$8:$J$957,2,FALSE),0)</f>
        <v>PBK Mini Police Car - Blue</v>
      </c>
      <c r="C394" s="6"/>
      <c r="D394" s="63">
        <f>IFERROR(VLOOKUP($A394,'ORION ORIGINAL DATA'!$A$231:$H$234,3,0),0)</f>
        <v>0</v>
      </c>
      <c r="E394" s="6">
        <f>IFERROR(VLOOKUP($A394,'ORION ORIGINAL DATA'!$A$237:$H$305,3,0),0)</f>
        <v>0</v>
      </c>
      <c r="F394" s="6">
        <f>SUMIF('ORION ORIGINAL DATA'!$A$8:$A$228,$A394,'ORION ORIGINAL DATA'!$C$8:$C$228)</f>
        <v>0</v>
      </c>
      <c r="G394" s="8">
        <f t="shared" si="20"/>
        <v>0</v>
      </c>
      <c r="H394" s="6">
        <f>SUMIF('NETSUITE ORIGINAL DATA'!$A$8:$A$5000,$A394,'NETSUITE ORIGINAL DATA'!$E$8:$E$5000)</f>
        <v>0</v>
      </c>
      <c r="I394" s="66">
        <f t="shared" si="21"/>
        <v>0</v>
      </c>
      <c r="K394" s="63">
        <f>SUMIF('ORION ORIGINAL DATA'!$A$8:$A$305,$A394,'ORION ORIGINAL DATA'!$D$8:$D$305)+D394</f>
        <v>0</v>
      </c>
      <c r="L394" s="6">
        <f>SUMIF('NETSUITE ORIGINAL DATA'!$A$8:$A$5000,$A394,'NETSUITE ORIGINAL DATA'!$G$8:$G$5000)</f>
        <v>0</v>
      </c>
      <c r="M394" s="68">
        <f t="shared" si="22"/>
        <v>0</v>
      </c>
      <c r="N394" s="6"/>
      <c r="O394" s="63">
        <f>SUMIF('ORION ORIGINAL DATA'!$A$8:$A$305,$A394,'ORION ORIGINAL DATA'!$E$8:$E$305)-D394</f>
        <v>0</v>
      </c>
      <c r="P394" s="6">
        <f>SUMIF('NETSUITE ORIGINAL DATA'!$A$8:$A$5000,$A394,'NETSUITE ORIGINAL DATA'!$E$8:$E$5000)-SUMIF('NETSUITE ORIGINAL DATA'!$A$8:$A$5000,$A394,'NETSUITE ORIGINAL DATA'!$G$8:$G$5000)</f>
        <v>0</v>
      </c>
      <c r="Q394" s="66">
        <f t="shared" si="23"/>
        <v>0</v>
      </c>
      <c r="R394" s="8"/>
    </row>
    <row r="395" spans="1:18" s="30" customFormat="1" x14ac:dyDescent="0.15">
      <c r="A395" s="15" t="s">
        <v>429</v>
      </c>
      <c r="B395" s="30" t="str">
        <f>IFERROR(VLOOKUP(A395,'NETSUITE ORIGINAL DATA'!$A$8:$J$957,2,FALSE),0)</f>
        <v>Pizza Parlor Mushrooms</v>
      </c>
      <c r="C395" s="6"/>
      <c r="D395" s="63">
        <f>IFERROR(VLOOKUP($A395,'ORION ORIGINAL DATA'!$A$231:$H$234,3,0),0)</f>
        <v>0</v>
      </c>
      <c r="E395" s="6">
        <f>IFERROR(VLOOKUP($A395,'ORION ORIGINAL DATA'!$A$237:$H$305,3,0),0)</f>
        <v>0</v>
      </c>
      <c r="F395" s="6">
        <f>SUMIF('ORION ORIGINAL DATA'!$A$8:$A$228,$A395,'ORION ORIGINAL DATA'!$C$8:$C$228)</f>
        <v>0</v>
      </c>
      <c r="G395" s="8">
        <f t="shared" ref="G395:G458" si="24">SUM(D395:F395)</f>
        <v>0</v>
      </c>
      <c r="H395" s="6">
        <f>SUMIF('NETSUITE ORIGINAL DATA'!$A$8:$A$5000,$A395,'NETSUITE ORIGINAL DATA'!$E$8:$E$5000)</f>
        <v>0</v>
      </c>
      <c r="I395" s="66">
        <f t="shared" ref="I395:I458" si="25">SUM(G395-H395)</f>
        <v>0</v>
      </c>
      <c r="K395" s="63">
        <f>SUMIF('ORION ORIGINAL DATA'!$A$8:$A$305,$A395,'ORION ORIGINAL DATA'!$D$8:$D$305)+D395</f>
        <v>0</v>
      </c>
      <c r="L395" s="6">
        <f>SUMIF('NETSUITE ORIGINAL DATA'!$A$8:$A$5000,$A395,'NETSUITE ORIGINAL DATA'!$G$8:$G$5000)</f>
        <v>0</v>
      </c>
      <c r="M395" s="68">
        <f t="shared" ref="M395:M458" si="26">K395-L395</f>
        <v>0</v>
      </c>
      <c r="N395" s="6"/>
      <c r="O395" s="63">
        <f>SUMIF('ORION ORIGINAL DATA'!$A$8:$A$305,$A395,'ORION ORIGINAL DATA'!$E$8:$E$305)-D395</f>
        <v>0</v>
      </c>
      <c r="P395" s="6">
        <f>SUMIF('NETSUITE ORIGINAL DATA'!$A$8:$A$5000,$A395,'NETSUITE ORIGINAL DATA'!$E$8:$E$5000)-SUMIF('NETSUITE ORIGINAL DATA'!$A$8:$A$5000,$A395,'NETSUITE ORIGINAL DATA'!$G$8:$G$5000)</f>
        <v>0</v>
      </c>
      <c r="Q395" s="66">
        <f t="shared" ref="Q395:Q458" si="27">SUM(O395-P395)</f>
        <v>0</v>
      </c>
      <c r="R395" s="8"/>
    </row>
    <row r="396" spans="1:18" s="30" customFormat="1" x14ac:dyDescent="0.15">
      <c r="A396" s="15" t="s">
        <v>430</v>
      </c>
      <c r="B396" s="30" t="str">
        <f>IFERROR(VLOOKUP(A396,'NETSUITE ORIGINAL DATA'!$A$8:$J$957,2,FALSE),0)</f>
        <v>DM Tug Boat - Assorted, Blue, Yellow, Green</v>
      </c>
      <c r="C396" s="6"/>
      <c r="D396" s="63">
        <f>IFERROR(VLOOKUP($A396,'ORION ORIGINAL DATA'!$A$231:$H$234,3,0),0)</f>
        <v>0</v>
      </c>
      <c r="E396" s="6">
        <f>IFERROR(VLOOKUP($A396,'ORION ORIGINAL DATA'!$A$237:$H$305,3,0),0)</f>
        <v>0</v>
      </c>
      <c r="F396" s="6">
        <f>SUMIF('ORION ORIGINAL DATA'!$A$8:$A$228,$A396,'ORION ORIGINAL DATA'!$C$8:$C$228)</f>
        <v>178</v>
      </c>
      <c r="G396" s="8">
        <f t="shared" si="24"/>
        <v>178</v>
      </c>
      <c r="H396" s="6">
        <f>SUMIF('NETSUITE ORIGINAL DATA'!$A$8:$A$5000,$A396,'NETSUITE ORIGINAL DATA'!$E$8:$E$5000)</f>
        <v>178</v>
      </c>
      <c r="I396" s="66">
        <f t="shared" si="25"/>
        <v>0</v>
      </c>
      <c r="K396" s="63">
        <f>SUMIF('ORION ORIGINAL DATA'!$A$8:$A$305,$A396,'ORION ORIGINAL DATA'!$D$8:$D$305)+D396</f>
        <v>0</v>
      </c>
      <c r="L396" s="6">
        <f>SUMIF('NETSUITE ORIGINAL DATA'!$A$8:$A$5000,$A396,'NETSUITE ORIGINAL DATA'!$G$8:$G$5000)</f>
        <v>0</v>
      </c>
      <c r="M396" s="68">
        <f t="shared" si="26"/>
        <v>0</v>
      </c>
      <c r="N396" s="6"/>
      <c r="O396" s="63">
        <f>SUMIF('ORION ORIGINAL DATA'!$A$8:$A$305,$A396,'ORION ORIGINAL DATA'!$E$8:$E$305)-D396</f>
        <v>178</v>
      </c>
      <c r="P396" s="6">
        <f>SUMIF('NETSUITE ORIGINAL DATA'!$A$8:$A$5000,$A396,'NETSUITE ORIGINAL DATA'!$E$8:$E$5000)-SUMIF('NETSUITE ORIGINAL DATA'!$A$8:$A$5000,$A396,'NETSUITE ORIGINAL DATA'!$G$8:$G$5000)</f>
        <v>178</v>
      </c>
      <c r="Q396" s="66">
        <f t="shared" si="27"/>
        <v>0</v>
      </c>
      <c r="R396" s="8"/>
    </row>
    <row r="397" spans="1:18" s="30" customFormat="1" x14ac:dyDescent="0.15">
      <c r="A397" s="15" t="s">
        <v>431</v>
      </c>
      <c r="B397" s="30" t="str">
        <f>IFERROR(VLOOKUP(A397,'NETSUITE ORIGINAL DATA'!$A$8:$J$957,2,FALSE),0)</f>
        <v>Assembled Tug Boat- Blue, Yellow, Green assorted</v>
      </c>
      <c r="C397" s="6"/>
      <c r="D397" s="63">
        <f>IFERROR(VLOOKUP($A397,'ORION ORIGINAL DATA'!$A$231:$H$234,3,0),0)</f>
        <v>0</v>
      </c>
      <c r="E397" s="6">
        <f>IFERROR(VLOOKUP($A397,'ORION ORIGINAL DATA'!$A$237:$H$305,3,0),0)</f>
        <v>0</v>
      </c>
      <c r="F397" s="6">
        <f>SUMIF('ORION ORIGINAL DATA'!$A$8:$A$228,$A397,'ORION ORIGINAL DATA'!$C$8:$C$228)</f>
        <v>0</v>
      </c>
      <c r="G397" s="8">
        <f t="shared" si="24"/>
        <v>0</v>
      </c>
      <c r="H397" s="6">
        <f>SUMIF('NETSUITE ORIGINAL DATA'!$A$8:$A$5000,$A397,'NETSUITE ORIGINAL DATA'!$E$8:$E$5000)</f>
        <v>0</v>
      </c>
      <c r="I397" s="66">
        <f t="shared" si="25"/>
        <v>0</v>
      </c>
      <c r="K397" s="63">
        <f>SUMIF('ORION ORIGINAL DATA'!$A$8:$A$305,$A397,'ORION ORIGINAL DATA'!$D$8:$D$305)+D397</f>
        <v>0</v>
      </c>
      <c r="L397" s="6">
        <f>SUMIF('NETSUITE ORIGINAL DATA'!$A$8:$A$5000,$A397,'NETSUITE ORIGINAL DATA'!$G$8:$G$5000)</f>
        <v>0</v>
      </c>
      <c r="M397" s="68">
        <f t="shared" si="26"/>
        <v>0</v>
      </c>
      <c r="N397" s="6"/>
      <c r="O397" s="63">
        <f>SUMIF('ORION ORIGINAL DATA'!$A$8:$A$305,$A397,'ORION ORIGINAL DATA'!$E$8:$E$305)-D397</f>
        <v>0</v>
      </c>
      <c r="P397" s="6">
        <f>SUMIF('NETSUITE ORIGINAL DATA'!$A$8:$A$5000,$A397,'NETSUITE ORIGINAL DATA'!$E$8:$E$5000)-SUMIF('NETSUITE ORIGINAL DATA'!$A$8:$A$5000,$A397,'NETSUITE ORIGINAL DATA'!$G$8:$G$5000)</f>
        <v>0</v>
      </c>
      <c r="Q397" s="66">
        <f t="shared" si="27"/>
        <v>0</v>
      </c>
      <c r="R397" s="8"/>
    </row>
    <row r="398" spans="1:18" s="30" customFormat="1" x14ac:dyDescent="0.15">
      <c r="A398" s="15" t="s">
        <v>432</v>
      </c>
      <c r="B398" s="30" t="str">
        <f>IFERROR(VLOOKUP(A398,'NETSUITE ORIGINAL DATA'!$A$8:$J$957,2,FALSE),0)</f>
        <v>Mini Taxi Assembly - 24 units per shipper carton</v>
      </c>
      <c r="C398" s="6"/>
      <c r="D398" s="63">
        <f>IFERROR(VLOOKUP($A398,'ORION ORIGINAL DATA'!$A$231:$H$234,3,0),0)</f>
        <v>0</v>
      </c>
      <c r="E398" s="6">
        <f>IFERROR(VLOOKUP($A398,'ORION ORIGINAL DATA'!$A$237:$H$305,3,0),0)</f>
        <v>0</v>
      </c>
      <c r="F398" s="6">
        <f>SUMIF('ORION ORIGINAL DATA'!$A$8:$A$228,$A398,'ORION ORIGINAL DATA'!$C$8:$C$228)</f>
        <v>0</v>
      </c>
      <c r="G398" s="8">
        <f t="shared" si="24"/>
        <v>0</v>
      </c>
      <c r="H398" s="6">
        <f>SUMIF('NETSUITE ORIGINAL DATA'!$A$8:$A$5000,$A398,'NETSUITE ORIGINAL DATA'!$E$8:$E$5000)</f>
        <v>0</v>
      </c>
      <c r="I398" s="66">
        <f t="shared" si="25"/>
        <v>0</v>
      </c>
      <c r="K398" s="63">
        <f>SUMIF('ORION ORIGINAL DATA'!$A$8:$A$305,$A398,'ORION ORIGINAL DATA'!$D$8:$D$305)+D398</f>
        <v>0</v>
      </c>
      <c r="L398" s="6">
        <f>SUMIF('NETSUITE ORIGINAL DATA'!$A$8:$A$5000,$A398,'NETSUITE ORIGINAL DATA'!$G$8:$G$5000)</f>
        <v>0</v>
      </c>
      <c r="M398" s="68">
        <f t="shared" si="26"/>
        <v>0</v>
      </c>
      <c r="N398" s="6"/>
      <c r="O398" s="63">
        <f>SUMIF('ORION ORIGINAL DATA'!$A$8:$A$305,$A398,'ORION ORIGINAL DATA'!$E$8:$E$305)-D398</f>
        <v>0</v>
      </c>
      <c r="P398" s="6">
        <f>SUMIF('NETSUITE ORIGINAL DATA'!$A$8:$A$5000,$A398,'NETSUITE ORIGINAL DATA'!$E$8:$E$5000)-SUMIF('NETSUITE ORIGINAL DATA'!$A$8:$A$5000,$A398,'NETSUITE ORIGINAL DATA'!$G$8:$G$5000)</f>
        <v>0</v>
      </c>
      <c r="Q398" s="66">
        <f t="shared" si="27"/>
        <v>0</v>
      </c>
      <c r="R398" s="8"/>
    </row>
    <row r="399" spans="1:18" s="30" customFormat="1" x14ac:dyDescent="0.15">
      <c r="A399" s="15" t="s">
        <v>433</v>
      </c>
      <c r="B399" s="30" t="str">
        <f>IFERROR(VLOOKUP(A399,'NETSUITE ORIGINAL DATA'!$A$8:$J$957,2,FALSE),0)</f>
        <v>GT  Mini Fastback Set - 4 Pack</v>
      </c>
      <c r="C399" s="6"/>
      <c r="D399" s="63">
        <f>IFERROR(VLOOKUP($A399,'ORION ORIGINAL DATA'!$A$231:$H$234,3,0),0)</f>
        <v>0</v>
      </c>
      <c r="E399" s="6">
        <f>IFERROR(VLOOKUP($A399,'ORION ORIGINAL DATA'!$A$237:$H$305,3,0),0)</f>
        <v>0</v>
      </c>
      <c r="F399" s="6">
        <f>SUMIF('ORION ORIGINAL DATA'!$A$8:$A$228,$A399,'ORION ORIGINAL DATA'!$C$8:$C$228)</f>
        <v>0</v>
      </c>
      <c r="G399" s="8">
        <f t="shared" si="24"/>
        <v>0</v>
      </c>
      <c r="H399" s="6">
        <f>SUMIF('NETSUITE ORIGINAL DATA'!$A$8:$A$5000,$A399,'NETSUITE ORIGINAL DATA'!$E$8:$E$5000)</f>
        <v>0</v>
      </c>
      <c r="I399" s="66">
        <f t="shared" si="25"/>
        <v>0</v>
      </c>
      <c r="K399" s="63">
        <f>SUMIF('ORION ORIGINAL DATA'!$A$8:$A$305,$A399,'ORION ORIGINAL DATA'!$D$8:$D$305)+D399</f>
        <v>0</v>
      </c>
      <c r="L399" s="6">
        <f>SUMIF('NETSUITE ORIGINAL DATA'!$A$8:$A$5000,$A399,'NETSUITE ORIGINAL DATA'!$G$8:$G$5000)</f>
        <v>0</v>
      </c>
      <c r="M399" s="68">
        <f t="shared" si="26"/>
        <v>0</v>
      </c>
      <c r="N399" s="6"/>
      <c r="O399" s="63">
        <f>SUMIF('ORION ORIGINAL DATA'!$A$8:$A$305,$A399,'ORION ORIGINAL DATA'!$E$8:$E$305)-D399</f>
        <v>0</v>
      </c>
      <c r="P399" s="6">
        <f>SUMIF('NETSUITE ORIGINAL DATA'!$A$8:$A$5000,$A399,'NETSUITE ORIGINAL DATA'!$E$8:$E$5000)-SUMIF('NETSUITE ORIGINAL DATA'!$A$8:$A$5000,$A399,'NETSUITE ORIGINAL DATA'!$G$8:$G$5000)</f>
        <v>0</v>
      </c>
      <c r="Q399" s="66">
        <f t="shared" si="27"/>
        <v>0</v>
      </c>
      <c r="R399" s="8"/>
    </row>
    <row r="400" spans="1:18" s="30" customFormat="1" x14ac:dyDescent="0.15">
      <c r="A400" s="15" t="s">
        <v>434</v>
      </c>
      <c r="B400" s="30" t="str">
        <f>IFERROR(VLOOKUP(A400,'NETSUITE ORIGINAL DATA'!$A$8:$J$957,2,FALSE),0)</f>
        <v>GT  Mini Vehicle Set - 4 Pack</v>
      </c>
      <c r="C400" s="6"/>
      <c r="D400" s="63">
        <f>IFERROR(VLOOKUP($A400,'ORION ORIGINAL DATA'!$A$231:$H$234,3,0),0)</f>
        <v>0</v>
      </c>
      <c r="E400" s="6">
        <f>IFERROR(VLOOKUP($A400,'ORION ORIGINAL DATA'!$A$237:$H$305,3,0),0)</f>
        <v>0</v>
      </c>
      <c r="F400" s="6">
        <f>SUMIF('ORION ORIGINAL DATA'!$A$8:$A$228,$A400,'ORION ORIGINAL DATA'!$C$8:$C$228)</f>
        <v>0</v>
      </c>
      <c r="G400" s="8">
        <f t="shared" si="24"/>
        <v>0</v>
      </c>
      <c r="H400" s="6">
        <f>SUMIF('NETSUITE ORIGINAL DATA'!$A$8:$A$5000,$A400,'NETSUITE ORIGINAL DATA'!$E$8:$E$5000)</f>
        <v>0</v>
      </c>
      <c r="I400" s="66">
        <f t="shared" si="25"/>
        <v>0</v>
      </c>
      <c r="K400" s="63">
        <f>SUMIF('ORION ORIGINAL DATA'!$A$8:$A$305,$A400,'ORION ORIGINAL DATA'!$D$8:$D$305)+D400</f>
        <v>0</v>
      </c>
      <c r="L400" s="6">
        <f>SUMIF('NETSUITE ORIGINAL DATA'!$A$8:$A$5000,$A400,'NETSUITE ORIGINAL DATA'!$G$8:$G$5000)</f>
        <v>0</v>
      </c>
      <c r="M400" s="68">
        <f t="shared" si="26"/>
        <v>0</v>
      </c>
      <c r="N400" s="6"/>
      <c r="O400" s="63">
        <f>SUMIF('ORION ORIGINAL DATA'!$A$8:$A$305,$A400,'ORION ORIGINAL DATA'!$E$8:$E$305)-D400</f>
        <v>0</v>
      </c>
      <c r="P400" s="6">
        <f>SUMIF('NETSUITE ORIGINAL DATA'!$A$8:$A$5000,$A400,'NETSUITE ORIGINAL DATA'!$E$8:$E$5000)-SUMIF('NETSUITE ORIGINAL DATA'!$A$8:$A$5000,$A400,'NETSUITE ORIGINAL DATA'!$G$8:$G$5000)</f>
        <v>0</v>
      </c>
      <c r="Q400" s="66">
        <f t="shared" si="27"/>
        <v>0</v>
      </c>
      <c r="R400" s="8"/>
    </row>
    <row r="401" spans="1:18" s="30" customFormat="1" x14ac:dyDescent="0.15">
      <c r="A401" s="15" t="s">
        <v>435</v>
      </c>
      <c r="B401" s="30" t="str">
        <f>IFERROR(VLOOKUP(A401,'NETSUITE ORIGINAL DATA'!$A$8:$J$957,2,FALSE),0)</f>
        <v>Green Toys Mini Vehicle 4-Pack..</v>
      </c>
      <c r="C401" s="6"/>
      <c r="D401" s="63">
        <f>IFERROR(VLOOKUP($A401,'ORION ORIGINAL DATA'!$A$231:$H$234,3,0),0)</f>
        <v>0</v>
      </c>
      <c r="E401" s="6">
        <f>IFERROR(VLOOKUP($A401,'ORION ORIGINAL DATA'!$A$237:$H$305,3,0),0)</f>
        <v>0</v>
      </c>
      <c r="F401" s="6">
        <f>SUMIF('ORION ORIGINAL DATA'!$A$8:$A$228,$A401,'ORION ORIGINAL DATA'!$C$8:$C$228)</f>
        <v>3868</v>
      </c>
      <c r="G401" s="8">
        <f t="shared" si="24"/>
        <v>3868</v>
      </c>
      <c r="H401" s="6">
        <f>SUMIF('NETSUITE ORIGINAL DATA'!$A$8:$A$5000,$A401,'NETSUITE ORIGINAL DATA'!$E$8:$E$5000)</f>
        <v>3868</v>
      </c>
      <c r="I401" s="66">
        <f t="shared" si="25"/>
        <v>0</v>
      </c>
      <c r="K401" s="63">
        <f>SUMIF('ORION ORIGINAL DATA'!$A$8:$A$305,$A401,'ORION ORIGINAL DATA'!$D$8:$D$305)+D401</f>
        <v>130</v>
      </c>
      <c r="L401" s="6">
        <f>SUMIF('NETSUITE ORIGINAL DATA'!$A$8:$A$5000,$A401,'NETSUITE ORIGINAL DATA'!$G$8:$G$5000)</f>
        <v>130</v>
      </c>
      <c r="M401" s="68">
        <f t="shared" si="26"/>
        <v>0</v>
      </c>
      <c r="N401" s="6"/>
      <c r="O401" s="63">
        <f>SUMIF('ORION ORIGINAL DATA'!$A$8:$A$305,$A401,'ORION ORIGINAL DATA'!$E$8:$E$305)-D401</f>
        <v>3738</v>
      </c>
      <c r="P401" s="6">
        <f>SUMIF('NETSUITE ORIGINAL DATA'!$A$8:$A$5000,$A401,'NETSUITE ORIGINAL DATA'!$E$8:$E$5000)-SUMIF('NETSUITE ORIGINAL DATA'!$A$8:$A$5000,$A401,'NETSUITE ORIGINAL DATA'!$G$8:$G$5000)</f>
        <v>3738</v>
      </c>
      <c r="Q401" s="66">
        <f t="shared" si="27"/>
        <v>0</v>
      </c>
      <c r="R401" s="8"/>
    </row>
    <row r="402" spans="1:18" s="30" customFormat="1" x14ac:dyDescent="0.15">
      <c r="A402" s="15" t="s">
        <v>436</v>
      </c>
      <c r="B402" s="30" t="str">
        <f>IFERROR(VLOOKUP(A402,'NETSUITE ORIGINAL DATA'!$A$8:$J$957,2,FALSE),0)</f>
        <v>GT  Mini Vehicles - Assortment with Display</v>
      </c>
      <c r="C402" s="6"/>
      <c r="D402" s="63">
        <f>IFERROR(VLOOKUP($A402,'ORION ORIGINAL DATA'!$A$231:$H$234,3,0),0)</f>
        <v>0</v>
      </c>
      <c r="E402" s="6">
        <f>IFERROR(VLOOKUP($A402,'ORION ORIGINAL DATA'!$A$237:$H$305,3,0),0)</f>
        <v>0</v>
      </c>
      <c r="F402" s="6">
        <f>SUMIF('ORION ORIGINAL DATA'!$A$8:$A$228,$A402,'ORION ORIGINAL DATA'!$C$8:$C$228)</f>
        <v>0</v>
      </c>
      <c r="G402" s="8">
        <f t="shared" si="24"/>
        <v>0</v>
      </c>
      <c r="H402" s="6">
        <f>SUMIF('NETSUITE ORIGINAL DATA'!$A$8:$A$5000,$A402,'NETSUITE ORIGINAL DATA'!$E$8:$E$5000)</f>
        <v>0</v>
      </c>
      <c r="I402" s="66">
        <f t="shared" si="25"/>
        <v>0</v>
      </c>
      <c r="K402" s="63">
        <f>SUMIF('ORION ORIGINAL DATA'!$A$8:$A$305,$A402,'ORION ORIGINAL DATA'!$D$8:$D$305)+D402</f>
        <v>0</v>
      </c>
      <c r="L402" s="6">
        <f>SUMIF('NETSUITE ORIGINAL DATA'!$A$8:$A$5000,$A402,'NETSUITE ORIGINAL DATA'!$G$8:$G$5000)</f>
        <v>0</v>
      </c>
      <c r="M402" s="68">
        <f t="shared" si="26"/>
        <v>0</v>
      </c>
      <c r="N402" s="6"/>
      <c r="O402" s="63">
        <f>SUMIF('ORION ORIGINAL DATA'!$A$8:$A$305,$A402,'ORION ORIGINAL DATA'!$E$8:$E$305)-D402</f>
        <v>0</v>
      </c>
      <c r="P402" s="6">
        <f>SUMIF('NETSUITE ORIGINAL DATA'!$A$8:$A$5000,$A402,'NETSUITE ORIGINAL DATA'!$E$8:$E$5000)-SUMIF('NETSUITE ORIGINAL DATA'!$A$8:$A$5000,$A402,'NETSUITE ORIGINAL DATA'!$G$8:$G$5000)</f>
        <v>0</v>
      </c>
      <c r="Q402" s="66">
        <f t="shared" si="27"/>
        <v>0</v>
      </c>
      <c r="R402" s="8"/>
    </row>
    <row r="403" spans="1:18" s="30" customFormat="1" x14ac:dyDescent="0.15">
      <c r="A403" s="15" t="s">
        <v>438</v>
      </c>
      <c r="B403" s="30" t="str">
        <f>IFERROR(VLOOKUP(A403,'NETSUITE ORIGINAL DATA'!$A$8:$J$957,2,FALSE),0)</f>
        <v>DM Watering Can</v>
      </c>
      <c r="C403" s="6"/>
      <c r="D403" s="63">
        <f>IFERROR(VLOOKUP($A403,'ORION ORIGINAL DATA'!$A$231:$H$234,3,0),0)</f>
        <v>0</v>
      </c>
      <c r="E403" s="6">
        <f>IFERROR(VLOOKUP($A403,'ORION ORIGINAL DATA'!$A$237:$H$305,3,0),0)</f>
        <v>0</v>
      </c>
      <c r="F403" s="6">
        <f>SUMIF('ORION ORIGINAL DATA'!$A$8:$A$228,$A403,'ORION ORIGINAL DATA'!$C$8:$C$228)</f>
        <v>0</v>
      </c>
      <c r="G403" s="8">
        <f t="shared" si="24"/>
        <v>0</v>
      </c>
      <c r="H403" s="6">
        <f>SUMIF('NETSUITE ORIGINAL DATA'!$A$8:$A$5000,$A403,'NETSUITE ORIGINAL DATA'!$E$8:$E$5000)</f>
        <v>0</v>
      </c>
      <c r="I403" s="66">
        <f t="shared" si="25"/>
        <v>0</v>
      </c>
      <c r="K403" s="63">
        <f>SUMIF('ORION ORIGINAL DATA'!$A$8:$A$305,$A403,'ORION ORIGINAL DATA'!$D$8:$D$305)+D403</f>
        <v>0</v>
      </c>
      <c r="L403" s="6">
        <f>SUMIF('NETSUITE ORIGINAL DATA'!$A$8:$A$5000,$A403,'NETSUITE ORIGINAL DATA'!$G$8:$G$5000)</f>
        <v>0</v>
      </c>
      <c r="M403" s="68">
        <f t="shared" si="26"/>
        <v>0</v>
      </c>
      <c r="N403" s="6"/>
      <c r="O403" s="63">
        <f>SUMIF('ORION ORIGINAL DATA'!$A$8:$A$305,$A403,'ORION ORIGINAL DATA'!$E$8:$E$305)-D403</f>
        <v>0</v>
      </c>
      <c r="P403" s="6">
        <f>SUMIF('NETSUITE ORIGINAL DATA'!$A$8:$A$5000,$A403,'NETSUITE ORIGINAL DATA'!$E$8:$E$5000)-SUMIF('NETSUITE ORIGINAL DATA'!$A$8:$A$5000,$A403,'NETSUITE ORIGINAL DATA'!$G$8:$G$5000)</f>
        <v>0</v>
      </c>
      <c r="Q403" s="66">
        <f t="shared" si="27"/>
        <v>0</v>
      </c>
      <c r="R403" s="8"/>
    </row>
    <row r="404" spans="1:18" s="30" customFormat="1" x14ac:dyDescent="0.15">
      <c r="A404" s="15" t="s">
        <v>439</v>
      </c>
      <c r="B404" s="30" t="str">
        <f>IFERROR(VLOOKUP(A404,'NETSUITE ORIGINAL DATA'!$A$8:$J$957,2,FALSE),0)</f>
        <v>DM Watering Can Assembly</v>
      </c>
      <c r="C404" s="6"/>
      <c r="D404" s="63">
        <f>IFERROR(VLOOKUP($A404,'ORION ORIGINAL DATA'!$A$231:$H$234,3,0),0)</f>
        <v>0</v>
      </c>
      <c r="E404" s="6">
        <f>IFERROR(VLOOKUP($A404,'ORION ORIGINAL DATA'!$A$237:$H$305,3,0),0)</f>
        <v>0</v>
      </c>
      <c r="F404" s="6">
        <f>SUMIF('ORION ORIGINAL DATA'!$A$8:$A$228,$A404,'ORION ORIGINAL DATA'!$C$8:$C$228)</f>
        <v>0</v>
      </c>
      <c r="G404" s="8">
        <f t="shared" si="24"/>
        <v>0</v>
      </c>
      <c r="H404" s="6">
        <f>SUMIF('NETSUITE ORIGINAL DATA'!$A$8:$A$5000,$A404,'NETSUITE ORIGINAL DATA'!$E$8:$E$5000)</f>
        <v>0</v>
      </c>
      <c r="I404" s="66">
        <f t="shared" si="25"/>
        <v>0</v>
      </c>
      <c r="K404" s="63">
        <f>SUMIF('ORION ORIGINAL DATA'!$A$8:$A$305,$A404,'ORION ORIGINAL DATA'!$D$8:$D$305)+D404</f>
        <v>0</v>
      </c>
      <c r="L404" s="6">
        <f>SUMIF('NETSUITE ORIGINAL DATA'!$A$8:$A$5000,$A404,'NETSUITE ORIGINAL DATA'!$G$8:$G$5000)</f>
        <v>0</v>
      </c>
      <c r="M404" s="68">
        <f t="shared" si="26"/>
        <v>0</v>
      </c>
      <c r="N404" s="6"/>
      <c r="O404" s="63">
        <f>SUMIF('ORION ORIGINAL DATA'!$A$8:$A$305,$A404,'ORION ORIGINAL DATA'!$E$8:$E$305)-D404</f>
        <v>0</v>
      </c>
      <c r="P404" s="6">
        <f>SUMIF('NETSUITE ORIGINAL DATA'!$A$8:$A$5000,$A404,'NETSUITE ORIGINAL DATA'!$E$8:$E$5000)-SUMIF('NETSUITE ORIGINAL DATA'!$A$8:$A$5000,$A404,'NETSUITE ORIGINAL DATA'!$G$8:$G$5000)</f>
        <v>0</v>
      </c>
      <c r="Q404" s="66">
        <f t="shared" si="27"/>
        <v>0</v>
      </c>
      <c r="R404" s="8"/>
    </row>
    <row r="405" spans="1:18" s="30" customFormat="1" x14ac:dyDescent="0.15">
      <c r="A405" s="15" t="s">
        <v>440</v>
      </c>
      <c r="B405" s="30" t="str">
        <f>IFERROR(VLOOKUP(A405,'NETSUITE ORIGINAL DATA'!$A$8:$J$957,2,FALSE),0)</f>
        <v>Nail Grey</v>
      </c>
      <c r="C405" s="6"/>
      <c r="D405" s="63">
        <f>IFERROR(VLOOKUP($A405,'ORION ORIGINAL DATA'!$A$231:$H$234,3,0),0)</f>
        <v>0</v>
      </c>
      <c r="E405" s="6">
        <f>IFERROR(VLOOKUP($A405,'ORION ORIGINAL DATA'!$A$237:$H$305,3,0),0)</f>
        <v>0</v>
      </c>
      <c r="F405" s="6">
        <f>SUMIF('ORION ORIGINAL DATA'!$A$8:$A$228,$A405,'ORION ORIGINAL DATA'!$C$8:$C$228)</f>
        <v>0</v>
      </c>
      <c r="G405" s="8">
        <f t="shared" si="24"/>
        <v>0</v>
      </c>
      <c r="H405" s="6">
        <f>SUMIF('NETSUITE ORIGINAL DATA'!$A$8:$A$5000,$A405,'NETSUITE ORIGINAL DATA'!$E$8:$E$5000)</f>
        <v>0</v>
      </c>
      <c r="I405" s="66">
        <f t="shared" si="25"/>
        <v>0</v>
      </c>
      <c r="K405" s="63">
        <f>SUMIF('ORION ORIGINAL DATA'!$A$8:$A$305,$A405,'ORION ORIGINAL DATA'!$D$8:$D$305)+D405</f>
        <v>0</v>
      </c>
      <c r="L405" s="6">
        <f>SUMIF('NETSUITE ORIGINAL DATA'!$A$8:$A$5000,$A405,'NETSUITE ORIGINAL DATA'!$G$8:$G$5000)</f>
        <v>0</v>
      </c>
      <c r="M405" s="68">
        <f t="shared" si="26"/>
        <v>0</v>
      </c>
      <c r="N405" s="6"/>
      <c r="O405" s="63">
        <f>SUMIF('ORION ORIGINAL DATA'!$A$8:$A$305,$A405,'ORION ORIGINAL DATA'!$E$8:$E$305)-D405</f>
        <v>0</v>
      </c>
      <c r="P405" s="6">
        <f>SUMIF('NETSUITE ORIGINAL DATA'!$A$8:$A$5000,$A405,'NETSUITE ORIGINAL DATA'!$E$8:$E$5000)-SUMIF('NETSUITE ORIGINAL DATA'!$A$8:$A$5000,$A405,'NETSUITE ORIGINAL DATA'!$G$8:$G$5000)</f>
        <v>0</v>
      </c>
      <c r="Q405" s="66">
        <f t="shared" si="27"/>
        <v>0</v>
      </c>
      <c r="R405" s="8"/>
    </row>
    <row r="406" spans="1:18" s="30" customFormat="1" x14ac:dyDescent="0.15">
      <c r="A406" s="15" t="s">
        <v>441</v>
      </c>
      <c r="B406" s="30" t="str">
        <f>IFERROR(VLOOKUP(A406,'NETSUITE ORIGINAL DATA'!$A$8:$J$957,2,FALSE),0)</f>
        <v>Nut Grey</v>
      </c>
      <c r="C406" s="6"/>
      <c r="D406" s="63">
        <f>IFERROR(VLOOKUP($A406,'ORION ORIGINAL DATA'!$A$231:$H$234,3,0),0)</f>
        <v>0</v>
      </c>
      <c r="E406" s="6">
        <f>IFERROR(VLOOKUP($A406,'ORION ORIGINAL DATA'!$A$237:$H$305,3,0),0)</f>
        <v>0</v>
      </c>
      <c r="F406" s="6">
        <f>SUMIF('ORION ORIGINAL DATA'!$A$8:$A$228,$A406,'ORION ORIGINAL DATA'!$C$8:$C$228)</f>
        <v>0</v>
      </c>
      <c r="G406" s="8">
        <f t="shared" si="24"/>
        <v>0</v>
      </c>
      <c r="H406" s="6">
        <f>SUMIF('NETSUITE ORIGINAL DATA'!$A$8:$A$5000,$A406,'NETSUITE ORIGINAL DATA'!$E$8:$E$5000)</f>
        <v>0</v>
      </c>
      <c r="I406" s="66">
        <f t="shared" si="25"/>
        <v>0</v>
      </c>
      <c r="K406" s="63">
        <f>SUMIF('ORION ORIGINAL DATA'!$A$8:$A$305,$A406,'ORION ORIGINAL DATA'!$D$8:$D$305)+D406</f>
        <v>0</v>
      </c>
      <c r="L406" s="6">
        <f>SUMIF('NETSUITE ORIGINAL DATA'!$A$8:$A$5000,$A406,'NETSUITE ORIGINAL DATA'!$G$8:$G$5000)</f>
        <v>0</v>
      </c>
      <c r="M406" s="68">
        <f t="shared" si="26"/>
        <v>0</v>
      </c>
      <c r="N406" s="6"/>
      <c r="O406" s="63">
        <f>SUMIF('ORION ORIGINAL DATA'!$A$8:$A$305,$A406,'ORION ORIGINAL DATA'!$E$8:$E$305)-D406</f>
        <v>0</v>
      </c>
      <c r="P406" s="6">
        <f>SUMIF('NETSUITE ORIGINAL DATA'!$A$8:$A$5000,$A406,'NETSUITE ORIGINAL DATA'!$E$8:$E$5000)-SUMIF('NETSUITE ORIGINAL DATA'!$A$8:$A$5000,$A406,'NETSUITE ORIGINAL DATA'!$G$8:$G$5000)</f>
        <v>0</v>
      </c>
      <c r="Q406" s="66">
        <f t="shared" si="27"/>
        <v>0</v>
      </c>
      <c r="R406" s="8"/>
    </row>
    <row r="407" spans="1:18" s="30" customFormat="1" x14ac:dyDescent="0.15">
      <c r="A407" s="15" t="s">
        <v>442</v>
      </c>
      <c r="B407" s="30" t="str">
        <f>IFERROR(VLOOKUP(A407,'NETSUITE ORIGINAL DATA'!$A$8:$J$957,2,FALSE),0)</f>
        <v>Organic AP Flour - Lbs.</v>
      </c>
      <c r="C407" s="6"/>
      <c r="D407" s="63">
        <f>IFERROR(VLOOKUP($A407,'ORION ORIGINAL DATA'!$A$231:$H$234,3,0),0)</f>
        <v>0</v>
      </c>
      <c r="E407" s="6">
        <f>IFERROR(VLOOKUP($A407,'ORION ORIGINAL DATA'!$A$237:$H$305,3,0),0)</f>
        <v>0</v>
      </c>
      <c r="F407" s="6">
        <f>SUMIF('ORION ORIGINAL DATA'!$A$8:$A$228,$A407,'ORION ORIGINAL DATA'!$C$8:$C$228)</f>
        <v>0</v>
      </c>
      <c r="G407" s="8">
        <f t="shared" si="24"/>
        <v>0</v>
      </c>
      <c r="H407" s="6">
        <f>SUMIF('NETSUITE ORIGINAL DATA'!$A$8:$A$5000,$A407,'NETSUITE ORIGINAL DATA'!$E$8:$E$5000)</f>
        <v>0</v>
      </c>
      <c r="I407" s="66">
        <f t="shared" si="25"/>
        <v>0</v>
      </c>
      <c r="K407" s="63">
        <f>SUMIF('ORION ORIGINAL DATA'!$A$8:$A$305,$A407,'ORION ORIGINAL DATA'!$D$8:$D$305)+D407</f>
        <v>0</v>
      </c>
      <c r="L407" s="6">
        <f>SUMIF('NETSUITE ORIGINAL DATA'!$A$8:$A$5000,$A407,'NETSUITE ORIGINAL DATA'!$G$8:$G$5000)</f>
        <v>0</v>
      </c>
      <c r="M407" s="68">
        <f t="shared" si="26"/>
        <v>0</v>
      </c>
      <c r="N407" s="6"/>
      <c r="O407" s="63">
        <f>SUMIF('ORION ORIGINAL DATA'!$A$8:$A$305,$A407,'ORION ORIGINAL DATA'!$E$8:$E$305)-D407</f>
        <v>0</v>
      </c>
      <c r="P407" s="6">
        <f>SUMIF('NETSUITE ORIGINAL DATA'!$A$8:$A$5000,$A407,'NETSUITE ORIGINAL DATA'!$E$8:$E$5000)-SUMIF('NETSUITE ORIGINAL DATA'!$A$8:$A$5000,$A407,'NETSUITE ORIGINAL DATA'!$G$8:$G$5000)</f>
        <v>0</v>
      </c>
      <c r="Q407" s="66">
        <f t="shared" si="27"/>
        <v>0</v>
      </c>
      <c r="R407" s="8"/>
    </row>
    <row r="408" spans="1:18" s="30" customFormat="1" x14ac:dyDescent="0.15">
      <c r="A408" s="15" t="s">
        <v>443</v>
      </c>
      <c r="B408" s="30">
        <f>IFERROR(VLOOKUP(A408,'NETSUITE ORIGINAL DATA'!$A$8:$J$987,2,FALSE),0)</f>
        <v>0</v>
      </c>
      <c r="C408" s="6"/>
      <c r="D408" s="63">
        <f>IFERROR(VLOOKUP($A408,'ORION ORIGINAL DATA'!$A$231:$H$234,3,0),0)</f>
        <v>0</v>
      </c>
      <c r="E408" s="6">
        <f>IFERROR(VLOOKUP($A408,'ORION ORIGINAL DATA'!$A$237:$H$305,3,0),0)</f>
        <v>0</v>
      </c>
      <c r="F408" s="6">
        <f>SUMIF('ORION ORIGINAL DATA'!$A$8:$A$228,$A408,'ORION ORIGINAL DATA'!$C$8:$C$228)</f>
        <v>0</v>
      </c>
      <c r="G408" s="8">
        <f t="shared" si="24"/>
        <v>0</v>
      </c>
      <c r="H408" s="6">
        <f>SUMIF('NETSUITE ORIGINAL DATA'!$A$8:$A$5000,$A408,'NETSUITE ORIGINAL DATA'!$E$8:$E$5000)</f>
        <v>0</v>
      </c>
      <c r="I408" s="66">
        <f t="shared" si="25"/>
        <v>0</v>
      </c>
      <c r="K408" s="63">
        <f>SUMIF('ORION ORIGINAL DATA'!$A$8:$A$305,$A408,'ORION ORIGINAL DATA'!$D$8:$D$305)+D408</f>
        <v>0</v>
      </c>
      <c r="L408" s="6">
        <f>SUMIF('NETSUITE ORIGINAL DATA'!$A$8:$A$5000,$A408,'NETSUITE ORIGINAL DATA'!$G$8:$G$5000)</f>
        <v>0</v>
      </c>
      <c r="M408" s="68">
        <f t="shared" si="26"/>
        <v>0</v>
      </c>
      <c r="N408" s="6"/>
      <c r="O408" s="63">
        <f>SUMIF('ORION ORIGINAL DATA'!$A$8:$A$305,$A408,'ORION ORIGINAL DATA'!$E$8:$E$305)-D408</f>
        <v>0</v>
      </c>
      <c r="P408" s="6">
        <f>SUMIF('NETSUITE ORIGINAL DATA'!$A$8:$A$5000,$A408,'NETSUITE ORIGINAL DATA'!$E$8:$E$5000)-SUMIF('NETSUITE ORIGINAL DATA'!$A$8:$A$5000,$A408,'NETSUITE ORIGINAL DATA'!$G$8:$G$5000)</f>
        <v>0</v>
      </c>
      <c r="Q408" s="66">
        <f t="shared" si="27"/>
        <v>0</v>
      </c>
      <c r="R408" s="8"/>
    </row>
    <row r="409" spans="1:18" s="30" customFormat="1" x14ac:dyDescent="0.15">
      <c r="A409" s="15" t="s">
        <v>444</v>
      </c>
      <c r="B409" s="30">
        <f>IFERROR(VLOOKUP(A409,'NETSUITE ORIGINAL DATA'!$A$8:$J$987,2,FALSE),0)</f>
        <v>0</v>
      </c>
      <c r="C409" s="6"/>
      <c r="D409" s="63">
        <f>IFERROR(VLOOKUP($A409,'ORION ORIGINAL DATA'!$A$231:$H$234,3,0),0)</f>
        <v>0</v>
      </c>
      <c r="E409" s="6">
        <f>IFERROR(VLOOKUP($A409,'ORION ORIGINAL DATA'!$A$237:$H$305,3,0),0)</f>
        <v>0</v>
      </c>
      <c r="F409" s="6">
        <f>SUMIF('ORION ORIGINAL DATA'!$A$8:$A$228,$A409,'ORION ORIGINAL DATA'!$C$8:$C$228)</f>
        <v>0</v>
      </c>
      <c r="G409" s="8">
        <f t="shared" si="24"/>
        <v>0</v>
      </c>
      <c r="H409" s="6">
        <f>SUMIF('NETSUITE ORIGINAL DATA'!$A$8:$A$5000,$A409,'NETSUITE ORIGINAL DATA'!$E$8:$E$5000)</f>
        <v>0</v>
      </c>
      <c r="I409" s="66">
        <f t="shared" si="25"/>
        <v>0</v>
      </c>
      <c r="K409" s="63">
        <f>SUMIF('ORION ORIGINAL DATA'!$A$8:$A$305,$A409,'ORION ORIGINAL DATA'!$D$8:$D$305)+D409</f>
        <v>0</v>
      </c>
      <c r="L409" s="6">
        <f>SUMIF('NETSUITE ORIGINAL DATA'!$A$8:$A$5000,$A409,'NETSUITE ORIGINAL DATA'!$G$8:$G$5000)</f>
        <v>0</v>
      </c>
      <c r="M409" s="68">
        <f t="shared" si="26"/>
        <v>0</v>
      </c>
      <c r="N409" s="6"/>
      <c r="O409" s="63">
        <f>SUMIF('ORION ORIGINAL DATA'!$A$8:$A$305,$A409,'ORION ORIGINAL DATA'!$E$8:$E$305)-D409</f>
        <v>0</v>
      </c>
      <c r="P409" s="6">
        <f>SUMIF('NETSUITE ORIGINAL DATA'!$A$8:$A$5000,$A409,'NETSUITE ORIGINAL DATA'!$E$8:$E$5000)-SUMIF('NETSUITE ORIGINAL DATA'!$A$8:$A$5000,$A409,'NETSUITE ORIGINAL DATA'!$G$8:$G$5000)</f>
        <v>0</v>
      </c>
      <c r="Q409" s="66">
        <f t="shared" si="27"/>
        <v>0</v>
      </c>
      <c r="R409" s="8"/>
    </row>
    <row r="410" spans="1:18" s="30" customFormat="1" x14ac:dyDescent="0.15">
      <c r="A410" s="15" t="s">
        <v>445</v>
      </c>
      <c r="B410" s="30">
        <f>IFERROR(VLOOKUP(A410,'NETSUITE ORIGINAL DATA'!$A$8:$J$987,2,FALSE),0)</f>
        <v>0</v>
      </c>
      <c r="C410" s="6"/>
      <c r="D410" s="63">
        <f>IFERROR(VLOOKUP($A410,'ORION ORIGINAL DATA'!$A$231:$H$234,3,0),0)</f>
        <v>0</v>
      </c>
      <c r="E410" s="6">
        <f>IFERROR(VLOOKUP($A410,'ORION ORIGINAL DATA'!$A$237:$H$305,3,0),0)</f>
        <v>0</v>
      </c>
      <c r="F410" s="6">
        <f>SUMIF('ORION ORIGINAL DATA'!$A$8:$A$228,$A410,'ORION ORIGINAL DATA'!$C$8:$C$228)</f>
        <v>0</v>
      </c>
      <c r="G410" s="8">
        <f t="shared" si="24"/>
        <v>0</v>
      </c>
      <c r="H410" s="6">
        <f>SUMIF('NETSUITE ORIGINAL DATA'!$A$8:$A$5000,$A410,'NETSUITE ORIGINAL DATA'!$E$8:$E$5000)</f>
        <v>0</v>
      </c>
      <c r="I410" s="66">
        <f t="shared" si="25"/>
        <v>0</v>
      </c>
      <c r="K410" s="63">
        <f>SUMIF('ORION ORIGINAL DATA'!$A$8:$A$305,$A410,'ORION ORIGINAL DATA'!$D$8:$D$305)+D410</f>
        <v>0</v>
      </c>
      <c r="L410" s="6">
        <f>SUMIF('NETSUITE ORIGINAL DATA'!$A$8:$A$5000,$A410,'NETSUITE ORIGINAL DATA'!$G$8:$G$5000)</f>
        <v>0</v>
      </c>
      <c r="M410" s="68">
        <f t="shared" si="26"/>
        <v>0</v>
      </c>
      <c r="N410" s="6"/>
      <c r="O410" s="63">
        <f>SUMIF('ORION ORIGINAL DATA'!$A$8:$A$305,$A410,'ORION ORIGINAL DATA'!$E$8:$E$305)-D410</f>
        <v>0</v>
      </c>
      <c r="P410" s="6">
        <f>SUMIF('NETSUITE ORIGINAL DATA'!$A$8:$A$5000,$A410,'NETSUITE ORIGINAL DATA'!$E$8:$E$5000)-SUMIF('NETSUITE ORIGINAL DATA'!$A$8:$A$5000,$A410,'NETSUITE ORIGINAL DATA'!$G$8:$G$5000)</f>
        <v>0</v>
      </c>
      <c r="Q410" s="66">
        <f t="shared" si="27"/>
        <v>0</v>
      </c>
      <c r="R410" s="8"/>
    </row>
    <row r="411" spans="1:18" s="30" customFormat="1" x14ac:dyDescent="0.15">
      <c r="A411" s="15" t="s">
        <v>446</v>
      </c>
      <c r="B411" s="30">
        <f>IFERROR(VLOOKUP(A411,'NETSUITE ORIGINAL DATA'!$A$8:$J$987,2,FALSE),0)</f>
        <v>0</v>
      </c>
      <c r="C411" s="6"/>
      <c r="D411" s="63">
        <f>IFERROR(VLOOKUP($A411,'ORION ORIGINAL DATA'!$A$231:$H$234,3,0),0)</f>
        <v>0</v>
      </c>
      <c r="E411" s="6">
        <f>IFERROR(VLOOKUP($A411,'ORION ORIGINAL DATA'!$A$237:$H$305,3,0),0)</f>
        <v>0</v>
      </c>
      <c r="F411" s="6">
        <f>SUMIF('ORION ORIGINAL DATA'!$A$8:$A$228,$A411,'ORION ORIGINAL DATA'!$C$8:$C$228)</f>
        <v>0</v>
      </c>
      <c r="G411" s="8">
        <f t="shared" si="24"/>
        <v>0</v>
      </c>
      <c r="H411" s="6">
        <f>SUMIF('NETSUITE ORIGINAL DATA'!$A$8:$A$5000,$A411,'NETSUITE ORIGINAL DATA'!$E$8:$E$5000)</f>
        <v>0</v>
      </c>
      <c r="I411" s="66">
        <f t="shared" si="25"/>
        <v>0</v>
      </c>
      <c r="K411" s="63">
        <f>SUMIF('ORION ORIGINAL DATA'!$A$8:$A$305,$A411,'ORION ORIGINAL DATA'!$D$8:$D$305)+D411</f>
        <v>0</v>
      </c>
      <c r="L411" s="6">
        <f>SUMIF('NETSUITE ORIGINAL DATA'!$A$8:$A$5000,$A411,'NETSUITE ORIGINAL DATA'!$G$8:$G$5000)</f>
        <v>0</v>
      </c>
      <c r="M411" s="68">
        <f t="shared" si="26"/>
        <v>0</v>
      </c>
      <c r="N411" s="6"/>
      <c r="O411" s="63">
        <f>SUMIF('ORION ORIGINAL DATA'!$A$8:$A$305,$A411,'ORION ORIGINAL DATA'!$E$8:$E$305)-D411</f>
        <v>0</v>
      </c>
      <c r="P411" s="6">
        <f>SUMIF('NETSUITE ORIGINAL DATA'!$A$8:$A$5000,$A411,'NETSUITE ORIGINAL DATA'!$E$8:$E$5000)-SUMIF('NETSUITE ORIGINAL DATA'!$A$8:$A$5000,$A411,'NETSUITE ORIGINAL DATA'!$G$8:$G$5000)</f>
        <v>0</v>
      </c>
      <c r="Q411" s="66">
        <f t="shared" si="27"/>
        <v>0</v>
      </c>
      <c r="R411" s="8"/>
    </row>
    <row r="412" spans="1:18" s="30" customFormat="1" x14ac:dyDescent="0.15">
      <c r="A412" s="15" t="s">
        <v>447</v>
      </c>
      <c r="B412" s="30">
        <f>IFERROR(VLOOKUP(A412,'NETSUITE ORIGINAL DATA'!$A$8:$J$987,2,FALSE),0)</f>
        <v>0</v>
      </c>
      <c r="C412" s="6"/>
      <c r="D412" s="63">
        <f>IFERROR(VLOOKUP($A412,'ORION ORIGINAL DATA'!$A$231:$H$234,3,0),0)</f>
        <v>0</v>
      </c>
      <c r="E412" s="6">
        <f>IFERROR(VLOOKUP($A412,'ORION ORIGINAL DATA'!$A$237:$H$305,3,0),0)</f>
        <v>0</v>
      </c>
      <c r="F412" s="6">
        <f>SUMIF('ORION ORIGINAL DATA'!$A$8:$A$228,$A412,'ORION ORIGINAL DATA'!$C$8:$C$228)</f>
        <v>0</v>
      </c>
      <c r="G412" s="8">
        <f t="shared" si="24"/>
        <v>0</v>
      </c>
      <c r="H412" s="6">
        <f>SUMIF('NETSUITE ORIGINAL DATA'!$A$8:$A$5000,$A412,'NETSUITE ORIGINAL DATA'!$E$8:$E$5000)</f>
        <v>0</v>
      </c>
      <c r="I412" s="66">
        <f t="shared" si="25"/>
        <v>0</v>
      </c>
      <c r="K412" s="63">
        <f>SUMIF('ORION ORIGINAL DATA'!$A$8:$A$305,$A412,'ORION ORIGINAL DATA'!$D$8:$D$305)+D412</f>
        <v>0</v>
      </c>
      <c r="L412" s="6">
        <f>SUMIF('NETSUITE ORIGINAL DATA'!$A$8:$A$5000,$A412,'NETSUITE ORIGINAL DATA'!$G$8:$G$5000)</f>
        <v>0</v>
      </c>
      <c r="M412" s="68">
        <f t="shared" si="26"/>
        <v>0</v>
      </c>
      <c r="N412" s="6"/>
      <c r="O412" s="63">
        <f>SUMIF('ORION ORIGINAL DATA'!$A$8:$A$305,$A412,'ORION ORIGINAL DATA'!$E$8:$E$305)-D412</f>
        <v>0</v>
      </c>
      <c r="P412" s="6">
        <f>SUMIF('NETSUITE ORIGINAL DATA'!$A$8:$A$5000,$A412,'NETSUITE ORIGINAL DATA'!$E$8:$E$5000)-SUMIF('NETSUITE ORIGINAL DATA'!$A$8:$A$5000,$A412,'NETSUITE ORIGINAL DATA'!$G$8:$G$5000)</f>
        <v>0</v>
      </c>
      <c r="Q412" s="66">
        <f t="shared" si="27"/>
        <v>0</v>
      </c>
      <c r="R412" s="8"/>
    </row>
    <row r="413" spans="1:18" s="30" customFormat="1" x14ac:dyDescent="0.15">
      <c r="A413" s="15" t="s">
        <v>448</v>
      </c>
      <c r="B413" s="30">
        <f>IFERROR(VLOOKUP(A413,'NETSUITE ORIGINAL DATA'!$A$8:$J$987,2,FALSE),0)</f>
        <v>0</v>
      </c>
      <c r="C413" s="6"/>
      <c r="D413" s="63">
        <f>IFERROR(VLOOKUP($A413,'ORION ORIGINAL DATA'!$A$231:$H$234,3,0),0)</f>
        <v>0</v>
      </c>
      <c r="E413" s="6">
        <f>IFERROR(VLOOKUP($A413,'ORION ORIGINAL DATA'!$A$237:$H$305,3,0),0)</f>
        <v>0</v>
      </c>
      <c r="F413" s="6">
        <f>SUMIF('ORION ORIGINAL DATA'!$A$8:$A$228,$A413,'ORION ORIGINAL DATA'!$C$8:$C$228)</f>
        <v>0</v>
      </c>
      <c r="G413" s="8">
        <f t="shared" si="24"/>
        <v>0</v>
      </c>
      <c r="H413" s="6">
        <f>SUMIF('NETSUITE ORIGINAL DATA'!$A$8:$A$5000,$A413,'NETSUITE ORIGINAL DATA'!$E$8:$E$5000)</f>
        <v>0</v>
      </c>
      <c r="I413" s="66">
        <f t="shared" si="25"/>
        <v>0</v>
      </c>
      <c r="K413" s="63">
        <f>SUMIF('ORION ORIGINAL DATA'!$A$8:$A$305,$A413,'ORION ORIGINAL DATA'!$D$8:$D$305)+D413</f>
        <v>0</v>
      </c>
      <c r="L413" s="6">
        <f>SUMIF('NETSUITE ORIGINAL DATA'!$A$8:$A$5000,$A413,'NETSUITE ORIGINAL DATA'!$G$8:$G$5000)</f>
        <v>0</v>
      </c>
      <c r="M413" s="68">
        <f t="shared" si="26"/>
        <v>0</v>
      </c>
      <c r="N413" s="6"/>
      <c r="O413" s="63">
        <f>SUMIF('ORION ORIGINAL DATA'!$A$8:$A$305,$A413,'ORION ORIGINAL DATA'!$E$8:$E$305)-D413</f>
        <v>0</v>
      </c>
      <c r="P413" s="6">
        <f>SUMIF('NETSUITE ORIGINAL DATA'!$A$8:$A$5000,$A413,'NETSUITE ORIGINAL DATA'!$E$8:$E$5000)-SUMIF('NETSUITE ORIGINAL DATA'!$A$8:$A$5000,$A413,'NETSUITE ORIGINAL DATA'!$G$8:$G$5000)</f>
        <v>0</v>
      </c>
      <c r="Q413" s="66">
        <f t="shared" si="27"/>
        <v>0</v>
      </c>
      <c r="R413" s="8"/>
    </row>
    <row r="414" spans="1:18" s="30" customFormat="1" x14ac:dyDescent="0.15">
      <c r="A414" s="15" t="s">
        <v>449</v>
      </c>
      <c r="B414" s="30">
        <f>IFERROR(VLOOKUP(A414,'NETSUITE ORIGINAL DATA'!$A$8:$J$987,2,FALSE),0)</f>
        <v>0</v>
      </c>
      <c r="C414" s="6"/>
      <c r="D414" s="63">
        <f>IFERROR(VLOOKUP($A414,'ORION ORIGINAL DATA'!$A$231:$H$234,3,0),0)</f>
        <v>0</v>
      </c>
      <c r="E414" s="6">
        <f>IFERROR(VLOOKUP($A414,'ORION ORIGINAL DATA'!$A$237:$H$305,3,0),0)</f>
        <v>0</v>
      </c>
      <c r="F414" s="6">
        <f>SUMIF('ORION ORIGINAL DATA'!$A$8:$A$228,$A414,'ORION ORIGINAL DATA'!$C$8:$C$228)</f>
        <v>0</v>
      </c>
      <c r="G414" s="8">
        <f t="shared" si="24"/>
        <v>0</v>
      </c>
      <c r="H414" s="6">
        <f>SUMIF('NETSUITE ORIGINAL DATA'!$A$8:$A$5000,$A414,'NETSUITE ORIGINAL DATA'!$E$8:$E$5000)</f>
        <v>0</v>
      </c>
      <c r="I414" s="66">
        <f t="shared" si="25"/>
        <v>0</v>
      </c>
      <c r="K414" s="63">
        <f>SUMIF('ORION ORIGINAL DATA'!$A$8:$A$305,$A414,'ORION ORIGINAL DATA'!$D$8:$D$305)+D414</f>
        <v>0</v>
      </c>
      <c r="L414" s="6">
        <f>SUMIF('NETSUITE ORIGINAL DATA'!$A$8:$A$5000,$A414,'NETSUITE ORIGINAL DATA'!$G$8:$G$5000)</f>
        <v>0</v>
      </c>
      <c r="M414" s="68">
        <f t="shared" si="26"/>
        <v>0</v>
      </c>
      <c r="N414" s="6"/>
      <c r="O414" s="63">
        <f>SUMIF('ORION ORIGINAL DATA'!$A$8:$A$305,$A414,'ORION ORIGINAL DATA'!$E$8:$E$305)-D414</f>
        <v>0</v>
      </c>
      <c r="P414" s="6">
        <f>SUMIF('NETSUITE ORIGINAL DATA'!$A$8:$A$5000,$A414,'NETSUITE ORIGINAL DATA'!$E$8:$E$5000)-SUMIF('NETSUITE ORIGINAL DATA'!$A$8:$A$5000,$A414,'NETSUITE ORIGINAL DATA'!$G$8:$G$5000)</f>
        <v>0</v>
      </c>
      <c r="Q414" s="66">
        <f t="shared" si="27"/>
        <v>0</v>
      </c>
      <c r="R414" s="8"/>
    </row>
    <row r="415" spans="1:18" s="30" customFormat="1" x14ac:dyDescent="0.15">
      <c r="A415" s="15" t="s">
        <v>450</v>
      </c>
      <c r="B415" s="30" t="str">
        <f>IFERROR(VLOOKUP(A415,'NETSUITE ORIGINAL DATA'!$A$8:$J$957,2,FALSE),0)</f>
        <v>Sandwich Shop and Pizza Parlor Onions</v>
      </c>
      <c r="C415" s="6"/>
      <c r="D415" s="63">
        <f>IFERROR(VLOOKUP($A415,'ORION ORIGINAL DATA'!$A$231:$H$234,3,0),0)</f>
        <v>0</v>
      </c>
      <c r="E415" s="6">
        <f>IFERROR(VLOOKUP($A415,'ORION ORIGINAL DATA'!$A$237:$H$305,3,0),0)</f>
        <v>0</v>
      </c>
      <c r="F415" s="6">
        <f>SUMIF('ORION ORIGINAL DATA'!$A$8:$A$228,$A415,'ORION ORIGINAL DATA'!$C$8:$C$228)</f>
        <v>0</v>
      </c>
      <c r="G415" s="8">
        <f t="shared" si="24"/>
        <v>0</v>
      </c>
      <c r="H415" s="6">
        <f>SUMIF('NETSUITE ORIGINAL DATA'!$A$8:$A$5000,$A415,'NETSUITE ORIGINAL DATA'!$E$8:$E$5000)</f>
        <v>0</v>
      </c>
      <c r="I415" s="66">
        <f t="shared" si="25"/>
        <v>0</v>
      </c>
      <c r="K415" s="63">
        <f>SUMIF('ORION ORIGINAL DATA'!$A$8:$A$305,$A415,'ORION ORIGINAL DATA'!$D$8:$D$305)+D415</f>
        <v>0</v>
      </c>
      <c r="L415" s="6">
        <f>SUMIF('NETSUITE ORIGINAL DATA'!$A$8:$A$5000,$A415,'NETSUITE ORIGINAL DATA'!$G$8:$G$5000)</f>
        <v>0</v>
      </c>
      <c r="M415" s="68">
        <f t="shared" si="26"/>
        <v>0</v>
      </c>
      <c r="N415" s="6"/>
      <c r="O415" s="63">
        <f>SUMIF('ORION ORIGINAL DATA'!$A$8:$A$305,$A415,'ORION ORIGINAL DATA'!$E$8:$E$305)-D415</f>
        <v>0</v>
      </c>
      <c r="P415" s="6">
        <f>SUMIF('NETSUITE ORIGINAL DATA'!$A$8:$A$5000,$A415,'NETSUITE ORIGINAL DATA'!$E$8:$E$5000)-SUMIF('NETSUITE ORIGINAL DATA'!$A$8:$A$5000,$A415,'NETSUITE ORIGINAL DATA'!$G$8:$G$5000)</f>
        <v>0</v>
      </c>
      <c r="Q415" s="66">
        <f t="shared" si="27"/>
        <v>0</v>
      </c>
      <c r="R415" s="8"/>
    </row>
    <row r="416" spans="1:18" s="30" customFormat="1" x14ac:dyDescent="0.15">
      <c r="A416" s="15" t="s">
        <v>451</v>
      </c>
      <c r="B416" s="30" t="str">
        <f>IFERROR(VLOOKUP(A416,'NETSUITE ORIGINAL DATA'!$A$8:$J$957,2,FALSE),0)</f>
        <v>PBK Custom Cupcake Set</v>
      </c>
      <c r="C416" s="6"/>
      <c r="D416" s="63">
        <f>IFERROR(VLOOKUP($A416,'ORION ORIGINAL DATA'!$A$231:$H$234,3,0),0)</f>
        <v>0</v>
      </c>
      <c r="E416" s="6">
        <f>IFERROR(VLOOKUP($A416,'ORION ORIGINAL DATA'!$A$237:$H$305,3,0),0)</f>
        <v>0</v>
      </c>
      <c r="F416" s="6">
        <f>SUMIF('ORION ORIGINAL DATA'!$A$8:$A$228,$A416,'ORION ORIGINAL DATA'!$C$8:$C$228)</f>
        <v>1268</v>
      </c>
      <c r="G416" s="8">
        <f t="shared" si="24"/>
        <v>1268</v>
      </c>
      <c r="H416" s="6">
        <f>SUMIF('NETSUITE ORIGINAL DATA'!$A$8:$A$5000,$A416,'NETSUITE ORIGINAL DATA'!$E$8:$E$5000)</f>
        <v>1268</v>
      </c>
      <c r="I416" s="66">
        <f t="shared" si="25"/>
        <v>0</v>
      </c>
      <c r="K416" s="63">
        <f>SUMIF('ORION ORIGINAL DATA'!$A$8:$A$305,$A416,'ORION ORIGINAL DATA'!$D$8:$D$305)+D416</f>
        <v>0</v>
      </c>
      <c r="L416" s="6">
        <f>SUMIF('NETSUITE ORIGINAL DATA'!$A$8:$A$5000,$A416,'NETSUITE ORIGINAL DATA'!$G$8:$G$5000)</f>
        <v>0</v>
      </c>
      <c r="M416" s="68">
        <f t="shared" si="26"/>
        <v>0</v>
      </c>
      <c r="N416" s="6"/>
      <c r="O416" s="63">
        <f>SUMIF('ORION ORIGINAL DATA'!$A$8:$A$305,$A416,'ORION ORIGINAL DATA'!$E$8:$E$305)-D416</f>
        <v>1268</v>
      </c>
      <c r="P416" s="6">
        <f>SUMIF('NETSUITE ORIGINAL DATA'!$A$8:$A$5000,$A416,'NETSUITE ORIGINAL DATA'!$E$8:$E$5000)-SUMIF('NETSUITE ORIGINAL DATA'!$A$8:$A$5000,$A416,'NETSUITE ORIGINAL DATA'!$G$8:$G$5000)</f>
        <v>1268</v>
      </c>
      <c r="Q416" s="66">
        <f t="shared" si="27"/>
        <v>0</v>
      </c>
      <c r="R416" s="8"/>
    </row>
    <row r="417" spans="1:18" s="30" customFormat="1" x14ac:dyDescent="0.15">
      <c r="A417" s="15" t="s">
        <v>452</v>
      </c>
      <c r="B417" s="30">
        <f>IFERROR(VLOOKUP(A417,'NETSUITE ORIGINAL DATA'!$A$8:$J$987,2,FALSE),0)</f>
        <v>0</v>
      </c>
      <c r="C417" s="6"/>
      <c r="D417" s="63">
        <f>IFERROR(VLOOKUP($A417,'ORION ORIGINAL DATA'!$A$231:$H$234,3,0),0)</f>
        <v>0</v>
      </c>
      <c r="E417" s="6">
        <f>IFERROR(VLOOKUP($A417,'ORION ORIGINAL DATA'!$A$237:$H$305,3,0),0)</f>
        <v>0</v>
      </c>
      <c r="F417" s="6">
        <f>SUMIF('ORION ORIGINAL DATA'!$A$8:$A$228,$A417,'ORION ORIGINAL DATA'!$C$8:$C$228)</f>
        <v>0</v>
      </c>
      <c r="G417" s="8">
        <f t="shared" si="24"/>
        <v>0</v>
      </c>
      <c r="H417" s="6">
        <f>SUMIF('NETSUITE ORIGINAL DATA'!$A$8:$A$5000,$A417,'NETSUITE ORIGINAL DATA'!$E$8:$E$5000)</f>
        <v>0</v>
      </c>
      <c r="I417" s="66">
        <f t="shared" si="25"/>
        <v>0</v>
      </c>
      <c r="K417" s="63">
        <f>SUMIF('ORION ORIGINAL DATA'!$A$8:$A$305,$A417,'ORION ORIGINAL DATA'!$D$8:$D$305)+D417</f>
        <v>0</v>
      </c>
      <c r="L417" s="6">
        <f>SUMIF('NETSUITE ORIGINAL DATA'!$A$8:$A$5000,$A417,'NETSUITE ORIGINAL DATA'!$G$8:$G$5000)</f>
        <v>0</v>
      </c>
      <c r="M417" s="68">
        <f t="shared" si="26"/>
        <v>0</v>
      </c>
      <c r="N417" s="6"/>
      <c r="O417" s="63">
        <f>SUMIF('ORION ORIGINAL DATA'!$A$8:$A$305,$A417,'ORION ORIGINAL DATA'!$E$8:$E$305)-D417</f>
        <v>0</v>
      </c>
      <c r="P417" s="6">
        <f>SUMIF('NETSUITE ORIGINAL DATA'!$A$8:$A$5000,$A417,'NETSUITE ORIGINAL DATA'!$E$8:$E$5000)-SUMIF('NETSUITE ORIGINAL DATA'!$A$8:$A$5000,$A417,'NETSUITE ORIGINAL DATA'!$G$8:$G$5000)</f>
        <v>0</v>
      </c>
      <c r="Q417" s="66">
        <f t="shared" si="27"/>
        <v>0</v>
      </c>
      <c r="R417" s="8"/>
    </row>
    <row r="418" spans="1:18" s="30" customFormat="1" x14ac:dyDescent="0.15">
      <c r="A418" s="15" t="s">
        <v>453</v>
      </c>
      <c r="B418" s="30" t="str">
        <f>IFERROR(VLOOKUP(A418,'NETSUITE ORIGINAL DATA'!$A$8:$J$957,2,FALSE),0)</f>
        <v>Pizza Parlor Green Peppers</v>
      </c>
      <c r="C418" s="6"/>
      <c r="D418" s="63">
        <f>IFERROR(VLOOKUP($A418,'ORION ORIGINAL DATA'!$A$231:$H$234,3,0),0)</f>
        <v>0</v>
      </c>
      <c r="E418" s="6">
        <f>IFERROR(VLOOKUP($A418,'ORION ORIGINAL DATA'!$A$237:$H$305,3,0),0)</f>
        <v>0</v>
      </c>
      <c r="F418" s="6">
        <f>SUMIF('ORION ORIGINAL DATA'!$A$8:$A$228,$A418,'ORION ORIGINAL DATA'!$C$8:$C$228)</f>
        <v>0</v>
      </c>
      <c r="G418" s="8">
        <f t="shared" si="24"/>
        <v>0</v>
      </c>
      <c r="H418" s="6">
        <f>SUMIF('NETSUITE ORIGINAL DATA'!$A$8:$A$5000,$A418,'NETSUITE ORIGINAL DATA'!$E$8:$E$5000)</f>
        <v>0</v>
      </c>
      <c r="I418" s="66">
        <f t="shared" si="25"/>
        <v>0</v>
      </c>
      <c r="K418" s="63">
        <f>SUMIF('ORION ORIGINAL DATA'!$A$8:$A$305,$A418,'ORION ORIGINAL DATA'!$D$8:$D$305)+D418</f>
        <v>0</v>
      </c>
      <c r="L418" s="6">
        <f>SUMIF('NETSUITE ORIGINAL DATA'!$A$8:$A$5000,$A418,'NETSUITE ORIGINAL DATA'!$G$8:$G$5000)</f>
        <v>0</v>
      </c>
      <c r="M418" s="68">
        <f t="shared" si="26"/>
        <v>0</v>
      </c>
      <c r="N418" s="6"/>
      <c r="O418" s="63">
        <f>SUMIF('ORION ORIGINAL DATA'!$A$8:$A$305,$A418,'ORION ORIGINAL DATA'!$E$8:$E$305)-D418</f>
        <v>0</v>
      </c>
      <c r="P418" s="6">
        <f>SUMIF('NETSUITE ORIGINAL DATA'!$A$8:$A$5000,$A418,'NETSUITE ORIGINAL DATA'!$E$8:$E$5000)-SUMIF('NETSUITE ORIGINAL DATA'!$A$8:$A$5000,$A418,'NETSUITE ORIGINAL DATA'!$G$8:$G$5000)</f>
        <v>0</v>
      </c>
      <c r="Q418" s="66">
        <f t="shared" si="27"/>
        <v>0</v>
      </c>
      <c r="R418" s="8"/>
    </row>
    <row r="419" spans="1:18" s="30" customFormat="1" x14ac:dyDescent="0.15">
      <c r="A419" s="15" t="s">
        <v>454</v>
      </c>
      <c r="B419" s="30" t="str">
        <f>IFERROR(VLOOKUP(A419,'NETSUITE ORIGINAL DATA'!$A$8:$J$957,2,FALSE),0)</f>
        <v>Sandwich Shop and Pizza Parlor Red Peppers</v>
      </c>
      <c r="C419" s="6"/>
      <c r="D419" s="63">
        <f>IFERROR(VLOOKUP($A419,'ORION ORIGINAL DATA'!$A$231:$H$234,3,0),0)</f>
        <v>0</v>
      </c>
      <c r="E419" s="6">
        <f>IFERROR(VLOOKUP($A419,'ORION ORIGINAL DATA'!$A$237:$H$305,3,0),0)</f>
        <v>0</v>
      </c>
      <c r="F419" s="6">
        <f>SUMIF('ORION ORIGINAL DATA'!$A$8:$A$228,$A419,'ORION ORIGINAL DATA'!$C$8:$C$228)</f>
        <v>0</v>
      </c>
      <c r="G419" s="8">
        <f t="shared" si="24"/>
        <v>0</v>
      </c>
      <c r="H419" s="6">
        <f>SUMIF('NETSUITE ORIGINAL DATA'!$A$8:$A$5000,$A419,'NETSUITE ORIGINAL DATA'!$E$8:$E$5000)</f>
        <v>0</v>
      </c>
      <c r="I419" s="66">
        <f t="shared" si="25"/>
        <v>0</v>
      </c>
      <c r="K419" s="63">
        <f>SUMIF('ORION ORIGINAL DATA'!$A$8:$A$305,$A419,'ORION ORIGINAL DATA'!$D$8:$D$305)+D419</f>
        <v>0</v>
      </c>
      <c r="L419" s="6">
        <f>SUMIF('NETSUITE ORIGINAL DATA'!$A$8:$A$5000,$A419,'NETSUITE ORIGINAL DATA'!$G$8:$G$5000)</f>
        <v>0</v>
      </c>
      <c r="M419" s="68">
        <f t="shared" si="26"/>
        <v>0</v>
      </c>
      <c r="N419" s="6"/>
      <c r="O419" s="63">
        <f>SUMIF('ORION ORIGINAL DATA'!$A$8:$A$305,$A419,'ORION ORIGINAL DATA'!$E$8:$E$305)-D419</f>
        <v>0</v>
      </c>
      <c r="P419" s="6">
        <f>SUMIF('NETSUITE ORIGINAL DATA'!$A$8:$A$5000,$A419,'NETSUITE ORIGINAL DATA'!$E$8:$E$5000)-SUMIF('NETSUITE ORIGINAL DATA'!$A$8:$A$5000,$A419,'NETSUITE ORIGINAL DATA'!$G$8:$G$5000)</f>
        <v>0</v>
      </c>
      <c r="Q419" s="66">
        <f t="shared" si="27"/>
        <v>0</v>
      </c>
      <c r="R419" s="8"/>
    </row>
    <row r="420" spans="1:18" s="30" customFormat="1" x14ac:dyDescent="0.15">
      <c r="A420" s="15" t="s">
        <v>455</v>
      </c>
      <c r="B420" s="30" t="str">
        <f>IFERROR(VLOOKUP(A420,'NETSUITE ORIGINAL DATA'!$A$8:$J$957,2,FALSE),0)</f>
        <v>Petunia - Pink</v>
      </c>
      <c r="C420" s="6"/>
      <c r="D420" s="63">
        <f>IFERROR(VLOOKUP($A420,'ORION ORIGINAL DATA'!$A$231:$H$234,3,0),0)</f>
        <v>0</v>
      </c>
      <c r="E420" s="6">
        <f>IFERROR(VLOOKUP($A420,'ORION ORIGINAL DATA'!$A$237:$H$305,3,0),0)</f>
        <v>0</v>
      </c>
      <c r="F420" s="6">
        <f>SUMIF('ORION ORIGINAL DATA'!$A$8:$A$228,$A420,'ORION ORIGINAL DATA'!$C$8:$C$228)</f>
        <v>0</v>
      </c>
      <c r="G420" s="8">
        <f t="shared" si="24"/>
        <v>0</v>
      </c>
      <c r="H420" s="6">
        <f>SUMIF('NETSUITE ORIGINAL DATA'!$A$8:$A$5000,$A420,'NETSUITE ORIGINAL DATA'!$E$8:$E$5000)</f>
        <v>0</v>
      </c>
      <c r="I420" s="66">
        <f t="shared" si="25"/>
        <v>0</v>
      </c>
      <c r="K420" s="63">
        <f>SUMIF('ORION ORIGINAL DATA'!$A$8:$A$305,$A420,'ORION ORIGINAL DATA'!$D$8:$D$305)+D420</f>
        <v>0</v>
      </c>
      <c r="L420" s="6">
        <f>SUMIF('NETSUITE ORIGINAL DATA'!$A$8:$A$5000,$A420,'NETSUITE ORIGINAL DATA'!$G$8:$G$5000)</f>
        <v>0</v>
      </c>
      <c r="M420" s="68">
        <f t="shared" si="26"/>
        <v>0</v>
      </c>
      <c r="N420" s="6"/>
      <c r="O420" s="63">
        <f>SUMIF('ORION ORIGINAL DATA'!$A$8:$A$305,$A420,'ORION ORIGINAL DATA'!$E$8:$E$305)-D420</f>
        <v>0</v>
      </c>
      <c r="P420" s="6">
        <f>SUMIF('NETSUITE ORIGINAL DATA'!$A$8:$A$5000,$A420,'NETSUITE ORIGINAL DATA'!$E$8:$E$5000)-SUMIF('NETSUITE ORIGINAL DATA'!$A$8:$A$5000,$A420,'NETSUITE ORIGINAL DATA'!$G$8:$G$5000)</f>
        <v>0</v>
      </c>
      <c r="Q420" s="66">
        <f t="shared" si="27"/>
        <v>0</v>
      </c>
      <c r="R420" s="8"/>
    </row>
    <row r="421" spans="1:18" s="30" customFormat="1" x14ac:dyDescent="0.15">
      <c r="A421" s="15" t="s">
        <v>456</v>
      </c>
      <c r="B421" s="30" t="str">
        <f>IFERROR(VLOOKUP(A421,'NETSUITE ORIGINAL DATA'!$A$8:$J$957,2,FALSE),0)</f>
        <v>Petunia Plug - Pink</v>
      </c>
      <c r="C421" s="6"/>
      <c r="D421" s="63">
        <f>IFERROR(VLOOKUP($A421,'ORION ORIGINAL DATA'!$A$231:$H$234,3,0),0)</f>
        <v>0</v>
      </c>
      <c r="E421" s="6">
        <f>IFERROR(VLOOKUP($A421,'ORION ORIGINAL DATA'!$A$237:$H$305,3,0),0)</f>
        <v>0</v>
      </c>
      <c r="F421" s="6">
        <f>SUMIF('ORION ORIGINAL DATA'!$A$8:$A$228,$A421,'ORION ORIGINAL DATA'!$C$8:$C$228)</f>
        <v>0</v>
      </c>
      <c r="G421" s="8">
        <f t="shared" si="24"/>
        <v>0</v>
      </c>
      <c r="H421" s="6">
        <f>SUMIF('NETSUITE ORIGINAL DATA'!$A$8:$A$5000,$A421,'NETSUITE ORIGINAL DATA'!$E$8:$E$5000)</f>
        <v>0</v>
      </c>
      <c r="I421" s="66">
        <f t="shared" si="25"/>
        <v>0</v>
      </c>
      <c r="K421" s="63">
        <f>SUMIF('ORION ORIGINAL DATA'!$A$8:$A$305,$A421,'ORION ORIGINAL DATA'!$D$8:$D$305)+D421</f>
        <v>0</v>
      </c>
      <c r="L421" s="6">
        <f>SUMIF('NETSUITE ORIGINAL DATA'!$A$8:$A$5000,$A421,'NETSUITE ORIGINAL DATA'!$G$8:$G$5000)</f>
        <v>0</v>
      </c>
      <c r="M421" s="68">
        <f t="shared" si="26"/>
        <v>0</v>
      </c>
      <c r="N421" s="6"/>
      <c r="O421" s="63">
        <f>SUMIF('ORION ORIGINAL DATA'!$A$8:$A$305,$A421,'ORION ORIGINAL DATA'!$E$8:$E$305)-D421</f>
        <v>0</v>
      </c>
      <c r="P421" s="6">
        <f>SUMIF('NETSUITE ORIGINAL DATA'!$A$8:$A$5000,$A421,'NETSUITE ORIGINAL DATA'!$E$8:$E$5000)-SUMIF('NETSUITE ORIGINAL DATA'!$A$8:$A$5000,$A421,'NETSUITE ORIGINAL DATA'!$G$8:$G$5000)</f>
        <v>0</v>
      </c>
      <c r="Q421" s="66">
        <f t="shared" si="27"/>
        <v>0</v>
      </c>
      <c r="R421" s="8"/>
    </row>
    <row r="422" spans="1:18" s="30" customFormat="1" x14ac:dyDescent="0.15">
      <c r="A422" s="15" t="s">
        <v>457</v>
      </c>
      <c r="B422" s="30" t="str">
        <f>IFERROR(VLOOKUP(A422,'NETSUITE ORIGINAL DATA'!$A$8:$J$957,2,FALSE),0)</f>
        <v>Petunia Plug - Purple</v>
      </c>
      <c r="C422" s="6"/>
      <c r="D422" s="63">
        <f>IFERROR(VLOOKUP($A422,'ORION ORIGINAL DATA'!$A$231:$H$234,3,0),0)</f>
        <v>0</v>
      </c>
      <c r="E422" s="6">
        <f>IFERROR(VLOOKUP($A422,'ORION ORIGINAL DATA'!$A$237:$H$305,3,0),0)</f>
        <v>0</v>
      </c>
      <c r="F422" s="6">
        <f>SUMIF('ORION ORIGINAL DATA'!$A$8:$A$228,$A422,'ORION ORIGINAL DATA'!$C$8:$C$228)</f>
        <v>0</v>
      </c>
      <c r="G422" s="8">
        <f t="shared" si="24"/>
        <v>0</v>
      </c>
      <c r="H422" s="6">
        <f>SUMIF('NETSUITE ORIGINAL DATA'!$A$8:$A$5000,$A422,'NETSUITE ORIGINAL DATA'!$E$8:$E$5000)</f>
        <v>0</v>
      </c>
      <c r="I422" s="66">
        <f t="shared" si="25"/>
        <v>0</v>
      </c>
      <c r="K422" s="63">
        <f>SUMIF('ORION ORIGINAL DATA'!$A$8:$A$305,$A422,'ORION ORIGINAL DATA'!$D$8:$D$305)+D422</f>
        <v>0</v>
      </c>
      <c r="L422" s="6">
        <f>SUMIF('NETSUITE ORIGINAL DATA'!$A$8:$A$5000,$A422,'NETSUITE ORIGINAL DATA'!$G$8:$G$5000)</f>
        <v>0</v>
      </c>
      <c r="M422" s="68">
        <f t="shared" si="26"/>
        <v>0</v>
      </c>
      <c r="N422" s="6"/>
      <c r="O422" s="63">
        <f>SUMIF('ORION ORIGINAL DATA'!$A$8:$A$305,$A422,'ORION ORIGINAL DATA'!$E$8:$E$305)-D422</f>
        <v>0</v>
      </c>
      <c r="P422" s="6">
        <f>SUMIF('NETSUITE ORIGINAL DATA'!$A$8:$A$5000,$A422,'NETSUITE ORIGINAL DATA'!$E$8:$E$5000)-SUMIF('NETSUITE ORIGINAL DATA'!$A$8:$A$5000,$A422,'NETSUITE ORIGINAL DATA'!$G$8:$G$5000)</f>
        <v>0</v>
      </c>
      <c r="Q422" s="66">
        <f t="shared" si="27"/>
        <v>0</v>
      </c>
      <c r="R422" s="8"/>
    </row>
    <row r="423" spans="1:18" s="30" customFormat="1" x14ac:dyDescent="0.15">
      <c r="A423" s="15" t="s">
        <v>458</v>
      </c>
      <c r="B423" s="30" t="str">
        <f>IFERROR(VLOOKUP(A423,'NETSUITE ORIGINAL DATA'!$A$8:$J$957,2,FALSE),0)</f>
        <v>Petunia Plug - Yellow</v>
      </c>
      <c r="C423" s="6"/>
      <c r="D423" s="63">
        <f>IFERROR(VLOOKUP($A423,'ORION ORIGINAL DATA'!$A$231:$H$234,3,0),0)</f>
        <v>0</v>
      </c>
      <c r="E423" s="6">
        <f>IFERROR(VLOOKUP($A423,'ORION ORIGINAL DATA'!$A$237:$H$305,3,0),0)</f>
        <v>0</v>
      </c>
      <c r="F423" s="6">
        <f>SUMIF('ORION ORIGINAL DATA'!$A$8:$A$228,$A423,'ORION ORIGINAL DATA'!$C$8:$C$228)</f>
        <v>0</v>
      </c>
      <c r="G423" s="8">
        <f t="shared" si="24"/>
        <v>0</v>
      </c>
      <c r="H423" s="6">
        <f>SUMIF('NETSUITE ORIGINAL DATA'!$A$8:$A$5000,$A423,'NETSUITE ORIGINAL DATA'!$E$8:$E$5000)</f>
        <v>0</v>
      </c>
      <c r="I423" s="66">
        <f t="shared" si="25"/>
        <v>0</v>
      </c>
      <c r="K423" s="63">
        <f>SUMIF('ORION ORIGINAL DATA'!$A$8:$A$305,$A423,'ORION ORIGINAL DATA'!$D$8:$D$305)+D423</f>
        <v>0</v>
      </c>
      <c r="L423" s="6">
        <f>SUMIF('NETSUITE ORIGINAL DATA'!$A$8:$A$5000,$A423,'NETSUITE ORIGINAL DATA'!$G$8:$G$5000)</f>
        <v>0</v>
      </c>
      <c r="M423" s="68">
        <f t="shared" si="26"/>
        <v>0</v>
      </c>
      <c r="N423" s="6"/>
      <c r="O423" s="63">
        <f>SUMIF('ORION ORIGINAL DATA'!$A$8:$A$305,$A423,'ORION ORIGINAL DATA'!$E$8:$E$305)-D423</f>
        <v>0</v>
      </c>
      <c r="P423" s="6">
        <f>SUMIF('NETSUITE ORIGINAL DATA'!$A$8:$A$5000,$A423,'NETSUITE ORIGINAL DATA'!$E$8:$E$5000)-SUMIF('NETSUITE ORIGINAL DATA'!$A$8:$A$5000,$A423,'NETSUITE ORIGINAL DATA'!$G$8:$G$5000)</f>
        <v>0</v>
      </c>
      <c r="Q423" s="66">
        <f t="shared" si="27"/>
        <v>0</v>
      </c>
      <c r="R423" s="8"/>
    </row>
    <row r="424" spans="1:18" s="30" customFormat="1" x14ac:dyDescent="0.15">
      <c r="A424" s="15" t="s">
        <v>459</v>
      </c>
      <c r="B424" s="30" t="str">
        <f>IFERROR(VLOOKUP(A424,'NETSUITE ORIGINAL DATA'!$A$8:$J$957,2,FALSE),0)</f>
        <v>Petunia - Purple</v>
      </c>
      <c r="C424" s="6"/>
      <c r="D424" s="63">
        <f>IFERROR(VLOOKUP($A424,'ORION ORIGINAL DATA'!$A$231:$H$234,3,0),0)</f>
        <v>0</v>
      </c>
      <c r="E424" s="6">
        <f>IFERROR(VLOOKUP($A424,'ORION ORIGINAL DATA'!$A$237:$H$305,3,0),0)</f>
        <v>0</v>
      </c>
      <c r="F424" s="6">
        <f>SUMIF('ORION ORIGINAL DATA'!$A$8:$A$228,$A424,'ORION ORIGINAL DATA'!$C$8:$C$228)</f>
        <v>0</v>
      </c>
      <c r="G424" s="8">
        <f t="shared" si="24"/>
        <v>0</v>
      </c>
      <c r="H424" s="6">
        <f>SUMIF('NETSUITE ORIGINAL DATA'!$A$8:$A$5000,$A424,'NETSUITE ORIGINAL DATA'!$E$8:$E$5000)</f>
        <v>0</v>
      </c>
      <c r="I424" s="66">
        <f t="shared" si="25"/>
        <v>0</v>
      </c>
      <c r="K424" s="63">
        <f>SUMIF('ORION ORIGINAL DATA'!$A$8:$A$305,$A424,'ORION ORIGINAL DATA'!$D$8:$D$305)+D424</f>
        <v>0</v>
      </c>
      <c r="L424" s="6">
        <f>SUMIF('NETSUITE ORIGINAL DATA'!$A$8:$A$5000,$A424,'NETSUITE ORIGINAL DATA'!$G$8:$G$5000)</f>
        <v>0</v>
      </c>
      <c r="M424" s="68">
        <f t="shared" si="26"/>
        <v>0</v>
      </c>
      <c r="N424" s="6"/>
      <c r="O424" s="63">
        <f>SUMIF('ORION ORIGINAL DATA'!$A$8:$A$305,$A424,'ORION ORIGINAL DATA'!$E$8:$E$305)-D424</f>
        <v>0</v>
      </c>
      <c r="P424" s="6">
        <f>SUMIF('NETSUITE ORIGINAL DATA'!$A$8:$A$5000,$A424,'NETSUITE ORIGINAL DATA'!$E$8:$E$5000)-SUMIF('NETSUITE ORIGINAL DATA'!$A$8:$A$5000,$A424,'NETSUITE ORIGINAL DATA'!$G$8:$G$5000)</f>
        <v>0</v>
      </c>
      <c r="Q424" s="66">
        <f t="shared" si="27"/>
        <v>0</v>
      </c>
      <c r="R424" s="8"/>
    </row>
    <row r="425" spans="1:18" s="30" customFormat="1" x14ac:dyDescent="0.15">
      <c r="A425" s="15" t="s">
        <v>460</v>
      </c>
      <c r="B425" s="30" t="str">
        <f>IFERROR(VLOOKUP(A425,'NETSUITE ORIGINAL DATA'!$A$8:$J$957,2,FALSE),0)</f>
        <v>Petunia - Yellow</v>
      </c>
      <c r="C425" s="6"/>
      <c r="D425" s="63">
        <f>IFERROR(VLOOKUP($A425,'ORION ORIGINAL DATA'!$A$231:$H$234,3,0),0)</f>
        <v>0</v>
      </c>
      <c r="E425" s="6">
        <f>IFERROR(VLOOKUP($A425,'ORION ORIGINAL DATA'!$A$237:$H$305,3,0),0)</f>
        <v>0</v>
      </c>
      <c r="F425" s="6">
        <f>SUMIF('ORION ORIGINAL DATA'!$A$8:$A$228,$A425,'ORION ORIGINAL DATA'!$C$8:$C$228)</f>
        <v>0</v>
      </c>
      <c r="G425" s="8">
        <f t="shared" si="24"/>
        <v>0</v>
      </c>
      <c r="H425" s="6">
        <f>SUMIF('NETSUITE ORIGINAL DATA'!$A$8:$A$5000,$A425,'NETSUITE ORIGINAL DATA'!$E$8:$E$5000)</f>
        <v>0</v>
      </c>
      <c r="I425" s="66">
        <f t="shared" si="25"/>
        <v>0</v>
      </c>
      <c r="K425" s="63">
        <f>SUMIF('ORION ORIGINAL DATA'!$A$8:$A$305,$A425,'ORION ORIGINAL DATA'!$D$8:$D$305)+D425</f>
        <v>0</v>
      </c>
      <c r="L425" s="6">
        <f>SUMIF('NETSUITE ORIGINAL DATA'!$A$8:$A$5000,$A425,'NETSUITE ORIGINAL DATA'!$G$8:$G$5000)</f>
        <v>0</v>
      </c>
      <c r="M425" s="68">
        <f t="shared" si="26"/>
        <v>0</v>
      </c>
      <c r="N425" s="6"/>
      <c r="O425" s="63">
        <f>SUMIF('ORION ORIGINAL DATA'!$A$8:$A$305,$A425,'ORION ORIGINAL DATA'!$E$8:$E$305)-D425</f>
        <v>0</v>
      </c>
      <c r="P425" s="6">
        <f>SUMIF('NETSUITE ORIGINAL DATA'!$A$8:$A$5000,$A425,'NETSUITE ORIGINAL DATA'!$E$8:$E$5000)-SUMIF('NETSUITE ORIGINAL DATA'!$A$8:$A$5000,$A425,'NETSUITE ORIGINAL DATA'!$G$8:$G$5000)</f>
        <v>0</v>
      </c>
      <c r="Q425" s="66">
        <f t="shared" si="27"/>
        <v>0</v>
      </c>
      <c r="R425" s="8"/>
    </row>
    <row r="426" spans="1:18" s="30" customFormat="1" x14ac:dyDescent="0.15">
      <c r="A426" s="15" t="s">
        <v>464</v>
      </c>
      <c r="B426" s="30" t="str">
        <f>IFERROR(VLOOKUP(A426,'NETSUITE ORIGINAL DATA'!$A$8:$J$957,2,FALSE),0)</f>
        <v>PBK custom book packs bundles of 50.</v>
      </c>
      <c r="C426" s="6"/>
      <c r="D426" s="63">
        <f>IFERROR(VLOOKUP($A426,'ORION ORIGINAL DATA'!$A$231:$H$234,3,0),0)</f>
        <v>0</v>
      </c>
      <c r="E426" s="6">
        <f>IFERROR(VLOOKUP($A426,'ORION ORIGINAL DATA'!$A$237:$H$305,3,0),0)</f>
        <v>0</v>
      </c>
      <c r="F426" s="6">
        <f>SUMIF('ORION ORIGINAL DATA'!$A$8:$A$228,$A426,'ORION ORIGINAL DATA'!$C$8:$C$228)</f>
        <v>0</v>
      </c>
      <c r="G426" s="8">
        <f t="shared" si="24"/>
        <v>0</v>
      </c>
      <c r="H426" s="6">
        <f>SUMIF('NETSUITE ORIGINAL DATA'!$A$8:$A$5000,$A426,'NETSUITE ORIGINAL DATA'!$E$8:$E$5000)</f>
        <v>0</v>
      </c>
      <c r="I426" s="66">
        <f t="shared" si="25"/>
        <v>0</v>
      </c>
      <c r="K426" s="63">
        <f>SUMIF('ORION ORIGINAL DATA'!$A$8:$A$305,$A426,'ORION ORIGINAL DATA'!$D$8:$D$305)+D426</f>
        <v>0</v>
      </c>
      <c r="L426" s="6">
        <f>SUMIF('NETSUITE ORIGINAL DATA'!$A$8:$A$5000,$A426,'NETSUITE ORIGINAL DATA'!$G$8:$G$5000)</f>
        <v>0</v>
      </c>
      <c r="M426" s="68">
        <f t="shared" si="26"/>
        <v>0</v>
      </c>
      <c r="N426" s="6"/>
      <c r="O426" s="63">
        <f>SUMIF('ORION ORIGINAL DATA'!$A$8:$A$305,$A426,'ORION ORIGINAL DATA'!$E$8:$E$305)-D426</f>
        <v>0</v>
      </c>
      <c r="P426" s="6">
        <f>SUMIF('NETSUITE ORIGINAL DATA'!$A$8:$A$5000,$A426,'NETSUITE ORIGINAL DATA'!$E$8:$E$5000)-SUMIF('NETSUITE ORIGINAL DATA'!$A$8:$A$5000,$A426,'NETSUITE ORIGINAL DATA'!$G$8:$G$5000)</f>
        <v>0</v>
      </c>
      <c r="Q426" s="66">
        <f t="shared" si="27"/>
        <v>0</v>
      </c>
      <c r="R426" s="8"/>
    </row>
    <row r="427" spans="1:18" s="30" customFormat="1" x14ac:dyDescent="0.15">
      <c r="A427" s="15" t="s">
        <v>466</v>
      </c>
      <c r="B427" s="30" t="str">
        <f>IFERROR(VLOOKUP(A427,'NETSUITE ORIGINAL DATA'!$A$8:$J$957,2,FALSE),0)</f>
        <v>12x9x6 RSC 32ECT, 25/Bundle MOQ 25 ..</v>
      </c>
      <c r="C427" s="6"/>
      <c r="D427" s="63">
        <f>IFERROR(VLOOKUP($A427,'ORION ORIGINAL DATA'!$A$231:$H$234,3,0),0)</f>
        <v>0</v>
      </c>
      <c r="E427" s="6">
        <f>IFERROR(VLOOKUP($A427,'ORION ORIGINAL DATA'!$A$237:$H$305,3,0),0)</f>
        <v>0</v>
      </c>
      <c r="F427" s="6">
        <f>SUMIF('ORION ORIGINAL DATA'!$A$8:$A$228,$A427,'ORION ORIGINAL DATA'!$C$8:$C$228)</f>
        <v>0</v>
      </c>
      <c r="G427" s="8">
        <f t="shared" si="24"/>
        <v>0</v>
      </c>
      <c r="H427" s="6">
        <f>SUMIF('NETSUITE ORIGINAL DATA'!$A$8:$A$5000,$A427,'NETSUITE ORIGINAL DATA'!$E$8:$E$5000)</f>
        <v>0</v>
      </c>
      <c r="I427" s="66">
        <f t="shared" si="25"/>
        <v>0</v>
      </c>
      <c r="K427" s="63">
        <f>SUMIF('ORION ORIGINAL DATA'!$A$8:$A$305,$A427,'ORION ORIGINAL DATA'!$D$8:$D$305)+D427</f>
        <v>0</v>
      </c>
      <c r="L427" s="6">
        <f>SUMIF('NETSUITE ORIGINAL DATA'!$A$8:$A$5000,$A427,'NETSUITE ORIGINAL DATA'!$G$8:$G$5000)</f>
        <v>0</v>
      </c>
      <c r="M427" s="68">
        <f t="shared" si="26"/>
        <v>0</v>
      </c>
      <c r="N427" s="6"/>
      <c r="O427" s="63">
        <f>SUMIF('ORION ORIGINAL DATA'!$A$8:$A$305,$A427,'ORION ORIGINAL DATA'!$E$8:$E$305)-D427</f>
        <v>0</v>
      </c>
      <c r="P427" s="6">
        <f>SUMIF('NETSUITE ORIGINAL DATA'!$A$8:$A$5000,$A427,'NETSUITE ORIGINAL DATA'!$E$8:$E$5000)-SUMIF('NETSUITE ORIGINAL DATA'!$A$8:$A$5000,$A427,'NETSUITE ORIGINAL DATA'!$G$8:$G$5000)</f>
        <v>0</v>
      </c>
      <c r="Q427" s="66">
        <f t="shared" si="27"/>
        <v>0</v>
      </c>
      <c r="R427" s="8"/>
    </row>
    <row r="428" spans="1:18" s="30" customFormat="1" x14ac:dyDescent="0.15">
      <c r="A428" s="15" t="s">
        <v>467</v>
      </c>
      <c r="B428" s="30" t="str">
        <f>IFERROR(VLOOKUP(A428,'NETSUITE ORIGINAL DATA'!$A$8:$J$957,2,FALSE),0)</f>
        <v>15x11x11 RSC 32ECT,  25/Bundle MOQ 25, 300 unit pricing ..</v>
      </c>
      <c r="C428" s="6"/>
      <c r="D428" s="63">
        <f>IFERROR(VLOOKUP($A428,'ORION ORIGINAL DATA'!$A$231:$H$234,3,0),0)</f>
        <v>0</v>
      </c>
      <c r="E428" s="6">
        <f>IFERROR(VLOOKUP($A428,'ORION ORIGINAL DATA'!$A$237:$H$305,3,0),0)</f>
        <v>0</v>
      </c>
      <c r="F428" s="6">
        <f>SUMIF('ORION ORIGINAL DATA'!$A$8:$A$228,$A428,'ORION ORIGINAL DATA'!$C$8:$C$228)</f>
        <v>0</v>
      </c>
      <c r="G428" s="8">
        <f t="shared" si="24"/>
        <v>0</v>
      </c>
      <c r="H428" s="6">
        <f>SUMIF('NETSUITE ORIGINAL DATA'!$A$8:$A$5000,$A428,'NETSUITE ORIGINAL DATA'!$E$8:$E$5000)</f>
        <v>0</v>
      </c>
      <c r="I428" s="66">
        <f t="shared" si="25"/>
        <v>0</v>
      </c>
      <c r="K428" s="63">
        <f>SUMIF('ORION ORIGINAL DATA'!$A$8:$A$305,$A428,'ORION ORIGINAL DATA'!$D$8:$D$305)+D428</f>
        <v>0</v>
      </c>
      <c r="L428" s="6">
        <f>SUMIF('NETSUITE ORIGINAL DATA'!$A$8:$A$5000,$A428,'NETSUITE ORIGINAL DATA'!$G$8:$G$5000)</f>
        <v>0</v>
      </c>
      <c r="M428" s="68">
        <f t="shared" si="26"/>
        <v>0</v>
      </c>
      <c r="N428" s="6"/>
      <c r="O428" s="63">
        <f>SUMIF('ORION ORIGINAL DATA'!$A$8:$A$305,$A428,'ORION ORIGINAL DATA'!$E$8:$E$305)-D428</f>
        <v>0</v>
      </c>
      <c r="P428" s="6">
        <f>SUMIF('NETSUITE ORIGINAL DATA'!$A$8:$A$5000,$A428,'NETSUITE ORIGINAL DATA'!$E$8:$E$5000)-SUMIF('NETSUITE ORIGINAL DATA'!$A$8:$A$5000,$A428,'NETSUITE ORIGINAL DATA'!$G$8:$G$5000)</f>
        <v>0</v>
      </c>
      <c r="Q428" s="66">
        <f t="shared" si="27"/>
        <v>0</v>
      </c>
      <c r="R428" s="8"/>
    </row>
    <row r="429" spans="1:18" s="30" customFormat="1" x14ac:dyDescent="0.15">
      <c r="A429" s="15" t="s">
        <v>468</v>
      </c>
      <c r="B429" s="30" t="str">
        <f>IFERROR(VLOOKUP(A429,'NETSUITE ORIGINAL DATA'!$A$8:$J$957,2,FALSE),0)</f>
        <v>Stock Unprinted Master (Uline) - 15x12x8</v>
      </c>
      <c r="C429" s="6"/>
      <c r="D429" s="63">
        <f>IFERROR(VLOOKUP($A429,'ORION ORIGINAL DATA'!$A$231:$H$234,3,0),0)</f>
        <v>0</v>
      </c>
      <c r="E429" s="6">
        <f>IFERROR(VLOOKUP($A429,'ORION ORIGINAL DATA'!$A$237:$H$305,3,0),0)</f>
        <v>0</v>
      </c>
      <c r="F429" s="6">
        <f>SUMIF('ORION ORIGINAL DATA'!$A$8:$A$228,$A429,'ORION ORIGINAL DATA'!$C$8:$C$228)</f>
        <v>0</v>
      </c>
      <c r="G429" s="8">
        <f t="shared" si="24"/>
        <v>0</v>
      </c>
      <c r="H429" s="6">
        <f>SUMIF('NETSUITE ORIGINAL DATA'!$A$8:$A$5000,$A429,'NETSUITE ORIGINAL DATA'!$E$8:$E$5000)</f>
        <v>0</v>
      </c>
      <c r="I429" s="66">
        <f t="shared" si="25"/>
        <v>0</v>
      </c>
      <c r="K429" s="63">
        <f>SUMIF('ORION ORIGINAL DATA'!$A$8:$A$305,$A429,'ORION ORIGINAL DATA'!$D$8:$D$305)+D429</f>
        <v>0</v>
      </c>
      <c r="L429" s="6">
        <f>SUMIF('NETSUITE ORIGINAL DATA'!$A$8:$A$5000,$A429,'NETSUITE ORIGINAL DATA'!$G$8:$G$5000)</f>
        <v>0</v>
      </c>
      <c r="M429" s="68">
        <f t="shared" si="26"/>
        <v>0</v>
      </c>
      <c r="N429" s="6"/>
      <c r="O429" s="63">
        <f>SUMIF('ORION ORIGINAL DATA'!$A$8:$A$305,$A429,'ORION ORIGINAL DATA'!$E$8:$E$305)-D429</f>
        <v>0</v>
      </c>
      <c r="P429" s="6">
        <f>SUMIF('NETSUITE ORIGINAL DATA'!$A$8:$A$5000,$A429,'NETSUITE ORIGINAL DATA'!$E$8:$E$5000)-SUMIF('NETSUITE ORIGINAL DATA'!$A$8:$A$5000,$A429,'NETSUITE ORIGINAL DATA'!$G$8:$G$5000)</f>
        <v>0</v>
      </c>
      <c r="Q429" s="66">
        <f t="shared" si="27"/>
        <v>0</v>
      </c>
      <c r="R429" s="8"/>
    </row>
    <row r="430" spans="1:18" s="30" customFormat="1" x14ac:dyDescent="0.15">
      <c r="A430" s="15" t="s">
        <v>469</v>
      </c>
      <c r="B430" s="30" t="str">
        <f>IFERROR(VLOOKUP(A430,'NETSUITE ORIGINAL DATA'!$A$8:$J$957,2,FALSE),0)</f>
        <v>15x15x10RSC 32ECT, 25/Bundle MOQ 25</v>
      </c>
      <c r="C430" s="6"/>
      <c r="D430" s="63">
        <f>IFERROR(VLOOKUP($A430,'ORION ORIGINAL DATA'!$A$231:$H$234,3,0),0)</f>
        <v>0</v>
      </c>
      <c r="E430" s="6">
        <f>IFERROR(VLOOKUP($A430,'ORION ORIGINAL DATA'!$A$237:$H$305,3,0),0)</f>
        <v>0</v>
      </c>
      <c r="F430" s="6">
        <f>SUMIF('ORION ORIGINAL DATA'!$A$8:$A$228,$A430,'ORION ORIGINAL DATA'!$C$8:$C$228)</f>
        <v>0</v>
      </c>
      <c r="G430" s="8">
        <f t="shared" si="24"/>
        <v>0</v>
      </c>
      <c r="H430" s="6">
        <f>SUMIF('NETSUITE ORIGINAL DATA'!$A$8:$A$5000,$A430,'NETSUITE ORIGINAL DATA'!$E$8:$E$5000)</f>
        <v>0</v>
      </c>
      <c r="I430" s="66">
        <f t="shared" si="25"/>
        <v>0</v>
      </c>
      <c r="K430" s="63">
        <f>SUMIF('ORION ORIGINAL DATA'!$A$8:$A$305,$A430,'ORION ORIGINAL DATA'!$D$8:$D$305)+D430</f>
        <v>0</v>
      </c>
      <c r="L430" s="6">
        <f>SUMIF('NETSUITE ORIGINAL DATA'!$A$8:$A$5000,$A430,'NETSUITE ORIGINAL DATA'!$G$8:$G$5000)</f>
        <v>0</v>
      </c>
      <c r="M430" s="68">
        <f t="shared" si="26"/>
        <v>0</v>
      </c>
      <c r="N430" s="6"/>
      <c r="O430" s="63">
        <f>SUMIF('ORION ORIGINAL DATA'!$A$8:$A$305,$A430,'ORION ORIGINAL DATA'!$E$8:$E$305)-D430</f>
        <v>0</v>
      </c>
      <c r="P430" s="6">
        <f>SUMIF('NETSUITE ORIGINAL DATA'!$A$8:$A$5000,$A430,'NETSUITE ORIGINAL DATA'!$E$8:$E$5000)-SUMIF('NETSUITE ORIGINAL DATA'!$A$8:$A$5000,$A430,'NETSUITE ORIGINAL DATA'!$G$8:$G$5000)</f>
        <v>0</v>
      </c>
      <c r="Q430" s="66">
        <f t="shared" si="27"/>
        <v>0</v>
      </c>
      <c r="R430" s="8"/>
    </row>
    <row r="431" spans="1:18" s="30" customFormat="1" x14ac:dyDescent="0.15">
      <c r="A431" s="15" t="s">
        <v>470</v>
      </c>
      <c r="B431" s="30" t="str">
        <f>IFERROR(VLOOKUP(A431,'NETSUITE ORIGINAL DATA'!$A$8:$J$957,2,FALSE),0)</f>
        <v>16x12x10 RSC 32ECT, 25/Bundle MOQ 25 ..</v>
      </c>
      <c r="C431" s="6"/>
      <c r="D431" s="63">
        <f>IFERROR(VLOOKUP($A431,'ORION ORIGINAL DATA'!$A$231:$H$234,3,0),0)</f>
        <v>0</v>
      </c>
      <c r="E431" s="6">
        <f>IFERROR(VLOOKUP($A431,'ORION ORIGINAL DATA'!$A$237:$H$305,3,0),0)</f>
        <v>0</v>
      </c>
      <c r="F431" s="6">
        <f>SUMIF('ORION ORIGINAL DATA'!$A$8:$A$228,$A431,'ORION ORIGINAL DATA'!$C$8:$C$228)</f>
        <v>0</v>
      </c>
      <c r="G431" s="8">
        <f t="shared" si="24"/>
        <v>0</v>
      </c>
      <c r="H431" s="6">
        <f>SUMIF('NETSUITE ORIGINAL DATA'!$A$8:$A$5000,$A431,'NETSUITE ORIGINAL DATA'!$E$8:$E$5000)</f>
        <v>0</v>
      </c>
      <c r="I431" s="66">
        <f t="shared" si="25"/>
        <v>0</v>
      </c>
      <c r="K431" s="63">
        <f>SUMIF('ORION ORIGINAL DATA'!$A$8:$A$305,$A431,'ORION ORIGINAL DATA'!$D$8:$D$305)+D431</f>
        <v>0</v>
      </c>
      <c r="L431" s="6">
        <f>SUMIF('NETSUITE ORIGINAL DATA'!$A$8:$A$5000,$A431,'NETSUITE ORIGINAL DATA'!$G$8:$G$5000)</f>
        <v>0</v>
      </c>
      <c r="M431" s="68">
        <f t="shared" si="26"/>
        <v>0</v>
      </c>
      <c r="N431" s="6"/>
      <c r="O431" s="63">
        <f>SUMIF('ORION ORIGINAL DATA'!$A$8:$A$305,$A431,'ORION ORIGINAL DATA'!$E$8:$E$305)-D431</f>
        <v>0</v>
      </c>
      <c r="P431" s="6">
        <f>SUMIF('NETSUITE ORIGINAL DATA'!$A$8:$A$5000,$A431,'NETSUITE ORIGINAL DATA'!$E$8:$E$5000)-SUMIF('NETSUITE ORIGINAL DATA'!$A$8:$A$5000,$A431,'NETSUITE ORIGINAL DATA'!$G$8:$G$5000)</f>
        <v>0</v>
      </c>
      <c r="Q431" s="66">
        <f t="shared" si="27"/>
        <v>0</v>
      </c>
      <c r="R431" s="8"/>
    </row>
    <row r="432" spans="1:18" s="30" customFormat="1" x14ac:dyDescent="0.15">
      <c r="A432" s="15" t="s">
        <v>471</v>
      </c>
      <c r="B432" s="30" t="str">
        <f>IFERROR(VLOOKUP(A432,'NETSUITE ORIGINAL DATA'!$A$8:$J$957,2,FALSE),0)</f>
        <v>master carton for WTCT- 4pack</v>
      </c>
      <c r="C432" s="6"/>
      <c r="D432" s="63">
        <f>IFERROR(VLOOKUP($A432,'ORION ORIGINAL DATA'!$A$231:$H$234,3,0),0)</f>
        <v>0</v>
      </c>
      <c r="E432" s="6">
        <f>IFERROR(VLOOKUP($A432,'ORION ORIGINAL DATA'!$A$237:$H$305,3,0),0)</f>
        <v>0</v>
      </c>
      <c r="F432" s="6">
        <f>SUMIF('ORION ORIGINAL DATA'!$A$8:$A$228,$A432,'ORION ORIGINAL DATA'!$C$8:$C$228)</f>
        <v>0</v>
      </c>
      <c r="G432" s="8">
        <f t="shared" si="24"/>
        <v>0</v>
      </c>
      <c r="H432" s="6">
        <f>SUMIF('NETSUITE ORIGINAL DATA'!$A$8:$A$5000,$A432,'NETSUITE ORIGINAL DATA'!$E$8:$E$5000)</f>
        <v>0</v>
      </c>
      <c r="I432" s="66">
        <f t="shared" si="25"/>
        <v>0</v>
      </c>
      <c r="K432" s="63">
        <f>SUMIF('ORION ORIGINAL DATA'!$A$8:$A$305,$A432,'ORION ORIGINAL DATA'!$D$8:$D$305)+D432</f>
        <v>0</v>
      </c>
      <c r="L432" s="6">
        <f>SUMIF('NETSUITE ORIGINAL DATA'!$A$8:$A$5000,$A432,'NETSUITE ORIGINAL DATA'!$G$8:$G$5000)</f>
        <v>0</v>
      </c>
      <c r="M432" s="68">
        <f t="shared" si="26"/>
        <v>0</v>
      </c>
      <c r="N432" s="6"/>
      <c r="O432" s="63">
        <f>SUMIF('ORION ORIGINAL DATA'!$A$8:$A$305,$A432,'ORION ORIGINAL DATA'!$E$8:$E$305)-D432</f>
        <v>0</v>
      </c>
      <c r="P432" s="6">
        <f>SUMIF('NETSUITE ORIGINAL DATA'!$A$8:$A$5000,$A432,'NETSUITE ORIGINAL DATA'!$E$8:$E$5000)-SUMIF('NETSUITE ORIGINAL DATA'!$A$8:$A$5000,$A432,'NETSUITE ORIGINAL DATA'!$G$8:$G$5000)</f>
        <v>0</v>
      </c>
      <c r="Q432" s="66">
        <f t="shared" si="27"/>
        <v>0</v>
      </c>
      <c r="R432" s="8"/>
    </row>
    <row r="433" spans="1:18" s="30" customFormat="1" x14ac:dyDescent="0.15">
      <c r="A433" s="15" t="s">
        <v>472</v>
      </c>
      <c r="B433" s="30" t="str">
        <f>IFERROR(VLOOKUP(A433,'NETSUITE ORIGINAL DATA'!$A$8:$J$957,2,FALSE),0)</f>
        <v>master carton for FLWA</v>
      </c>
      <c r="C433" s="6"/>
      <c r="D433" s="63">
        <f>IFERROR(VLOOKUP($A433,'ORION ORIGINAL DATA'!$A$231:$H$234,3,0),0)</f>
        <v>0</v>
      </c>
      <c r="E433" s="6">
        <f>IFERROR(VLOOKUP($A433,'ORION ORIGINAL DATA'!$A$237:$H$305,3,0),0)</f>
        <v>0</v>
      </c>
      <c r="F433" s="6">
        <f>SUMIF('ORION ORIGINAL DATA'!$A$8:$A$228,$A433,'ORION ORIGINAL DATA'!$C$8:$C$228)</f>
        <v>0</v>
      </c>
      <c r="G433" s="8">
        <f t="shared" si="24"/>
        <v>0</v>
      </c>
      <c r="H433" s="6">
        <f>SUMIF('NETSUITE ORIGINAL DATA'!$A$8:$A$5000,$A433,'NETSUITE ORIGINAL DATA'!$E$8:$E$5000)</f>
        <v>0</v>
      </c>
      <c r="I433" s="66">
        <f t="shared" si="25"/>
        <v>0</v>
      </c>
      <c r="K433" s="63">
        <f>SUMIF('ORION ORIGINAL DATA'!$A$8:$A$305,$A433,'ORION ORIGINAL DATA'!$D$8:$D$305)+D433</f>
        <v>0</v>
      </c>
      <c r="L433" s="6">
        <f>SUMIF('NETSUITE ORIGINAL DATA'!$A$8:$A$5000,$A433,'NETSUITE ORIGINAL DATA'!$G$8:$G$5000)</f>
        <v>0</v>
      </c>
      <c r="M433" s="68">
        <f t="shared" si="26"/>
        <v>0</v>
      </c>
      <c r="N433" s="6"/>
      <c r="O433" s="63">
        <f>SUMIF('ORION ORIGINAL DATA'!$A$8:$A$305,$A433,'ORION ORIGINAL DATA'!$E$8:$E$305)-D433</f>
        <v>0</v>
      </c>
      <c r="P433" s="6">
        <f>SUMIF('NETSUITE ORIGINAL DATA'!$A$8:$A$5000,$A433,'NETSUITE ORIGINAL DATA'!$E$8:$E$5000)-SUMIF('NETSUITE ORIGINAL DATA'!$A$8:$A$5000,$A433,'NETSUITE ORIGINAL DATA'!$G$8:$G$5000)</f>
        <v>0</v>
      </c>
      <c r="Q433" s="66">
        <f t="shared" si="27"/>
        <v>0</v>
      </c>
      <c r="R433" s="8"/>
    </row>
    <row r="434" spans="1:18" s="30" customFormat="1" x14ac:dyDescent="0.15">
      <c r="A434" s="15" t="s">
        <v>473</v>
      </c>
      <c r="B434" s="30" t="str">
        <f>IFERROR(VLOOKUP(A434,'NETSUITE ORIGINAL DATA'!$A$8:$J$957,2,FALSE),0)</f>
        <v>18x9x9 RSC 32ECT, 25/Bundle MOQ 25 ..</v>
      </c>
      <c r="C434" s="6"/>
      <c r="D434" s="63">
        <f>IFERROR(VLOOKUP($A434,'ORION ORIGINAL DATA'!$A$231:$H$234,3,0),0)</f>
        <v>0</v>
      </c>
      <c r="E434" s="6">
        <f>IFERROR(VLOOKUP($A434,'ORION ORIGINAL DATA'!$A$237:$H$305,3,0),0)</f>
        <v>0</v>
      </c>
      <c r="F434" s="6">
        <f>SUMIF('ORION ORIGINAL DATA'!$A$8:$A$228,$A434,'ORION ORIGINAL DATA'!$C$8:$C$228)</f>
        <v>0</v>
      </c>
      <c r="G434" s="8">
        <f t="shared" si="24"/>
        <v>0</v>
      </c>
      <c r="H434" s="6">
        <f>SUMIF('NETSUITE ORIGINAL DATA'!$A$8:$A$5000,$A434,'NETSUITE ORIGINAL DATA'!$E$8:$E$5000)</f>
        <v>0</v>
      </c>
      <c r="I434" s="66">
        <f t="shared" si="25"/>
        <v>0</v>
      </c>
      <c r="K434" s="63">
        <f>SUMIF('ORION ORIGINAL DATA'!$A$8:$A$305,$A434,'ORION ORIGINAL DATA'!$D$8:$D$305)+D434</f>
        <v>0</v>
      </c>
      <c r="L434" s="6">
        <f>SUMIF('NETSUITE ORIGINAL DATA'!$A$8:$A$5000,$A434,'NETSUITE ORIGINAL DATA'!$G$8:$G$5000)</f>
        <v>0</v>
      </c>
      <c r="M434" s="68">
        <f t="shared" si="26"/>
        <v>0</v>
      </c>
      <c r="N434" s="6"/>
      <c r="O434" s="63">
        <f>SUMIF('ORION ORIGINAL DATA'!$A$8:$A$305,$A434,'ORION ORIGINAL DATA'!$E$8:$E$305)-D434</f>
        <v>0</v>
      </c>
      <c r="P434" s="6">
        <f>SUMIF('NETSUITE ORIGINAL DATA'!$A$8:$A$5000,$A434,'NETSUITE ORIGINAL DATA'!$E$8:$E$5000)-SUMIF('NETSUITE ORIGINAL DATA'!$A$8:$A$5000,$A434,'NETSUITE ORIGINAL DATA'!$G$8:$G$5000)</f>
        <v>0</v>
      </c>
      <c r="Q434" s="66">
        <f t="shared" si="27"/>
        <v>0</v>
      </c>
      <c r="R434" s="8"/>
    </row>
    <row r="435" spans="1:18" s="30" customFormat="1" x14ac:dyDescent="0.15">
      <c r="A435" s="15" t="s">
        <v>474</v>
      </c>
      <c r="B435" s="30" t="str">
        <f>IFERROR(VLOOKUP(A435,'NETSUITE ORIGINAL DATA'!$A$8:$J$957,2,FALSE),0)</f>
        <v>20x15x9 RSC 32ECT, 15/Bundle MOQ 25</v>
      </c>
      <c r="C435" s="6"/>
      <c r="D435" s="63">
        <f>IFERROR(VLOOKUP($A435,'ORION ORIGINAL DATA'!$A$231:$H$234,3,0),0)</f>
        <v>0</v>
      </c>
      <c r="E435" s="6">
        <f>IFERROR(VLOOKUP($A435,'ORION ORIGINAL DATA'!$A$237:$H$305,3,0),0)</f>
        <v>0</v>
      </c>
      <c r="F435" s="6">
        <f>SUMIF('ORION ORIGINAL DATA'!$A$8:$A$228,$A435,'ORION ORIGINAL DATA'!$C$8:$C$228)</f>
        <v>0</v>
      </c>
      <c r="G435" s="8">
        <f t="shared" si="24"/>
        <v>0</v>
      </c>
      <c r="H435" s="6">
        <f>SUMIF('NETSUITE ORIGINAL DATA'!$A$8:$A$5000,$A435,'NETSUITE ORIGINAL DATA'!$E$8:$E$5000)</f>
        <v>0</v>
      </c>
      <c r="I435" s="66">
        <f t="shared" si="25"/>
        <v>0</v>
      </c>
      <c r="K435" s="63">
        <f>SUMIF('ORION ORIGINAL DATA'!$A$8:$A$305,$A435,'ORION ORIGINAL DATA'!$D$8:$D$305)+D435</f>
        <v>0</v>
      </c>
      <c r="L435" s="6">
        <f>SUMIF('NETSUITE ORIGINAL DATA'!$A$8:$A$5000,$A435,'NETSUITE ORIGINAL DATA'!$G$8:$G$5000)</f>
        <v>0</v>
      </c>
      <c r="M435" s="68">
        <f t="shared" si="26"/>
        <v>0</v>
      </c>
      <c r="N435" s="6"/>
      <c r="O435" s="63">
        <f>SUMIF('ORION ORIGINAL DATA'!$A$8:$A$305,$A435,'ORION ORIGINAL DATA'!$E$8:$E$305)-D435</f>
        <v>0</v>
      </c>
      <c r="P435" s="6">
        <f>SUMIF('NETSUITE ORIGINAL DATA'!$A$8:$A$5000,$A435,'NETSUITE ORIGINAL DATA'!$E$8:$E$5000)-SUMIF('NETSUITE ORIGINAL DATA'!$A$8:$A$5000,$A435,'NETSUITE ORIGINAL DATA'!$G$8:$G$5000)</f>
        <v>0</v>
      </c>
      <c r="Q435" s="66">
        <f t="shared" si="27"/>
        <v>0</v>
      </c>
      <c r="R435" s="8"/>
    </row>
    <row r="436" spans="1:18" s="30" customFormat="1" x14ac:dyDescent="0.15">
      <c r="A436" s="15" t="s">
        <v>475</v>
      </c>
      <c r="B436" s="30" t="str">
        <f>IFERROR(VLOOKUP(A436,'NETSUITE ORIGINAL DATA'!$A$8:$J$957,2,FALSE),0)</f>
        <v>20x16x10 RSC 32ECT, 15/Bundle</v>
      </c>
      <c r="C436" s="6"/>
      <c r="D436" s="63">
        <f>IFERROR(VLOOKUP($A436,'ORION ORIGINAL DATA'!$A$231:$H$234,3,0),0)</f>
        <v>0</v>
      </c>
      <c r="E436" s="6">
        <f>IFERROR(VLOOKUP($A436,'ORION ORIGINAL DATA'!$A$237:$H$305,3,0),0)</f>
        <v>0</v>
      </c>
      <c r="F436" s="6">
        <f>SUMIF('ORION ORIGINAL DATA'!$A$8:$A$228,$A436,'ORION ORIGINAL DATA'!$C$8:$C$228)</f>
        <v>0</v>
      </c>
      <c r="G436" s="8">
        <f t="shared" si="24"/>
        <v>0</v>
      </c>
      <c r="H436" s="6">
        <f>SUMIF('NETSUITE ORIGINAL DATA'!$A$8:$A$5000,$A436,'NETSUITE ORIGINAL DATA'!$E$8:$E$5000)</f>
        <v>0</v>
      </c>
      <c r="I436" s="66">
        <f t="shared" si="25"/>
        <v>0</v>
      </c>
      <c r="K436" s="63">
        <f>SUMIF('ORION ORIGINAL DATA'!$A$8:$A$305,$A436,'ORION ORIGINAL DATA'!$D$8:$D$305)+D436</f>
        <v>0</v>
      </c>
      <c r="L436" s="6">
        <f>SUMIF('NETSUITE ORIGINAL DATA'!$A$8:$A$5000,$A436,'NETSUITE ORIGINAL DATA'!$G$8:$G$5000)</f>
        <v>0</v>
      </c>
      <c r="M436" s="68">
        <f t="shared" si="26"/>
        <v>0</v>
      </c>
      <c r="N436" s="6"/>
      <c r="O436" s="63">
        <f>SUMIF('ORION ORIGINAL DATA'!$A$8:$A$305,$A436,'ORION ORIGINAL DATA'!$E$8:$E$305)-D436</f>
        <v>0</v>
      </c>
      <c r="P436" s="6">
        <f>SUMIF('NETSUITE ORIGINAL DATA'!$A$8:$A$5000,$A436,'NETSUITE ORIGINAL DATA'!$E$8:$E$5000)-SUMIF('NETSUITE ORIGINAL DATA'!$A$8:$A$5000,$A436,'NETSUITE ORIGINAL DATA'!$G$8:$G$5000)</f>
        <v>0</v>
      </c>
      <c r="Q436" s="66">
        <f t="shared" si="27"/>
        <v>0</v>
      </c>
      <c r="R436" s="8"/>
    </row>
    <row r="437" spans="1:18" s="30" customFormat="1" x14ac:dyDescent="0.15">
      <c r="A437" s="15" t="s">
        <v>476</v>
      </c>
      <c r="B437" s="30" t="str">
        <f>IFERROR(VLOOKUP(A437,'NETSUITE ORIGINAL DATA'!$A$8:$J$957,2,FALSE),0)</f>
        <v>24x12x8 RSC 32ECT, 25/Bundle - MOQ 25....</v>
      </c>
      <c r="C437" s="6"/>
      <c r="D437" s="63">
        <f>IFERROR(VLOOKUP($A437,'ORION ORIGINAL DATA'!$A$231:$H$234,3,0),0)</f>
        <v>0</v>
      </c>
      <c r="E437" s="6">
        <f>IFERROR(VLOOKUP($A437,'ORION ORIGINAL DATA'!$A$237:$H$305,3,0),0)</f>
        <v>0</v>
      </c>
      <c r="F437" s="6">
        <f>SUMIF('ORION ORIGINAL DATA'!$A$8:$A$228,$A437,'ORION ORIGINAL DATA'!$C$8:$C$228)</f>
        <v>0</v>
      </c>
      <c r="G437" s="8">
        <f t="shared" si="24"/>
        <v>0</v>
      </c>
      <c r="H437" s="6">
        <f>SUMIF('NETSUITE ORIGINAL DATA'!$A$8:$A$5000,$A437,'NETSUITE ORIGINAL DATA'!$E$8:$E$5000)</f>
        <v>0</v>
      </c>
      <c r="I437" s="66">
        <f t="shared" si="25"/>
        <v>0</v>
      </c>
      <c r="K437" s="63">
        <f>SUMIF('ORION ORIGINAL DATA'!$A$8:$A$305,$A437,'ORION ORIGINAL DATA'!$D$8:$D$305)+D437</f>
        <v>0</v>
      </c>
      <c r="L437" s="6">
        <f>SUMIF('NETSUITE ORIGINAL DATA'!$A$8:$A$5000,$A437,'NETSUITE ORIGINAL DATA'!$G$8:$G$5000)</f>
        <v>0</v>
      </c>
      <c r="M437" s="68">
        <f t="shared" si="26"/>
        <v>0</v>
      </c>
      <c r="N437" s="6"/>
      <c r="O437" s="63">
        <f>SUMIF('ORION ORIGINAL DATA'!$A$8:$A$305,$A437,'ORION ORIGINAL DATA'!$E$8:$E$305)-D437</f>
        <v>0</v>
      </c>
      <c r="P437" s="6">
        <f>SUMIF('NETSUITE ORIGINAL DATA'!$A$8:$A$5000,$A437,'NETSUITE ORIGINAL DATA'!$E$8:$E$5000)-SUMIF('NETSUITE ORIGINAL DATA'!$A$8:$A$5000,$A437,'NETSUITE ORIGINAL DATA'!$G$8:$G$5000)</f>
        <v>0</v>
      </c>
      <c r="Q437" s="66">
        <f t="shared" si="27"/>
        <v>0</v>
      </c>
      <c r="R437" s="8"/>
    </row>
    <row r="438" spans="1:18" s="30" customFormat="1" x14ac:dyDescent="0.15">
      <c r="A438" s="15" t="s">
        <v>477</v>
      </c>
      <c r="B438" s="30" t="str">
        <f>IFERROR(VLOOKUP(A438,'NETSUITE ORIGINAL DATA'!$A$8:$J$957,2,FALSE),0)</f>
        <v>Pedestal/Display Base - #U14003178 (1pc/shpr)- 300 Unit Price</v>
      </c>
      <c r="C438" s="6"/>
      <c r="D438" s="63">
        <f>IFERROR(VLOOKUP($A438,'ORION ORIGINAL DATA'!$A$231:$H$234,3,0),0)</f>
        <v>0</v>
      </c>
      <c r="E438" s="6">
        <f>IFERROR(VLOOKUP($A438,'ORION ORIGINAL DATA'!$A$237:$H$305,3,0),0)</f>
        <v>0</v>
      </c>
      <c r="F438" s="6">
        <f>SUMIF('ORION ORIGINAL DATA'!$A$8:$A$228,$A438,'ORION ORIGINAL DATA'!$C$8:$C$228)</f>
        <v>0</v>
      </c>
      <c r="G438" s="8">
        <f t="shared" si="24"/>
        <v>0</v>
      </c>
      <c r="H438" s="6">
        <f>SUMIF('NETSUITE ORIGINAL DATA'!$A$8:$A$5000,$A438,'NETSUITE ORIGINAL DATA'!$E$8:$E$5000)</f>
        <v>0</v>
      </c>
      <c r="I438" s="66">
        <f t="shared" si="25"/>
        <v>0</v>
      </c>
      <c r="K438" s="63">
        <f>SUMIF('ORION ORIGINAL DATA'!$A$8:$A$305,$A438,'ORION ORIGINAL DATA'!$D$8:$D$305)+D438</f>
        <v>0</v>
      </c>
      <c r="L438" s="6">
        <f>SUMIF('NETSUITE ORIGINAL DATA'!$A$8:$A$5000,$A438,'NETSUITE ORIGINAL DATA'!$G$8:$G$5000)</f>
        <v>0</v>
      </c>
      <c r="M438" s="68">
        <f t="shared" si="26"/>
        <v>0</v>
      </c>
      <c r="N438" s="6"/>
      <c r="O438" s="63">
        <f>SUMIF('ORION ORIGINAL DATA'!$A$8:$A$305,$A438,'ORION ORIGINAL DATA'!$E$8:$E$305)-D438</f>
        <v>0</v>
      </c>
      <c r="P438" s="6">
        <f>SUMIF('NETSUITE ORIGINAL DATA'!$A$8:$A$5000,$A438,'NETSUITE ORIGINAL DATA'!$E$8:$E$5000)-SUMIF('NETSUITE ORIGINAL DATA'!$A$8:$A$5000,$A438,'NETSUITE ORIGINAL DATA'!$G$8:$G$5000)</f>
        <v>0</v>
      </c>
      <c r="Q438" s="66">
        <f t="shared" si="27"/>
        <v>0</v>
      </c>
      <c r="R438" s="8"/>
    </row>
    <row r="439" spans="1:18" s="30" customFormat="1" x14ac:dyDescent="0.15">
      <c r="A439" s="15" t="s">
        <v>478</v>
      </c>
      <c r="B439" s="30" t="str">
        <f>IFERROR(VLOOKUP(A439,'NETSUITE ORIGINAL DATA'!$A$8:$J$957,2,FALSE),0)</f>
        <v>Shipping Caps - #U14003153-A (2pc/shpr)  - 300 Unit Price</v>
      </c>
      <c r="C439" s="6"/>
      <c r="D439" s="63">
        <f>IFERROR(VLOOKUP($A439,'ORION ORIGINAL DATA'!$A$231:$H$234,3,0),0)</f>
        <v>0</v>
      </c>
      <c r="E439" s="6">
        <f>IFERROR(VLOOKUP($A439,'ORION ORIGINAL DATA'!$A$237:$H$305,3,0),0)</f>
        <v>0</v>
      </c>
      <c r="F439" s="6">
        <f>SUMIF('ORION ORIGINAL DATA'!$A$8:$A$228,$A439,'ORION ORIGINAL DATA'!$C$8:$C$228)</f>
        <v>0</v>
      </c>
      <c r="G439" s="8">
        <f t="shared" si="24"/>
        <v>0</v>
      </c>
      <c r="H439" s="6">
        <f>SUMIF('NETSUITE ORIGINAL DATA'!$A$8:$A$5000,$A439,'NETSUITE ORIGINAL DATA'!$E$8:$E$5000)</f>
        <v>0</v>
      </c>
      <c r="I439" s="66">
        <f t="shared" si="25"/>
        <v>0</v>
      </c>
      <c r="K439" s="63">
        <f>SUMIF('ORION ORIGINAL DATA'!$A$8:$A$305,$A439,'ORION ORIGINAL DATA'!$D$8:$D$305)+D439</f>
        <v>0</v>
      </c>
      <c r="L439" s="6">
        <f>SUMIF('NETSUITE ORIGINAL DATA'!$A$8:$A$5000,$A439,'NETSUITE ORIGINAL DATA'!$G$8:$G$5000)</f>
        <v>0</v>
      </c>
      <c r="M439" s="68">
        <f t="shared" si="26"/>
        <v>0</v>
      </c>
      <c r="N439" s="6"/>
      <c r="O439" s="63">
        <f>SUMIF('ORION ORIGINAL DATA'!$A$8:$A$305,$A439,'ORION ORIGINAL DATA'!$E$8:$E$305)-D439</f>
        <v>0</v>
      </c>
      <c r="P439" s="6">
        <f>SUMIF('NETSUITE ORIGINAL DATA'!$A$8:$A$5000,$A439,'NETSUITE ORIGINAL DATA'!$E$8:$E$5000)-SUMIF('NETSUITE ORIGINAL DATA'!$A$8:$A$5000,$A439,'NETSUITE ORIGINAL DATA'!$G$8:$G$5000)</f>
        <v>0</v>
      </c>
      <c r="Q439" s="66">
        <f t="shared" si="27"/>
        <v>0</v>
      </c>
      <c r="R439" s="8"/>
    </row>
    <row r="440" spans="1:18" s="30" customFormat="1" x14ac:dyDescent="0.15">
      <c r="A440" s="15" t="s">
        <v>479</v>
      </c>
      <c r="B440" s="30" t="str">
        <f>IFERROR(VLOOKUP(A440,'NETSUITE ORIGINAL DATA'!$A$8:$J$957,2,FALSE),0)</f>
        <v>Lower Dividers (Litho 4) - U14003136 (4pc/shpr) - 1200 Unit Price</v>
      </c>
      <c r="C440" s="6"/>
      <c r="D440" s="63">
        <f>IFERROR(VLOOKUP($A440,'ORION ORIGINAL DATA'!$A$231:$H$234,3,0),0)</f>
        <v>0</v>
      </c>
      <c r="E440" s="6">
        <f>IFERROR(VLOOKUP($A440,'ORION ORIGINAL DATA'!$A$237:$H$305,3,0),0)</f>
        <v>0</v>
      </c>
      <c r="F440" s="6">
        <f>SUMIF('ORION ORIGINAL DATA'!$A$8:$A$228,$A440,'ORION ORIGINAL DATA'!$C$8:$C$228)</f>
        <v>0</v>
      </c>
      <c r="G440" s="8">
        <f t="shared" si="24"/>
        <v>0</v>
      </c>
      <c r="H440" s="6">
        <f>SUMIF('NETSUITE ORIGINAL DATA'!$A$8:$A$5000,$A440,'NETSUITE ORIGINAL DATA'!$E$8:$E$5000)</f>
        <v>0</v>
      </c>
      <c r="I440" s="66">
        <f t="shared" si="25"/>
        <v>0</v>
      </c>
      <c r="K440" s="63">
        <f>SUMIF('ORION ORIGINAL DATA'!$A$8:$A$305,$A440,'ORION ORIGINAL DATA'!$D$8:$D$305)+D440</f>
        <v>0</v>
      </c>
      <c r="L440" s="6">
        <f>SUMIF('NETSUITE ORIGINAL DATA'!$A$8:$A$5000,$A440,'NETSUITE ORIGINAL DATA'!$G$8:$G$5000)</f>
        <v>0</v>
      </c>
      <c r="M440" s="68">
        <f t="shared" si="26"/>
        <v>0</v>
      </c>
      <c r="N440" s="6"/>
      <c r="O440" s="63">
        <f>SUMIF('ORION ORIGINAL DATA'!$A$8:$A$305,$A440,'ORION ORIGINAL DATA'!$E$8:$E$305)-D440</f>
        <v>0</v>
      </c>
      <c r="P440" s="6">
        <f>SUMIF('NETSUITE ORIGINAL DATA'!$A$8:$A$5000,$A440,'NETSUITE ORIGINAL DATA'!$E$8:$E$5000)-SUMIF('NETSUITE ORIGINAL DATA'!$A$8:$A$5000,$A440,'NETSUITE ORIGINAL DATA'!$G$8:$G$5000)</f>
        <v>0</v>
      </c>
      <c r="Q440" s="66">
        <f t="shared" si="27"/>
        <v>0</v>
      </c>
      <c r="R440" s="8"/>
    </row>
    <row r="441" spans="1:18" s="30" customFormat="1" x14ac:dyDescent="0.15">
      <c r="A441" s="15" t="s">
        <v>480</v>
      </c>
      <c r="B441" s="30" t="str">
        <f>IFERROR(VLOOKUP(A441,'NETSUITE ORIGINAL DATA'!$A$8:$J$957,2,FALSE),0)</f>
        <v>Shipper Header (Litho 4C) - #U14003175 (2pc/shpr) -600 Unit Pricing</v>
      </c>
      <c r="C441" s="6"/>
      <c r="D441" s="63">
        <f>IFERROR(VLOOKUP($A441,'ORION ORIGINAL DATA'!$A$231:$H$234,3,0),0)</f>
        <v>0</v>
      </c>
      <c r="E441" s="6">
        <f>IFERROR(VLOOKUP($A441,'ORION ORIGINAL DATA'!$A$237:$H$305,3,0),0)</f>
        <v>0</v>
      </c>
      <c r="F441" s="6">
        <f>SUMIF('ORION ORIGINAL DATA'!$A$8:$A$228,$A441,'ORION ORIGINAL DATA'!$C$8:$C$228)</f>
        <v>0</v>
      </c>
      <c r="G441" s="8">
        <f t="shared" si="24"/>
        <v>0</v>
      </c>
      <c r="H441" s="6">
        <f>SUMIF('NETSUITE ORIGINAL DATA'!$A$8:$A$5000,$A441,'NETSUITE ORIGINAL DATA'!$E$8:$E$5000)</f>
        <v>0</v>
      </c>
      <c r="I441" s="66">
        <f t="shared" si="25"/>
        <v>0</v>
      </c>
      <c r="K441" s="63">
        <f>SUMIF('ORION ORIGINAL DATA'!$A$8:$A$305,$A441,'ORION ORIGINAL DATA'!$D$8:$D$305)+D441</f>
        <v>0</v>
      </c>
      <c r="L441" s="6">
        <f>SUMIF('NETSUITE ORIGINAL DATA'!$A$8:$A$5000,$A441,'NETSUITE ORIGINAL DATA'!$G$8:$G$5000)</f>
        <v>0</v>
      </c>
      <c r="M441" s="68">
        <f t="shared" si="26"/>
        <v>0</v>
      </c>
      <c r="N441" s="6"/>
      <c r="O441" s="63">
        <f>SUMIF('ORION ORIGINAL DATA'!$A$8:$A$305,$A441,'ORION ORIGINAL DATA'!$E$8:$E$305)-D441</f>
        <v>0</v>
      </c>
      <c r="P441" s="6">
        <f>SUMIF('NETSUITE ORIGINAL DATA'!$A$8:$A$5000,$A441,'NETSUITE ORIGINAL DATA'!$E$8:$E$5000)-SUMIF('NETSUITE ORIGINAL DATA'!$A$8:$A$5000,$A441,'NETSUITE ORIGINAL DATA'!$G$8:$G$5000)</f>
        <v>0</v>
      </c>
      <c r="Q441" s="66">
        <f t="shared" si="27"/>
        <v>0</v>
      </c>
      <c r="R441" s="8"/>
    </row>
    <row r="442" spans="1:18" s="30" customFormat="1" x14ac:dyDescent="0.15">
      <c r="A442" s="15" t="s">
        <v>481</v>
      </c>
      <c r="B442" s="30" t="str">
        <f>IFERROR(VLOOKUP(A442,'NETSUITE ORIGINAL DATA'!$A$8:$J$957,2,FALSE),0)</f>
        <v>Top Posts (Litho 4C) - #U14003142 (4pc/shpr) 1200 Unit Cost</v>
      </c>
      <c r="C442" s="6"/>
      <c r="D442" s="63">
        <f>IFERROR(VLOOKUP($A442,'ORION ORIGINAL DATA'!$A$231:$H$234,3,0),0)</f>
        <v>0</v>
      </c>
      <c r="E442" s="6">
        <f>IFERROR(VLOOKUP($A442,'ORION ORIGINAL DATA'!$A$237:$H$305,3,0),0)</f>
        <v>0</v>
      </c>
      <c r="F442" s="6">
        <f>SUMIF('ORION ORIGINAL DATA'!$A$8:$A$228,$A442,'ORION ORIGINAL DATA'!$C$8:$C$228)</f>
        <v>0</v>
      </c>
      <c r="G442" s="8">
        <f t="shared" si="24"/>
        <v>0</v>
      </c>
      <c r="H442" s="6">
        <f>SUMIF('NETSUITE ORIGINAL DATA'!$A$8:$A$5000,$A442,'NETSUITE ORIGINAL DATA'!$E$8:$E$5000)</f>
        <v>0</v>
      </c>
      <c r="I442" s="66">
        <f t="shared" si="25"/>
        <v>0</v>
      </c>
      <c r="K442" s="63">
        <f>SUMIF('ORION ORIGINAL DATA'!$A$8:$A$305,$A442,'ORION ORIGINAL DATA'!$D$8:$D$305)+D442</f>
        <v>0</v>
      </c>
      <c r="L442" s="6">
        <f>SUMIF('NETSUITE ORIGINAL DATA'!$A$8:$A$5000,$A442,'NETSUITE ORIGINAL DATA'!$G$8:$G$5000)</f>
        <v>0</v>
      </c>
      <c r="M442" s="68">
        <f t="shared" si="26"/>
        <v>0</v>
      </c>
      <c r="N442" s="6"/>
      <c r="O442" s="63">
        <f>SUMIF('ORION ORIGINAL DATA'!$A$8:$A$305,$A442,'ORION ORIGINAL DATA'!$E$8:$E$305)-D442</f>
        <v>0</v>
      </c>
      <c r="P442" s="6">
        <f>SUMIF('NETSUITE ORIGINAL DATA'!$A$8:$A$5000,$A442,'NETSUITE ORIGINAL DATA'!$E$8:$E$5000)-SUMIF('NETSUITE ORIGINAL DATA'!$A$8:$A$5000,$A442,'NETSUITE ORIGINAL DATA'!$G$8:$G$5000)</f>
        <v>0</v>
      </c>
      <c r="Q442" s="66">
        <f t="shared" si="27"/>
        <v>0</v>
      </c>
      <c r="R442" s="8"/>
    </row>
    <row r="443" spans="1:18" s="30" customFormat="1" x14ac:dyDescent="0.15">
      <c r="A443" s="15" t="s">
        <v>482</v>
      </c>
      <c r="B443" s="30" t="str">
        <f>IFERROR(VLOOKUP(A443,'NETSUITE ORIGINAL DATA'!$A$8:$J$957,2,FALSE),0)</f>
        <v>Shroud - #U14003152-B (2pc/shpr)  - 300 Unit Price</v>
      </c>
      <c r="C443" s="6"/>
      <c r="D443" s="63">
        <f>IFERROR(VLOOKUP($A443,'ORION ORIGINAL DATA'!$A$231:$H$234,3,0),0)</f>
        <v>0</v>
      </c>
      <c r="E443" s="6">
        <f>IFERROR(VLOOKUP($A443,'ORION ORIGINAL DATA'!$A$237:$H$305,3,0),0)</f>
        <v>0</v>
      </c>
      <c r="F443" s="6">
        <f>SUMIF('ORION ORIGINAL DATA'!$A$8:$A$228,$A443,'ORION ORIGINAL DATA'!$C$8:$C$228)</f>
        <v>0</v>
      </c>
      <c r="G443" s="8">
        <f t="shared" si="24"/>
        <v>0</v>
      </c>
      <c r="H443" s="6">
        <f>SUMIF('NETSUITE ORIGINAL DATA'!$A$8:$A$5000,$A443,'NETSUITE ORIGINAL DATA'!$E$8:$E$5000)</f>
        <v>0</v>
      </c>
      <c r="I443" s="66">
        <f t="shared" si="25"/>
        <v>0</v>
      </c>
      <c r="K443" s="63">
        <f>SUMIF('ORION ORIGINAL DATA'!$A$8:$A$305,$A443,'ORION ORIGINAL DATA'!$D$8:$D$305)+D443</f>
        <v>0</v>
      </c>
      <c r="L443" s="6">
        <f>SUMIF('NETSUITE ORIGINAL DATA'!$A$8:$A$5000,$A443,'NETSUITE ORIGINAL DATA'!$G$8:$G$5000)</f>
        <v>0</v>
      </c>
      <c r="M443" s="68">
        <f t="shared" si="26"/>
        <v>0</v>
      </c>
      <c r="N443" s="6"/>
      <c r="O443" s="63">
        <f>SUMIF('ORION ORIGINAL DATA'!$A$8:$A$305,$A443,'ORION ORIGINAL DATA'!$E$8:$E$305)-D443</f>
        <v>0</v>
      </c>
      <c r="P443" s="6">
        <f>SUMIF('NETSUITE ORIGINAL DATA'!$A$8:$A$5000,$A443,'NETSUITE ORIGINAL DATA'!$E$8:$E$5000)-SUMIF('NETSUITE ORIGINAL DATA'!$A$8:$A$5000,$A443,'NETSUITE ORIGINAL DATA'!$G$8:$G$5000)</f>
        <v>0</v>
      </c>
      <c r="Q443" s="66">
        <f t="shared" si="27"/>
        <v>0</v>
      </c>
      <c r="R443" s="8"/>
    </row>
    <row r="444" spans="1:18" s="30" customFormat="1" x14ac:dyDescent="0.15">
      <c r="A444" s="15" t="s">
        <v>483</v>
      </c>
      <c r="B444" s="30" t="str">
        <f>IFERROR(VLOOKUP(A444,'NETSUITE ORIGINAL DATA'!$A$8:$J$957,2,FALSE),0)</f>
        <v>Display Trays (Flexo Flood Coat) - #U14003135 (4pc/shpr) - 1200 Unit Price</v>
      </c>
      <c r="C444" s="6"/>
      <c r="D444" s="63">
        <f>IFERROR(VLOOKUP($A444,'ORION ORIGINAL DATA'!$A$231:$H$234,3,0),0)</f>
        <v>0</v>
      </c>
      <c r="E444" s="6">
        <f>IFERROR(VLOOKUP($A444,'ORION ORIGINAL DATA'!$A$237:$H$305,3,0),0)</f>
        <v>0</v>
      </c>
      <c r="F444" s="6">
        <f>SUMIF('ORION ORIGINAL DATA'!$A$8:$A$228,$A444,'ORION ORIGINAL DATA'!$C$8:$C$228)</f>
        <v>0</v>
      </c>
      <c r="G444" s="8">
        <f t="shared" si="24"/>
        <v>0</v>
      </c>
      <c r="H444" s="6">
        <f>SUMIF('NETSUITE ORIGINAL DATA'!$A$8:$A$5000,$A444,'NETSUITE ORIGINAL DATA'!$E$8:$E$5000)</f>
        <v>0</v>
      </c>
      <c r="I444" s="66">
        <f t="shared" si="25"/>
        <v>0</v>
      </c>
      <c r="K444" s="63">
        <f>SUMIF('ORION ORIGINAL DATA'!$A$8:$A$305,$A444,'ORION ORIGINAL DATA'!$D$8:$D$305)+D444</f>
        <v>0</v>
      </c>
      <c r="L444" s="6">
        <f>SUMIF('NETSUITE ORIGINAL DATA'!$A$8:$A$5000,$A444,'NETSUITE ORIGINAL DATA'!$G$8:$G$5000)</f>
        <v>0</v>
      </c>
      <c r="M444" s="68">
        <f t="shared" si="26"/>
        <v>0</v>
      </c>
      <c r="N444" s="6"/>
      <c r="O444" s="63">
        <f>SUMIF('ORION ORIGINAL DATA'!$A$8:$A$305,$A444,'ORION ORIGINAL DATA'!$E$8:$E$305)-D444</f>
        <v>0</v>
      </c>
      <c r="P444" s="6">
        <f>SUMIF('NETSUITE ORIGINAL DATA'!$A$8:$A$5000,$A444,'NETSUITE ORIGINAL DATA'!$E$8:$E$5000)-SUMIF('NETSUITE ORIGINAL DATA'!$A$8:$A$5000,$A444,'NETSUITE ORIGINAL DATA'!$G$8:$G$5000)</f>
        <v>0</v>
      </c>
      <c r="Q444" s="66">
        <f t="shared" si="27"/>
        <v>0</v>
      </c>
      <c r="R444" s="8"/>
    </row>
    <row r="445" spans="1:18" s="30" customFormat="1" x14ac:dyDescent="0.15">
      <c r="A445" s="15" t="s">
        <v>484</v>
      </c>
      <c r="B445" s="30" t="str">
        <f>IFERROR(VLOOKUP(A445,'NETSUITE ORIGINAL DATA'!$A$8:$J$957,2,FALSE),0)</f>
        <v>Green Toys Planting Kit - Pink - 150E</v>
      </c>
      <c r="C445" s="6"/>
      <c r="D445" s="63">
        <f>IFERROR(VLOOKUP($A445,'ORION ORIGINAL DATA'!$A$231:$H$234,3,0),0)</f>
        <v>0</v>
      </c>
      <c r="E445" s="6">
        <f>IFERROR(VLOOKUP($A445,'ORION ORIGINAL DATA'!$A$237:$H$305,3,0),0)</f>
        <v>0</v>
      </c>
      <c r="F445" s="6">
        <f>SUMIF('ORION ORIGINAL DATA'!$A$8:$A$228,$A445,'ORION ORIGINAL DATA'!$C$8:$C$228)</f>
        <v>0</v>
      </c>
      <c r="G445" s="8">
        <f t="shared" si="24"/>
        <v>0</v>
      </c>
      <c r="H445" s="6">
        <f>SUMIF('NETSUITE ORIGINAL DATA'!$A$8:$A$5000,$A445,'NETSUITE ORIGINAL DATA'!$E$8:$E$5000)</f>
        <v>0</v>
      </c>
      <c r="I445" s="66">
        <f t="shared" si="25"/>
        <v>0</v>
      </c>
      <c r="K445" s="63">
        <f>SUMIF('ORION ORIGINAL DATA'!$A$8:$A$305,$A445,'ORION ORIGINAL DATA'!$D$8:$D$305)+D445</f>
        <v>0</v>
      </c>
      <c r="L445" s="6">
        <f>SUMIF('NETSUITE ORIGINAL DATA'!$A$8:$A$5000,$A445,'NETSUITE ORIGINAL DATA'!$G$8:$G$5000)</f>
        <v>0</v>
      </c>
      <c r="M445" s="68">
        <f t="shared" si="26"/>
        <v>0</v>
      </c>
      <c r="N445" s="6"/>
      <c r="O445" s="63">
        <f>SUMIF('ORION ORIGINAL DATA'!$A$8:$A$305,$A445,'ORION ORIGINAL DATA'!$E$8:$E$305)-D445</f>
        <v>0</v>
      </c>
      <c r="P445" s="6">
        <f>SUMIF('NETSUITE ORIGINAL DATA'!$A$8:$A$5000,$A445,'NETSUITE ORIGINAL DATA'!$E$8:$E$5000)-SUMIF('NETSUITE ORIGINAL DATA'!$A$8:$A$5000,$A445,'NETSUITE ORIGINAL DATA'!$G$8:$G$5000)</f>
        <v>0</v>
      </c>
      <c r="Q445" s="66">
        <f t="shared" si="27"/>
        <v>0</v>
      </c>
      <c r="R445" s="8"/>
    </row>
    <row r="446" spans="1:18" s="30" customFormat="1" x14ac:dyDescent="0.15">
      <c r="A446" s="15" t="s">
        <v>485</v>
      </c>
      <c r="B446" s="30" t="str">
        <f>IFERROR(VLOOKUP(A446,'NETSUITE ORIGINAL DATA'!$A$8:$J$957,2,FALSE),0)</f>
        <v>Green Toys Planting Kit - Blue - 150E</v>
      </c>
      <c r="C446" s="6"/>
      <c r="D446" s="63">
        <f>IFERROR(VLOOKUP($A446,'ORION ORIGINAL DATA'!$A$231:$H$234,3,0),0)</f>
        <v>0</v>
      </c>
      <c r="E446" s="6">
        <f>IFERROR(VLOOKUP($A446,'ORION ORIGINAL DATA'!$A$237:$H$305,3,0),0)</f>
        <v>0</v>
      </c>
      <c r="F446" s="6">
        <f>SUMIF('ORION ORIGINAL DATA'!$A$8:$A$228,$A446,'ORION ORIGINAL DATA'!$C$8:$C$228)</f>
        <v>0</v>
      </c>
      <c r="G446" s="8">
        <f t="shared" si="24"/>
        <v>0</v>
      </c>
      <c r="H446" s="6">
        <f>SUMIF('NETSUITE ORIGINAL DATA'!$A$8:$A$5000,$A446,'NETSUITE ORIGINAL DATA'!$E$8:$E$5000)</f>
        <v>0</v>
      </c>
      <c r="I446" s="66">
        <f t="shared" si="25"/>
        <v>0</v>
      </c>
      <c r="K446" s="63">
        <f>SUMIF('ORION ORIGINAL DATA'!$A$8:$A$305,$A446,'ORION ORIGINAL DATA'!$D$8:$D$305)+D446</f>
        <v>0</v>
      </c>
      <c r="L446" s="6">
        <f>SUMIF('NETSUITE ORIGINAL DATA'!$A$8:$A$5000,$A446,'NETSUITE ORIGINAL DATA'!$G$8:$G$5000)</f>
        <v>0</v>
      </c>
      <c r="M446" s="68">
        <f t="shared" si="26"/>
        <v>0</v>
      </c>
      <c r="N446" s="6"/>
      <c r="O446" s="63">
        <f>SUMIF('ORION ORIGINAL DATA'!$A$8:$A$305,$A446,'ORION ORIGINAL DATA'!$E$8:$E$305)-D446</f>
        <v>0</v>
      </c>
      <c r="P446" s="6">
        <f>SUMIF('NETSUITE ORIGINAL DATA'!$A$8:$A$5000,$A446,'NETSUITE ORIGINAL DATA'!$E$8:$E$5000)-SUMIF('NETSUITE ORIGINAL DATA'!$A$8:$A$5000,$A446,'NETSUITE ORIGINAL DATA'!$G$8:$G$5000)</f>
        <v>0</v>
      </c>
      <c r="Q446" s="66">
        <f t="shared" si="27"/>
        <v>0</v>
      </c>
      <c r="R446" s="8"/>
    </row>
    <row r="447" spans="1:18" s="30" customFormat="1" x14ac:dyDescent="0.15">
      <c r="A447" s="15" t="s">
        <v>486</v>
      </c>
      <c r="B447" s="30" t="str">
        <f>IFERROR(VLOOKUP(A447,'NETSUITE ORIGINAL DATA'!$A$8:$J$957,2,FALSE),0)</f>
        <v>Green Toys Planting Kit Master Carton - 200C</v>
      </c>
      <c r="C447" s="6"/>
      <c r="D447" s="63">
        <f>IFERROR(VLOOKUP($A447,'ORION ORIGINAL DATA'!$A$231:$H$234,3,0),0)</f>
        <v>0</v>
      </c>
      <c r="E447" s="6">
        <f>IFERROR(VLOOKUP($A447,'ORION ORIGINAL DATA'!$A$237:$H$305,3,0),0)</f>
        <v>0</v>
      </c>
      <c r="F447" s="6">
        <f>SUMIF('ORION ORIGINAL DATA'!$A$8:$A$228,$A447,'ORION ORIGINAL DATA'!$C$8:$C$228)</f>
        <v>0</v>
      </c>
      <c r="G447" s="8">
        <f t="shared" si="24"/>
        <v>0</v>
      </c>
      <c r="H447" s="6">
        <f>SUMIF('NETSUITE ORIGINAL DATA'!$A$8:$A$5000,$A447,'NETSUITE ORIGINAL DATA'!$E$8:$E$5000)</f>
        <v>0</v>
      </c>
      <c r="I447" s="66">
        <f t="shared" si="25"/>
        <v>0</v>
      </c>
      <c r="K447" s="63">
        <f>SUMIF('ORION ORIGINAL DATA'!$A$8:$A$305,$A447,'ORION ORIGINAL DATA'!$D$8:$D$305)+D447</f>
        <v>0</v>
      </c>
      <c r="L447" s="6">
        <f>SUMIF('NETSUITE ORIGINAL DATA'!$A$8:$A$5000,$A447,'NETSUITE ORIGINAL DATA'!$G$8:$G$5000)</f>
        <v>0</v>
      </c>
      <c r="M447" s="68">
        <f t="shared" si="26"/>
        <v>0</v>
      </c>
      <c r="N447" s="6"/>
      <c r="O447" s="63">
        <f>SUMIF('ORION ORIGINAL DATA'!$A$8:$A$305,$A447,'ORION ORIGINAL DATA'!$E$8:$E$305)-D447</f>
        <v>0</v>
      </c>
      <c r="P447" s="6">
        <f>SUMIF('NETSUITE ORIGINAL DATA'!$A$8:$A$5000,$A447,'NETSUITE ORIGINAL DATA'!$E$8:$E$5000)-SUMIF('NETSUITE ORIGINAL DATA'!$A$8:$A$5000,$A447,'NETSUITE ORIGINAL DATA'!$G$8:$G$5000)</f>
        <v>0</v>
      </c>
      <c r="Q447" s="66">
        <f t="shared" si="27"/>
        <v>0</v>
      </c>
      <c r="R447" s="8"/>
    </row>
    <row r="448" spans="1:18" s="30" customFormat="1" x14ac:dyDescent="0.15">
      <c r="A448" s="15" t="s">
        <v>487</v>
      </c>
      <c r="B448" s="30" t="str">
        <f>IFERROR(VLOOKUP(A448,'NETSUITE ORIGINAL DATA'!$A$8:$J$957,2,FALSE),0)</f>
        <v>BTAA Retail Carton Insert 2898 #1 white, 1 side, 150E, no printing</v>
      </c>
      <c r="C448" s="6"/>
      <c r="D448" s="63">
        <f>IFERROR(VLOOKUP($A448,'ORION ORIGINAL DATA'!$A$231:$H$234,3,0),0)</f>
        <v>0</v>
      </c>
      <c r="E448" s="6">
        <f>IFERROR(VLOOKUP($A448,'ORION ORIGINAL DATA'!$A$237:$H$305,3,0),0)</f>
        <v>0</v>
      </c>
      <c r="F448" s="6">
        <f>SUMIF('ORION ORIGINAL DATA'!$A$8:$A$228,$A448,'ORION ORIGINAL DATA'!$C$8:$C$228)</f>
        <v>0</v>
      </c>
      <c r="G448" s="8">
        <f t="shared" si="24"/>
        <v>0</v>
      </c>
      <c r="H448" s="6">
        <f>SUMIF('NETSUITE ORIGINAL DATA'!$A$8:$A$5000,$A448,'NETSUITE ORIGINAL DATA'!$E$8:$E$5000)</f>
        <v>0</v>
      </c>
      <c r="I448" s="66">
        <f t="shared" si="25"/>
        <v>0</v>
      </c>
      <c r="K448" s="63">
        <f>SUMIF('ORION ORIGINAL DATA'!$A$8:$A$305,$A448,'ORION ORIGINAL DATA'!$D$8:$D$305)+D448</f>
        <v>0</v>
      </c>
      <c r="L448" s="6">
        <f>SUMIF('NETSUITE ORIGINAL DATA'!$A$8:$A$5000,$A448,'NETSUITE ORIGINAL DATA'!$G$8:$G$5000)</f>
        <v>0</v>
      </c>
      <c r="M448" s="68">
        <f t="shared" si="26"/>
        <v>0</v>
      </c>
      <c r="N448" s="6"/>
      <c r="O448" s="63">
        <f>SUMIF('ORION ORIGINAL DATA'!$A$8:$A$305,$A448,'ORION ORIGINAL DATA'!$E$8:$E$305)-D448</f>
        <v>0</v>
      </c>
      <c r="P448" s="6">
        <f>SUMIF('NETSUITE ORIGINAL DATA'!$A$8:$A$5000,$A448,'NETSUITE ORIGINAL DATA'!$E$8:$E$5000)-SUMIF('NETSUITE ORIGINAL DATA'!$A$8:$A$5000,$A448,'NETSUITE ORIGINAL DATA'!$G$8:$G$5000)</f>
        <v>0</v>
      </c>
      <c r="Q448" s="66">
        <f t="shared" si="27"/>
        <v>0</v>
      </c>
      <c r="R448" s="8"/>
    </row>
    <row r="449" spans="1:18" s="30" customFormat="1" x14ac:dyDescent="0.15">
      <c r="A449" s="15" t="s">
        <v>488</v>
      </c>
      <c r="B449" s="30" t="str">
        <f>IFERROR(VLOOKUP(A449,'NETSUITE ORIGINAL DATA'!$A$8:$J$957,2,FALSE),0)</f>
        <v>BTAA Retail Carton  2898 #1 white, 1 side, 150E, 6 color</v>
      </c>
      <c r="C449" s="6"/>
      <c r="D449" s="63">
        <f>IFERROR(VLOOKUP($A449,'ORION ORIGINAL DATA'!$A$231:$H$234,3,0),0)</f>
        <v>0</v>
      </c>
      <c r="E449" s="6">
        <f>IFERROR(VLOOKUP($A449,'ORION ORIGINAL DATA'!$A$237:$H$305,3,0),0)</f>
        <v>0</v>
      </c>
      <c r="F449" s="6">
        <f>SUMIF('ORION ORIGINAL DATA'!$A$8:$A$228,$A449,'ORION ORIGINAL DATA'!$C$8:$C$228)</f>
        <v>0</v>
      </c>
      <c r="G449" s="8">
        <f t="shared" si="24"/>
        <v>0</v>
      </c>
      <c r="H449" s="6">
        <f>SUMIF('NETSUITE ORIGINAL DATA'!$A$8:$A$5000,$A449,'NETSUITE ORIGINAL DATA'!$E$8:$E$5000)</f>
        <v>0</v>
      </c>
      <c r="I449" s="66">
        <f t="shared" si="25"/>
        <v>0</v>
      </c>
      <c r="K449" s="63">
        <f>SUMIF('ORION ORIGINAL DATA'!$A$8:$A$305,$A449,'ORION ORIGINAL DATA'!$D$8:$D$305)+D449</f>
        <v>0</v>
      </c>
      <c r="L449" s="6">
        <f>SUMIF('NETSUITE ORIGINAL DATA'!$A$8:$A$5000,$A449,'NETSUITE ORIGINAL DATA'!$G$8:$G$5000)</f>
        <v>0</v>
      </c>
      <c r="M449" s="68">
        <f t="shared" si="26"/>
        <v>0</v>
      </c>
      <c r="N449" s="6"/>
      <c r="O449" s="63">
        <f>SUMIF('ORION ORIGINAL DATA'!$A$8:$A$305,$A449,'ORION ORIGINAL DATA'!$E$8:$E$305)-D449</f>
        <v>0</v>
      </c>
      <c r="P449" s="6">
        <f>SUMIF('NETSUITE ORIGINAL DATA'!$A$8:$A$5000,$A449,'NETSUITE ORIGINAL DATA'!$E$8:$E$5000)-SUMIF('NETSUITE ORIGINAL DATA'!$A$8:$A$5000,$A449,'NETSUITE ORIGINAL DATA'!$G$8:$G$5000)</f>
        <v>0</v>
      </c>
      <c r="Q449" s="66">
        <f t="shared" si="27"/>
        <v>0</v>
      </c>
      <c r="R449" s="8"/>
    </row>
    <row r="450" spans="1:18" s="30" customFormat="1" x14ac:dyDescent="0.15">
      <c r="A450" s="15" t="s">
        <v>489</v>
      </c>
      <c r="B450" s="30" t="str">
        <f>IFERROR(VLOOKUP(A450,'NETSUITE ORIGINAL DATA'!$A$8:$J$957,2,FALSE),0)</f>
        <v>Bath Set Top and Bottom Pallet Caps 126 MOQ, 200B Kraft</v>
      </c>
      <c r="C450" s="6"/>
      <c r="D450" s="63">
        <f>IFERROR(VLOOKUP($A450,'ORION ORIGINAL DATA'!$A$231:$H$234,3,0),0)</f>
        <v>0</v>
      </c>
      <c r="E450" s="6">
        <f>IFERROR(VLOOKUP($A450,'ORION ORIGINAL DATA'!$A$237:$H$305,3,0),0)</f>
        <v>0</v>
      </c>
      <c r="F450" s="6">
        <f>SUMIF('ORION ORIGINAL DATA'!$A$8:$A$228,$A450,'ORION ORIGINAL DATA'!$C$8:$C$228)</f>
        <v>0</v>
      </c>
      <c r="G450" s="8">
        <f t="shared" si="24"/>
        <v>0</v>
      </c>
      <c r="H450" s="6">
        <f>SUMIF('NETSUITE ORIGINAL DATA'!$A$8:$A$5000,$A450,'NETSUITE ORIGINAL DATA'!$E$8:$E$5000)</f>
        <v>0</v>
      </c>
      <c r="I450" s="66">
        <f t="shared" si="25"/>
        <v>0</v>
      </c>
      <c r="K450" s="63">
        <f>SUMIF('ORION ORIGINAL DATA'!$A$8:$A$305,$A450,'ORION ORIGINAL DATA'!$D$8:$D$305)+D450</f>
        <v>0</v>
      </c>
      <c r="L450" s="6">
        <f>SUMIF('NETSUITE ORIGINAL DATA'!$A$8:$A$5000,$A450,'NETSUITE ORIGINAL DATA'!$G$8:$G$5000)</f>
        <v>0</v>
      </c>
      <c r="M450" s="68">
        <f t="shared" si="26"/>
        <v>0</v>
      </c>
      <c r="N450" s="6"/>
      <c r="O450" s="63">
        <f>SUMIF('ORION ORIGINAL DATA'!$A$8:$A$305,$A450,'ORION ORIGINAL DATA'!$E$8:$E$305)-D450</f>
        <v>0</v>
      </c>
      <c r="P450" s="6">
        <f>SUMIF('NETSUITE ORIGINAL DATA'!$A$8:$A$5000,$A450,'NETSUITE ORIGINAL DATA'!$E$8:$E$5000)-SUMIF('NETSUITE ORIGINAL DATA'!$A$8:$A$5000,$A450,'NETSUITE ORIGINAL DATA'!$G$8:$G$5000)</f>
        <v>0</v>
      </c>
      <c r="Q450" s="66">
        <f t="shared" si="27"/>
        <v>0</v>
      </c>
      <c r="R450" s="8"/>
    </row>
    <row r="451" spans="1:18" s="30" customFormat="1" x14ac:dyDescent="0.15">
      <c r="A451" s="15" t="s">
        <v>490</v>
      </c>
      <c r="B451" s="30" t="str">
        <f>IFERROR(VLOOKUP(A451,'NETSUITE ORIGINAL DATA'!$A$8:$J$957,2,FALSE),0)</f>
        <v>Bath Set Pallet Shroud 126 MOQ, 200C Kraft</v>
      </c>
      <c r="C451" s="6"/>
      <c r="D451" s="63">
        <f>IFERROR(VLOOKUP($A451,'ORION ORIGINAL DATA'!$A$231:$H$234,3,0),0)</f>
        <v>0</v>
      </c>
      <c r="E451" s="6">
        <f>IFERROR(VLOOKUP($A451,'ORION ORIGINAL DATA'!$A$237:$H$305,3,0),0)</f>
        <v>0</v>
      </c>
      <c r="F451" s="6">
        <f>SUMIF('ORION ORIGINAL DATA'!$A$8:$A$228,$A451,'ORION ORIGINAL DATA'!$C$8:$C$228)</f>
        <v>0</v>
      </c>
      <c r="G451" s="8">
        <f t="shared" si="24"/>
        <v>0</v>
      </c>
      <c r="H451" s="6">
        <f>SUMIF('NETSUITE ORIGINAL DATA'!$A$8:$A$5000,$A451,'NETSUITE ORIGINAL DATA'!$E$8:$E$5000)</f>
        <v>0</v>
      </c>
      <c r="I451" s="66">
        <f t="shared" si="25"/>
        <v>0</v>
      </c>
      <c r="K451" s="63">
        <f>SUMIF('ORION ORIGINAL DATA'!$A$8:$A$305,$A451,'ORION ORIGINAL DATA'!$D$8:$D$305)+D451</f>
        <v>0</v>
      </c>
      <c r="L451" s="6">
        <f>SUMIF('NETSUITE ORIGINAL DATA'!$A$8:$A$5000,$A451,'NETSUITE ORIGINAL DATA'!$G$8:$G$5000)</f>
        <v>0</v>
      </c>
      <c r="M451" s="68">
        <f t="shared" si="26"/>
        <v>0</v>
      </c>
      <c r="N451" s="6"/>
      <c r="O451" s="63">
        <f>SUMIF('ORION ORIGINAL DATA'!$A$8:$A$305,$A451,'ORION ORIGINAL DATA'!$E$8:$E$305)-D451</f>
        <v>0</v>
      </c>
      <c r="P451" s="6">
        <f>SUMIF('NETSUITE ORIGINAL DATA'!$A$8:$A$5000,$A451,'NETSUITE ORIGINAL DATA'!$E$8:$E$5000)-SUMIF('NETSUITE ORIGINAL DATA'!$A$8:$A$5000,$A451,'NETSUITE ORIGINAL DATA'!$G$8:$G$5000)</f>
        <v>0</v>
      </c>
      <c r="Q451" s="66">
        <f t="shared" si="27"/>
        <v>0</v>
      </c>
      <c r="R451" s="8"/>
    </row>
    <row r="452" spans="1:18" s="30" customFormat="1" x14ac:dyDescent="0.15">
      <c r="A452" s="15" t="s">
        <v>491</v>
      </c>
      <c r="B452" s="30" t="str">
        <f>IFERROR(VLOOKUP(A452,'NETSUITE ORIGINAL DATA'!$A$8:$J$957,2,FALSE),0)</f>
        <v>Bath Set Display Tray 966 #1 white, 1 side, 150E, 6 color</v>
      </c>
      <c r="C452" s="6"/>
      <c r="D452" s="63">
        <f>IFERROR(VLOOKUP($A452,'ORION ORIGINAL DATA'!$A$231:$H$234,3,0),0)</f>
        <v>0</v>
      </c>
      <c r="E452" s="6">
        <f>IFERROR(VLOOKUP($A452,'ORION ORIGINAL DATA'!$A$237:$H$305,3,0),0)</f>
        <v>0</v>
      </c>
      <c r="F452" s="6">
        <f>SUMIF('ORION ORIGINAL DATA'!$A$8:$A$228,$A452,'ORION ORIGINAL DATA'!$C$8:$C$228)</f>
        <v>0</v>
      </c>
      <c r="G452" s="8">
        <f t="shared" si="24"/>
        <v>0</v>
      </c>
      <c r="H452" s="6">
        <f>SUMIF('NETSUITE ORIGINAL DATA'!$A$8:$A$5000,$A452,'NETSUITE ORIGINAL DATA'!$E$8:$E$5000)</f>
        <v>0</v>
      </c>
      <c r="I452" s="66">
        <f t="shared" si="25"/>
        <v>0</v>
      </c>
      <c r="K452" s="63">
        <f>SUMIF('ORION ORIGINAL DATA'!$A$8:$A$305,$A452,'ORION ORIGINAL DATA'!$D$8:$D$305)+D452</f>
        <v>0</v>
      </c>
      <c r="L452" s="6">
        <f>SUMIF('NETSUITE ORIGINAL DATA'!$A$8:$A$5000,$A452,'NETSUITE ORIGINAL DATA'!$G$8:$G$5000)</f>
        <v>0</v>
      </c>
      <c r="M452" s="68">
        <f t="shared" si="26"/>
        <v>0</v>
      </c>
      <c r="N452" s="6"/>
      <c r="O452" s="63">
        <f>SUMIF('ORION ORIGINAL DATA'!$A$8:$A$305,$A452,'ORION ORIGINAL DATA'!$E$8:$E$305)-D452</f>
        <v>0</v>
      </c>
      <c r="P452" s="6">
        <f>SUMIF('NETSUITE ORIGINAL DATA'!$A$8:$A$5000,$A452,'NETSUITE ORIGINAL DATA'!$E$8:$E$5000)-SUMIF('NETSUITE ORIGINAL DATA'!$A$8:$A$5000,$A452,'NETSUITE ORIGINAL DATA'!$G$8:$G$5000)</f>
        <v>0</v>
      </c>
      <c r="Q452" s="66">
        <f t="shared" si="27"/>
        <v>0</v>
      </c>
      <c r="R452" s="8"/>
    </row>
    <row r="453" spans="1:18" s="30" customFormat="1" x14ac:dyDescent="0.15">
      <c r="A453" s="15" t="s">
        <v>499</v>
      </c>
      <c r="B453" s="30" t="str">
        <f>IFERROR(VLOOKUP(A453,'NETSUITE ORIGINAL DATA'!$A$8:$J$957,2,FALSE),0)</f>
        <v>AAEFS Shipper Packaging</v>
      </c>
      <c r="C453" s="6"/>
      <c r="D453" s="63">
        <f>IFERROR(VLOOKUP($A453,'ORION ORIGINAL DATA'!$A$231:$H$234,3,0),0)</f>
        <v>0</v>
      </c>
      <c r="E453" s="6">
        <f>IFERROR(VLOOKUP($A453,'ORION ORIGINAL DATA'!$A$237:$H$305,3,0),0)</f>
        <v>0</v>
      </c>
      <c r="F453" s="6">
        <f>SUMIF('ORION ORIGINAL DATA'!$A$8:$A$228,$A453,'ORION ORIGINAL DATA'!$C$8:$C$228)</f>
        <v>0</v>
      </c>
      <c r="G453" s="8">
        <f t="shared" si="24"/>
        <v>0</v>
      </c>
      <c r="H453" s="6">
        <f>SUMIF('NETSUITE ORIGINAL DATA'!$A$8:$A$5000,$A453,'NETSUITE ORIGINAL DATA'!$E$8:$E$5000)</f>
        <v>0</v>
      </c>
      <c r="I453" s="66">
        <f t="shared" si="25"/>
        <v>0</v>
      </c>
      <c r="K453" s="63">
        <f>SUMIF('ORION ORIGINAL DATA'!$A$8:$A$305,$A453,'ORION ORIGINAL DATA'!$D$8:$D$305)+D453</f>
        <v>0</v>
      </c>
      <c r="L453" s="6">
        <f>SUMIF('NETSUITE ORIGINAL DATA'!$A$8:$A$5000,$A453,'NETSUITE ORIGINAL DATA'!$G$8:$G$5000)</f>
        <v>0</v>
      </c>
      <c r="M453" s="68">
        <f t="shared" si="26"/>
        <v>0</v>
      </c>
      <c r="N453" s="6"/>
      <c r="O453" s="63">
        <f>SUMIF('ORION ORIGINAL DATA'!$A$8:$A$305,$A453,'ORION ORIGINAL DATA'!$E$8:$E$305)-D453</f>
        <v>0</v>
      </c>
      <c r="P453" s="6">
        <f>SUMIF('NETSUITE ORIGINAL DATA'!$A$8:$A$5000,$A453,'NETSUITE ORIGINAL DATA'!$E$8:$E$5000)-SUMIF('NETSUITE ORIGINAL DATA'!$A$8:$A$5000,$A453,'NETSUITE ORIGINAL DATA'!$G$8:$G$5000)</f>
        <v>0</v>
      </c>
      <c r="Q453" s="66">
        <f t="shared" si="27"/>
        <v>0</v>
      </c>
      <c r="R453" s="8"/>
    </row>
    <row r="454" spans="1:18" s="30" customFormat="1" x14ac:dyDescent="0.15">
      <c r="A454" s="15" t="s">
        <v>500</v>
      </c>
      <c r="B454" s="30" t="str">
        <f>IFERROR(VLOOKUP(A454,'NETSUITE ORIGINAL DATA'!$A$8:$J$957,2,FALSE),0)</f>
        <v>Airplane Dust Cover</v>
      </c>
      <c r="C454" s="6"/>
      <c r="D454" s="63">
        <f>IFERROR(VLOOKUP($A454,'ORION ORIGINAL DATA'!$A$231:$H$234,3,0),0)</f>
        <v>0</v>
      </c>
      <c r="E454" s="6">
        <f>IFERROR(VLOOKUP($A454,'ORION ORIGINAL DATA'!$A$237:$H$305,3,0),0)</f>
        <v>0</v>
      </c>
      <c r="F454" s="6">
        <f>SUMIF('ORION ORIGINAL DATA'!$A$8:$A$228,$A454,'ORION ORIGINAL DATA'!$C$8:$C$228)</f>
        <v>0</v>
      </c>
      <c r="G454" s="8">
        <f t="shared" si="24"/>
        <v>0</v>
      </c>
      <c r="H454" s="6">
        <f>SUMIF('NETSUITE ORIGINAL DATA'!$A$8:$A$5000,$A454,'NETSUITE ORIGINAL DATA'!$E$8:$E$5000)</f>
        <v>0</v>
      </c>
      <c r="I454" s="66">
        <f t="shared" si="25"/>
        <v>0</v>
      </c>
      <c r="K454" s="63">
        <f>SUMIF('ORION ORIGINAL DATA'!$A$8:$A$305,$A454,'ORION ORIGINAL DATA'!$D$8:$D$305)+D454</f>
        <v>0</v>
      </c>
      <c r="L454" s="6">
        <f>SUMIF('NETSUITE ORIGINAL DATA'!$A$8:$A$5000,$A454,'NETSUITE ORIGINAL DATA'!$G$8:$G$5000)</f>
        <v>0</v>
      </c>
      <c r="M454" s="68">
        <f t="shared" si="26"/>
        <v>0</v>
      </c>
      <c r="N454" s="6"/>
      <c r="O454" s="63">
        <f>SUMIF('ORION ORIGINAL DATA'!$A$8:$A$305,$A454,'ORION ORIGINAL DATA'!$E$8:$E$305)-D454</f>
        <v>0</v>
      </c>
      <c r="P454" s="6">
        <f>SUMIF('NETSUITE ORIGINAL DATA'!$A$8:$A$5000,$A454,'NETSUITE ORIGINAL DATA'!$E$8:$E$5000)-SUMIF('NETSUITE ORIGINAL DATA'!$A$8:$A$5000,$A454,'NETSUITE ORIGINAL DATA'!$G$8:$G$5000)</f>
        <v>0</v>
      </c>
      <c r="Q454" s="66">
        <f t="shared" si="27"/>
        <v>0</v>
      </c>
      <c r="R454" s="8"/>
    </row>
    <row r="455" spans="1:18" s="30" customFormat="1" x14ac:dyDescent="0.15">
      <c r="A455" s="15" t="s">
        <v>501</v>
      </c>
      <c r="B455" s="30" t="str">
        <f>IFERROR(VLOOKUP(A455,'NETSUITE ORIGINAL DATA'!$A$8:$J$957,2,FALSE),0)</f>
        <v>Airplane Master Carton - 200E</v>
      </c>
      <c r="C455" s="6"/>
      <c r="D455" s="63">
        <f>IFERROR(VLOOKUP($A455,'ORION ORIGINAL DATA'!$A$231:$H$234,3,0),0)</f>
        <v>0</v>
      </c>
      <c r="E455" s="6">
        <f>IFERROR(VLOOKUP($A455,'ORION ORIGINAL DATA'!$A$237:$H$305,3,0),0)</f>
        <v>0</v>
      </c>
      <c r="F455" s="6">
        <f>SUMIF('ORION ORIGINAL DATA'!$A$8:$A$228,$A455,'ORION ORIGINAL DATA'!$C$8:$C$228)</f>
        <v>0</v>
      </c>
      <c r="G455" s="8">
        <f t="shared" si="24"/>
        <v>0</v>
      </c>
      <c r="H455" s="6">
        <f>SUMIF('NETSUITE ORIGINAL DATA'!$A$8:$A$5000,$A455,'NETSUITE ORIGINAL DATA'!$E$8:$E$5000)</f>
        <v>0</v>
      </c>
      <c r="I455" s="66">
        <f t="shared" si="25"/>
        <v>0</v>
      </c>
      <c r="K455" s="63">
        <f>SUMIF('ORION ORIGINAL DATA'!$A$8:$A$305,$A455,'ORION ORIGINAL DATA'!$D$8:$D$305)+D455</f>
        <v>0</v>
      </c>
      <c r="L455" s="6">
        <f>SUMIF('NETSUITE ORIGINAL DATA'!$A$8:$A$5000,$A455,'NETSUITE ORIGINAL DATA'!$G$8:$G$5000)</f>
        <v>0</v>
      </c>
      <c r="M455" s="68">
        <f t="shared" si="26"/>
        <v>0</v>
      </c>
      <c r="N455" s="6"/>
      <c r="O455" s="63">
        <f>SUMIF('ORION ORIGINAL DATA'!$A$8:$A$305,$A455,'ORION ORIGINAL DATA'!$E$8:$E$305)-D455</f>
        <v>0</v>
      </c>
      <c r="P455" s="6">
        <f>SUMIF('NETSUITE ORIGINAL DATA'!$A$8:$A$5000,$A455,'NETSUITE ORIGINAL DATA'!$E$8:$E$5000)-SUMIF('NETSUITE ORIGINAL DATA'!$A$8:$A$5000,$A455,'NETSUITE ORIGINAL DATA'!$G$8:$G$5000)</f>
        <v>0</v>
      </c>
      <c r="Q455" s="66">
        <f t="shared" si="27"/>
        <v>0</v>
      </c>
      <c r="R455" s="8"/>
    </row>
    <row r="456" spans="1:18" s="30" customFormat="1" x14ac:dyDescent="0.15">
      <c r="A456" s="15" t="s">
        <v>502</v>
      </c>
      <c r="B456" s="30" t="str">
        <f>IFERROR(VLOOKUP(A456,'NETSUITE ORIGINAL DATA'!$A$8:$J$957,2,FALSE),0)</f>
        <v>Green Toys Activity Kit Master Carton - 6PK</v>
      </c>
      <c r="C456" s="6"/>
      <c r="D456" s="63">
        <f>IFERROR(VLOOKUP($A456,'ORION ORIGINAL DATA'!$A$231:$H$234,3,0),0)</f>
        <v>0</v>
      </c>
      <c r="E456" s="6">
        <f>IFERROR(VLOOKUP($A456,'ORION ORIGINAL DATA'!$A$237:$H$305,3,0),0)</f>
        <v>0</v>
      </c>
      <c r="F456" s="6">
        <f>SUMIF('ORION ORIGINAL DATA'!$A$8:$A$228,$A456,'ORION ORIGINAL DATA'!$C$8:$C$228)</f>
        <v>0</v>
      </c>
      <c r="G456" s="8">
        <f t="shared" si="24"/>
        <v>0</v>
      </c>
      <c r="H456" s="6">
        <f>SUMIF('NETSUITE ORIGINAL DATA'!$A$8:$A$5000,$A456,'NETSUITE ORIGINAL DATA'!$E$8:$E$5000)</f>
        <v>0</v>
      </c>
      <c r="I456" s="66">
        <f t="shared" si="25"/>
        <v>0</v>
      </c>
      <c r="K456" s="63">
        <f>SUMIF('ORION ORIGINAL DATA'!$A$8:$A$305,$A456,'ORION ORIGINAL DATA'!$D$8:$D$305)+D456</f>
        <v>0</v>
      </c>
      <c r="L456" s="6">
        <f>SUMIF('NETSUITE ORIGINAL DATA'!$A$8:$A$5000,$A456,'NETSUITE ORIGINAL DATA'!$G$8:$G$5000)</f>
        <v>0</v>
      </c>
      <c r="M456" s="68">
        <f t="shared" si="26"/>
        <v>0</v>
      </c>
      <c r="N456" s="6"/>
      <c r="O456" s="63">
        <f>SUMIF('ORION ORIGINAL DATA'!$A$8:$A$305,$A456,'ORION ORIGINAL DATA'!$E$8:$E$305)-D456</f>
        <v>0</v>
      </c>
      <c r="P456" s="6">
        <f>SUMIF('NETSUITE ORIGINAL DATA'!$A$8:$A$5000,$A456,'NETSUITE ORIGINAL DATA'!$E$8:$E$5000)-SUMIF('NETSUITE ORIGINAL DATA'!$A$8:$A$5000,$A456,'NETSUITE ORIGINAL DATA'!$G$8:$G$5000)</f>
        <v>0</v>
      </c>
      <c r="Q456" s="66">
        <f t="shared" si="27"/>
        <v>0</v>
      </c>
      <c r="R456" s="8"/>
    </row>
    <row r="457" spans="1:18" s="30" customFormat="1" x14ac:dyDescent="0.15">
      <c r="A457" s="15" t="s">
        <v>503</v>
      </c>
      <c r="B457" s="30" t="str">
        <f>IFERROR(VLOOKUP(A457,'NETSUITE ORIGINAL DATA'!$A$8:$J$957,2,FALSE),0)</f>
        <v>Green Toys Activity Kit Retail - Cupcake</v>
      </c>
      <c r="C457" s="6"/>
      <c r="D457" s="63">
        <f>IFERROR(VLOOKUP($A457,'ORION ORIGINAL DATA'!$A$231:$H$234,3,0),0)</f>
        <v>0</v>
      </c>
      <c r="E457" s="6">
        <f>IFERROR(VLOOKUP($A457,'ORION ORIGINAL DATA'!$A$237:$H$305,3,0),0)</f>
        <v>0</v>
      </c>
      <c r="F457" s="6">
        <f>SUMIF('ORION ORIGINAL DATA'!$A$8:$A$228,$A457,'ORION ORIGINAL DATA'!$C$8:$C$228)</f>
        <v>0</v>
      </c>
      <c r="G457" s="8">
        <f t="shared" si="24"/>
        <v>0</v>
      </c>
      <c r="H457" s="6">
        <f>SUMIF('NETSUITE ORIGINAL DATA'!$A$8:$A$5000,$A457,'NETSUITE ORIGINAL DATA'!$E$8:$E$5000)</f>
        <v>0</v>
      </c>
      <c r="I457" s="66">
        <f t="shared" si="25"/>
        <v>0</v>
      </c>
      <c r="K457" s="63">
        <f>SUMIF('ORION ORIGINAL DATA'!$A$8:$A$305,$A457,'ORION ORIGINAL DATA'!$D$8:$D$305)+D457</f>
        <v>0</v>
      </c>
      <c r="L457" s="6">
        <f>SUMIF('NETSUITE ORIGINAL DATA'!$A$8:$A$5000,$A457,'NETSUITE ORIGINAL DATA'!$G$8:$G$5000)</f>
        <v>0</v>
      </c>
      <c r="M457" s="68">
        <f t="shared" si="26"/>
        <v>0</v>
      </c>
      <c r="N457" s="6"/>
      <c r="O457" s="63">
        <f>SUMIF('ORION ORIGINAL DATA'!$A$8:$A$305,$A457,'ORION ORIGINAL DATA'!$E$8:$E$305)-D457</f>
        <v>0</v>
      </c>
      <c r="P457" s="6">
        <f>SUMIF('NETSUITE ORIGINAL DATA'!$A$8:$A$5000,$A457,'NETSUITE ORIGINAL DATA'!$E$8:$E$5000)-SUMIF('NETSUITE ORIGINAL DATA'!$A$8:$A$5000,$A457,'NETSUITE ORIGINAL DATA'!$G$8:$G$5000)</f>
        <v>0</v>
      </c>
      <c r="Q457" s="66">
        <f t="shared" si="27"/>
        <v>0</v>
      </c>
      <c r="R457" s="8"/>
    </row>
    <row r="458" spans="1:18" s="30" customFormat="1" x14ac:dyDescent="0.15">
      <c r="A458" s="15" t="s">
        <v>504</v>
      </c>
      <c r="B458" s="30" t="str">
        <f>IFERROR(VLOOKUP(A458,'NETSUITE ORIGINAL DATA'!$A$8:$J$957,2,FALSE),0)</f>
        <v>Green Toys Activity Kit Crayon Box</v>
      </c>
      <c r="C458" s="6"/>
      <c r="D458" s="63">
        <f>IFERROR(VLOOKUP($A458,'ORION ORIGINAL DATA'!$A$231:$H$234,3,0),0)</f>
        <v>0</v>
      </c>
      <c r="E458" s="6">
        <f>IFERROR(VLOOKUP($A458,'ORION ORIGINAL DATA'!$A$237:$H$305,3,0),0)</f>
        <v>0</v>
      </c>
      <c r="F458" s="6">
        <f>SUMIF('ORION ORIGINAL DATA'!$A$8:$A$228,$A458,'ORION ORIGINAL DATA'!$C$8:$C$228)</f>
        <v>0</v>
      </c>
      <c r="G458" s="8">
        <f t="shared" si="24"/>
        <v>0</v>
      </c>
      <c r="H458" s="6">
        <f>SUMIF('NETSUITE ORIGINAL DATA'!$A$8:$A$5000,$A458,'NETSUITE ORIGINAL DATA'!$E$8:$E$5000)</f>
        <v>0</v>
      </c>
      <c r="I458" s="66">
        <f t="shared" si="25"/>
        <v>0</v>
      </c>
      <c r="K458" s="63">
        <f>SUMIF('ORION ORIGINAL DATA'!$A$8:$A$305,$A458,'ORION ORIGINAL DATA'!$D$8:$D$305)+D458</f>
        <v>0</v>
      </c>
      <c r="L458" s="6">
        <f>SUMIF('NETSUITE ORIGINAL DATA'!$A$8:$A$5000,$A458,'NETSUITE ORIGINAL DATA'!$G$8:$G$5000)</f>
        <v>0</v>
      </c>
      <c r="M458" s="68">
        <f t="shared" si="26"/>
        <v>0</v>
      </c>
      <c r="N458" s="6"/>
      <c r="O458" s="63">
        <f>SUMIF('ORION ORIGINAL DATA'!$A$8:$A$305,$A458,'ORION ORIGINAL DATA'!$E$8:$E$305)-D458</f>
        <v>0</v>
      </c>
      <c r="P458" s="6">
        <f>SUMIF('NETSUITE ORIGINAL DATA'!$A$8:$A$5000,$A458,'NETSUITE ORIGINAL DATA'!$E$8:$E$5000)-SUMIF('NETSUITE ORIGINAL DATA'!$A$8:$A$5000,$A458,'NETSUITE ORIGINAL DATA'!$G$8:$G$5000)</f>
        <v>0</v>
      </c>
      <c r="Q458" s="66">
        <f t="shared" si="27"/>
        <v>0</v>
      </c>
      <c r="R458" s="8"/>
    </row>
    <row r="459" spans="1:18" s="30" customFormat="1" x14ac:dyDescent="0.15">
      <c r="A459" s="15" t="s">
        <v>505</v>
      </c>
      <c r="B459" s="30" t="str">
        <f>IFERROR(VLOOKUP(A459,'NETSUITE ORIGINAL DATA'!$A$8:$J$957,2,FALSE),0)</f>
        <v>Green Toys Activity Kit Retail - Cars</v>
      </c>
      <c r="C459" s="6"/>
      <c r="D459" s="63">
        <f>IFERROR(VLOOKUP($A459,'ORION ORIGINAL DATA'!$A$231:$H$234,3,0),0)</f>
        <v>0</v>
      </c>
      <c r="E459" s="6">
        <f>IFERROR(VLOOKUP($A459,'ORION ORIGINAL DATA'!$A$237:$H$305,3,0),0)</f>
        <v>0</v>
      </c>
      <c r="F459" s="6">
        <f>SUMIF('ORION ORIGINAL DATA'!$A$8:$A$228,$A459,'ORION ORIGINAL DATA'!$C$8:$C$228)</f>
        <v>0</v>
      </c>
      <c r="G459" s="8">
        <f t="shared" ref="G459:G522" si="28">SUM(D459:F459)</f>
        <v>0</v>
      </c>
      <c r="H459" s="6">
        <f>SUMIF('NETSUITE ORIGINAL DATA'!$A$8:$A$5000,$A459,'NETSUITE ORIGINAL DATA'!$E$8:$E$5000)</f>
        <v>0</v>
      </c>
      <c r="I459" s="66">
        <f t="shared" ref="I459:I522" si="29">SUM(G459-H459)</f>
        <v>0</v>
      </c>
      <c r="K459" s="63">
        <f>SUMIF('ORION ORIGINAL DATA'!$A$8:$A$305,$A459,'ORION ORIGINAL DATA'!$D$8:$D$305)+D459</f>
        <v>0</v>
      </c>
      <c r="L459" s="6">
        <f>SUMIF('NETSUITE ORIGINAL DATA'!$A$8:$A$5000,$A459,'NETSUITE ORIGINAL DATA'!$G$8:$G$5000)</f>
        <v>0</v>
      </c>
      <c r="M459" s="68">
        <f t="shared" ref="M459:M522" si="30">K459-L459</f>
        <v>0</v>
      </c>
      <c r="N459" s="6"/>
      <c r="O459" s="63">
        <f>SUMIF('ORION ORIGINAL DATA'!$A$8:$A$305,$A459,'ORION ORIGINAL DATA'!$E$8:$E$305)-D459</f>
        <v>0</v>
      </c>
      <c r="P459" s="6">
        <f>SUMIF('NETSUITE ORIGINAL DATA'!$A$8:$A$5000,$A459,'NETSUITE ORIGINAL DATA'!$E$8:$E$5000)-SUMIF('NETSUITE ORIGINAL DATA'!$A$8:$A$5000,$A459,'NETSUITE ORIGINAL DATA'!$G$8:$G$5000)</f>
        <v>0</v>
      </c>
      <c r="Q459" s="66">
        <f t="shared" ref="Q459:Q522" si="31">SUM(O459-P459)</f>
        <v>0</v>
      </c>
      <c r="R459" s="8"/>
    </row>
    <row r="460" spans="1:18" s="30" customFormat="1" x14ac:dyDescent="0.15">
      <c r="A460" s="15" t="s">
        <v>506</v>
      </c>
      <c r="B460" s="30" t="str">
        <f>IFERROR(VLOOKUP(A460,'NETSUITE ORIGINAL DATA'!$A$8:$J$957,2,FALSE),0)</f>
        <v>Green Toys Activity Kit Retail - Flowers</v>
      </c>
      <c r="C460" s="6"/>
      <c r="D460" s="63">
        <f>IFERROR(VLOOKUP($A460,'ORION ORIGINAL DATA'!$A$231:$H$234,3,0),0)</f>
        <v>0</v>
      </c>
      <c r="E460" s="6">
        <f>IFERROR(VLOOKUP($A460,'ORION ORIGINAL DATA'!$A$237:$H$305,3,0),0)</f>
        <v>0</v>
      </c>
      <c r="F460" s="6">
        <f>SUMIF('ORION ORIGINAL DATA'!$A$8:$A$228,$A460,'ORION ORIGINAL DATA'!$C$8:$C$228)</f>
        <v>0</v>
      </c>
      <c r="G460" s="8">
        <f t="shared" si="28"/>
        <v>0</v>
      </c>
      <c r="H460" s="6">
        <f>SUMIF('NETSUITE ORIGINAL DATA'!$A$8:$A$5000,$A460,'NETSUITE ORIGINAL DATA'!$E$8:$E$5000)</f>
        <v>0</v>
      </c>
      <c r="I460" s="66">
        <f t="shared" si="29"/>
        <v>0</v>
      </c>
      <c r="K460" s="63">
        <f>SUMIF('ORION ORIGINAL DATA'!$A$8:$A$305,$A460,'ORION ORIGINAL DATA'!$D$8:$D$305)+D460</f>
        <v>0</v>
      </c>
      <c r="L460" s="6">
        <f>SUMIF('NETSUITE ORIGINAL DATA'!$A$8:$A$5000,$A460,'NETSUITE ORIGINAL DATA'!$G$8:$G$5000)</f>
        <v>0</v>
      </c>
      <c r="M460" s="68">
        <f t="shared" si="30"/>
        <v>0</v>
      </c>
      <c r="N460" s="6"/>
      <c r="O460" s="63">
        <f>SUMIF('ORION ORIGINAL DATA'!$A$8:$A$305,$A460,'ORION ORIGINAL DATA'!$E$8:$E$305)-D460</f>
        <v>0</v>
      </c>
      <c r="P460" s="6">
        <f>SUMIF('NETSUITE ORIGINAL DATA'!$A$8:$A$5000,$A460,'NETSUITE ORIGINAL DATA'!$E$8:$E$5000)-SUMIF('NETSUITE ORIGINAL DATA'!$A$8:$A$5000,$A460,'NETSUITE ORIGINAL DATA'!$G$8:$G$5000)</f>
        <v>0</v>
      </c>
      <c r="Q460" s="66">
        <f t="shared" si="31"/>
        <v>0</v>
      </c>
      <c r="R460" s="8"/>
    </row>
    <row r="461" spans="1:18" s="30" customFormat="1" x14ac:dyDescent="0.15">
      <c r="A461" s="15" t="s">
        <v>507</v>
      </c>
      <c r="B461" s="30" t="str">
        <f>IFERROR(VLOOKUP(A461,'NETSUITE ORIGINAL DATA'!$A$8:$J$957,2,FALSE),0)</f>
        <v>Airplane Book Set Master</v>
      </c>
      <c r="C461" s="6"/>
      <c r="D461" s="63">
        <f>IFERROR(VLOOKUP($A461,'ORION ORIGINAL DATA'!$A$231:$H$234,3,0),0)</f>
        <v>0</v>
      </c>
      <c r="E461" s="6">
        <f>IFERROR(VLOOKUP($A461,'ORION ORIGINAL DATA'!$A$237:$H$305,3,0),0)</f>
        <v>0</v>
      </c>
      <c r="F461" s="6">
        <f>SUMIF('ORION ORIGINAL DATA'!$A$8:$A$228,$A461,'ORION ORIGINAL DATA'!$C$8:$C$228)</f>
        <v>0</v>
      </c>
      <c r="G461" s="8">
        <f t="shared" si="28"/>
        <v>0</v>
      </c>
      <c r="H461" s="6">
        <f>SUMIF('NETSUITE ORIGINAL DATA'!$A$8:$A$5000,$A461,'NETSUITE ORIGINAL DATA'!$E$8:$E$5000)</f>
        <v>0</v>
      </c>
      <c r="I461" s="66">
        <f t="shared" si="29"/>
        <v>0</v>
      </c>
      <c r="K461" s="63">
        <f>SUMIF('ORION ORIGINAL DATA'!$A$8:$A$305,$A461,'ORION ORIGINAL DATA'!$D$8:$D$305)+D461</f>
        <v>0</v>
      </c>
      <c r="L461" s="6">
        <f>SUMIF('NETSUITE ORIGINAL DATA'!$A$8:$A$5000,$A461,'NETSUITE ORIGINAL DATA'!$G$8:$G$5000)</f>
        <v>0</v>
      </c>
      <c r="M461" s="68">
        <f t="shared" si="30"/>
        <v>0</v>
      </c>
      <c r="N461" s="6"/>
      <c r="O461" s="63">
        <f>SUMIF('ORION ORIGINAL DATA'!$A$8:$A$305,$A461,'ORION ORIGINAL DATA'!$E$8:$E$305)-D461</f>
        <v>0</v>
      </c>
      <c r="P461" s="6">
        <f>SUMIF('NETSUITE ORIGINAL DATA'!$A$8:$A$5000,$A461,'NETSUITE ORIGINAL DATA'!$E$8:$E$5000)-SUMIF('NETSUITE ORIGINAL DATA'!$A$8:$A$5000,$A461,'NETSUITE ORIGINAL DATA'!$G$8:$G$5000)</f>
        <v>0</v>
      </c>
      <c r="Q461" s="66">
        <f t="shared" si="31"/>
        <v>0</v>
      </c>
      <c r="R461" s="8"/>
    </row>
    <row r="462" spans="1:18" s="30" customFormat="1" x14ac:dyDescent="0.15">
      <c r="A462" s="15" t="s">
        <v>508</v>
      </c>
      <c r="B462" s="30" t="str">
        <f>IFERROR(VLOOKUP(A462,'NETSUITE ORIGINAL DATA'!$A$8:$J$957,2,FALSE),0)</f>
        <v>Airplane Book Set Retail</v>
      </c>
      <c r="C462" s="6"/>
      <c r="D462" s="63">
        <f>IFERROR(VLOOKUP($A462,'ORION ORIGINAL DATA'!$A$231:$H$234,3,0),0)</f>
        <v>0</v>
      </c>
      <c r="E462" s="6">
        <f>IFERROR(VLOOKUP($A462,'ORION ORIGINAL DATA'!$A$237:$H$305,3,0),0)</f>
        <v>0</v>
      </c>
      <c r="F462" s="6">
        <f>SUMIF('ORION ORIGINAL DATA'!$A$8:$A$228,$A462,'ORION ORIGINAL DATA'!$C$8:$C$228)</f>
        <v>0</v>
      </c>
      <c r="G462" s="8">
        <f t="shared" si="28"/>
        <v>0</v>
      </c>
      <c r="H462" s="6">
        <f>SUMIF('NETSUITE ORIGINAL DATA'!$A$8:$A$5000,$A462,'NETSUITE ORIGINAL DATA'!$E$8:$E$5000)</f>
        <v>0</v>
      </c>
      <c r="I462" s="66">
        <f t="shared" si="29"/>
        <v>0</v>
      </c>
      <c r="K462" s="63">
        <f>SUMIF('ORION ORIGINAL DATA'!$A$8:$A$305,$A462,'ORION ORIGINAL DATA'!$D$8:$D$305)+D462</f>
        <v>0</v>
      </c>
      <c r="L462" s="6">
        <f>SUMIF('NETSUITE ORIGINAL DATA'!$A$8:$A$5000,$A462,'NETSUITE ORIGINAL DATA'!$G$8:$G$5000)</f>
        <v>0</v>
      </c>
      <c r="M462" s="68">
        <f t="shared" si="30"/>
        <v>0</v>
      </c>
      <c r="N462" s="6"/>
      <c r="O462" s="63">
        <f>SUMIF('ORION ORIGINAL DATA'!$A$8:$A$305,$A462,'ORION ORIGINAL DATA'!$E$8:$E$305)-D462</f>
        <v>0</v>
      </c>
      <c r="P462" s="6">
        <f>SUMIF('NETSUITE ORIGINAL DATA'!$A$8:$A$5000,$A462,'NETSUITE ORIGINAL DATA'!$E$8:$E$5000)-SUMIF('NETSUITE ORIGINAL DATA'!$A$8:$A$5000,$A462,'NETSUITE ORIGINAL DATA'!$G$8:$G$5000)</f>
        <v>0</v>
      </c>
      <c r="Q462" s="66">
        <f t="shared" si="31"/>
        <v>0</v>
      </c>
      <c r="R462" s="8"/>
    </row>
    <row r="463" spans="1:18" s="30" customFormat="1" x14ac:dyDescent="0.15">
      <c r="A463" s="15" t="s">
        <v>510</v>
      </c>
      <c r="B463" s="30" t="str">
        <f>IFERROR(VLOOKUP(A463,'NETSUITE ORIGINAL DATA'!$A$8:$J$957,2,FALSE),0)</f>
        <v>Board Book 3 Pack Retail Sleeve, Matte finish</v>
      </c>
      <c r="C463" s="6"/>
      <c r="D463" s="63">
        <f>IFERROR(VLOOKUP($A463,'ORION ORIGINAL DATA'!$A$231:$H$234,3,0),0)</f>
        <v>0</v>
      </c>
      <c r="E463" s="6">
        <f>IFERROR(VLOOKUP($A463,'ORION ORIGINAL DATA'!$A$237:$H$305,3,0),0)</f>
        <v>0</v>
      </c>
      <c r="F463" s="6">
        <f>SUMIF('ORION ORIGINAL DATA'!$A$8:$A$228,$A463,'ORION ORIGINAL DATA'!$C$8:$C$228)</f>
        <v>0</v>
      </c>
      <c r="G463" s="8">
        <f t="shared" si="28"/>
        <v>0</v>
      </c>
      <c r="H463" s="6">
        <f>SUMIF('NETSUITE ORIGINAL DATA'!$A$8:$A$5000,$A463,'NETSUITE ORIGINAL DATA'!$E$8:$E$5000)</f>
        <v>0</v>
      </c>
      <c r="I463" s="66">
        <f t="shared" si="29"/>
        <v>0</v>
      </c>
      <c r="K463" s="63">
        <f>SUMIF('ORION ORIGINAL DATA'!$A$8:$A$305,$A463,'ORION ORIGINAL DATA'!$D$8:$D$305)+D463</f>
        <v>0</v>
      </c>
      <c r="L463" s="6">
        <f>SUMIF('NETSUITE ORIGINAL DATA'!$A$8:$A$5000,$A463,'NETSUITE ORIGINAL DATA'!$G$8:$G$5000)</f>
        <v>0</v>
      </c>
      <c r="M463" s="68">
        <f t="shared" si="30"/>
        <v>0</v>
      </c>
      <c r="N463" s="6"/>
      <c r="O463" s="63">
        <f>SUMIF('ORION ORIGINAL DATA'!$A$8:$A$305,$A463,'ORION ORIGINAL DATA'!$E$8:$E$305)-D463</f>
        <v>0</v>
      </c>
      <c r="P463" s="6">
        <f>SUMIF('NETSUITE ORIGINAL DATA'!$A$8:$A$5000,$A463,'NETSUITE ORIGINAL DATA'!$E$8:$E$5000)-SUMIF('NETSUITE ORIGINAL DATA'!$A$8:$A$5000,$A463,'NETSUITE ORIGINAL DATA'!$G$8:$G$5000)</f>
        <v>0</v>
      </c>
      <c r="Q463" s="66">
        <f t="shared" si="31"/>
        <v>0</v>
      </c>
      <c r="R463" s="8"/>
    </row>
    <row r="464" spans="1:18" s="30" customFormat="1" x14ac:dyDescent="0.15">
      <c r="A464" s="15" t="s">
        <v>514</v>
      </c>
      <c r="B464" s="30" t="str">
        <f>IFERROR(VLOOKUP(A464,'NETSUITE ORIGINAL DATA'!$A$8:$J$957,2,FALSE),0)</f>
        <v>Green Toys Book with Toy Closed Gift Box Master</v>
      </c>
      <c r="C464" s="6"/>
      <c r="D464" s="63">
        <f>IFERROR(VLOOKUP($A464,'ORION ORIGINAL DATA'!$A$231:$H$234,3,0),0)</f>
        <v>0</v>
      </c>
      <c r="E464" s="6">
        <f>IFERROR(VLOOKUP($A464,'ORION ORIGINAL DATA'!$A$237:$H$305,3,0),0)</f>
        <v>0</v>
      </c>
      <c r="F464" s="6">
        <f>SUMIF('ORION ORIGINAL DATA'!$A$8:$A$228,$A464,'ORION ORIGINAL DATA'!$C$8:$C$228)</f>
        <v>0</v>
      </c>
      <c r="G464" s="8">
        <f t="shared" si="28"/>
        <v>0</v>
      </c>
      <c r="H464" s="6">
        <f>SUMIF('NETSUITE ORIGINAL DATA'!$A$8:$A$5000,$A464,'NETSUITE ORIGINAL DATA'!$E$8:$E$5000)</f>
        <v>0</v>
      </c>
      <c r="I464" s="66">
        <f t="shared" si="29"/>
        <v>0</v>
      </c>
      <c r="K464" s="63">
        <f>SUMIF('ORION ORIGINAL DATA'!$A$8:$A$305,$A464,'ORION ORIGINAL DATA'!$D$8:$D$305)+D464</f>
        <v>0</v>
      </c>
      <c r="L464" s="6">
        <f>SUMIF('NETSUITE ORIGINAL DATA'!$A$8:$A$5000,$A464,'NETSUITE ORIGINAL DATA'!$G$8:$G$5000)</f>
        <v>0</v>
      </c>
      <c r="M464" s="68">
        <f t="shared" si="30"/>
        <v>0</v>
      </c>
      <c r="N464" s="6"/>
      <c r="O464" s="63">
        <f>SUMIF('ORION ORIGINAL DATA'!$A$8:$A$305,$A464,'ORION ORIGINAL DATA'!$E$8:$E$305)-D464</f>
        <v>0</v>
      </c>
      <c r="P464" s="6">
        <f>SUMIF('NETSUITE ORIGINAL DATA'!$A$8:$A$5000,$A464,'NETSUITE ORIGINAL DATA'!$E$8:$E$5000)-SUMIF('NETSUITE ORIGINAL DATA'!$A$8:$A$5000,$A464,'NETSUITE ORIGINAL DATA'!$G$8:$G$5000)</f>
        <v>0</v>
      </c>
      <c r="Q464" s="66">
        <f t="shared" si="31"/>
        <v>0</v>
      </c>
      <c r="R464" s="8"/>
    </row>
    <row r="465" spans="1:18" s="30" customFormat="1" x14ac:dyDescent="0.15">
      <c r="A465" s="15" t="s">
        <v>515</v>
      </c>
      <c r="B465" s="30" t="str">
        <f>IFERROR(VLOOKUP(A465,'NETSUITE ORIGINAL DATA'!$A$8:$J$957,2,FALSE),0)</f>
        <v>Green Toys Book with Toy Closed Gift Box Retail</v>
      </c>
      <c r="C465" s="6"/>
      <c r="D465" s="63">
        <f>IFERROR(VLOOKUP($A465,'ORION ORIGINAL DATA'!$A$231:$H$234,3,0),0)</f>
        <v>0</v>
      </c>
      <c r="E465" s="6">
        <f>IFERROR(VLOOKUP($A465,'ORION ORIGINAL DATA'!$A$237:$H$305,3,0),0)</f>
        <v>0</v>
      </c>
      <c r="F465" s="6">
        <f>SUMIF('ORION ORIGINAL DATA'!$A$8:$A$228,$A465,'ORION ORIGINAL DATA'!$C$8:$C$228)</f>
        <v>0</v>
      </c>
      <c r="G465" s="8">
        <f t="shared" si="28"/>
        <v>0</v>
      </c>
      <c r="H465" s="6">
        <f>SUMIF('NETSUITE ORIGINAL DATA'!$A$8:$A$5000,$A465,'NETSUITE ORIGINAL DATA'!$E$8:$E$5000)</f>
        <v>0</v>
      </c>
      <c r="I465" s="66">
        <f t="shared" si="29"/>
        <v>0</v>
      </c>
      <c r="K465" s="63">
        <f>SUMIF('ORION ORIGINAL DATA'!$A$8:$A$305,$A465,'ORION ORIGINAL DATA'!$D$8:$D$305)+D465</f>
        <v>0</v>
      </c>
      <c r="L465" s="6">
        <f>SUMIF('NETSUITE ORIGINAL DATA'!$A$8:$A$5000,$A465,'NETSUITE ORIGINAL DATA'!$G$8:$G$5000)</f>
        <v>0</v>
      </c>
      <c r="M465" s="68">
        <f t="shared" si="30"/>
        <v>0</v>
      </c>
      <c r="N465" s="6"/>
      <c r="O465" s="63">
        <f>SUMIF('ORION ORIGINAL DATA'!$A$8:$A$305,$A465,'ORION ORIGINAL DATA'!$E$8:$E$305)-D465</f>
        <v>0</v>
      </c>
      <c r="P465" s="6">
        <f>SUMIF('NETSUITE ORIGINAL DATA'!$A$8:$A$5000,$A465,'NETSUITE ORIGINAL DATA'!$E$8:$E$5000)-SUMIF('NETSUITE ORIGINAL DATA'!$A$8:$A$5000,$A465,'NETSUITE ORIGINAL DATA'!$G$8:$G$5000)</f>
        <v>0</v>
      </c>
      <c r="Q465" s="66">
        <f t="shared" si="31"/>
        <v>0</v>
      </c>
      <c r="R465" s="8"/>
    </row>
    <row r="466" spans="1:18" s="30" customFormat="1" x14ac:dyDescent="0.15">
      <c r="A466" s="15" t="s">
        <v>516</v>
      </c>
      <c r="B466" s="30" t="str">
        <f>IFERROR(VLOOKUP(A466,'NETSUITE ORIGINAL DATA'!$A$8:$J$957,2,FALSE),0)</f>
        <v>Cost Plus Little Boat Inner Cartons-MOQ 2,050</v>
      </c>
      <c r="C466" s="6"/>
      <c r="D466" s="63">
        <f>IFERROR(VLOOKUP($A466,'ORION ORIGINAL DATA'!$A$231:$H$234,3,0),0)</f>
        <v>0</v>
      </c>
      <c r="E466" s="6">
        <f>IFERROR(VLOOKUP($A466,'ORION ORIGINAL DATA'!$A$237:$H$305,3,0),0)</f>
        <v>0</v>
      </c>
      <c r="F466" s="6">
        <f>SUMIF('ORION ORIGINAL DATA'!$A$8:$A$228,$A466,'ORION ORIGINAL DATA'!$C$8:$C$228)</f>
        <v>0</v>
      </c>
      <c r="G466" s="8">
        <f t="shared" si="28"/>
        <v>0</v>
      </c>
      <c r="H466" s="6">
        <f>SUMIF('NETSUITE ORIGINAL DATA'!$A$8:$A$5000,$A466,'NETSUITE ORIGINAL DATA'!$E$8:$E$5000)</f>
        <v>0</v>
      </c>
      <c r="I466" s="66">
        <f t="shared" si="29"/>
        <v>0</v>
      </c>
      <c r="K466" s="63">
        <f>SUMIF('ORION ORIGINAL DATA'!$A$8:$A$305,$A466,'ORION ORIGINAL DATA'!$D$8:$D$305)+D466</f>
        <v>0</v>
      </c>
      <c r="L466" s="6">
        <f>SUMIF('NETSUITE ORIGINAL DATA'!$A$8:$A$5000,$A466,'NETSUITE ORIGINAL DATA'!$G$8:$G$5000)</f>
        <v>0</v>
      </c>
      <c r="M466" s="68">
        <f t="shared" si="30"/>
        <v>0</v>
      </c>
      <c r="N466" s="6"/>
      <c r="O466" s="63">
        <f>SUMIF('ORION ORIGINAL DATA'!$A$8:$A$305,$A466,'ORION ORIGINAL DATA'!$E$8:$E$305)-D466</f>
        <v>0</v>
      </c>
      <c r="P466" s="6">
        <f>SUMIF('NETSUITE ORIGINAL DATA'!$A$8:$A$5000,$A466,'NETSUITE ORIGINAL DATA'!$E$8:$E$5000)-SUMIF('NETSUITE ORIGINAL DATA'!$A$8:$A$5000,$A466,'NETSUITE ORIGINAL DATA'!$G$8:$G$5000)</f>
        <v>0</v>
      </c>
      <c r="Q466" s="66">
        <f t="shared" si="31"/>
        <v>0</v>
      </c>
      <c r="R466" s="8"/>
    </row>
    <row r="467" spans="1:18" s="30" customFormat="1" x14ac:dyDescent="0.15">
      <c r="A467" s="15" t="s">
        <v>517</v>
      </c>
      <c r="B467" s="30" t="str">
        <f>IFERROR(VLOOKUP(A467,'NETSUITE ORIGINAL DATA'!$A$8:$J$957,2,FALSE),0)</f>
        <v>Cost Plus Little Boat Master Cartons-MOQ 690</v>
      </c>
      <c r="C467" s="6"/>
      <c r="D467" s="63">
        <f>IFERROR(VLOOKUP($A467,'ORION ORIGINAL DATA'!$A$231:$H$234,3,0),0)</f>
        <v>0</v>
      </c>
      <c r="E467" s="6">
        <f>IFERROR(VLOOKUP($A467,'ORION ORIGINAL DATA'!$A$237:$H$305,3,0),0)</f>
        <v>0</v>
      </c>
      <c r="F467" s="6">
        <f>SUMIF('ORION ORIGINAL DATA'!$A$8:$A$228,$A467,'ORION ORIGINAL DATA'!$C$8:$C$228)</f>
        <v>0</v>
      </c>
      <c r="G467" s="8">
        <f t="shared" si="28"/>
        <v>0</v>
      </c>
      <c r="H467" s="6">
        <f>SUMIF('NETSUITE ORIGINAL DATA'!$A$8:$A$5000,$A467,'NETSUITE ORIGINAL DATA'!$E$8:$E$5000)</f>
        <v>0</v>
      </c>
      <c r="I467" s="66">
        <f t="shared" si="29"/>
        <v>0</v>
      </c>
      <c r="K467" s="63">
        <f>SUMIF('ORION ORIGINAL DATA'!$A$8:$A$305,$A467,'ORION ORIGINAL DATA'!$D$8:$D$305)+D467</f>
        <v>0</v>
      </c>
      <c r="L467" s="6">
        <f>SUMIF('NETSUITE ORIGINAL DATA'!$A$8:$A$5000,$A467,'NETSUITE ORIGINAL DATA'!$G$8:$G$5000)</f>
        <v>0</v>
      </c>
      <c r="M467" s="68">
        <f t="shared" si="30"/>
        <v>0</v>
      </c>
      <c r="N467" s="6"/>
      <c r="O467" s="63">
        <f>SUMIF('ORION ORIGINAL DATA'!$A$8:$A$305,$A467,'ORION ORIGINAL DATA'!$E$8:$E$305)-D467</f>
        <v>0</v>
      </c>
      <c r="P467" s="6">
        <f>SUMIF('NETSUITE ORIGINAL DATA'!$A$8:$A$5000,$A467,'NETSUITE ORIGINAL DATA'!$E$8:$E$5000)-SUMIF('NETSUITE ORIGINAL DATA'!$A$8:$A$5000,$A467,'NETSUITE ORIGINAL DATA'!$G$8:$G$5000)</f>
        <v>0</v>
      </c>
      <c r="Q467" s="66">
        <f t="shared" si="31"/>
        <v>0</v>
      </c>
      <c r="R467" s="8"/>
    </row>
    <row r="468" spans="1:18" s="30" customFormat="1" x14ac:dyDescent="0.15">
      <c r="A468" s="15" t="s">
        <v>518</v>
      </c>
      <c r="B468" s="30" t="str">
        <f>IFERROR(VLOOKUP(A468,'NETSUITE ORIGINAL DATA'!$A$8:$J$957,2,FALSE),0)</f>
        <v>48 Unit Bulk Dough Master Carton (13 x 9 ¾ x 7)</v>
      </c>
      <c r="C468" s="6"/>
      <c r="D468" s="63">
        <f>IFERROR(VLOOKUP($A468,'ORION ORIGINAL DATA'!$A$231:$H$234,3,0),0)</f>
        <v>0</v>
      </c>
      <c r="E468" s="6">
        <f>IFERROR(VLOOKUP($A468,'ORION ORIGINAL DATA'!$A$237:$H$305,3,0),0)</f>
        <v>0</v>
      </c>
      <c r="F468" s="6">
        <f>SUMIF('ORION ORIGINAL DATA'!$A$8:$A$228,$A468,'ORION ORIGINAL DATA'!$C$8:$C$228)</f>
        <v>0</v>
      </c>
      <c r="G468" s="8">
        <f t="shared" si="28"/>
        <v>0</v>
      </c>
      <c r="H468" s="6">
        <f>SUMIF('NETSUITE ORIGINAL DATA'!$A$8:$A$5000,$A468,'NETSUITE ORIGINAL DATA'!$E$8:$E$5000)</f>
        <v>0</v>
      </c>
      <c r="I468" s="66">
        <f t="shared" si="29"/>
        <v>0</v>
      </c>
      <c r="K468" s="63">
        <f>SUMIF('ORION ORIGINAL DATA'!$A$8:$A$305,$A468,'ORION ORIGINAL DATA'!$D$8:$D$305)+D468</f>
        <v>0</v>
      </c>
      <c r="L468" s="6">
        <f>SUMIF('NETSUITE ORIGINAL DATA'!$A$8:$A$5000,$A468,'NETSUITE ORIGINAL DATA'!$G$8:$G$5000)</f>
        <v>0</v>
      </c>
      <c r="M468" s="68">
        <f t="shared" si="30"/>
        <v>0</v>
      </c>
      <c r="N468" s="6"/>
      <c r="O468" s="63">
        <f>SUMIF('ORION ORIGINAL DATA'!$A$8:$A$305,$A468,'ORION ORIGINAL DATA'!$E$8:$E$305)-D468</f>
        <v>0</v>
      </c>
      <c r="P468" s="6">
        <f>SUMIF('NETSUITE ORIGINAL DATA'!$A$8:$A$5000,$A468,'NETSUITE ORIGINAL DATA'!$E$8:$E$5000)-SUMIF('NETSUITE ORIGINAL DATA'!$A$8:$A$5000,$A468,'NETSUITE ORIGINAL DATA'!$G$8:$G$5000)</f>
        <v>0</v>
      </c>
      <c r="Q468" s="66">
        <f t="shared" si="31"/>
        <v>0</v>
      </c>
      <c r="R468" s="8"/>
    </row>
    <row r="469" spans="1:18" s="30" customFormat="1" x14ac:dyDescent="0.15">
      <c r="A469" s="15" t="s">
        <v>519</v>
      </c>
      <c r="B469" s="30" t="str">
        <f>IFERROR(VLOOKUP(A469,'NETSUITE ORIGINAL DATA'!$A$8:$J$957,2,FALSE),0)</f>
        <v>Dumper Retail Package w. Insert - 150E</v>
      </c>
      <c r="C469" s="6"/>
      <c r="D469" s="63">
        <f>IFERROR(VLOOKUP($A469,'ORION ORIGINAL DATA'!$A$231:$H$234,3,0),0)</f>
        <v>0</v>
      </c>
      <c r="E469" s="6">
        <f>IFERROR(VLOOKUP($A469,'ORION ORIGINAL DATA'!$A$237:$H$305,3,0),0)</f>
        <v>0</v>
      </c>
      <c r="F469" s="6">
        <f>SUMIF('ORION ORIGINAL DATA'!$A$8:$A$228,$A469,'ORION ORIGINAL DATA'!$C$8:$C$228)</f>
        <v>0</v>
      </c>
      <c r="G469" s="8">
        <f t="shared" si="28"/>
        <v>0</v>
      </c>
      <c r="H469" s="6">
        <f>SUMIF('NETSUITE ORIGINAL DATA'!$A$8:$A$5000,$A469,'NETSUITE ORIGINAL DATA'!$E$8:$E$5000)</f>
        <v>0</v>
      </c>
      <c r="I469" s="66">
        <f t="shared" si="29"/>
        <v>0</v>
      </c>
      <c r="K469" s="63">
        <f>SUMIF('ORION ORIGINAL DATA'!$A$8:$A$305,$A469,'ORION ORIGINAL DATA'!$D$8:$D$305)+D469</f>
        <v>0</v>
      </c>
      <c r="L469" s="6">
        <f>SUMIF('NETSUITE ORIGINAL DATA'!$A$8:$A$5000,$A469,'NETSUITE ORIGINAL DATA'!$G$8:$G$5000)</f>
        <v>0</v>
      </c>
      <c r="M469" s="68">
        <f t="shared" si="30"/>
        <v>0</v>
      </c>
      <c r="N469" s="6"/>
      <c r="O469" s="63">
        <f>SUMIF('ORION ORIGINAL DATA'!$A$8:$A$305,$A469,'ORION ORIGINAL DATA'!$E$8:$E$305)-D469</f>
        <v>0</v>
      </c>
      <c r="P469" s="6">
        <f>SUMIF('NETSUITE ORIGINAL DATA'!$A$8:$A$5000,$A469,'NETSUITE ORIGINAL DATA'!$E$8:$E$5000)-SUMIF('NETSUITE ORIGINAL DATA'!$A$8:$A$5000,$A469,'NETSUITE ORIGINAL DATA'!$G$8:$G$5000)</f>
        <v>0</v>
      </c>
      <c r="Q469" s="66">
        <f t="shared" si="31"/>
        <v>0</v>
      </c>
      <c r="R469" s="8"/>
    </row>
    <row r="470" spans="1:18" s="30" customFormat="1" x14ac:dyDescent="0.15">
      <c r="A470" s="15" t="s">
        <v>520</v>
      </c>
      <c r="B470" s="30" t="str">
        <f>IFERROR(VLOOKUP(A470,'NETSUITE ORIGINAL DATA'!$A$8:$J$957,2,FALSE),0)</f>
        <v>Chef Set Master Carton - 200C</v>
      </c>
      <c r="C470" s="6"/>
      <c r="D470" s="63">
        <f>IFERROR(VLOOKUP($A470,'ORION ORIGINAL DATA'!$A$231:$H$234,3,0),0)</f>
        <v>0</v>
      </c>
      <c r="E470" s="6">
        <f>IFERROR(VLOOKUP($A470,'ORION ORIGINAL DATA'!$A$237:$H$305,3,0),0)</f>
        <v>0</v>
      </c>
      <c r="F470" s="6">
        <f>SUMIF('ORION ORIGINAL DATA'!$A$8:$A$228,$A470,'ORION ORIGINAL DATA'!$C$8:$C$228)</f>
        <v>0</v>
      </c>
      <c r="G470" s="8">
        <f t="shared" si="28"/>
        <v>0</v>
      </c>
      <c r="H470" s="6">
        <f>SUMIF('NETSUITE ORIGINAL DATA'!$A$8:$A$5000,$A470,'NETSUITE ORIGINAL DATA'!$E$8:$E$5000)</f>
        <v>0</v>
      </c>
      <c r="I470" s="66">
        <f t="shared" si="29"/>
        <v>0</v>
      </c>
      <c r="K470" s="63">
        <f>SUMIF('ORION ORIGINAL DATA'!$A$8:$A$305,$A470,'ORION ORIGINAL DATA'!$D$8:$D$305)+D470</f>
        <v>0</v>
      </c>
      <c r="L470" s="6">
        <f>SUMIF('NETSUITE ORIGINAL DATA'!$A$8:$A$5000,$A470,'NETSUITE ORIGINAL DATA'!$G$8:$G$5000)</f>
        <v>0</v>
      </c>
      <c r="M470" s="68">
        <f t="shared" si="30"/>
        <v>0</v>
      </c>
      <c r="N470" s="6"/>
      <c r="O470" s="63">
        <f>SUMIF('ORION ORIGINAL DATA'!$A$8:$A$305,$A470,'ORION ORIGINAL DATA'!$E$8:$E$305)-D470</f>
        <v>0</v>
      </c>
      <c r="P470" s="6">
        <f>SUMIF('NETSUITE ORIGINAL DATA'!$A$8:$A$5000,$A470,'NETSUITE ORIGINAL DATA'!$E$8:$E$5000)-SUMIF('NETSUITE ORIGINAL DATA'!$A$8:$A$5000,$A470,'NETSUITE ORIGINAL DATA'!$G$8:$G$5000)</f>
        <v>0</v>
      </c>
      <c r="Q470" s="66">
        <f t="shared" si="31"/>
        <v>0</v>
      </c>
      <c r="R470" s="8"/>
    </row>
    <row r="471" spans="1:18" s="30" customFormat="1" x14ac:dyDescent="0.15">
      <c r="A471" s="15" t="s">
        <v>521</v>
      </c>
      <c r="B471" s="30" t="str">
        <f>IFERROR(VLOOKUP(A471,'NETSUITE ORIGINAL DATA'!$A$8:$J$957,2,FALSE),0)</f>
        <v>Chef Set Retail Bottom Insert - 150E</v>
      </c>
      <c r="C471" s="6"/>
      <c r="D471" s="63">
        <f>IFERROR(VLOOKUP($A471,'ORION ORIGINAL DATA'!$A$231:$H$234,3,0),0)</f>
        <v>0</v>
      </c>
      <c r="E471" s="6">
        <f>IFERROR(VLOOKUP($A471,'ORION ORIGINAL DATA'!$A$237:$H$305,3,0),0)</f>
        <v>0</v>
      </c>
      <c r="F471" s="6">
        <f>SUMIF('ORION ORIGINAL DATA'!$A$8:$A$228,$A471,'ORION ORIGINAL DATA'!$C$8:$C$228)</f>
        <v>0</v>
      </c>
      <c r="G471" s="8">
        <f t="shared" si="28"/>
        <v>0</v>
      </c>
      <c r="H471" s="6">
        <f>SUMIF('NETSUITE ORIGINAL DATA'!$A$8:$A$5000,$A471,'NETSUITE ORIGINAL DATA'!$E$8:$E$5000)</f>
        <v>0</v>
      </c>
      <c r="I471" s="66">
        <f t="shared" si="29"/>
        <v>0</v>
      </c>
      <c r="K471" s="63">
        <f>SUMIF('ORION ORIGINAL DATA'!$A$8:$A$305,$A471,'ORION ORIGINAL DATA'!$D$8:$D$305)+D471</f>
        <v>0</v>
      </c>
      <c r="L471" s="6">
        <f>SUMIF('NETSUITE ORIGINAL DATA'!$A$8:$A$5000,$A471,'NETSUITE ORIGINAL DATA'!$G$8:$G$5000)</f>
        <v>0</v>
      </c>
      <c r="M471" s="68">
        <f t="shared" si="30"/>
        <v>0</v>
      </c>
      <c r="N471" s="6"/>
      <c r="O471" s="63">
        <f>SUMIF('ORION ORIGINAL DATA'!$A$8:$A$305,$A471,'ORION ORIGINAL DATA'!$E$8:$E$305)-D471</f>
        <v>0</v>
      </c>
      <c r="P471" s="6">
        <f>SUMIF('NETSUITE ORIGINAL DATA'!$A$8:$A$5000,$A471,'NETSUITE ORIGINAL DATA'!$E$8:$E$5000)-SUMIF('NETSUITE ORIGINAL DATA'!$A$8:$A$5000,$A471,'NETSUITE ORIGINAL DATA'!$G$8:$G$5000)</f>
        <v>0</v>
      </c>
      <c r="Q471" s="66">
        <f t="shared" si="31"/>
        <v>0</v>
      </c>
      <c r="R471" s="8"/>
    </row>
    <row r="472" spans="1:18" s="30" customFormat="1" x14ac:dyDescent="0.15">
      <c r="A472" s="15" t="s">
        <v>522</v>
      </c>
      <c r="B472" s="30" t="str">
        <f>IFERROR(VLOOKUP(A472,'NETSUITE ORIGINAL DATA'!$A$8:$J$957,2,FALSE),0)</f>
        <v>Chef Set Retail Insert Top - 150E</v>
      </c>
      <c r="C472" s="6"/>
      <c r="D472" s="63">
        <f>IFERROR(VLOOKUP($A472,'ORION ORIGINAL DATA'!$A$231:$H$234,3,0),0)</f>
        <v>0</v>
      </c>
      <c r="E472" s="6">
        <f>IFERROR(VLOOKUP($A472,'ORION ORIGINAL DATA'!$A$237:$H$305,3,0),0)</f>
        <v>0</v>
      </c>
      <c r="F472" s="6">
        <f>SUMIF('ORION ORIGINAL DATA'!$A$8:$A$228,$A472,'ORION ORIGINAL DATA'!$C$8:$C$228)</f>
        <v>0</v>
      </c>
      <c r="G472" s="8">
        <f t="shared" si="28"/>
        <v>0</v>
      </c>
      <c r="H472" s="6">
        <f>SUMIF('NETSUITE ORIGINAL DATA'!$A$8:$A$5000,$A472,'NETSUITE ORIGINAL DATA'!$E$8:$E$5000)</f>
        <v>0</v>
      </c>
      <c r="I472" s="66">
        <f t="shared" si="29"/>
        <v>0</v>
      </c>
      <c r="K472" s="63">
        <f>SUMIF('ORION ORIGINAL DATA'!$A$8:$A$305,$A472,'ORION ORIGINAL DATA'!$D$8:$D$305)+D472</f>
        <v>0</v>
      </c>
      <c r="L472" s="6">
        <f>SUMIF('NETSUITE ORIGINAL DATA'!$A$8:$A$5000,$A472,'NETSUITE ORIGINAL DATA'!$G$8:$G$5000)</f>
        <v>0</v>
      </c>
      <c r="M472" s="68">
        <f t="shared" si="30"/>
        <v>0</v>
      </c>
      <c r="N472" s="6"/>
      <c r="O472" s="63">
        <f>SUMIF('ORION ORIGINAL DATA'!$A$8:$A$305,$A472,'ORION ORIGINAL DATA'!$E$8:$E$305)-D472</f>
        <v>0</v>
      </c>
      <c r="P472" s="6">
        <f>SUMIF('NETSUITE ORIGINAL DATA'!$A$8:$A$5000,$A472,'NETSUITE ORIGINAL DATA'!$E$8:$E$5000)-SUMIF('NETSUITE ORIGINAL DATA'!$A$8:$A$5000,$A472,'NETSUITE ORIGINAL DATA'!$G$8:$G$5000)</f>
        <v>0</v>
      </c>
      <c r="Q472" s="66">
        <f t="shared" si="31"/>
        <v>0</v>
      </c>
      <c r="R472" s="8"/>
    </row>
    <row r="473" spans="1:18" s="30" customFormat="1" x14ac:dyDescent="0.15">
      <c r="A473" s="15" t="s">
        <v>523</v>
      </c>
      <c r="B473" s="30" t="str">
        <f>IFERROR(VLOOKUP(A473,'NETSUITE ORIGINAL DATA'!$A$8:$J$957,2,FALSE),0)</f>
        <v>Chef Set Retail Package - 150E</v>
      </c>
      <c r="C473" s="6"/>
      <c r="D473" s="63">
        <f>IFERROR(VLOOKUP($A473,'ORION ORIGINAL DATA'!$A$231:$H$234,3,0),0)</f>
        <v>0</v>
      </c>
      <c r="E473" s="6">
        <f>IFERROR(VLOOKUP($A473,'ORION ORIGINAL DATA'!$A$237:$H$305,3,0),0)</f>
        <v>0</v>
      </c>
      <c r="F473" s="6">
        <f>SUMIF('ORION ORIGINAL DATA'!$A$8:$A$228,$A473,'ORION ORIGINAL DATA'!$C$8:$C$228)</f>
        <v>0</v>
      </c>
      <c r="G473" s="8">
        <f t="shared" si="28"/>
        <v>0</v>
      </c>
      <c r="H473" s="6">
        <f>SUMIF('NETSUITE ORIGINAL DATA'!$A$8:$A$5000,$A473,'NETSUITE ORIGINAL DATA'!$E$8:$E$5000)</f>
        <v>0</v>
      </c>
      <c r="I473" s="66">
        <f t="shared" si="29"/>
        <v>0</v>
      </c>
      <c r="K473" s="63">
        <f>SUMIF('ORION ORIGINAL DATA'!$A$8:$A$305,$A473,'ORION ORIGINAL DATA'!$D$8:$D$305)+D473</f>
        <v>0</v>
      </c>
      <c r="L473" s="6">
        <f>SUMIF('NETSUITE ORIGINAL DATA'!$A$8:$A$5000,$A473,'NETSUITE ORIGINAL DATA'!$G$8:$G$5000)</f>
        <v>0</v>
      </c>
      <c r="M473" s="68">
        <f t="shared" si="30"/>
        <v>0</v>
      </c>
      <c r="N473" s="6"/>
      <c r="O473" s="63">
        <f>SUMIF('ORION ORIGINAL DATA'!$A$8:$A$305,$A473,'ORION ORIGINAL DATA'!$E$8:$E$305)-D473</f>
        <v>0</v>
      </c>
      <c r="P473" s="6">
        <f>SUMIF('NETSUITE ORIGINAL DATA'!$A$8:$A$5000,$A473,'NETSUITE ORIGINAL DATA'!$E$8:$E$5000)-SUMIF('NETSUITE ORIGINAL DATA'!$A$8:$A$5000,$A473,'NETSUITE ORIGINAL DATA'!$G$8:$G$5000)</f>
        <v>0</v>
      </c>
      <c r="Q473" s="66">
        <f t="shared" si="31"/>
        <v>0</v>
      </c>
      <c r="R473" s="8"/>
    </row>
    <row r="474" spans="1:18" s="30" customFormat="1" x14ac:dyDescent="0.15">
      <c r="A474" s="15" t="s">
        <v>524</v>
      </c>
      <c r="B474" s="30" t="str">
        <f>IFERROR(VLOOKUP(A474,'NETSUITE ORIGINAL DATA'!$A$8:$J$957,2,FALSE),0)</f>
        <v>Character 4 Pack Master Carton - 200T..- MOQ 1,250</v>
      </c>
      <c r="C474" s="6"/>
      <c r="D474" s="63">
        <f>IFERROR(VLOOKUP($A474,'ORION ORIGINAL DATA'!$A$231:$H$234,3,0),0)</f>
        <v>0</v>
      </c>
      <c r="E474" s="6">
        <f>IFERROR(VLOOKUP($A474,'ORION ORIGINAL DATA'!$A$237:$H$305,3,0),0)</f>
        <v>0</v>
      </c>
      <c r="F474" s="6">
        <f>SUMIF('ORION ORIGINAL DATA'!$A$8:$A$228,$A474,'ORION ORIGINAL DATA'!$C$8:$C$228)</f>
        <v>0</v>
      </c>
      <c r="G474" s="8">
        <f t="shared" si="28"/>
        <v>0</v>
      </c>
      <c r="H474" s="6">
        <f>SUMIF('NETSUITE ORIGINAL DATA'!$A$8:$A$5000,$A474,'NETSUITE ORIGINAL DATA'!$E$8:$E$5000)</f>
        <v>0</v>
      </c>
      <c r="I474" s="66">
        <f t="shared" si="29"/>
        <v>0</v>
      </c>
      <c r="K474" s="63">
        <f>SUMIF('ORION ORIGINAL DATA'!$A$8:$A$305,$A474,'ORION ORIGINAL DATA'!$D$8:$D$305)+D474</f>
        <v>0</v>
      </c>
      <c r="L474" s="6">
        <f>SUMIF('NETSUITE ORIGINAL DATA'!$A$8:$A$5000,$A474,'NETSUITE ORIGINAL DATA'!$G$8:$G$5000)</f>
        <v>0</v>
      </c>
      <c r="M474" s="68">
        <f t="shared" si="30"/>
        <v>0</v>
      </c>
      <c r="N474" s="6"/>
      <c r="O474" s="63">
        <f>SUMIF('ORION ORIGINAL DATA'!$A$8:$A$305,$A474,'ORION ORIGINAL DATA'!$E$8:$E$305)-D474</f>
        <v>0</v>
      </c>
      <c r="P474" s="6">
        <f>SUMIF('NETSUITE ORIGINAL DATA'!$A$8:$A$5000,$A474,'NETSUITE ORIGINAL DATA'!$E$8:$E$5000)-SUMIF('NETSUITE ORIGINAL DATA'!$A$8:$A$5000,$A474,'NETSUITE ORIGINAL DATA'!$G$8:$G$5000)</f>
        <v>0</v>
      </c>
      <c r="Q474" s="66">
        <f t="shared" si="31"/>
        <v>0</v>
      </c>
      <c r="R474" s="8"/>
    </row>
    <row r="475" spans="1:18" s="30" customFormat="1" x14ac:dyDescent="0.15">
      <c r="A475" s="15" t="s">
        <v>525</v>
      </c>
      <c r="B475" s="30" t="str">
        <f>IFERROR(VLOOKUP(A475,'NETSUITE ORIGINAL DATA'!$A$8:$J$957,2,FALSE),0)</f>
        <v>Character 4 Pack Retail Package - 0.024Kraftpak 2 color - MOQ 15,000..</v>
      </c>
      <c r="C475" s="6"/>
      <c r="D475" s="63">
        <f>IFERROR(VLOOKUP($A475,'ORION ORIGINAL DATA'!$A$231:$H$234,3,0),0)</f>
        <v>0</v>
      </c>
      <c r="E475" s="6">
        <f>IFERROR(VLOOKUP($A475,'ORION ORIGINAL DATA'!$A$237:$H$305,3,0),0)</f>
        <v>0</v>
      </c>
      <c r="F475" s="6">
        <f>SUMIF('ORION ORIGINAL DATA'!$A$8:$A$228,$A475,'ORION ORIGINAL DATA'!$C$8:$C$228)</f>
        <v>0</v>
      </c>
      <c r="G475" s="8">
        <f t="shared" si="28"/>
        <v>0</v>
      </c>
      <c r="H475" s="6">
        <f>SUMIF('NETSUITE ORIGINAL DATA'!$A$8:$A$5000,$A475,'NETSUITE ORIGINAL DATA'!$E$8:$E$5000)</f>
        <v>0</v>
      </c>
      <c r="I475" s="66">
        <f t="shared" si="29"/>
        <v>0</v>
      </c>
      <c r="K475" s="63">
        <f>SUMIF('ORION ORIGINAL DATA'!$A$8:$A$305,$A475,'ORION ORIGINAL DATA'!$D$8:$D$305)+D475</f>
        <v>0</v>
      </c>
      <c r="L475" s="6">
        <f>SUMIF('NETSUITE ORIGINAL DATA'!$A$8:$A$5000,$A475,'NETSUITE ORIGINAL DATA'!$G$8:$G$5000)</f>
        <v>0</v>
      </c>
      <c r="M475" s="68">
        <f t="shared" si="30"/>
        <v>0</v>
      </c>
      <c r="N475" s="6"/>
      <c r="O475" s="63">
        <f>SUMIF('ORION ORIGINAL DATA'!$A$8:$A$305,$A475,'ORION ORIGINAL DATA'!$E$8:$E$305)-D475</f>
        <v>0</v>
      </c>
      <c r="P475" s="6">
        <f>SUMIF('NETSUITE ORIGINAL DATA'!$A$8:$A$5000,$A475,'NETSUITE ORIGINAL DATA'!$E$8:$E$5000)-SUMIF('NETSUITE ORIGINAL DATA'!$A$8:$A$5000,$A475,'NETSUITE ORIGINAL DATA'!$G$8:$G$5000)</f>
        <v>0</v>
      </c>
      <c r="Q475" s="66">
        <f t="shared" si="31"/>
        <v>0</v>
      </c>
      <c r="R475" s="8"/>
    </row>
    <row r="476" spans="1:18" s="30" customFormat="1" x14ac:dyDescent="0.15">
      <c r="A476" s="15" t="s">
        <v>526</v>
      </c>
      <c r="B476" s="30" t="str">
        <f>IFERROR(VLOOKUP(A476,'NETSUITE ORIGINAL DATA'!$A$8:$J$957,2,FALSE),0)</f>
        <v>Character 4 Pack Retail Thermoform Bottom (0.020 Thick) - SD - MOQ 20,000..</v>
      </c>
      <c r="C476" s="6"/>
      <c r="D476" s="63">
        <f>IFERROR(VLOOKUP($A476,'ORION ORIGINAL DATA'!$A$231:$H$234,3,0),0)</f>
        <v>0</v>
      </c>
      <c r="E476" s="6">
        <f>IFERROR(VLOOKUP($A476,'ORION ORIGINAL DATA'!$A$237:$H$305,3,0),0)</f>
        <v>0</v>
      </c>
      <c r="F476" s="6">
        <f>SUMIF('ORION ORIGINAL DATA'!$A$8:$A$228,$A476,'ORION ORIGINAL DATA'!$C$8:$C$228)</f>
        <v>0</v>
      </c>
      <c r="G476" s="8">
        <f t="shared" si="28"/>
        <v>0</v>
      </c>
      <c r="H476" s="6">
        <f>SUMIF('NETSUITE ORIGINAL DATA'!$A$8:$A$5000,$A476,'NETSUITE ORIGINAL DATA'!$E$8:$E$5000)</f>
        <v>0</v>
      </c>
      <c r="I476" s="66">
        <f t="shared" si="29"/>
        <v>0</v>
      </c>
      <c r="K476" s="63">
        <f>SUMIF('ORION ORIGINAL DATA'!$A$8:$A$305,$A476,'ORION ORIGINAL DATA'!$D$8:$D$305)+D476</f>
        <v>0</v>
      </c>
      <c r="L476" s="6">
        <f>SUMIF('NETSUITE ORIGINAL DATA'!$A$8:$A$5000,$A476,'NETSUITE ORIGINAL DATA'!$G$8:$G$5000)</f>
        <v>0</v>
      </c>
      <c r="M476" s="68">
        <f t="shared" si="30"/>
        <v>0</v>
      </c>
      <c r="N476" s="6"/>
      <c r="O476" s="63">
        <f>SUMIF('ORION ORIGINAL DATA'!$A$8:$A$305,$A476,'ORION ORIGINAL DATA'!$E$8:$E$305)-D476</f>
        <v>0</v>
      </c>
      <c r="P476" s="6">
        <f>SUMIF('NETSUITE ORIGINAL DATA'!$A$8:$A$5000,$A476,'NETSUITE ORIGINAL DATA'!$E$8:$E$5000)-SUMIF('NETSUITE ORIGINAL DATA'!$A$8:$A$5000,$A476,'NETSUITE ORIGINAL DATA'!$G$8:$G$5000)</f>
        <v>0</v>
      </c>
      <c r="Q476" s="66">
        <f t="shared" si="31"/>
        <v>0</v>
      </c>
      <c r="R476" s="8"/>
    </row>
    <row r="477" spans="1:18" s="30" customFormat="1" x14ac:dyDescent="0.15">
      <c r="A477" s="15" t="s">
        <v>527</v>
      </c>
      <c r="B477" s="30" t="str">
        <f>IFERROR(VLOOKUP(A477,'NETSUITE ORIGINAL DATA'!$A$8:$J$957,2,FALSE),0)</f>
        <v>Character 4 Pack Retail Thermoform Top(0.020 Thick) - SD - MOQ 20,000..</v>
      </c>
      <c r="C477" s="6"/>
      <c r="D477" s="63">
        <f>IFERROR(VLOOKUP($A477,'ORION ORIGINAL DATA'!$A$231:$H$234,3,0),0)</f>
        <v>0</v>
      </c>
      <c r="E477" s="6">
        <f>IFERROR(VLOOKUP($A477,'ORION ORIGINAL DATA'!$A$237:$H$305,3,0),0)</f>
        <v>0</v>
      </c>
      <c r="F477" s="6">
        <f>SUMIF('ORION ORIGINAL DATA'!$A$8:$A$228,$A477,'ORION ORIGINAL DATA'!$C$8:$C$228)</f>
        <v>0</v>
      </c>
      <c r="G477" s="8">
        <f t="shared" si="28"/>
        <v>0</v>
      </c>
      <c r="H477" s="6">
        <f>SUMIF('NETSUITE ORIGINAL DATA'!$A$8:$A$5000,$A477,'NETSUITE ORIGINAL DATA'!$E$8:$E$5000)</f>
        <v>0</v>
      </c>
      <c r="I477" s="66">
        <f t="shared" si="29"/>
        <v>0</v>
      </c>
      <c r="K477" s="63">
        <f>SUMIF('ORION ORIGINAL DATA'!$A$8:$A$305,$A477,'ORION ORIGINAL DATA'!$D$8:$D$305)+D477</f>
        <v>0</v>
      </c>
      <c r="L477" s="6">
        <f>SUMIF('NETSUITE ORIGINAL DATA'!$A$8:$A$5000,$A477,'NETSUITE ORIGINAL DATA'!$G$8:$G$5000)</f>
        <v>0</v>
      </c>
      <c r="M477" s="68">
        <f t="shared" si="30"/>
        <v>0</v>
      </c>
      <c r="N477" s="6"/>
      <c r="O477" s="63">
        <f>SUMIF('ORION ORIGINAL DATA'!$A$8:$A$305,$A477,'ORION ORIGINAL DATA'!$E$8:$E$305)-D477</f>
        <v>0</v>
      </c>
      <c r="P477" s="6">
        <f>SUMIF('NETSUITE ORIGINAL DATA'!$A$8:$A$5000,$A477,'NETSUITE ORIGINAL DATA'!$E$8:$E$5000)-SUMIF('NETSUITE ORIGINAL DATA'!$A$8:$A$5000,$A477,'NETSUITE ORIGINAL DATA'!$G$8:$G$5000)</f>
        <v>0</v>
      </c>
      <c r="Q477" s="66">
        <f t="shared" si="31"/>
        <v>0</v>
      </c>
      <c r="R477" s="8"/>
    </row>
    <row r="478" spans="1:18" s="30" customFormat="1" x14ac:dyDescent="0.15">
      <c r="A478" s="15" t="s">
        <v>528</v>
      </c>
      <c r="B478" s="30" t="str">
        <f>IFERROR(VLOOKUP(A478,'NETSUITE ORIGINAL DATA'!$A$8:$J$957,2,FALSE),0)</f>
        <v>Character Retail Thermoform V2 MOQ 70,000..</v>
      </c>
      <c r="C478" s="6"/>
      <c r="D478" s="63">
        <f>IFERROR(VLOOKUP($A478,'ORION ORIGINAL DATA'!$A$231:$H$234,3,0),0)</f>
        <v>0</v>
      </c>
      <c r="E478" s="6">
        <f>IFERROR(VLOOKUP($A478,'ORION ORIGINAL DATA'!$A$237:$H$305,3,0),0)</f>
        <v>0</v>
      </c>
      <c r="F478" s="6">
        <f>SUMIF('ORION ORIGINAL DATA'!$A$8:$A$228,$A478,'ORION ORIGINAL DATA'!$C$8:$C$228)</f>
        <v>0</v>
      </c>
      <c r="G478" s="8">
        <f t="shared" si="28"/>
        <v>0</v>
      </c>
      <c r="H478" s="6">
        <f>SUMIF('NETSUITE ORIGINAL DATA'!$A$8:$A$5000,$A478,'NETSUITE ORIGINAL DATA'!$E$8:$E$5000)</f>
        <v>0</v>
      </c>
      <c r="I478" s="66">
        <f t="shared" si="29"/>
        <v>0</v>
      </c>
      <c r="K478" s="63">
        <f>SUMIF('ORION ORIGINAL DATA'!$A$8:$A$305,$A478,'ORION ORIGINAL DATA'!$D$8:$D$305)+D478</f>
        <v>0</v>
      </c>
      <c r="L478" s="6">
        <f>SUMIF('NETSUITE ORIGINAL DATA'!$A$8:$A$5000,$A478,'NETSUITE ORIGINAL DATA'!$G$8:$G$5000)</f>
        <v>0</v>
      </c>
      <c r="M478" s="68">
        <f t="shared" si="30"/>
        <v>0</v>
      </c>
      <c r="N478" s="6"/>
      <c r="O478" s="63">
        <f>SUMIF('ORION ORIGINAL DATA'!$A$8:$A$305,$A478,'ORION ORIGINAL DATA'!$E$8:$E$305)-D478</f>
        <v>0</v>
      </c>
      <c r="P478" s="6">
        <f>SUMIF('NETSUITE ORIGINAL DATA'!$A$8:$A$5000,$A478,'NETSUITE ORIGINAL DATA'!$E$8:$E$5000)-SUMIF('NETSUITE ORIGINAL DATA'!$A$8:$A$5000,$A478,'NETSUITE ORIGINAL DATA'!$G$8:$G$5000)</f>
        <v>0</v>
      </c>
      <c r="Q478" s="66">
        <f t="shared" si="31"/>
        <v>0</v>
      </c>
      <c r="R478" s="8"/>
    </row>
    <row r="479" spans="1:18" s="30" customFormat="1" x14ac:dyDescent="0.15">
      <c r="A479" s="15" t="s">
        <v>530</v>
      </c>
      <c r="B479" s="30" t="str">
        <f>IFERROR(VLOOKUP(A479,'NETSUITE ORIGINAL DATA'!$A$8:$J$957,2,FALSE),0)</f>
        <v>Green Toys Toy Chest Master Carton No Air Cell (unprinted) 201443</v>
      </c>
      <c r="C479" s="6"/>
      <c r="D479" s="63">
        <f>IFERROR(VLOOKUP($A479,'ORION ORIGINAL DATA'!$A$231:$H$234,3,0),0)</f>
        <v>0</v>
      </c>
      <c r="E479" s="6">
        <f>IFERROR(VLOOKUP($A479,'ORION ORIGINAL DATA'!$A$237:$H$305,3,0),0)</f>
        <v>0</v>
      </c>
      <c r="F479" s="6">
        <f>SUMIF('ORION ORIGINAL DATA'!$A$8:$A$228,$A479,'ORION ORIGINAL DATA'!$C$8:$C$228)</f>
        <v>0</v>
      </c>
      <c r="G479" s="8">
        <f t="shared" si="28"/>
        <v>0</v>
      </c>
      <c r="H479" s="6">
        <f>SUMIF('NETSUITE ORIGINAL DATA'!$A$8:$A$5000,$A479,'NETSUITE ORIGINAL DATA'!$E$8:$E$5000)</f>
        <v>0</v>
      </c>
      <c r="I479" s="66">
        <f t="shared" si="29"/>
        <v>0</v>
      </c>
      <c r="K479" s="63">
        <f>SUMIF('ORION ORIGINAL DATA'!$A$8:$A$305,$A479,'ORION ORIGINAL DATA'!$D$8:$D$305)+D479</f>
        <v>0</v>
      </c>
      <c r="L479" s="6">
        <f>SUMIF('NETSUITE ORIGINAL DATA'!$A$8:$A$5000,$A479,'NETSUITE ORIGINAL DATA'!$G$8:$G$5000)</f>
        <v>0</v>
      </c>
      <c r="M479" s="68">
        <f t="shared" si="30"/>
        <v>0</v>
      </c>
      <c r="N479" s="6"/>
      <c r="O479" s="63">
        <f>SUMIF('ORION ORIGINAL DATA'!$A$8:$A$305,$A479,'ORION ORIGINAL DATA'!$E$8:$E$305)-D479</f>
        <v>0</v>
      </c>
      <c r="P479" s="6">
        <f>SUMIF('NETSUITE ORIGINAL DATA'!$A$8:$A$5000,$A479,'NETSUITE ORIGINAL DATA'!$E$8:$E$5000)-SUMIF('NETSUITE ORIGINAL DATA'!$A$8:$A$5000,$A479,'NETSUITE ORIGINAL DATA'!$G$8:$G$5000)</f>
        <v>0</v>
      </c>
      <c r="Q479" s="66">
        <f t="shared" si="31"/>
        <v>0</v>
      </c>
      <c r="R479" s="8"/>
    </row>
    <row r="480" spans="1:18" s="30" customFormat="1" x14ac:dyDescent="0.15">
      <c r="A480" s="15" t="s">
        <v>531</v>
      </c>
      <c r="B480" s="30" t="str">
        <f>IFERROR(VLOOKUP(A480,'NETSUITE ORIGINAL DATA'!$A$8:$J$957,2,FALSE),0)</f>
        <v>Chest Rtl</v>
      </c>
      <c r="C480" s="6"/>
      <c r="D480" s="63">
        <f>IFERROR(VLOOKUP($A480,'ORION ORIGINAL DATA'!$A$231:$H$234,3,0),0)</f>
        <v>0</v>
      </c>
      <c r="E480" s="6">
        <f>IFERROR(VLOOKUP($A480,'ORION ORIGINAL DATA'!$A$237:$H$305,3,0),0)</f>
        <v>0</v>
      </c>
      <c r="F480" s="6">
        <f>SUMIF('ORION ORIGINAL DATA'!$A$8:$A$228,$A480,'ORION ORIGINAL DATA'!$C$8:$C$228)</f>
        <v>0</v>
      </c>
      <c r="G480" s="8">
        <f t="shared" si="28"/>
        <v>0</v>
      </c>
      <c r="H480" s="6">
        <f>SUMIF('NETSUITE ORIGINAL DATA'!$A$8:$A$5000,$A480,'NETSUITE ORIGINAL DATA'!$E$8:$E$5000)</f>
        <v>0</v>
      </c>
      <c r="I480" s="66">
        <f t="shared" si="29"/>
        <v>0</v>
      </c>
      <c r="K480" s="63">
        <f>SUMIF('ORION ORIGINAL DATA'!$A$8:$A$305,$A480,'ORION ORIGINAL DATA'!$D$8:$D$305)+D480</f>
        <v>0</v>
      </c>
      <c r="L480" s="6">
        <f>SUMIF('NETSUITE ORIGINAL DATA'!$A$8:$A$5000,$A480,'NETSUITE ORIGINAL DATA'!$G$8:$G$5000)</f>
        <v>0</v>
      </c>
      <c r="M480" s="68">
        <f t="shared" si="30"/>
        <v>0</v>
      </c>
      <c r="N480" s="6"/>
      <c r="O480" s="63">
        <f>SUMIF('ORION ORIGINAL DATA'!$A$8:$A$305,$A480,'ORION ORIGINAL DATA'!$E$8:$E$305)-D480</f>
        <v>0</v>
      </c>
      <c r="P480" s="6">
        <f>SUMIF('NETSUITE ORIGINAL DATA'!$A$8:$A$5000,$A480,'NETSUITE ORIGINAL DATA'!$E$8:$E$5000)-SUMIF('NETSUITE ORIGINAL DATA'!$A$8:$A$5000,$A480,'NETSUITE ORIGINAL DATA'!$G$8:$G$5000)</f>
        <v>0</v>
      </c>
      <c r="Q480" s="66">
        <f t="shared" si="31"/>
        <v>0</v>
      </c>
      <c r="R480" s="8"/>
    </row>
    <row r="481" spans="1:18" s="30" customFormat="1" x14ac:dyDescent="0.15">
      <c r="A481" s="15" t="s">
        <v>532</v>
      </c>
      <c r="B481" s="30" t="str">
        <f>IFERROR(VLOOKUP(A481,'NETSUITE ORIGINAL DATA'!$A$8:$J$957,2,FALSE),0)</f>
        <v>Character Truck 8 Unit Master Carton..</v>
      </c>
      <c r="C481" s="6"/>
      <c r="D481" s="63">
        <f>IFERROR(VLOOKUP($A481,'ORION ORIGINAL DATA'!$A$231:$H$234,3,0),0)</f>
        <v>0</v>
      </c>
      <c r="E481" s="6">
        <f>IFERROR(VLOOKUP($A481,'ORION ORIGINAL DATA'!$A$237:$H$305,3,0),0)</f>
        <v>0</v>
      </c>
      <c r="F481" s="6">
        <f>SUMIF('ORION ORIGINAL DATA'!$A$8:$A$228,$A481,'ORION ORIGINAL DATA'!$C$8:$C$228)</f>
        <v>0</v>
      </c>
      <c r="G481" s="8">
        <f t="shared" si="28"/>
        <v>0</v>
      </c>
      <c r="H481" s="6">
        <f>SUMIF('NETSUITE ORIGINAL DATA'!$A$8:$A$5000,$A481,'NETSUITE ORIGINAL DATA'!$E$8:$E$5000)</f>
        <v>0</v>
      </c>
      <c r="I481" s="66">
        <f t="shared" si="29"/>
        <v>0</v>
      </c>
      <c r="K481" s="63">
        <f>SUMIF('ORION ORIGINAL DATA'!$A$8:$A$305,$A481,'ORION ORIGINAL DATA'!$D$8:$D$305)+D481</f>
        <v>0</v>
      </c>
      <c r="L481" s="6">
        <f>SUMIF('NETSUITE ORIGINAL DATA'!$A$8:$A$5000,$A481,'NETSUITE ORIGINAL DATA'!$G$8:$G$5000)</f>
        <v>0</v>
      </c>
      <c r="M481" s="68">
        <f t="shared" si="30"/>
        <v>0</v>
      </c>
      <c r="N481" s="6"/>
      <c r="O481" s="63">
        <f>SUMIF('ORION ORIGINAL DATA'!$A$8:$A$305,$A481,'ORION ORIGINAL DATA'!$E$8:$E$305)-D481</f>
        <v>0</v>
      </c>
      <c r="P481" s="6">
        <f>SUMIF('NETSUITE ORIGINAL DATA'!$A$8:$A$5000,$A481,'NETSUITE ORIGINAL DATA'!$E$8:$E$5000)-SUMIF('NETSUITE ORIGINAL DATA'!$A$8:$A$5000,$A481,'NETSUITE ORIGINAL DATA'!$G$8:$G$5000)</f>
        <v>0</v>
      </c>
      <c r="Q481" s="66">
        <f t="shared" si="31"/>
        <v>0</v>
      </c>
      <c r="R481" s="8"/>
    </row>
    <row r="482" spans="1:18" s="30" customFormat="1" x14ac:dyDescent="0.15">
      <c r="A482" s="15" t="s">
        <v>533</v>
      </c>
      <c r="B482" s="30" t="str">
        <f>IFERROR(VLOOKUP(A482,'NETSUITE ORIGINAL DATA'!$A$8:$J$957,2,FALSE),0)</f>
        <v>Closed BigBox_V17003922_Retail</v>
      </c>
      <c r="C482" s="6"/>
      <c r="D482" s="63">
        <f>IFERROR(VLOOKUP($A482,'ORION ORIGINAL DATA'!$A$231:$H$234,3,0),0)</f>
        <v>0</v>
      </c>
      <c r="E482" s="6">
        <f>IFERROR(VLOOKUP($A482,'ORION ORIGINAL DATA'!$A$237:$H$305,3,0),0)</f>
        <v>0</v>
      </c>
      <c r="F482" s="6">
        <f>SUMIF('ORION ORIGINAL DATA'!$A$8:$A$228,$A482,'ORION ORIGINAL DATA'!$C$8:$C$228)</f>
        <v>0</v>
      </c>
      <c r="G482" s="8">
        <f t="shared" si="28"/>
        <v>0</v>
      </c>
      <c r="H482" s="6">
        <f>SUMIF('NETSUITE ORIGINAL DATA'!$A$8:$A$5000,$A482,'NETSUITE ORIGINAL DATA'!$E$8:$E$5000)</f>
        <v>0</v>
      </c>
      <c r="I482" s="66">
        <f t="shared" si="29"/>
        <v>0</v>
      </c>
      <c r="K482" s="63">
        <f>SUMIF('ORION ORIGINAL DATA'!$A$8:$A$305,$A482,'ORION ORIGINAL DATA'!$D$8:$D$305)+D482</f>
        <v>0</v>
      </c>
      <c r="L482" s="6">
        <f>SUMIF('NETSUITE ORIGINAL DATA'!$A$8:$A$5000,$A482,'NETSUITE ORIGINAL DATA'!$G$8:$G$5000)</f>
        <v>0</v>
      </c>
      <c r="M482" s="68">
        <f t="shared" si="30"/>
        <v>0</v>
      </c>
      <c r="N482" s="6"/>
      <c r="O482" s="63">
        <f>SUMIF('ORION ORIGINAL DATA'!$A$8:$A$305,$A482,'ORION ORIGINAL DATA'!$E$8:$E$305)-D482</f>
        <v>0</v>
      </c>
      <c r="P482" s="6">
        <f>SUMIF('NETSUITE ORIGINAL DATA'!$A$8:$A$5000,$A482,'NETSUITE ORIGINAL DATA'!$E$8:$E$5000)-SUMIF('NETSUITE ORIGINAL DATA'!$A$8:$A$5000,$A482,'NETSUITE ORIGINAL DATA'!$G$8:$G$5000)</f>
        <v>0</v>
      </c>
      <c r="Q482" s="66">
        <f t="shared" si="31"/>
        <v>0</v>
      </c>
      <c r="R482" s="8"/>
    </row>
    <row r="483" spans="1:18" s="30" customFormat="1" x14ac:dyDescent="0.15">
      <c r="A483" s="15" t="s">
        <v>534</v>
      </c>
      <c r="B483" s="30" t="str">
        <f>IFERROR(VLOOKUP(A483,'NETSUITE ORIGINAL DATA'!$A$8:$J$957,2,FALSE),0)</f>
        <v>Closed BigBox_Master Carton</v>
      </c>
      <c r="C483" s="6"/>
      <c r="D483" s="63">
        <f>IFERROR(VLOOKUP($A483,'ORION ORIGINAL DATA'!$A$231:$H$234,3,0),0)</f>
        <v>0</v>
      </c>
      <c r="E483" s="6">
        <f>IFERROR(VLOOKUP($A483,'ORION ORIGINAL DATA'!$A$237:$H$305,3,0),0)</f>
        <v>0</v>
      </c>
      <c r="F483" s="6">
        <f>SUMIF('ORION ORIGINAL DATA'!$A$8:$A$228,$A483,'ORION ORIGINAL DATA'!$C$8:$C$228)</f>
        <v>0</v>
      </c>
      <c r="G483" s="8">
        <f t="shared" si="28"/>
        <v>0</v>
      </c>
      <c r="H483" s="6">
        <f>SUMIF('NETSUITE ORIGINAL DATA'!$A$8:$A$5000,$A483,'NETSUITE ORIGINAL DATA'!$E$8:$E$5000)</f>
        <v>0</v>
      </c>
      <c r="I483" s="66">
        <f t="shared" si="29"/>
        <v>0</v>
      </c>
      <c r="K483" s="63">
        <f>SUMIF('ORION ORIGINAL DATA'!$A$8:$A$305,$A483,'ORION ORIGINAL DATA'!$D$8:$D$305)+D483</f>
        <v>0</v>
      </c>
      <c r="L483" s="6">
        <f>SUMIF('NETSUITE ORIGINAL DATA'!$A$8:$A$5000,$A483,'NETSUITE ORIGINAL DATA'!$G$8:$G$5000)</f>
        <v>0</v>
      </c>
      <c r="M483" s="68">
        <f t="shared" si="30"/>
        <v>0</v>
      </c>
      <c r="N483" s="6"/>
      <c r="O483" s="63">
        <f>SUMIF('ORION ORIGINAL DATA'!$A$8:$A$305,$A483,'ORION ORIGINAL DATA'!$E$8:$E$305)-D483</f>
        <v>0</v>
      </c>
      <c r="P483" s="6">
        <f>SUMIF('NETSUITE ORIGINAL DATA'!$A$8:$A$5000,$A483,'NETSUITE ORIGINAL DATA'!$E$8:$E$5000)-SUMIF('NETSUITE ORIGINAL DATA'!$A$8:$A$5000,$A483,'NETSUITE ORIGINAL DATA'!$G$8:$G$5000)</f>
        <v>0</v>
      </c>
      <c r="Q483" s="66">
        <f t="shared" si="31"/>
        <v>0</v>
      </c>
      <c r="R483" s="8"/>
    </row>
    <row r="484" spans="1:18" s="30" customFormat="1" x14ac:dyDescent="0.15">
      <c r="A484" s="15" t="s">
        <v>535</v>
      </c>
      <c r="B484" s="30" t="str">
        <f>IFERROR(VLOOKUP(A484,'NETSUITE ORIGINAL DATA'!$A$8:$J$957,2,FALSE),0)</f>
        <v>Closed Mid Box_(123)_23165621-12-C</v>
      </c>
      <c r="C484" s="6"/>
      <c r="D484" s="63">
        <f>IFERROR(VLOOKUP($A484,'ORION ORIGINAL DATA'!$A$231:$H$234,3,0),0)</f>
        <v>0</v>
      </c>
      <c r="E484" s="6">
        <f>IFERROR(VLOOKUP($A484,'ORION ORIGINAL DATA'!$A$237:$H$305,3,0),0)</f>
        <v>0</v>
      </c>
      <c r="F484" s="6">
        <f>SUMIF('ORION ORIGINAL DATA'!$A$8:$A$228,$A484,'ORION ORIGINAL DATA'!$C$8:$C$228)</f>
        <v>0</v>
      </c>
      <c r="G484" s="8">
        <f t="shared" si="28"/>
        <v>0</v>
      </c>
      <c r="H484" s="6">
        <f>SUMIF('NETSUITE ORIGINAL DATA'!$A$8:$A$5000,$A484,'NETSUITE ORIGINAL DATA'!$E$8:$E$5000)</f>
        <v>0</v>
      </c>
      <c r="I484" s="66">
        <f t="shared" si="29"/>
        <v>0</v>
      </c>
      <c r="K484" s="63">
        <f>SUMIF('ORION ORIGINAL DATA'!$A$8:$A$305,$A484,'ORION ORIGINAL DATA'!$D$8:$D$305)+D484</f>
        <v>0</v>
      </c>
      <c r="L484" s="6">
        <f>SUMIF('NETSUITE ORIGINAL DATA'!$A$8:$A$5000,$A484,'NETSUITE ORIGINAL DATA'!$G$8:$G$5000)</f>
        <v>0</v>
      </c>
      <c r="M484" s="68">
        <f t="shared" si="30"/>
        <v>0</v>
      </c>
      <c r="N484" s="6"/>
      <c r="O484" s="63">
        <f>SUMIF('ORION ORIGINAL DATA'!$A$8:$A$305,$A484,'ORION ORIGINAL DATA'!$E$8:$E$305)-D484</f>
        <v>0</v>
      </c>
      <c r="P484" s="6">
        <f>SUMIF('NETSUITE ORIGINAL DATA'!$A$8:$A$5000,$A484,'NETSUITE ORIGINAL DATA'!$E$8:$E$5000)-SUMIF('NETSUITE ORIGINAL DATA'!$A$8:$A$5000,$A484,'NETSUITE ORIGINAL DATA'!$G$8:$G$5000)</f>
        <v>0</v>
      </c>
      <c r="Q484" s="66">
        <f t="shared" si="31"/>
        <v>0</v>
      </c>
      <c r="R484" s="8"/>
    </row>
    <row r="485" spans="1:18" s="30" customFormat="1" x14ac:dyDescent="0.15">
      <c r="A485" s="15" t="s">
        <v>536</v>
      </c>
      <c r="B485" s="30" t="str">
        <f>IFERROR(VLOOKUP(A485,'NETSUITE ORIGINAL DATA'!$A$8:$J$957,2,FALSE),0)</f>
        <v>Closed Mid Box_Master Carton</v>
      </c>
      <c r="C485" s="6"/>
      <c r="D485" s="63">
        <f>IFERROR(VLOOKUP($A485,'ORION ORIGINAL DATA'!$A$231:$H$234,3,0),0)</f>
        <v>0</v>
      </c>
      <c r="E485" s="6">
        <f>IFERROR(VLOOKUP($A485,'ORION ORIGINAL DATA'!$A$237:$H$305,3,0),0)</f>
        <v>0</v>
      </c>
      <c r="F485" s="6">
        <f>SUMIF('ORION ORIGINAL DATA'!$A$8:$A$228,$A485,'ORION ORIGINAL DATA'!$C$8:$C$228)</f>
        <v>0</v>
      </c>
      <c r="G485" s="8">
        <f t="shared" si="28"/>
        <v>0</v>
      </c>
      <c r="H485" s="6">
        <f>SUMIF('NETSUITE ORIGINAL DATA'!$A$8:$A$5000,$A485,'NETSUITE ORIGINAL DATA'!$E$8:$E$5000)</f>
        <v>0</v>
      </c>
      <c r="I485" s="66">
        <f t="shared" si="29"/>
        <v>0</v>
      </c>
      <c r="K485" s="63">
        <f>SUMIF('ORION ORIGINAL DATA'!$A$8:$A$305,$A485,'ORION ORIGINAL DATA'!$D$8:$D$305)+D485</f>
        <v>0</v>
      </c>
      <c r="L485" s="6">
        <f>SUMIF('NETSUITE ORIGINAL DATA'!$A$8:$A$5000,$A485,'NETSUITE ORIGINAL DATA'!$G$8:$G$5000)</f>
        <v>0</v>
      </c>
      <c r="M485" s="68">
        <f t="shared" si="30"/>
        <v>0</v>
      </c>
      <c r="N485" s="6"/>
      <c r="O485" s="63">
        <f>SUMIF('ORION ORIGINAL DATA'!$A$8:$A$305,$A485,'ORION ORIGINAL DATA'!$E$8:$E$305)-D485</f>
        <v>0</v>
      </c>
      <c r="P485" s="6">
        <f>SUMIF('NETSUITE ORIGINAL DATA'!$A$8:$A$5000,$A485,'NETSUITE ORIGINAL DATA'!$E$8:$E$5000)-SUMIF('NETSUITE ORIGINAL DATA'!$A$8:$A$5000,$A485,'NETSUITE ORIGINAL DATA'!$G$8:$G$5000)</f>
        <v>0</v>
      </c>
      <c r="Q485" s="66">
        <f t="shared" si="31"/>
        <v>0</v>
      </c>
      <c r="R485" s="8"/>
    </row>
    <row r="486" spans="1:18" s="30" customFormat="1" x14ac:dyDescent="0.15">
      <c r="A486" s="15" t="s">
        <v>537</v>
      </c>
      <c r="B486" s="30" t="str">
        <f>IFERROR(VLOOKUP(A486,'NETSUITE ORIGINAL DATA'!$A$8:$J$957,2,FALSE),0)</f>
        <v>Closed Short_V17003916_Retail</v>
      </c>
      <c r="C486" s="6"/>
      <c r="D486" s="63">
        <f>IFERROR(VLOOKUP($A486,'ORION ORIGINAL DATA'!$A$231:$H$234,3,0),0)</f>
        <v>0</v>
      </c>
      <c r="E486" s="6">
        <f>IFERROR(VLOOKUP($A486,'ORION ORIGINAL DATA'!$A$237:$H$305,3,0),0)</f>
        <v>0</v>
      </c>
      <c r="F486" s="6">
        <f>SUMIF('ORION ORIGINAL DATA'!$A$8:$A$228,$A486,'ORION ORIGINAL DATA'!$C$8:$C$228)</f>
        <v>0</v>
      </c>
      <c r="G486" s="8">
        <f t="shared" si="28"/>
        <v>0</v>
      </c>
      <c r="H486" s="6">
        <f>SUMIF('NETSUITE ORIGINAL DATA'!$A$8:$A$5000,$A486,'NETSUITE ORIGINAL DATA'!$E$8:$E$5000)</f>
        <v>0</v>
      </c>
      <c r="I486" s="66">
        <f t="shared" si="29"/>
        <v>0</v>
      </c>
      <c r="K486" s="63">
        <f>SUMIF('ORION ORIGINAL DATA'!$A$8:$A$305,$A486,'ORION ORIGINAL DATA'!$D$8:$D$305)+D486</f>
        <v>0</v>
      </c>
      <c r="L486" s="6">
        <f>SUMIF('NETSUITE ORIGINAL DATA'!$A$8:$A$5000,$A486,'NETSUITE ORIGINAL DATA'!$G$8:$G$5000)</f>
        <v>0</v>
      </c>
      <c r="M486" s="68">
        <f t="shared" si="30"/>
        <v>0</v>
      </c>
      <c r="N486" s="6"/>
      <c r="O486" s="63">
        <f>SUMIF('ORION ORIGINAL DATA'!$A$8:$A$305,$A486,'ORION ORIGINAL DATA'!$E$8:$E$305)-D486</f>
        <v>0</v>
      </c>
      <c r="P486" s="6">
        <f>SUMIF('NETSUITE ORIGINAL DATA'!$A$8:$A$5000,$A486,'NETSUITE ORIGINAL DATA'!$E$8:$E$5000)-SUMIF('NETSUITE ORIGINAL DATA'!$A$8:$A$5000,$A486,'NETSUITE ORIGINAL DATA'!$G$8:$G$5000)</f>
        <v>0</v>
      </c>
      <c r="Q486" s="66">
        <f t="shared" si="31"/>
        <v>0</v>
      </c>
      <c r="R486" s="8"/>
    </row>
    <row r="487" spans="1:18" s="30" customFormat="1" x14ac:dyDescent="0.15">
      <c r="A487" s="15" t="s">
        <v>538</v>
      </c>
      <c r="B487" s="30" t="str">
        <f>IFERROR(VLOOKUP(A487,'NETSUITE ORIGINAL DATA'!$A$8:$J$957,2,FALSE),0)</f>
        <v>Closed Short_Master Carton</v>
      </c>
      <c r="C487" s="6"/>
      <c r="D487" s="63">
        <f>IFERROR(VLOOKUP($A487,'ORION ORIGINAL DATA'!$A$231:$H$234,3,0),0)</f>
        <v>0</v>
      </c>
      <c r="E487" s="6">
        <f>IFERROR(VLOOKUP($A487,'ORION ORIGINAL DATA'!$A$237:$H$305,3,0),0)</f>
        <v>0</v>
      </c>
      <c r="F487" s="6">
        <f>SUMIF('ORION ORIGINAL DATA'!$A$8:$A$228,$A487,'ORION ORIGINAL DATA'!$C$8:$C$228)</f>
        <v>0</v>
      </c>
      <c r="G487" s="8">
        <f t="shared" si="28"/>
        <v>0</v>
      </c>
      <c r="H487" s="6">
        <f>SUMIF('NETSUITE ORIGINAL DATA'!$A$8:$A$5000,$A487,'NETSUITE ORIGINAL DATA'!$E$8:$E$5000)</f>
        <v>0</v>
      </c>
      <c r="I487" s="66">
        <f t="shared" si="29"/>
        <v>0</v>
      </c>
      <c r="K487" s="63">
        <f>SUMIF('ORION ORIGINAL DATA'!$A$8:$A$305,$A487,'ORION ORIGINAL DATA'!$D$8:$D$305)+D487</f>
        <v>0</v>
      </c>
      <c r="L487" s="6">
        <f>SUMIF('NETSUITE ORIGINAL DATA'!$A$8:$A$5000,$A487,'NETSUITE ORIGINAL DATA'!$G$8:$G$5000)</f>
        <v>0</v>
      </c>
      <c r="M487" s="68">
        <f t="shared" si="30"/>
        <v>0</v>
      </c>
      <c r="N487" s="6"/>
      <c r="O487" s="63">
        <f>SUMIF('ORION ORIGINAL DATA'!$A$8:$A$305,$A487,'ORION ORIGINAL DATA'!$E$8:$E$305)-D487</f>
        <v>0</v>
      </c>
      <c r="P487" s="6">
        <f>SUMIF('NETSUITE ORIGINAL DATA'!$A$8:$A$5000,$A487,'NETSUITE ORIGINAL DATA'!$E$8:$E$5000)-SUMIF('NETSUITE ORIGINAL DATA'!$A$8:$A$5000,$A487,'NETSUITE ORIGINAL DATA'!$G$8:$G$5000)</f>
        <v>0</v>
      </c>
      <c r="Q487" s="66">
        <f t="shared" si="31"/>
        <v>0</v>
      </c>
      <c r="R487" s="8"/>
    </row>
    <row r="488" spans="1:18" s="30" customFormat="1" x14ac:dyDescent="0.15">
      <c r="A488" s="15" t="s">
        <v>539</v>
      </c>
      <c r="B488" s="30" t="str">
        <f>IFERROR(VLOOKUP(A488,'NETSUITE ORIGINAL DATA'!$A$8:$J$957,2,FALSE),0)</f>
        <v>Cake Maker Retail Sleeve; 4CP 16PT CHIP C1S #23165621-16</v>
      </c>
      <c r="C488" s="6"/>
      <c r="D488" s="63">
        <f>IFERROR(VLOOKUP($A488,'ORION ORIGINAL DATA'!$A$231:$H$234,3,0),0)</f>
        <v>0</v>
      </c>
      <c r="E488" s="6">
        <f>IFERROR(VLOOKUP($A488,'ORION ORIGINAL DATA'!$A$237:$H$305,3,0),0)</f>
        <v>0</v>
      </c>
      <c r="F488" s="6">
        <f>SUMIF('ORION ORIGINAL DATA'!$A$8:$A$228,$A488,'ORION ORIGINAL DATA'!$C$8:$C$228)</f>
        <v>0</v>
      </c>
      <c r="G488" s="8">
        <f t="shared" si="28"/>
        <v>0</v>
      </c>
      <c r="H488" s="6">
        <f>SUMIF('NETSUITE ORIGINAL DATA'!$A$8:$A$5000,$A488,'NETSUITE ORIGINAL DATA'!$E$8:$E$5000)</f>
        <v>0</v>
      </c>
      <c r="I488" s="66">
        <f t="shared" si="29"/>
        <v>0</v>
      </c>
      <c r="K488" s="63">
        <f>SUMIF('ORION ORIGINAL DATA'!$A$8:$A$305,$A488,'ORION ORIGINAL DATA'!$D$8:$D$305)+D488</f>
        <v>0</v>
      </c>
      <c r="L488" s="6">
        <f>SUMIF('NETSUITE ORIGINAL DATA'!$A$8:$A$5000,$A488,'NETSUITE ORIGINAL DATA'!$G$8:$G$5000)</f>
        <v>0</v>
      </c>
      <c r="M488" s="68">
        <f t="shared" si="30"/>
        <v>0</v>
      </c>
      <c r="N488" s="6"/>
      <c r="O488" s="63">
        <f>SUMIF('ORION ORIGINAL DATA'!$A$8:$A$305,$A488,'ORION ORIGINAL DATA'!$E$8:$E$305)-D488</f>
        <v>0</v>
      </c>
      <c r="P488" s="6">
        <f>SUMIF('NETSUITE ORIGINAL DATA'!$A$8:$A$5000,$A488,'NETSUITE ORIGINAL DATA'!$E$8:$E$5000)-SUMIF('NETSUITE ORIGINAL DATA'!$A$8:$A$5000,$A488,'NETSUITE ORIGINAL DATA'!$G$8:$G$5000)</f>
        <v>0</v>
      </c>
      <c r="Q488" s="66">
        <f t="shared" si="31"/>
        <v>0</v>
      </c>
      <c r="R488" s="8"/>
    </row>
    <row r="489" spans="1:18" s="30" customFormat="1" x14ac:dyDescent="0.15">
      <c r="A489" s="15" t="s">
        <v>540</v>
      </c>
      <c r="B489" s="30" t="str">
        <f>IFERROR(VLOOKUP(A489,'NETSUITE ORIGINAL DATA'!$A$8:$J$957,2,FALSE),0)</f>
        <v>Cupcake Set Master Carton - 200T..-MOQ, 5,000....</v>
      </c>
      <c r="C489" s="6"/>
      <c r="D489" s="63">
        <f>IFERROR(VLOOKUP($A489,'ORION ORIGINAL DATA'!$A$231:$H$234,3,0),0)</f>
        <v>0</v>
      </c>
      <c r="E489" s="6">
        <f>IFERROR(VLOOKUP($A489,'ORION ORIGINAL DATA'!$A$237:$H$305,3,0),0)</f>
        <v>0</v>
      </c>
      <c r="F489" s="6">
        <f>SUMIF('ORION ORIGINAL DATA'!$A$8:$A$228,$A489,'ORION ORIGINAL DATA'!$C$8:$C$228)</f>
        <v>0</v>
      </c>
      <c r="G489" s="8">
        <f t="shared" si="28"/>
        <v>0</v>
      </c>
      <c r="H489" s="6">
        <f>SUMIF('NETSUITE ORIGINAL DATA'!$A$8:$A$5000,$A489,'NETSUITE ORIGINAL DATA'!$E$8:$E$5000)</f>
        <v>0</v>
      </c>
      <c r="I489" s="66">
        <f t="shared" si="29"/>
        <v>0</v>
      </c>
      <c r="K489" s="63">
        <f>SUMIF('ORION ORIGINAL DATA'!$A$8:$A$305,$A489,'ORION ORIGINAL DATA'!$D$8:$D$305)+D489</f>
        <v>0</v>
      </c>
      <c r="L489" s="6">
        <f>SUMIF('NETSUITE ORIGINAL DATA'!$A$8:$A$5000,$A489,'NETSUITE ORIGINAL DATA'!$G$8:$G$5000)</f>
        <v>0</v>
      </c>
      <c r="M489" s="68">
        <f t="shared" si="30"/>
        <v>0</v>
      </c>
      <c r="N489" s="6"/>
      <c r="O489" s="63">
        <f>SUMIF('ORION ORIGINAL DATA'!$A$8:$A$305,$A489,'ORION ORIGINAL DATA'!$E$8:$E$305)-D489</f>
        <v>0</v>
      </c>
      <c r="P489" s="6">
        <f>SUMIF('NETSUITE ORIGINAL DATA'!$A$8:$A$5000,$A489,'NETSUITE ORIGINAL DATA'!$E$8:$E$5000)-SUMIF('NETSUITE ORIGINAL DATA'!$A$8:$A$5000,$A489,'NETSUITE ORIGINAL DATA'!$G$8:$G$5000)</f>
        <v>0</v>
      </c>
      <c r="Q489" s="66">
        <f t="shared" si="31"/>
        <v>0</v>
      </c>
      <c r="R489" s="8"/>
    </row>
    <row r="490" spans="1:18" s="30" customFormat="1" x14ac:dyDescent="0.15">
      <c r="A490" s="15" t="s">
        <v>541</v>
      </c>
      <c r="B490" s="30" t="str">
        <f>IFERROR(VLOOKUP(A490,'NETSUITE ORIGINAL DATA'!$A$8:$J$957,2,FALSE),0)</f>
        <v>Cupcake Set Retail Package - 32ECT, ..MOQ, 20,000....</v>
      </c>
      <c r="C490" s="6"/>
      <c r="D490" s="63">
        <f>IFERROR(VLOOKUP($A490,'ORION ORIGINAL DATA'!$A$231:$H$234,3,0),0)</f>
        <v>0</v>
      </c>
      <c r="E490" s="6">
        <f>IFERROR(VLOOKUP($A490,'ORION ORIGINAL DATA'!$A$237:$H$305,3,0),0)</f>
        <v>0</v>
      </c>
      <c r="F490" s="6">
        <f>SUMIF('ORION ORIGINAL DATA'!$A$8:$A$228,$A490,'ORION ORIGINAL DATA'!$C$8:$C$228)</f>
        <v>0</v>
      </c>
      <c r="G490" s="8">
        <f t="shared" si="28"/>
        <v>0</v>
      </c>
      <c r="H490" s="6">
        <f>SUMIF('NETSUITE ORIGINAL DATA'!$A$8:$A$5000,$A490,'NETSUITE ORIGINAL DATA'!$E$8:$E$5000)</f>
        <v>0</v>
      </c>
      <c r="I490" s="66">
        <f t="shared" si="29"/>
        <v>0</v>
      </c>
      <c r="K490" s="63">
        <f>SUMIF('ORION ORIGINAL DATA'!$A$8:$A$305,$A490,'ORION ORIGINAL DATA'!$D$8:$D$305)+D490</f>
        <v>0</v>
      </c>
      <c r="L490" s="6">
        <f>SUMIF('NETSUITE ORIGINAL DATA'!$A$8:$A$5000,$A490,'NETSUITE ORIGINAL DATA'!$G$8:$G$5000)</f>
        <v>0</v>
      </c>
      <c r="M490" s="68">
        <f t="shared" si="30"/>
        <v>0</v>
      </c>
      <c r="N490" s="6"/>
      <c r="O490" s="63">
        <f>SUMIF('ORION ORIGINAL DATA'!$A$8:$A$305,$A490,'ORION ORIGINAL DATA'!$E$8:$E$305)-D490</f>
        <v>0</v>
      </c>
      <c r="P490" s="6">
        <f>SUMIF('NETSUITE ORIGINAL DATA'!$A$8:$A$5000,$A490,'NETSUITE ORIGINAL DATA'!$E$8:$E$5000)-SUMIF('NETSUITE ORIGINAL DATA'!$A$8:$A$5000,$A490,'NETSUITE ORIGINAL DATA'!$G$8:$G$5000)</f>
        <v>0</v>
      </c>
      <c r="Q490" s="66">
        <f t="shared" si="31"/>
        <v>0</v>
      </c>
      <c r="R490" s="8"/>
    </row>
    <row r="491" spans="1:18" s="30" customFormat="1" x14ac:dyDescent="0.15">
      <c r="A491" s="15" t="s">
        <v>542</v>
      </c>
      <c r="B491" s="30" t="str">
        <f>IFERROR(VLOOKUP(A491,'NETSUITE ORIGINAL DATA'!$A$8:$J$957,2,FALSE),0)</f>
        <v>Cupcake Set Retail Thermoform (0.020 Thick), MOQ, 20,000....</v>
      </c>
      <c r="C491" s="6"/>
      <c r="D491" s="63">
        <f>IFERROR(VLOOKUP($A491,'ORION ORIGINAL DATA'!$A$231:$H$234,3,0),0)</f>
        <v>0</v>
      </c>
      <c r="E491" s="6">
        <f>IFERROR(VLOOKUP($A491,'ORION ORIGINAL DATA'!$A$237:$H$305,3,0),0)</f>
        <v>0</v>
      </c>
      <c r="F491" s="6">
        <f>SUMIF('ORION ORIGINAL DATA'!$A$8:$A$228,$A491,'ORION ORIGINAL DATA'!$C$8:$C$228)</f>
        <v>0</v>
      </c>
      <c r="G491" s="8">
        <f t="shared" si="28"/>
        <v>0</v>
      </c>
      <c r="H491" s="6">
        <f>SUMIF('NETSUITE ORIGINAL DATA'!$A$8:$A$5000,$A491,'NETSUITE ORIGINAL DATA'!$E$8:$E$5000)</f>
        <v>0</v>
      </c>
      <c r="I491" s="66">
        <f t="shared" si="29"/>
        <v>0</v>
      </c>
      <c r="K491" s="63">
        <f>SUMIF('ORION ORIGINAL DATA'!$A$8:$A$305,$A491,'ORION ORIGINAL DATA'!$D$8:$D$305)+D491</f>
        <v>0</v>
      </c>
      <c r="L491" s="6">
        <f>SUMIF('NETSUITE ORIGINAL DATA'!$A$8:$A$5000,$A491,'NETSUITE ORIGINAL DATA'!$G$8:$G$5000)</f>
        <v>0</v>
      </c>
      <c r="M491" s="68">
        <f t="shared" si="30"/>
        <v>0</v>
      </c>
      <c r="N491" s="6"/>
      <c r="O491" s="63">
        <f>SUMIF('ORION ORIGINAL DATA'!$A$8:$A$305,$A491,'ORION ORIGINAL DATA'!$E$8:$E$305)-D491</f>
        <v>0</v>
      </c>
      <c r="P491" s="6">
        <f>SUMIF('NETSUITE ORIGINAL DATA'!$A$8:$A$5000,$A491,'NETSUITE ORIGINAL DATA'!$E$8:$E$5000)-SUMIF('NETSUITE ORIGINAL DATA'!$A$8:$A$5000,$A491,'NETSUITE ORIGINAL DATA'!$G$8:$G$5000)</f>
        <v>0</v>
      </c>
      <c r="Q491" s="66">
        <f t="shared" si="31"/>
        <v>0</v>
      </c>
      <c r="R491" s="8"/>
    </row>
    <row r="492" spans="1:18" s="30" customFormat="1" x14ac:dyDescent="0.15">
      <c r="A492" s="15" t="s">
        <v>543</v>
      </c>
      <c r="B492" s="30" t="str">
        <f>IFERROR(VLOOKUP(A492,'NETSUITE ORIGINAL DATA'!$A$8:$J$957,2,FALSE),0)</f>
        <v>Scooper Retail Package w. Insert - 150E</v>
      </c>
      <c r="C492" s="6"/>
      <c r="D492" s="63">
        <f>IFERROR(VLOOKUP($A492,'ORION ORIGINAL DATA'!$A$231:$H$234,3,0),0)</f>
        <v>0</v>
      </c>
      <c r="E492" s="6">
        <f>IFERROR(VLOOKUP($A492,'ORION ORIGINAL DATA'!$A$237:$H$305,3,0),0)</f>
        <v>0</v>
      </c>
      <c r="F492" s="6">
        <f>SUMIF('ORION ORIGINAL DATA'!$A$8:$A$228,$A492,'ORION ORIGINAL DATA'!$C$8:$C$228)</f>
        <v>0</v>
      </c>
      <c r="G492" s="8">
        <f t="shared" si="28"/>
        <v>0</v>
      </c>
      <c r="H492" s="6">
        <f>SUMIF('NETSUITE ORIGINAL DATA'!$A$8:$A$5000,$A492,'NETSUITE ORIGINAL DATA'!$E$8:$E$5000)</f>
        <v>0</v>
      </c>
      <c r="I492" s="66">
        <f t="shared" si="29"/>
        <v>0</v>
      </c>
      <c r="K492" s="63">
        <f>SUMIF('ORION ORIGINAL DATA'!$A$8:$A$305,$A492,'ORION ORIGINAL DATA'!$D$8:$D$305)+D492</f>
        <v>0</v>
      </c>
      <c r="L492" s="6">
        <f>SUMIF('NETSUITE ORIGINAL DATA'!$A$8:$A$5000,$A492,'NETSUITE ORIGINAL DATA'!$G$8:$G$5000)</f>
        <v>0</v>
      </c>
      <c r="M492" s="68">
        <f t="shared" si="30"/>
        <v>0</v>
      </c>
      <c r="N492" s="6"/>
      <c r="O492" s="63">
        <f>SUMIF('ORION ORIGINAL DATA'!$A$8:$A$305,$A492,'ORION ORIGINAL DATA'!$E$8:$E$305)-D492</f>
        <v>0</v>
      </c>
      <c r="P492" s="6">
        <f>SUMIF('NETSUITE ORIGINAL DATA'!$A$8:$A$5000,$A492,'NETSUITE ORIGINAL DATA'!$E$8:$E$5000)-SUMIF('NETSUITE ORIGINAL DATA'!$A$8:$A$5000,$A492,'NETSUITE ORIGINAL DATA'!$G$8:$G$5000)</f>
        <v>0</v>
      </c>
      <c r="Q492" s="66">
        <f t="shared" si="31"/>
        <v>0</v>
      </c>
      <c r="R492" s="8"/>
    </row>
    <row r="493" spans="1:18" s="30" customFormat="1" x14ac:dyDescent="0.15">
      <c r="A493" s="15" t="s">
        <v>545</v>
      </c>
      <c r="B493" s="30" t="str">
        <f>IFERROR(VLOOKUP(A493,'NETSUITE ORIGINAL DATA'!$A$8:$J$957,2,FALSE),0)</f>
        <v>Green Toys Construction Vehicle Master Carton - 6 Pack..</v>
      </c>
      <c r="C493" s="6"/>
      <c r="D493" s="63">
        <f>IFERROR(VLOOKUP($A493,'ORION ORIGINAL DATA'!$A$231:$H$234,3,0),0)</f>
        <v>0</v>
      </c>
      <c r="E493" s="6">
        <f>IFERROR(VLOOKUP($A493,'ORION ORIGINAL DATA'!$A$237:$H$305,3,0),0)</f>
        <v>0</v>
      </c>
      <c r="F493" s="6">
        <f>SUMIF('ORION ORIGINAL DATA'!$A$8:$A$228,$A493,'ORION ORIGINAL DATA'!$C$8:$C$228)</f>
        <v>0</v>
      </c>
      <c r="G493" s="8">
        <f t="shared" si="28"/>
        <v>0</v>
      </c>
      <c r="H493" s="6">
        <f>SUMIF('NETSUITE ORIGINAL DATA'!$A$8:$A$5000,$A493,'NETSUITE ORIGINAL DATA'!$E$8:$E$5000)</f>
        <v>0</v>
      </c>
      <c r="I493" s="66">
        <f t="shared" si="29"/>
        <v>0</v>
      </c>
      <c r="K493" s="63">
        <f>SUMIF('ORION ORIGINAL DATA'!$A$8:$A$305,$A493,'ORION ORIGINAL DATA'!$D$8:$D$305)+D493</f>
        <v>0</v>
      </c>
      <c r="L493" s="6">
        <f>SUMIF('NETSUITE ORIGINAL DATA'!$A$8:$A$5000,$A493,'NETSUITE ORIGINAL DATA'!$G$8:$G$5000)</f>
        <v>0</v>
      </c>
      <c r="M493" s="68">
        <f t="shared" si="30"/>
        <v>0</v>
      </c>
      <c r="N493" s="6"/>
      <c r="O493" s="63">
        <f>SUMIF('ORION ORIGINAL DATA'!$A$8:$A$305,$A493,'ORION ORIGINAL DATA'!$E$8:$E$305)-D493</f>
        <v>0</v>
      </c>
      <c r="P493" s="6">
        <f>SUMIF('NETSUITE ORIGINAL DATA'!$A$8:$A$5000,$A493,'NETSUITE ORIGINAL DATA'!$E$8:$E$5000)-SUMIF('NETSUITE ORIGINAL DATA'!$A$8:$A$5000,$A493,'NETSUITE ORIGINAL DATA'!$G$8:$G$5000)</f>
        <v>0</v>
      </c>
      <c r="Q493" s="66">
        <f t="shared" si="31"/>
        <v>0</v>
      </c>
      <c r="R493" s="8"/>
    </row>
    <row r="494" spans="1:18" s="30" customFormat="1" x14ac:dyDescent="0.15">
      <c r="A494" s="15" t="s">
        <v>544</v>
      </c>
      <c r="B494" s="30" t="str">
        <f>IFERROR(VLOOKUP(A494,'NETSUITE ORIGINAL DATA'!$A$8:$J$957,2,FALSE),0)</f>
        <v>Inserts for Scooper</v>
      </c>
      <c r="C494" s="6"/>
      <c r="D494" s="63">
        <f>IFERROR(VLOOKUP($A494,'ORION ORIGINAL DATA'!$A$231:$H$234,3,0),0)</f>
        <v>0</v>
      </c>
      <c r="E494" s="6">
        <f>IFERROR(VLOOKUP($A494,'ORION ORIGINAL DATA'!$A$237:$H$305,3,0),0)</f>
        <v>0</v>
      </c>
      <c r="F494" s="6">
        <f>SUMIF('ORION ORIGINAL DATA'!$A$8:$A$228,$A494,'ORION ORIGINAL DATA'!$C$8:$C$228)</f>
        <v>0</v>
      </c>
      <c r="G494" s="8">
        <f t="shared" si="28"/>
        <v>0</v>
      </c>
      <c r="H494" s="6">
        <f>SUMIF('NETSUITE ORIGINAL DATA'!$A$8:$A$5000,$A494,'NETSUITE ORIGINAL DATA'!$E$8:$E$5000)</f>
        <v>0</v>
      </c>
      <c r="I494" s="66">
        <f t="shared" si="29"/>
        <v>0</v>
      </c>
      <c r="K494" s="63">
        <f>SUMIF('ORION ORIGINAL DATA'!$A$8:$A$305,$A494,'ORION ORIGINAL DATA'!$D$8:$D$305)+D494</f>
        <v>0</v>
      </c>
      <c r="L494" s="6">
        <f>SUMIF('NETSUITE ORIGINAL DATA'!$A$8:$A$5000,$A494,'NETSUITE ORIGINAL DATA'!$G$8:$G$5000)</f>
        <v>0</v>
      </c>
      <c r="M494" s="68">
        <f t="shared" si="30"/>
        <v>0</v>
      </c>
      <c r="N494" s="6"/>
      <c r="O494" s="63">
        <f>SUMIF('ORION ORIGINAL DATA'!$A$8:$A$305,$A494,'ORION ORIGINAL DATA'!$E$8:$E$305)-D494</f>
        <v>0</v>
      </c>
      <c r="P494" s="6">
        <f>SUMIF('NETSUITE ORIGINAL DATA'!$A$8:$A$5000,$A494,'NETSUITE ORIGINAL DATA'!$E$8:$E$5000)-SUMIF('NETSUITE ORIGINAL DATA'!$A$8:$A$5000,$A494,'NETSUITE ORIGINAL DATA'!$G$8:$G$5000)</f>
        <v>0</v>
      </c>
      <c r="Q494" s="66">
        <f t="shared" si="31"/>
        <v>0</v>
      </c>
      <c r="R494" s="8"/>
    </row>
    <row r="495" spans="1:18" s="30" customFormat="1" x14ac:dyDescent="0.15">
      <c r="A495" s="15" t="s">
        <v>546</v>
      </c>
      <c r="B495" s="30" t="str">
        <f>IFERROR(VLOOKUP(A495,'NETSUITE ORIGINAL DATA'!$A$8:$J$957,2,FALSE),0)</f>
        <v>Dough 4PK, 6 Unit Master Carton; 200T - 23943122-06-6PK</v>
      </c>
      <c r="C495" s="6"/>
      <c r="D495" s="63">
        <f>IFERROR(VLOOKUP($A495,'ORION ORIGINAL DATA'!$A$231:$H$234,3,0),0)</f>
        <v>0</v>
      </c>
      <c r="E495" s="6">
        <f>IFERROR(VLOOKUP($A495,'ORION ORIGINAL DATA'!$A$237:$H$305,3,0),0)</f>
        <v>0</v>
      </c>
      <c r="F495" s="6">
        <f>SUMIF('ORION ORIGINAL DATA'!$A$8:$A$228,$A495,'ORION ORIGINAL DATA'!$C$8:$C$228)</f>
        <v>0</v>
      </c>
      <c r="G495" s="8">
        <f t="shared" si="28"/>
        <v>0</v>
      </c>
      <c r="H495" s="6">
        <f>SUMIF('NETSUITE ORIGINAL DATA'!$A$8:$A$5000,$A495,'NETSUITE ORIGINAL DATA'!$E$8:$E$5000)</f>
        <v>0</v>
      </c>
      <c r="I495" s="66">
        <f t="shared" si="29"/>
        <v>0</v>
      </c>
      <c r="K495" s="63">
        <f>SUMIF('ORION ORIGINAL DATA'!$A$8:$A$305,$A495,'ORION ORIGINAL DATA'!$D$8:$D$305)+D495</f>
        <v>0</v>
      </c>
      <c r="L495" s="6">
        <f>SUMIF('NETSUITE ORIGINAL DATA'!$A$8:$A$5000,$A495,'NETSUITE ORIGINAL DATA'!$G$8:$G$5000)</f>
        <v>0</v>
      </c>
      <c r="M495" s="68">
        <f t="shared" si="30"/>
        <v>0</v>
      </c>
      <c r="N495" s="6"/>
      <c r="O495" s="63">
        <f>SUMIF('ORION ORIGINAL DATA'!$A$8:$A$305,$A495,'ORION ORIGINAL DATA'!$E$8:$E$305)-D495</f>
        <v>0</v>
      </c>
      <c r="P495" s="6">
        <f>SUMIF('NETSUITE ORIGINAL DATA'!$A$8:$A$5000,$A495,'NETSUITE ORIGINAL DATA'!$E$8:$E$5000)-SUMIF('NETSUITE ORIGINAL DATA'!$A$8:$A$5000,$A495,'NETSUITE ORIGINAL DATA'!$G$8:$G$5000)</f>
        <v>0</v>
      </c>
      <c r="Q495" s="66">
        <f t="shared" si="31"/>
        <v>0</v>
      </c>
      <c r="R495" s="8"/>
    </row>
    <row r="496" spans="1:18" s="30" customFormat="1" x14ac:dyDescent="0.15">
      <c r="A496" s="15" t="s">
        <v>547</v>
      </c>
      <c r="B496" s="30" t="str">
        <f>IFERROR(VLOOKUP(A496,'NETSUITE ORIGINAL DATA'!$A$8:$J$957,2,FALSE),0)</f>
        <v>Dough 4PK Retail Carton; 1C Flexo kraft, 23796747-02-Box</v>
      </c>
      <c r="C496" s="6"/>
      <c r="D496" s="63">
        <f>IFERROR(VLOOKUP($A496,'ORION ORIGINAL DATA'!$A$231:$H$234,3,0),0)</f>
        <v>0</v>
      </c>
      <c r="E496" s="6">
        <f>IFERROR(VLOOKUP($A496,'ORION ORIGINAL DATA'!$A$237:$H$305,3,0),0)</f>
        <v>0</v>
      </c>
      <c r="F496" s="6">
        <f>SUMIF('ORION ORIGINAL DATA'!$A$8:$A$228,$A496,'ORION ORIGINAL DATA'!$C$8:$C$228)</f>
        <v>0</v>
      </c>
      <c r="G496" s="8">
        <f t="shared" si="28"/>
        <v>0</v>
      </c>
      <c r="H496" s="6">
        <f>SUMIF('NETSUITE ORIGINAL DATA'!$A$8:$A$5000,$A496,'NETSUITE ORIGINAL DATA'!$E$8:$E$5000)</f>
        <v>0</v>
      </c>
      <c r="I496" s="66">
        <f t="shared" si="29"/>
        <v>0</v>
      </c>
      <c r="K496" s="63">
        <f>SUMIF('ORION ORIGINAL DATA'!$A$8:$A$305,$A496,'ORION ORIGINAL DATA'!$D$8:$D$305)+D496</f>
        <v>0</v>
      </c>
      <c r="L496" s="6">
        <f>SUMIF('NETSUITE ORIGINAL DATA'!$A$8:$A$5000,$A496,'NETSUITE ORIGINAL DATA'!$G$8:$G$5000)</f>
        <v>0</v>
      </c>
      <c r="M496" s="68">
        <f t="shared" si="30"/>
        <v>0</v>
      </c>
      <c r="N496" s="6"/>
      <c r="O496" s="63">
        <f>SUMIF('ORION ORIGINAL DATA'!$A$8:$A$305,$A496,'ORION ORIGINAL DATA'!$E$8:$E$305)-D496</f>
        <v>0</v>
      </c>
      <c r="P496" s="6">
        <f>SUMIF('NETSUITE ORIGINAL DATA'!$A$8:$A$5000,$A496,'NETSUITE ORIGINAL DATA'!$E$8:$E$5000)-SUMIF('NETSUITE ORIGINAL DATA'!$A$8:$A$5000,$A496,'NETSUITE ORIGINAL DATA'!$G$8:$G$5000)</f>
        <v>0</v>
      </c>
      <c r="Q496" s="66">
        <f t="shared" si="31"/>
        <v>0</v>
      </c>
      <c r="R496" s="8"/>
    </row>
    <row r="497" spans="1:18" s="30" customFormat="1" x14ac:dyDescent="0.15">
      <c r="A497" s="15" t="s">
        <v>548</v>
      </c>
      <c r="B497" s="30" t="str">
        <f>IFERROR(VLOOKUP(A497,'NETSUITE ORIGINAL DATA'!$A$8:$J$957,2,FALSE),0)</f>
        <v>Dough 4PK Retail Sleeve; 4CP 16PT CHIP C1S #23796747-02-A</v>
      </c>
      <c r="C497" s="6"/>
      <c r="D497" s="63">
        <f>IFERROR(VLOOKUP($A497,'ORION ORIGINAL DATA'!$A$231:$H$234,3,0),0)</f>
        <v>0</v>
      </c>
      <c r="E497" s="6">
        <f>IFERROR(VLOOKUP($A497,'ORION ORIGINAL DATA'!$A$237:$H$305,3,0),0)</f>
        <v>0</v>
      </c>
      <c r="F497" s="6">
        <f>SUMIF('ORION ORIGINAL DATA'!$A$8:$A$228,$A497,'ORION ORIGINAL DATA'!$C$8:$C$228)</f>
        <v>0</v>
      </c>
      <c r="G497" s="8">
        <f t="shared" si="28"/>
        <v>0</v>
      </c>
      <c r="H497" s="6">
        <f>SUMIF('NETSUITE ORIGINAL DATA'!$A$8:$A$5000,$A497,'NETSUITE ORIGINAL DATA'!$E$8:$E$5000)</f>
        <v>0</v>
      </c>
      <c r="I497" s="66">
        <f t="shared" si="29"/>
        <v>0</v>
      </c>
      <c r="K497" s="63">
        <f>SUMIF('ORION ORIGINAL DATA'!$A$8:$A$305,$A497,'ORION ORIGINAL DATA'!$D$8:$D$305)+D497</f>
        <v>0</v>
      </c>
      <c r="L497" s="6">
        <f>SUMIF('NETSUITE ORIGINAL DATA'!$A$8:$A$5000,$A497,'NETSUITE ORIGINAL DATA'!$G$8:$G$5000)</f>
        <v>0</v>
      </c>
      <c r="M497" s="68">
        <f t="shared" si="30"/>
        <v>0</v>
      </c>
      <c r="N497" s="6"/>
      <c r="O497" s="63">
        <f>SUMIF('ORION ORIGINAL DATA'!$A$8:$A$305,$A497,'ORION ORIGINAL DATA'!$E$8:$E$305)-D497</f>
        <v>0</v>
      </c>
      <c r="P497" s="6">
        <f>SUMIF('NETSUITE ORIGINAL DATA'!$A$8:$A$5000,$A497,'NETSUITE ORIGINAL DATA'!$E$8:$E$5000)-SUMIF('NETSUITE ORIGINAL DATA'!$A$8:$A$5000,$A497,'NETSUITE ORIGINAL DATA'!$G$8:$G$5000)</f>
        <v>0</v>
      </c>
      <c r="Q497" s="66">
        <f t="shared" si="31"/>
        <v>0</v>
      </c>
      <c r="R497" s="8"/>
    </row>
    <row r="498" spans="1:18" s="30" customFormat="1" x14ac:dyDescent="0.15">
      <c r="A498" s="15" t="s">
        <v>549</v>
      </c>
      <c r="B498" s="30" t="str">
        <f>IFERROR(VLOOKUP(A498,'NETSUITE ORIGINAL DATA'!$A$8:$J$957,2,FALSE),0)</f>
        <v>Dig &amp; Discover Set Retail Insert - 150E</v>
      </c>
      <c r="C498" s="6"/>
      <c r="D498" s="63">
        <f>IFERROR(VLOOKUP($A498,'ORION ORIGINAL DATA'!$A$231:$H$234,3,0),0)</f>
        <v>0</v>
      </c>
      <c r="E498" s="6">
        <f>IFERROR(VLOOKUP($A498,'ORION ORIGINAL DATA'!$A$237:$H$305,3,0),0)</f>
        <v>0</v>
      </c>
      <c r="F498" s="6">
        <f>SUMIF('ORION ORIGINAL DATA'!$A$8:$A$228,$A498,'ORION ORIGINAL DATA'!$C$8:$C$228)</f>
        <v>0</v>
      </c>
      <c r="G498" s="8">
        <f t="shared" si="28"/>
        <v>0</v>
      </c>
      <c r="H498" s="6">
        <f>SUMIF('NETSUITE ORIGINAL DATA'!$A$8:$A$5000,$A498,'NETSUITE ORIGINAL DATA'!$E$8:$E$5000)</f>
        <v>0</v>
      </c>
      <c r="I498" s="66">
        <f t="shared" si="29"/>
        <v>0</v>
      </c>
      <c r="K498" s="63">
        <f>SUMIF('ORION ORIGINAL DATA'!$A$8:$A$305,$A498,'ORION ORIGINAL DATA'!$D$8:$D$305)+D498</f>
        <v>0</v>
      </c>
      <c r="L498" s="6">
        <f>SUMIF('NETSUITE ORIGINAL DATA'!$A$8:$A$5000,$A498,'NETSUITE ORIGINAL DATA'!$G$8:$G$5000)</f>
        <v>0</v>
      </c>
      <c r="M498" s="68">
        <f t="shared" si="30"/>
        <v>0</v>
      </c>
      <c r="N498" s="6"/>
      <c r="O498" s="63">
        <f>SUMIF('ORION ORIGINAL DATA'!$A$8:$A$305,$A498,'ORION ORIGINAL DATA'!$E$8:$E$305)-D498</f>
        <v>0</v>
      </c>
      <c r="P498" s="6">
        <f>SUMIF('NETSUITE ORIGINAL DATA'!$A$8:$A$5000,$A498,'NETSUITE ORIGINAL DATA'!$E$8:$E$5000)-SUMIF('NETSUITE ORIGINAL DATA'!$A$8:$A$5000,$A498,'NETSUITE ORIGINAL DATA'!$G$8:$G$5000)</f>
        <v>0</v>
      </c>
      <c r="Q498" s="66">
        <f t="shared" si="31"/>
        <v>0</v>
      </c>
      <c r="R498" s="8"/>
    </row>
    <row r="499" spans="1:18" s="30" customFormat="1" x14ac:dyDescent="0.15">
      <c r="A499" s="15" t="s">
        <v>550</v>
      </c>
      <c r="B499" s="30" t="str">
        <f>IFERROR(VLOOKUP(A499,'NETSUITE ORIGINAL DATA'!$A$8:$J$957,2,FALSE),0)</f>
        <v>Dig &amp; Discover Set Master Carton - 200T</v>
      </c>
      <c r="C499" s="6"/>
      <c r="D499" s="63">
        <f>IFERROR(VLOOKUP($A499,'ORION ORIGINAL DATA'!$A$231:$H$234,3,0),0)</f>
        <v>0</v>
      </c>
      <c r="E499" s="6">
        <f>IFERROR(VLOOKUP($A499,'ORION ORIGINAL DATA'!$A$237:$H$305,3,0),0)</f>
        <v>0</v>
      </c>
      <c r="F499" s="6">
        <f>SUMIF('ORION ORIGINAL DATA'!$A$8:$A$228,$A499,'ORION ORIGINAL DATA'!$C$8:$C$228)</f>
        <v>0</v>
      </c>
      <c r="G499" s="8">
        <f t="shared" si="28"/>
        <v>0</v>
      </c>
      <c r="H499" s="6">
        <f>SUMIF('NETSUITE ORIGINAL DATA'!$A$8:$A$5000,$A499,'NETSUITE ORIGINAL DATA'!$E$8:$E$5000)</f>
        <v>0</v>
      </c>
      <c r="I499" s="66">
        <f t="shared" si="29"/>
        <v>0</v>
      </c>
      <c r="K499" s="63">
        <f>SUMIF('ORION ORIGINAL DATA'!$A$8:$A$305,$A499,'ORION ORIGINAL DATA'!$D$8:$D$305)+D499</f>
        <v>0</v>
      </c>
      <c r="L499" s="6">
        <f>SUMIF('NETSUITE ORIGINAL DATA'!$A$8:$A$5000,$A499,'NETSUITE ORIGINAL DATA'!$G$8:$G$5000)</f>
        <v>0</v>
      </c>
      <c r="M499" s="68">
        <f t="shared" si="30"/>
        <v>0</v>
      </c>
      <c r="N499" s="6"/>
      <c r="O499" s="63">
        <f>SUMIF('ORION ORIGINAL DATA'!$A$8:$A$305,$A499,'ORION ORIGINAL DATA'!$E$8:$E$305)-D499</f>
        <v>0</v>
      </c>
      <c r="P499" s="6">
        <f>SUMIF('NETSUITE ORIGINAL DATA'!$A$8:$A$5000,$A499,'NETSUITE ORIGINAL DATA'!$E$8:$E$5000)-SUMIF('NETSUITE ORIGINAL DATA'!$A$8:$A$5000,$A499,'NETSUITE ORIGINAL DATA'!$G$8:$G$5000)</f>
        <v>0</v>
      </c>
      <c r="Q499" s="66">
        <f t="shared" si="31"/>
        <v>0</v>
      </c>
      <c r="R499" s="8"/>
    </row>
    <row r="500" spans="1:18" s="30" customFormat="1" x14ac:dyDescent="0.15">
      <c r="A500" s="15" t="s">
        <v>551</v>
      </c>
      <c r="B500" s="30" t="str">
        <f>IFERROR(VLOOKUP(A500,'NETSUITE ORIGINAL DATA'!$A$8:$J$957,2,FALSE),0)</f>
        <v>Dig &amp; Discover Set Retail Package - 150E</v>
      </c>
      <c r="C500" s="6"/>
      <c r="D500" s="63">
        <f>IFERROR(VLOOKUP($A500,'ORION ORIGINAL DATA'!$A$231:$H$234,3,0),0)</f>
        <v>0</v>
      </c>
      <c r="E500" s="6">
        <f>IFERROR(VLOOKUP($A500,'ORION ORIGINAL DATA'!$A$237:$H$305,3,0),0)</f>
        <v>0</v>
      </c>
      <c r="F500" s="6">
        <f>SUMIF('ORION ORIGINAL DATA'!$A$8:$A$228,$A500,'ORION ORIGINAL DATA'!$C$8:$C$228)</f>
        <v>0</v>
      </c>
      <c r="G500" s="8">
        <f t="shared" si="28"/>
        <v>0</v>
      </c>
      <c r="H500" s="6">
        <f>SUMIF('NETSUITE ORIGINAL DATA'!$A$8:$A$5000,$A500,'NETSUITE ORIGINAL DATA'!$E$8:$E$5000)</f>
        <v>0</v>
      </c>
      <c r="I500" s="66">
        <f t="shared" si="29"/>
        <v>0</v>
      </c>
      <c r="K500" s="63">
        <f>SUMIF('ORION ORIGINAL DATA'!$A$8:$A$305,$A500,'ORION ORIGINAL DATA'!$D$8:$D$305)+D500</f>
        <v>0</v>
      </c>
      <c r="L500" s="6">
        <f>SUMIF('NETSUITE ORIGINAL DATA'!$A$8:$A$5000,$A500,'NETSUITE ORIGINAL DATA'!$G$8:$G$5000)</f>
        <v>0</v>
      </c>
      <c r="M500" s="68">
        <f t="shared" si="30"/>
        <v>0</v>
      </c>
      <c r="N500" s="6"/>
      <c r="O500" s="63">
        <f>SUMIF('ORION ORIGINAL DATA'!$A$8:$A$305,$A500,'ORION ORIGINAL DATA'!$E$8:$E$305)-D500</f>
        <v>0</v>
      </c>
      <c r="P500" s="6">
        <f>SUMIF('NETSUITE ORIGINAL DATA'!$A$8:$A$5000,$A500,'NETSUITE ORIGINAL DATA'!$E$8:$E$5000)-SUMIF('NETSUITE ORIGINAL DATA'!$A$8:$A$5000,$A500,'NETSUITE ORIGINAL DATA'!$G$8:$G$5000)</f>
        <v>0</v>
      </c>
      <c r="Q500" s="66">
        <f t="shared" si="31"/>
        <v>0</v>
      </c>
      <c r="R500" s="8"/>
    </row>
    <row r="501" spans="1:18" s="30" customFormat="1" x14ac:dyDescent="0.15">
      <c r="A501" s="15" t="s">
        <v>1548</v>
      </c>
      <c r="B501" s="30" t="str">
        <f>IFERROR(VLOOKUP(A501,'NETSUITE ORIGINAL DATA'!$A$8:$J$957,2,FALSE),0)</f>
        <v>Dough Extruder Retail Sleeve; 4CP 16PT SBS, 2 side printing</v>
      </c>
      <c r="C501" s="6"/>
      <c r="D501" s="63">
        <f>IFERROR(VLOOKUP($A501,'ORION ORIGINAL DATA'!$A$231:$H$234,3,0),0)</f>
        <v>0</v>
      </c>
      <c r="E501" s="6">
        <f>IFERROR(VLOOKUP($A501,'ORION ORIGINAL DATA'!$A$237:$H$305,3,0),0)</f>
        <v>0</v>
      </c>
      <c r="F501" s="6">
        <f>SUMIF('ORION ORIGINAL DATA'!$A$8:$A$228,$A501,'ORION ORIGINAL DATA'!$C$8:$C$228)</f>
        <v>0</v>
      </c>
      <c r="G501" s="8">
        <f t="shared" si="28"/>
        <v>0</v>
      </c>
      <c r="H501" s="6">
        <f>SUMIF('NETSUITE ORIGINAL DATA'!$A$8:$A$5000,$A501,'NETSUITE ORIGINAL DATA'!$E$8:$E$5000)</f>
        <v>0</v>
      </c>
      <c r="I501" s="66">
        <f t="shared" si="29"/>
        <v>0</v>
      </c>
      <c r="K501" s="63">
        <f>SUMIF('ORION ORIGINAL DATA'!$A$8:$A$305,$A501,'ORION ORIGINAL DATA'!$D$8:$D$305)+D501</f>
        <v>0</v>
      </c>
      <c r="L501" s="6">
        <f>SUMIF('NETSUITE ORIGINAL DATA'!$A$8:$A$5000,$A501,'NETSUITE ORIGINAL DATA'!$G$8:$G$5000)</f>
        <v>0</v>
      </c>
      <c r="M501" s="68">
        <f t="shared" si="30"/>
        <v>0</v>
      </c>
      <c r="N501" s="6"/>
      <c r="O501" s="63">
        <f>SUMIF('ORION ORIGINAL DATA'!$A$8:$A$305,$A501,'ORION ORIGINAL DATA'!$E$8:$E$305)-D501</f>
        <v>0</v>
      </c>
      <c r="P501" s="6">
        <f>SUMIF('NETSUITE ORIGINAL DATA'!$A$8:$A$5000,$A501,'NETSUITE ORIGINAL DATA'!$E$8:$E$5000)-SUMIF('NETSUITE ORIGINAL DATA'!$A$8:$A$5000,$A501,'NETSUITE ORIGINAL DATA'!$G$8:$G$5000)</f>
        <v>0</v>
      </c>
      <c r="Q501" s="66">
        <f t="shared" si="31"/>
        <v>0</v>
      </c>
      <c r="R501" s="8"/>
    </row>
    <row r="502" spans="1:18" s="30" customFormat="1" x14ac:dyDescent="0.15">
      <c r="A502" s="15" t="s">
        <v>552</v>
      </c>
      <c r="B502" s="30" t="str">
        <f>IFERROR(VLOOKUP(A502,'NETSUITE ORIGINAL DATA'!$A$8:$J$957,2,FALSE),0)</f>
        <v>Cookware &amp; Dining Set Master Carton  - 4 pack</v>
      </c>
      <c r="C502" s="6"/>
      <c r="D502" s="63">
        <f>IFERROR(VLOOKUP($A502,'ORION ORIGINAL DATA'!$A$231:$H$234,3,0),0)</f>
        <v>0</v>
      </c>
      <c r="E502" s="6">
        <f>IFERROR(VLOOKUP($A502,'ORION ORIGINAL DATA'!$A$237:$H$305,3,0),0)</f>
        <v>0</v>
      </c>
      <c r="F502" s="6">
        <f>SUMIF('ORION ORIGINAL DATA'!$A$8:$A$228,$A502,'ORION ORIGINAL DATA'!$C$8:$C$228)</f>
        <v>0</v>
      </c>
      <c r="G502" s="8">
        <f t="shared" si="28"/>
        <v>0</v>
      </c>
      <c r="H502" s="6">
        <f>SUMIF('NETSUITE ORIGINAL DATA'!$A$8:$A$5000,$A502,'NETSUITE ORIGINAL DATA'!$E$8:$E$5000)</f>
        <v>0</v>
      </c>
      <c r="I502" s="66">
        <f t="shared" si="29"/>
        <v>0</v>
      </c>
      <c r="K502" s="63">
        <f>SUMIF('ORION ORIGINAL DATA'!$A$8:$A$305,$A502,'ORION ORIGINAL DATA'!$D$8:$D$305)+D502</f>
        <v>0</v>
      </c>
      <c r="L502" s="6">
        <f>SUMIF('NETSUITE ORIGINAL DATA'!$A$8:$A$5000,$A502,'NETSUITE ORIGINAL DATA'!$G$8:$G$5000)</f>
        <v>0</v>
      </c>
      <c r="M502" s="68">
        <f t="shared" si="30"/>
        <v>0</v>
      </c>
      <c r="N502" s="6"/>
      <c r="O502" s="63">
        <f>SUMIF('ORION ORIGINAL DATA'!$A$8:$A$305,$A502,'ORION ORIGINAL DATA'!$E$8:$E$305)-D502</f>
        <v>0</v>
      </c>
      <c r="P502" s="6">
        <f>SUMIF('NETSUITE ORIGINAL DATA'!$A$8:$A$5000,$A502,'NETSUITE ORIGINAL DATA'!$E$8:$E$5000)-SUMIF('NETSUITE ORIGINAL DATA'!$A$8:$A$5000,$A502,'NETSUITE ORIGINAL DATA'!$G$8:$G$5000)</f>
        <v>0</v>
      </c>
      <c r="Q502" s="66">
        <f t="shared" si="31"/>
        <v>0</v>
      </c>
      <c r="R502" s="8"/>
    </row>
    <row r="503" spans="1:18" s="30" customFormat="1" x14ac:dyDescent="0.15">
      <c r="A503" s="15" t="s">
        <v>553</v>
      </c>
      <c r="B503" s="30" t="str">
        <f>IFERROR(VLOOKUP(A503,'NETSUITE ORIGINAL DATA'!$A$8:$J$957,2,FALSE),0)</f>
        <v>Cookware &amp; Dining Set Retail Package Insert Bottom</v>
      </c>
      <c r="C503" s="6"/>
      <c r="D503" s="63">
        <f>IFERROR(VLOOKUP($A503,'ORION ORIGINAL DATA'!$A$231:$H$234,3,0),0)</f>
        <v>0</v>
      </c>
      <c r="E503" s="6">
        <f>IFERROR(VLOOKUP($A503,'ORION ORIGINAL DATA'!$A$237:$H$305,3,0),0)</f>
        <v>0</v>
      </c>
      <c r="F503" s="6">
        <f>SUMIF('ORION ORIGINAL DATA'!$A$8:$A$228,$A503,'ORION ORIGINAL DATA'!$C$8:$C$228)</f>
        <v>0</v>
      </c>
      <c r="G503" s="8">
        <f t="shared" si="28"/>
        <v>0</v>
      </c>
      <c r="H503" s="6">
        <f>SUMIF('NETSUITE ORIGINAL DATA'!$A$8:$A$5000,$A503,'NETSUITE ORIGINAL DATA'!$E$8:$E$5000)</f>
        <v>0</v>
      </c>
      <c r="I503" s="66">
        <f t="shared" si="29"/>
        <v>0</v>
      </c>
      <c r="K503" s="63">
        <f>SUMIF('ORION ORIGINAL DATA'!$A$8:$A$305,$A503,'ORION ORIGINAL DATA'!$D$8:$D$305)+D503</f>
        <v>0</v>
      </c>
      <c r="L503" s="6">
        <f>SUMIF('NETSUITE ORIGINAL DATA'!$A$8:$A$5000,$A503,'NETSUITE ORIGINAL DATA'!$G$8:$G$5000)</f>
        <v>0</v>
      </c>
      <c r="M503" s="68">
        <f t="shared" si="30"/>
        <v>0</v>
      </c>
      <c r="N503" s="6"/>
      <c r="O503" s="63">
        <f>SUMIF('ORION ORIGINAL DATA'!$A$8:$A$305,$A503,'ORION ORIGINAL DATA'!$E$8:$E$305)-D503</f>
        <v>0</v>
      </c>
      <c r="P503" s="6">
        <f>SUMIF('NETSUITE ORIGINAL DATA'!$A$8:$A$5000,$A503,'NETSUITE ORIGINAL DATA'!$E$8:$E$5000)-SUMIF('NETSUITE ORIGINAL DATA'!$A$8:$A$5000,$A503,'NETSUITE ORIGINAL DATA'!$G$8:$G$5000)</f>
        <v>0</v>
      </c>
      <c r="Q503" s="66">
        <f t="shared" si="31"/>
        <v>0</v>
      </c>
      <c r="R503" s="8"/>
    </row>
    <row r="504" spans="1:18" s="30" customFormat="1" x14ac:dyDescent="0.15">
      <c r="A504" s="15" t="s">
        <v>554</v>
      </c>
      <c r="B504" s="30" t="str">
        <f>IFERROR(VLOOKUP(A504,'NETSUITE ORIGINAL DATA'!$A$8:$J$957,2,FALSE),0)</f>
        <v>Cookware &amp; Dining Set Retail Package Insert Top</v>
      </c>
      <c r="C504" s="6"/>
      <c r="D504" s="63">
        <f>IFERROR(VLOOKUP($A504,'ORION ORIGINAL DATA'!$A$231:$H$234,3,0),0)</f>
        <v>0</v>
      </c>
      <c r="E504" s="6">
        <f>IFERROR(VLOOKUP($A504,'ORION ORIGINAL DATA'!$A$237:$H$305,3,0),0)</f>
        <v>0</v>
      </c>
      <c r="F504" s="6">
        <f>SUMIF('ORION ORIGINAL DATA'!$A$8:$A$228,$A504,'ORION ORIGINAL DATA'!$C$8:$C$228)</f>
        <v>0</v>
      </c>
      <c r="G504" s="8">
        <f t="shared" si="28"/>
        <v>0</v>
      </c>
      <c r="H504" s="6">
        <f>SUMIF('NETSUITE ORIGINAL DATA'!$A$8:$A$5000,$A504,'NETSUITE ORIGINAL DATA'!$E$8:$E$5000)</f>
        <v>0</v>
      </c>
      <c r="I504" s="66">
        <f t="shared" si="29"/>
        <v>0</v>
      </c>
      <c r="K504" s="63">
        <f>SUMIF('ORION ORIGINAL DATA'!$A$8:$A$305,$A504,'ORION ORIGINAL DATA'!$D$8:$D$305)+D504</f>
        <v>0</v>
      </c>
      <c r="L504" s="6">
        <f>SUMIF('NETSUITE ORIGINAL DATA'!$A$8:$A$5000,$A504,'NETSUITE ORIGINAL DATA'!$G$8:$G$5000)</f>
        <v>0</v>
      </c>
      <c r="M504" s="68">
        <f t="shared" si="30"/>
        <v>0</v>
      </c>
      <c r="N504" s="6"/>
      <c r="O504" s="63">
        <f>SUMIF('ORION ORIGINAL DATA'!$A$8:$A$305,$A504,'ORION ORIGINAL DATA'!$E$8:$E$305)-D504</f>
        <v>0</v>
      </c>
      <c r="P504" s="6">
        <f>SUMIF('NETSUITE ORIGINAL DATA'!$A$8:$A$5000,$A504,'NETSUITE ORIGINAL DATA'!$E$8:$E$5000)-SUMIF('NETSUITE ORIGINAL DATA'!$A$8:$A$5000,$A504,'NETSUITE ORIGINAL DATA'!$G$8:$G$5000)</f>
        <v>0</v>
      </c>
      <c r="Q504" s="66">
        <f t="shared" si="31"/>
        <v>0</v>
      </c>
      <c r="R504" s="8"/>
    </row>
    <row r="505" spans="1:18" s="30" customFormat="1" x14ac:dyDescent="0.15">
      <c r="A505" s="15" t="s">
        <v>555</v>
      </c>
      <c r="B505" s="30" t="str">
        <f>IFERROR(VLOOKUP(A505,'NETSUITE ORIGINAL DATA'!$A$8:$J$957,2,FALSE),0)</f>
        <v>Cookware &amp; Dining Set Retail Package</v>
      </c>
      <c r="C505" s="6"/>
      <c r="D505" s="63">
        <f>IFERROR(VLOOKUP($A505,'ORION ORIGINAL DATA'!$A$231:$H$234,3,0),0)</f>
        <v>0</v>
      </c>
      <c r="E505" s="6">
        <f>IFERROR(VLOOKUP($A505,'ORION ORIGINAL DATA'!$A$237:$H$305,3,0),0)</f>
        <v>0</v>
      </c>
      <c r="F505" s="6">
        <f>SUMIF('ORION ORIGINAL DATA'!$A$8:$A$228,$A505,'ORION ORIGINAL DATA'!$C$8:$C$228)</f>
        <v>0</v>
      </c>
      <c r="G505" s="8">
        <f t="shared" si="28"/>
        <v>0</v>
      </c>
      <c r="H505" s="6">
        <f>SUMIF('NETSUITE ORIGINAL DATA'!$A$8:$A$5000,$A505,'NETSUITE ORIGINAL DATA'!$E$8:$E$5000)</f>
        <v>0</v>
      </c>
      <c r="I505" s="66">
        <f t="shared" si="29"/>
        <v>0</v>
      </c>
      <c r="K505" s="63">
        <f>SUMIF('ORION ORIGINAL DATA'!$A$8:$A$305,$A505,'ORION ORIGINAL DATA'!$D$8:$D$305)+D505</f>
        <v>0</v>
      </c>
      <c r="L505" s="6">
        <f>SUMIF('NETSUITE ORIGINAL DATA'!$A$8:$A$5000,$A505,'NETSUITE ORIGINAL DATA'!$G$8:$G$5000)</f>
        <v>0</v>
      </c>
      <c r="M505" s="68">
        <f t="shared" si="30"/>
        <v>0</v>
      </c>
      <c r="N505" s="6"/>
      <c r="O505" s="63">
        <f>SUMIF('ORION ORIGINAL DATA'!$A$8:$A$305,$A505,'ORION ORIGINAL DATA'!$E$8:$E$305)-D505</f>
        <v>0</v>
      </c>
      <c r="P505" s="6">
        <f>SUMIF('NETSUITE ORIGINAL DATA'!$A$8:$A$5000,$A505,'NETSUITE ORIGINAL DATA'!$E$8:$E$5000)-SUMIF('NETSUITE ORIGINAL DATA'!$A$8:$A$5000,$A505,'NETSUITE ORIGINAL DATA'!$G$8:$G$5000)</f>
        <v>0</v>
      </c>
      <c r="Q505" s="66">
        <f t="shared" si="31"/>
        <v>0</v>
      </c>
      <c r="R505" s="8"/>
    </row>
    <row r="506" spans="1:18" s="30" customFormat="1" x14ac:dyDescent="0.15">
      <c r="A506" s="15" t="s">
        <v>556</v>
      </c>
      <c r="B506" s="30" t="str">
        <f>IFERROR(VLOOKUP(A506,'NETSUITE ORIGINAL DATA'!$A$8:$J$957,2,FALSE),0)</f>
        <v>Green Toys Duck/Dog Thermoform Insert - 100% PCRPET - 0.025 Thickness - 5% Mark-up - 70K Pricing</v>
      </c>
      <c r="C506" s="6"/>
      <c r="D506" s="63">
        <f>IFERROR(VLOOKUP($A506,'ORION ORIGINAL DATA'!$A$231:$H$234,3,0),0)</f>
        <v>0</v>
      </c>
      <c r="E506" s="6">
        <f>IFERROR(VLOOKUP($A506,'ORION ORIGINAL DATA'!$A$237:$H$305,3,0),0)</f>
        <v>0</v>
      </c>
      <c r="F506" s="6">
        <f>SUMIF('ORION ORIGINAL DATA'!$A$8:$A$228,$A506,'ORION ORIGINAL DATA'!$C$8:$C$228)</f>
        <v>0</v>
      </c>
      <c r="G506" s="8">
        <f t="shared" si="28"/>
        <v>0</v>
      </c>
      <c r="H506" s="6">
        <f>SUMIF('NETSUITE ORIGINAL DATA'!$A$8:$A$5000,$A506,'NETSUITE ORIGINAL DATA'!$E$8:$E$5000)</f>
        <v>0</v>
      </c>
      <c r="I506" s="66">
        <f t="shared" si="29"/>
        <v>0</v>
      </c>
      <c r="K506" s="63">
        <f>SUMIF('ORION ORIGINAL DATA'!$A$8:$A$305,$A506,'ORION ORIGINAL DATA'!$D$8:$D$305)+D506</f>
        <v>0</v>
      </c>
      <c r="L506" s="6">
        <f>SUMIF('NETSUITE ORIGINAL DATA'!$A$8:$A$5000,$A506,'NETSUITE ORIGINAL DATA'!$G$8:$G$5000)</f>
        <v>0</v>
      </c>
      <c r="M506" s="68">
        <f t="shared" si="30"/>
        <v>0</v>
      </c>
      <c r="N506" s="6"/>
      <c r="O506" s="63">
        <f>SUMIF('ORION ORIGINAL DATA'!$A$8:$A$305,$A506,'ORION ORIGINAL DATA'!$E$8:$E$305)-D506</f>
        <v>0</v>
      </c>
      <c r="P506" s="6">
        <f>SUMIF('NETSUITE ORIGINAL DATA'!$A$8:$A$5000,$A506,'NETSUITE ORIGINAL DATA'!$E$8:$E$5000)-SUMIF('NETSUITE ORIGINAL DATA'!$A$8:$A$5000,$A506,'NETSUITE ORIGINAL DATA'!$G$8:$G$5000)</f>
        <v>0</v>
      </c>
      <c r="Q506" s="66">
        <f t="shared" si="31"/>
        <v>0</v>
      </c>
      <c r="R506" s="8"/>
    </row>
    <row r="507" spans="1:18" s="30" customFormat="1" x14ac:dyDescent="0.15">
      <c r="A507" s="15" t="s">
        <v>557</v>
      </c>
      <c r="B507" s="30" t="str">
        <f>IFERROR(VLOOKUP(A507,'NETSUITE ORIGINAL DATA'!$A$8:$J$957,2,FALSE),0)</f>
        <v>Shipping Carton for DM Tea Sets – Same size as existing Green Toys Tea Set Master, no art</v>
      </c>
      <c r="C507" s="6"/>
      <c r="D507" s="63">
        <f>IFERROR(VLOOKUP($A507,'ORION ORIGINAL DATA'!$A$231:$H$234,3,0),0)</f>
        <v>0</v>
      </c>
      <c r="E507" s="6">
        <f>IFERROR(VLOOKUP($A507,'ORION ORIGINAL DATA'!$A$237:$H$305,3,0),0)</f>
        <v>0</v>
      </c>
      <c r="F507" s="6">
        <f>SUMIF('ORION ORIGINAL DATA'!$A$8:$A$228,$A507,'ORION ORIGINAL DATA'!$C$8:$C$228)</f>
        <v>0</v>
      </c>
      <c r="G507" s="8">
        <f t="shared" si="28"/>
        <v>0</v>
      </c>
      <c r="H507" s="6">
        <f>SUMIF('NETSUITE ORIGINAL DATA'!$A$8:$A$5000,$A507,'NETSUITE ORIGINAL DATA'!$E$8:$E$5000)</f>
        <v>0</v>
      </c>
      <c r="I507" s="66">
        <f t="shared" si="29"/>
        <v>0</v>
      </c>
      <c r="K507" s="63">
        <f>SUMIF('ORION ORIGINAL DATA'!$A$8:$A$305,$A507,'ORION ORIGINAL DATA'!$D$8:$D$305)+D507</f>
        <v>0</v>
      </c>
      <c r="L507" s="6">
        <f>SUMIF('NETSUITE ORIGINAL DATA'!$A$8:$A$5000,$A507,'NETSUITE ORIGINAL DATA'!$G$8:$G$5000)</f>
        <v>0</v>
      </c>
      <c r="M507" s="68">
        <f t="shared" si="30"/>
        <v>0</v>
      </c>
      <c r="N507" s="6"/>
      <c r="O507" s="63">
        <f>SUMIF('ORION ORIGINAL DATA'!$A$8:$A$305,$A507,'ORION ORIGINAL DATA'!$E$8:$E$305)-D507</f>
        <v>0</v>
      </c>
      <c r="P507" s="6">
        <f>SUMIF('NETSUITE ORIGINAL DATA'!$A$8:$A$5000,$A507,'NETSUITE ORIGINAL DATA'!$E$8:$E$5000)-SUMIF('NETSUITE ORIGINAL DATA'!$A$8:$A$5000,$A507,'NETSUITE ORIGINAL DATA'!$G$8:$G$5000)</f>
        <v>0</v>
      </c>
      <c r="Q507" s="66">
        <f t="shared" si="31"/>
        <v>0</v>
      </c>
      <c r="R507" s="8"/>
    </row>
    <row r="508" spans="1:18" s="30" customFormat="1" x14ac:dyDescent="0.15">
      <c r="A508" s="15" t="s">
        <v>558</v>
      </c>
      <c r="B508" s="30" t="str">
        <f>IFERROR(VLOOKUP(A508,'NETSUITE ORIGINAL DATA'!$A$8:$J$957,2,FALSE),0)</f>
        <v>Blank Tea Set Master</v>
      </c>
      <c r="C508" s="6"/>
      <c r="D508" s="63">
        <f>IFERROR(VLOOKUP($A508,'ORION ORIGINAL DATA'!$A$231:$H$234,3,0),0)</f>
        <v>0</v>
      </c>
      <c r="E508" s="6">
        <f>IFERROR(VLOOKUP($A508,'ORION ORIGINAL DATA'!$A$237:$H$305,3,0),0)</f>
        <v>0</v>
      </c>
      <c r="F508" s="6">
        <f>SUMIF('ORION ORIGINAL DATA'!$A$8:$A$228,$A508,'ORION ORIGINAL DATA'!$C$8:$C$228)</f>
        <v>0</v>
      </c>
      <c r="G508" s="8">
        <f t="shared" si="28"/>
        <v>0</v>
      </c>
      <c r="H508" s="6">
        <f>SUMIF('NETSUITE ORIGINAL DATA'!$A$8:$A$5000,$A508,'NETSUITE ORIGINAL DATA'!$E$8:$E$5000)</f>
        <v>0</v>
      </c>
      <c r="I508" s="66">
        <f t="shared" si="29"/>
        <v>0</v>
      </c>
      <c r="K508" s="63">
        <f>SUMIF('ORION ORIGINAL DATA'!$A$8:$A$305,$A508,'ORION ORIGINAL DATA'!$D$8:$D$305)+D508</f>
        <v>0</v>
      </c>
      <c r="L508" s="6">
        <f>SUMIF('NETSUITE ORIGINAL DATA'!$A$8:$A$5000,$A508,'NETSUITE ORIGINAL DATA'!$G$8:$G$5000)</f>
        <v>0</v>
      </c>
      <c r="M508" s="68">
        <f t="shared" si="30"/>
        <v>0</v>
      </c>
      <c r="N508" s="6"/>
      <c r="O508" s="63">
        <f>SUMIF('ORION ORIGINAL DATA'!$A$8:$A$305,$A508,'ORION ORIGINAL DATA'!$E$8:$E$305)-D508</f>
        <v>0</v>
      </c>
      <c r="P508" s="6">
        <f>SUMIF('NETSUITE ORIGINAL DATA'!$A$8:$A$5000,$A508,'NETSUITE ORIGINAL DATA'!$E$8:$E$5000)-SUMIF('NETSUITE ORIGINAL DATA'!$A$8:$A$5000,$A508,'NETSUITE ORIGINAL DATA'!$G$8:$G$5000)</f>
        <v>0</v>
      </c>
      <c r="Q508" s="66">
        <f t="shared" si="31"/>
        <v>0</v>
      </c>
      <c r="R508" s="8"/>
    </row>
    <row r="509" spans="1:18" s="30" customFormat="1" x14ac:dyDescent="0.15">
      <c r="A509" s="15" t="s">
        <v>559</v>
      </c>
      <c r="B509" s="30" t="str">
        <f>IFERROR(VLOOKUP(A509,'NETSUITE ORIGINAL DATA'!$A$8:$J$957,2,FALSE),0)</f>
        <v>Dish Set Master Carton - 200C</v>
      </c>
      <c r="C509" s="6"/>
      <c r="D509" s="63">
        <f>IFERROR(VLOOKUP($A509,'ORION ORIGINAL DATA'!$A$231:$H$234,3,0),0)</f>
        <v>0</v>
      </c>
      <c r="E509" s="6">
        <f>IFERROR(VLOOKUP($A509,'ORION ORIGINAL DATA'!$A$237:$H$305,3,0),0)</f>
        <v>0</v>
      </c>
      <c r="F509" s="6">
        <f>SUMIF('ORION ORIGINAL DATA'!$A$8:$A$228,$A509,'ORION ORIGINAL DATA'!$C$8:$C$228)</f>
        <v>0</v>
      </c>
      <c r="G509" s="8">
        <f t="shared" si="28"/>
        <v>0</v>
      </c>
      <c r="H509" s="6">
        <f>SUMIF('NETSUITE ORIGINAL DATA'!$A$8:$A$5000,$A509,'NETSUITE ORIGINAL DATA'!$E$8:$E$5000)</f>
        <v>0</v>
      </c>
      <c r="I509" s="66">
        <f t="shared" si="29"/>
        <v>0</v>
      </c>
      <c r="K509" s="63">
        <f>SUMIF('ORION ORIGINAL DATA'!$A$8:$A$305,$A509,'ORION ORIGINAL DATA'!$D$8:$D$305)+D509</f>
        <v>0</v>
      </c>
      <c r="L509" s="6">
        <f>SUMIF('NETSUITE ORIGINAL DATA'!$A$8:$A$5000,$A509,'NETSUITE ORIGINAL DATA'!$G$8:$G$5000)</f>
        <v>0</v>
      </c>
      <c r="M509" s="68">
        <f t="shared" si="30"/>
        <v>0</v>
      </c>
      <c r="N509" s="6"/>
      <c r="O509" s="63">
        <f>SUMIF('ORION ORIGINAL DATA'!$A$8:$A$305,$A509,'ORION ORIGINAL DATA'!$E$8:$E$305)-D509</f>
        <v>0</v>
      </c>
      <c r="P509" s="6">
        <f>SUMIF('NETSUITE ORIGINAL DATA'!$A$8:$A$5000,$A509,'NETSUITE ORIGINAL DATA'!$E$8:$E$5000)-SUMIF('NETSUITE ORIGINAL DATA'!$A$8:$A$5000,$A509,'NETSUITE ORIGINAL DATA'!$G$8:$G$5000)</f>
        <v>0</v>
      </c>
      <c r="Q509" s="66">
        <f t="shared" si="31"/>
        <v>0</v>
      </c>
      <c r="R509" s="8"/>
    </row>
    <row r="510" spans="1:18" s="30" customFormat="1" x14ac:dyDescent="0.15">
      <c r="A510" s="15" t="s">
        <v>560</v>
      </c>
      <c r="B510" s="30" t="str">
        <f>IFERROR(VLOOKUP(A510,'NETSUITE ORIGINAL DATA'!$A$8:$J$957,2,FALSE),0)</f>
        <v>Dish Set Retail Insert Bottom - 150E</v>
      </c>
      <c r="C510" s="6"/>
      <c r="D510" s="63">
        <f>IFERROR(VLOOKUP($A510,'ORION ORIGINAL DATA'!$A$231:$H$234,3,0),0)</f>
        <v>0</v>
      </c>
      <c r="E510" s="6">
        <f>IFERROR(VLOOKUP($A510,'ORION ORIGINAL DATA'!$A$237:$H$305,3,0),0)</f>
        <v>0</v>
      </c>
      <c r="F510" s="6">
        <f>SUMIF('ORION ORIGINAL DATA'!$A$8:$A$228,$A510,'ORION ORIGINAL DATA'!$C$8:$C$228)</f>
        <v>0</v>
      </c>
      <c r="G510" s="8">
        <f t="shared" si="28"/>
        <v>0</v>
      </c>
      <c r="H510" s="6">
        <f>SUMIF('NETSUITE ORIGINAL DATA'!$A$8:$A$5000,$A510,'NETSUITE ORIGINAL DATA'!$E$8:$E$5000)</f>
        <v>0</v>
      </c>
      <c r="I510" s="66">
        <f t="shared" si="29"/>
        <v>0</v>
      </c>
      <c r="K510" s="63">
        <f>SUMIF('ORION ORIGINAL DATA'!$A$8:$A$305,$A510,'ORION ORIGINAL DATA'!$D$8:$D$305)+D510</f>
        <v>0</v>
      </c>
      <c r="L510" s="6">
        <f>SUMIF('NETSUITE ORIGINAL DATA'!$A$8:$A$5000,$A510,'NETSUITE ORIGINAL DATA'!$G$8:$G$5000)</f>
        <v>0</v>
      </c>
      <c r="M510" s="68">
        <f t="shared" si="30"/>
        <v>0</v>
      </c>
      <c r="N510" s="6"/>
      <c r="O510" s="63">
        <f>SUMIF('ORION ORIGINAL DATA'!$A$8:$A$305,$A510,'ORION ORIGINAL DATA'!$E$8:$E$305)-D510</f>
        <v>0</v>
      </c>
      <c r="P510" s="6">
        <f>SUMIF('NETSUITE ORIGINAL DATA'!$A$8:$A$5000,$A510,'NETSUITE ORIGINAL DATA'!$E$8:$E$5000)-SUMIF('NETSUITE ORIGINAL DATA'!$A$8:$A$5000,$A510,'NETSUITE ORIGINAL DATA'!$G$8:$G$5000)</f>
        <v>0</v>
      </c>
      <c r="Q510" s="66">
        <f t="shared" si="31"/>
        <v>0</v>
      </c>
      <c r="R510" s="8"/>
    </row>
    <row r="511" spans="1:18" s="30" customFormat="1" x14ac:dyDescent="0.15">
      <c r="A511" s="15" t="s">
        <v>561</v>
      </c>
      <c r="B511" s="30" t="str">
        <f>IFERROR(VLOOKUP(A511,'NETSUITE ORIGINAL DATA'!$A$8:$J$957,2,FALSE),0)</f>
        <v>Dish Set Retail Insert Top - 150E</v>
      </c>
      <c r="C511" s="6"/>
      <c r="D511" s="63">
        <f>IFERROR(VLOOKUP($A511,'ORION ORIGINAL DATA'!$A$231:$H$234,3,0),0)</f>
        <v>0</v>
      </c>
      <c r="E511" s="6">
        <f>IFERROR(VLOOKUP($A511,'ORION ORIGINAL DATA'!$A$237:$H$305,3,0),0)</f>
        <v>0</v>
      </c>
      <c r="F511" s="6">
        <f>SUMIF('ORION ORIGINAL DATA'!$A$8:$A$228,$A511,'ORION ORIGINAL DATA'!$C$8:$C$228)</f>
        <v>0</v>
      </c>
      <c r="G511" s="8">
        <f t="shared" si="28"/>
        <v>0</v>
      </c>
      <c r="H511" s="6">
        <f>SUMIF('NETSUITE ORIGINAL DATA'!$A$8:$A$5000,$A511,'NETSUITE ORIGINAL DATA'!$E$8:$E$5000)</f>
        <v>0</v>
      </c>
      <c r="I511" s="66">
        <f t="shared" si="29"/>
        <v>0</v>
      </c>
      <c r="K511" s="63">
        <f>SUMIF('ORION ORIGINAL DATA'!$A$8:$A$305,$A511,'ORION ORIGINAL DATA'!$D$8:$D$305)+D511</f>
        <v>0</v>
      </c>
      <c r="L511" s="6">
        <f>SUMIF('NETSUITE ORIGINAL DATA'!$A$8:$A$5000,$A511,'NETSUITE ORIGINAL DATA'!$G$8:$G$5000)</f>
        <v>0</v>
      </c>
      <c r="M511" s="68">
        <f t="shared" si="30"/>
        <v>0</v>
      </c>
      <c r="N511" s="6"/>
      <c r="O511" s="63">
        <f>SUMIF('ORION ORIGINAL DATA'!$A$8:$A$305,$A511,'ORION ORIGINAL DATA'!$E$8:$E$305)-D511</f>
        <v>0</v>
      </c>
      <c r="P511" s="6">
        <f>SUMIF('NETSUITE ORIGINAL DATA'!$A$8:$A$5000,$A511,'NETSUITE ORIGINAL DATA'!$E$8:$E$5000)-SUMIF('NETSUITE ORIGINAL DATA'!$A$8:$A$5000,$A511,'NETSUITE ORIGINAL DATA'!$G$8:$G$5000)</f>
        <v>0</v>
      </c>
      <c r="Q511" s="66">
        <f t="shared" si="31"/>
        <v>0</v>
      </c>
      <c r="R511" s="8"/>
    </row>
    <row r="512" spans="1:18" s="30" customFormat="1" x14ac:dyDescent="0.15">
      <c r="A512" s="15" t="s">
        <v>562</v>
      </c>
      <c r="B512" s="30" t="str">
        <f>IFERROR(VLOOKUP(A512,'NETSUITE ORIGINAL DATA'!$A$8:$J$957,2,FALSE),0)</f>
        <v>Dish Set Retail Package - 150E</v>
      </c>
      <c r="C512" s="6"/>
      <c r="D512" s="63">
        <f>IFERROR(VLOOKUP($A512,'ORION ORIGINAL DATA'!$A$231:$H$234,3,0),0)</f>
        <v>0</v>
      </c>
      <c r="E512" s="6">
        <f>IFERROR(VLOOKUP($A512,'ORION ORIGINAL DATA'!$A$237:$H$305,3,0),0)</f>
        <v>0</v>
      </c>
      <c r="F512" s="6">
        <f>SUMIF('ORION ORIGINAL DATA'!$A$8:$A$228,$A512,'ORION ORIGINAL DATA'!$C$8:$C$228)</f>
        <v>0</v>
      </c>
      <c r="G512" s="8">
        <f t="shared" si="28"/>
        <v>0</v>
      </c>
      <c r="H512" s="6">
        <f>SUMIF('NETSUITE ORIGINAL DATA'!$A$8:$A$5000,$A512,'NETSUITE ORIGINAL DATA'!$E$8:$E$5000)</f>
        <v>0</v>
      </c>
      <c r="I512" s="66">
        <f t="shared" si="29"/>
        <v>0</v>
      </c>
      <c r="K512" s="63">
        <f>SUMIF('ORION ORIGINAL DATA'!$A$8:$A$305,$A512,'ORION ORIGINAL DATA'!$D$8:$D$305)+D512</f>
        <v>0</v>
      </c>
      <c r="L512" s="6">
        <f>SUMIF('NETSUITE ORIGINAL DATA'!$A$8:$A$5000,$A512,'NETSUITE ORIGINAL DATA'!$G$8:$G$5000)</f>
        <v>0</v>
      </c>
      <c r="M512" s="68">
        <f t="shared" si="30"/>
        <v>0</v>
      </c>
      <c r="N512" s="6"/>
      <c r="O512" s="63">
        <f>SUMIF('ORION ORIGINAL DATA'!$A$8:$A$305,$A512,'ORION ORIGINAL DATA'!$E$8:$E$305)-D512</f>
        <v>0</v>
      </c>
      <c r="P512" s="6">
        <f>SUMIF('NETSUITE ORIGINAL DATA'!$A$8:$A$5000,$A512,'NETSUITE ORIGINAL DATA'!$E$8:$E$5000)-SUMIF('NETSUITE ORIGINAL DATA'!$A$8:$A$5000,$A512,'NETSUITE ORIGINAL DATA'!$G$8:$G$5000)</f>
        <v>0</v>
      </c>
      <c r="Q512" s="66">
        <f t="shared" si="31"/>
        <v>0</v>
      </c>
      <c r="R512" s="8"/>
    </row>
    <row r="513" spans="1:18" s="30" customFormat="1" x14ac:dyDescent="0.15">
      <c r="A513" s="15" t="s">
        <v>563</v>
      </c>
      <c r="B513" s="30" t="str">
        <f>IFERROR(VLOOKUP(A513,'NETSUITE ORIGINAL DATA'!$A$8:$J$957,2,FALSE),0)</f>
        <v>Dough Set Master Carton; 200T</v>
      </c>
      <c r="C513" s="6"/>
      <c r="D513" s="63">
        <f>IFERROR(VLOOKUP($A513,'ORION ORIGINAL DATA'!$A$231:$H$234,3,0),0)</f>
        <v>0</v>
      </c>
      <c r="E513" s="6">
        <f>IFERROR(VLOOKUP($A513,'ORION ORIGINAL DATA'!$A$237:$H$305,3,0),0)</f>
        <v>0</v>
      </c>
      <c r="F513" s="6">
        <f>SUMIF('ORION ORIGINAL DATA'!$A$8:$A$228,$A513,'ORION ORIGINAL DATA'!$C$8:$C$228)</f>
        <v>0</v>
      </c>
      <c r="G513" s="8">
        <f t="shared" si="28"/>
        <v>0</v>
      </c>
      <c r="H513" s="6">
        <f>SUMIF('NETSUITE ORIGINAL DATA'!$A$8:$A$5000,$A513,'NETSUITE ORIGINAL DATA'!$E$8:$E$5000)</f>
        <v>0</v>
      </c>
      <c r="I513" s="66">
        <f t="shared" si="29"/>
        <v>0</v>
      </c>
      <c r="K513" s="63">
        <f>SUMIF('ORION ORIGINAL DATA'!$A$8:$A$305,$A513,'ORION ORIGINAL DATA'!$D$8:$D$305)+D513</f>
        <v>0</v>
      </c>
      <c r="L513" s="6">
        <f>SUMIF('NETSUITE ORIGINAL DATA'!$A$8:$A$5000,$A513,'NETSUITE ORIGINAL DATA'!$G$8:$G$5000)</f>
        <v>0</v>
      </c>
      <c r="M513" s="68">
        <f t="shared" si="30"/>
        <v>0</v>
      </c>
      <c r="N513" s="6"/>
      <c r="O513" s="63">
        <f>SUMIF('ORION ORIGINAL DATA'!$A$8:$A$305,$A513,'ORION ORIGINAL DATA'!$E$8:$E$305)-D513</f>
        <v>0</v>
      </c>
      <c r="P513" s="6">
        <f>SUMIF('NETSUITE ORIGINAL DATA'!$A$8:$A$5000,$A513,'NETSUITE ORIGINAL DATA'!$E$8:$E$5000)-SUMIF('NETSUITE ORIGINAL DATA'!$A$8:$A$5000,$A513,'NETSUITE ORIGINAL DATA'!$G$8:$G$5000)</f>
        <v>0</v>
      </c>
      <c r="Q513" s="66">
        <f t="shared" si="31"/>
        <v>0</v>
      </c>
      <c r="R513" s="8"/>
    </row>
    <row r="514" spans="1:18" s="30" customFormat="1" x14ac:dyDescent="0.15">
      <c r="A514" s="15" t="s">
        <v>564</v>
      </c>
      <c r="B514" s="30" t="str">
        <f>IFERROR(VLOOKUP(A514,'NETSUITE ORIGINAL DATA'!$A$8:$J$957,2,FALSE),0)</f>
        <v>Dough Set Retail Carton; 1C Flexo kraft; 23165621-12-F-Box</v>
      </c>
      <c r="C514" s="6"/>
      <c r="D514" s="63">
        <f>IFERROR(VLOOKUP($A514,'ORION ORIGINAL DATA'!$A$231:$H$234,3,0),0)</f>
        <v>0</v>
      </c>
      <c r="E514" s="6">
        <f>IFERROR(VLOOKUP($A514,'ORION ORIGINAL DATA'!$A$237:$H$305,3,0),0)</f>
        <v>0</v>
      </c>
      <c r="F514" s="6">
        <f>SUMIF('ORION ORIGINAL DATA'!$A$8:$A$228,$A514,'ORION ORIGINAL DATA'!$C$8:$C$228)</f>
        <v>0</v>
      </c>
      <c r="G514" s="8">
        <f t="shared" si="28"/>
        <v>0</v>
      </c>
      <c r="H514" s="6">
        <f>SUMIF('NETSUITE ORIGINAL DATA'!$A$8:$A$5000,$A514,'NETSUITE ORIGINAL DATA'!$E$8:$E$5000)</f>
        <v>0</v>
      </c>
      <c r="I514" s="66">
        <f t="shared" si="29"/>
        <v>0</v>
      </c>
      <c r="K514" s="63">
        <f>SUMIF('ORION ORIGINAL DATA'!$A$8:$A$305,$A514,'ORION ORIGINAL DATA'!$D$8:$D$305)+D514</f>
        <v>0</v>
      </c>
      <c r="L514" s="6">
        <f>SUMIF('NETSUITE ORIGINAL DATA'!$A$8:$A$5000,$A514,'NETSUITE ORIGINAL DATA'!$G$8:$G$5000)</f>
        <v>0</v>
      </c>
      <c r="M514" s="68">
        <f t="shared" si="30"/>
        <v>0</v>
      </c>
      <c r="N514" s="6"/>
      <c r="O514" s="63">
        <f>SUMIF('ORION ORIGINAL DATA'!$A$8:$A$305,$A514,'ORION ORIGINAL DATA'!$E$8:$E$305)-D514</f>
        <v>0</v>
      </c>
      <c r="P514" s="6">
        <f>SUMIF('NETSUITE ORIGINAL DATA'!$A$8:$A$5000,$A514,'NETSUITE ORIGINAL DATA'!$E$8:$E$5000)-SUMIF('NETSUITE ORIGINAL DATA'!$A$8:$A$5000,$A514,'NETSUITE ORIGINAL DATA'!$G$8:$G$5000)</f>
        <v>0</v>
      </c>
      <c r="Q514" s="66">
        <f t="shared" si="31"/>
        <v>0</v>
      </c>
      <c r="R514" s="8"/>
    </row>
    <row r="515" spans="1:18" s="30" customFormat="1" x14ac:dyDescent="0.15">
      <c r="A515" s="15" t="s">
        <v>565</v>
      </c>
      <c r="B515" s="30" t="str">
        <f>IFERROR(VLOOKUP(A515,'NETSUITE ORIGINAL DATA'!$A$8:$J$957,2,FALSE),0)</f>
        <v>Dump Truck Master Carton - 200C</v>
      </c>
      <c r="C515" s="6"/>
      <c r="D515" s="63">
        <f>IFERROR(VLOOKUP($A515,'ORION ORIGINAL DATA'!$A$231:$H$234,3,0),0)</f>
        <v>0</v>
      </c>
      <c r="E515" s="6">
        <f>IFERROR(VLOOKUP($A515,'ORION ORIGINAL DATA'!$A$237:$H$305,3,0),0)</f>
        <v>0</v>
      </c>
      <c r="F515" s="6">
        <f>SUMIF('ORION ORIGINAL DATA'!$A$8:$A$228,$A515,'ORION ORIGINAL DATA'!$C$8:$C$228)</f>
        <v>0</v>
      </c>
      <c r="G515" s="8">
        <f t="shared" si="28"/>
        <v>0</v>
      </c>
      <c r="H515" s="6">
        <f>SUMIF('NETSUITE ORIGINAL DATA'!$A$8:$A$5000,$A515,'NETSUITE ORIGINAL DATA'!$E$8:$E$5000)</f>
        <v>0</v>
      </c>
      <c r="I515" s="66">
        <f t="shared" si="29"/>
        <v>0</v>
      </c>
      <c r="K515" s="63">
        <f>SUMIF('ORION ORIGINAL DATA'!$A$8:$A$305,$A515,'ORION ORIGINAL DATA'!$D$8:$D$305)+D515</f>
        <v>0</v>
      </c>
      <c r="L515" s="6">
        <f>SUMIF('NETSUITE ORIGINAL DATA'!$A$8:$A$5000,$A515,'NETSUITE ORIGINAL DATA'!$G$8:$G$5000)</f>
        <v>0</v>
      </c>
      <c r="M515" s="68">
        <f t="shared" si="30"/>
        <v>0</v>
      </c>
      <c r="N515" s="6"/>
      <c r="O515" s="63">
        <f>SUMIF('ORION ORIGINAL DATA'!$A$8:$A$305,$A515,'ORION ORIGINAL DATA'!$E$8:$E$305)-D515</f>
        <v>0</v>
      </c>
      <c r="P515" s="6">
        <f>SUMIF('NETSUITE ORIGINAL DATA'!$A$8:$A$5000,$A515,'NETSUITE ORIGINAL DATA'!$E$8:$E$5000)-SUMIF('NETSUITE ORIGINAL DATA'!$A$8:$A$5000,$A515,'NETSUITE ORIGINAL DATA'!$G$8:$G$5000)</f>
        <v>0</v>
      </c>
      <c r="Q515" s="66">
        <f t="shared" si="31"/>
        <v>0</v>
      </c>
      <c r="R515" s="8"/>
    </row>
    <row r="516" spans="1:18" s="30" customFormat="1" x14ac:dyDescent="0.15">
      <c r="A516" s="15" t="s">
        <v>566</v>
      </c>
      <c r="B516" s="30" t="str">
        <f>IFERROR(VLOOKUP(A516,'NETSUITE ORIGINAL DATA'!$A$8:$J$957,2,FALSE),0)</f>
        <v>Dump Truck Retail Package - 200E</v>
      </c>
      <c r="C516" s="6"/>
      <c r="D516" s="63">
        <f>IFERROR(VLOOKUP($A516,'ORION ORIGINAL DATA'!$A$231:$H$234,3,0),0)</f>
        <v>0</v>
      </c>
      <c r="E516" s="6">
        <f>IFERROR(VLOOKUP($A516,'ORION ORIGINAL DATA'!$A$237:$H$305,3,0),0)</f>
        <v>0</v>
      </c>
      <c r="F516" s="6">
        <f>SUMIF('ORION ORIGINAL DATA'!$A$8:$A$228,$A516,'ORION ORIGINAL DATA'!$C$8:$C$228)</f>
        <v>0</v>
      </c>
      <c r="G516" s="8">
        <f t="shared" si="28"/>
        <v>0</v>
      </c>
      <c r="H516" s="6">
        <f>SUMIF('NETSUITE ORIGINAL DATA'!$A$8:$A$5000,$A516,'NETSUITE ORIGINAL DATA'!$E$8:$E$5000)</f>
        <v>0</v>
      </c>
      <c r="I516" s="66">
        <f t="shared" si="29"/>
        <v>0</v>
      </c>
      <c r="K516" s="63">
        <f>SUMIF('ORION ORIGINAL DATA'!$A$8:$A$305,$A516,'ORION ORIGINAL DATA'!$D$8:$D$305)+D516</f>
        <v>0</v>
      </c>
      <c r="L516" s="6">
        <f>SUMIF('NETSUITE ORIGINAL DATA'!$A$8:$A$5000,$A516,'NETSUITE ORIGINAL DATA'!$G$8:$G$5000)</f>
        <v>0</v>
      </c>
      <c r="M516" s="68">
        <f t="shared" si="30"/>
        <v>0</v>
      </c>
      <c r="N516" s="6"/>
      <c r="O516" s="63">
        <f>SUMIF('ORION ORIGINAL DATA'!$A$8:$A$305,$A516,'ORION ORIGINAL DATA'!$E$8:$E$305)-D516</f>
        <v>0</v>
      </c>
      <c r="P516" s="6">
        <f>SUMIF('NETSUITE ORIGINAL DATA'!$A$8:$A$5000,$A516,'NETSUITE ORIGINAL DATA'!$E$8:$E$5000)-SUMIF('NETSUITE ORIGINAL DATA'!$A$8:$A$5000,$A516,'NETSUITE ORIGINAL DATA'!$G$8:$G$5000)</f>
        <v>0</v>
      </c>
      <c r="Q516" s="66">
        <f t="shared" si="31"/>
        <v>0</v>
      </c>
      <c r="R516" s="8"/>
    </row>
    <row r="517" spans="1:18" s="30" customFormat="1" x14ac:dyDescent="0.15">
      <c r="A517" s="15" t="s">
        <v>567</v>
      </c>
      <c r="B517" s="30" t="str">
        <f>IFERROR(VLOOKUP(A517,'NETSUITE ORIGINAL DATA'!$A$8:$J$957,2,FALSE),0)</f>
        <v>Ecosaucer Master Carton - 200C</v>
      </c>
      <c r="C517" s="6"/>
      <c r="D517" s="63">
        <f>IFERROR(VLOOKUP($A517,'ORION ORIGINAL DATA'!$A$231:$H$234,3,0),0)</f>
        <v>0</v>
      </c>
      <c r="E517" s="6">
        <f>IFERROR(VLOOKUP($A517,'ORION ORIGINAL DATA'!$A$237:$H$305,3,0),0)</f>
        <v>0</v>
      </c>
      <c r="F517" s="6">
        <f>SUMIF('ORION ORIGINAL DATA'!$A$8:$A$228,$A517,'ORION ORIGINAL DATA'!$C$8:$C$228)</f>
        <v>0</v>
      </c>
      <c r="G517" s="8">
        <f t="shared" si="28"/>
        <v>0</v>
      </c>
      <c r="H517" s="6">
        <f>SUMIF('NETSUITE ORIGINAL DATA'!$A$8:$A$5000,$A517,'NETSUITE ORIGINAL DATA'!$E$8:$E$5000)</f>
        <v>0</v>
      </c>
      <c r="I517" s="66">
        <f t="shared" si="29"/>
        <v>0</v>
      </c>
      <c r="K517" s="63">
        <f>SUMIF('ORION ORIGINAL DATA'!$A$8:$A$305,$A517,'ORION ORIGINAL DATA'!$D$8:$D$305)+D517</f>
        <v>0</v>
      </c>
      <c r="L517" s="6">
        <f>SUMIF('NETSUITE ORIGINAL DATA'!$A$8:$A$5000,$A517,'NETSUITE ORIGINAL DATA'!$G$8:$G$5000)</f>
        <v>0</v>
      </c>
      <c r="M517" s="68">
        <f t="shared" si="30"/>
        <v>0</v>
      </c>
      <c r="N517" s="6"/>
      <c r="O517" s="63">
        <f>SUMIF('ORION ORIGINAL DATA'!$A$8:$A$305,$A517,'ORION ORIGINAL DATA'!$E$8:$E$305)-D517</f>
        <v>0</v>
      </c>
      <c r="P517" s="6">
        <f>SUMIF('NETSUITE ORIGINAL DATA'!$A$8:$A$5000,$A517,'NETSUITE ORIGINAL DATA'!$E$8:$E$5000)-SUMIF('NETSUITE ORIGINAL DATA'!$A$8:$A$5000,$A517,'NETSUITE ORIGINAL DATA'!$G$8:$G$5000)</f>
        <v>0</v>
      </c>
      <c r="Q517" s="66">
        <f t="shared" si="31"/>
        <v>0</v>
      </c>
      <c r="R517" s="8"/>
    </row>
    <row r="518" spans="1:18" s="30" customFormat="1" x14ac:dyDescent="0.15">
      <c r="A518" s="15" t="s">
        <v>568</v>
      </c>
      <c r="B518" s="30" t="str">
        <f>IFERROR(VLOOKUP(A518,'NETSUITE ORIGINAL DATA'!$A$8:$J$957,2,FALSE),0)</f>
        <v>Fire Engine Retail Package- MOQ 30,000....</v>
      </c>
      <c r="C518" s="6"/>
      <c r="D518" s="63">
        <f>IFERROR(VLOOKUP($A518,'ORION ORIGINAL DATA'!$A$231:$H$234,3,0),0)</f>
        <v>0</v>
      </c>
      <c r="E518" s="6">
        <f>IFERROR(VLOOKUP($A518,'ORION ORIGINAL DATA'!$A$237:$H$305,3,0),0)</f>
        <v>0</v>
      </c>
      <c r="F518" s="6">
        <f>SUMIF('ORION ORIGINAL DATA'!$A$8:$A$228,$A518,'ORION ORIGINAL DATA'!$C$8:$C$228)</f>
        <v>0</v>
      </c>
      <c r="G518" s="8">
        <f t="shared" si="28"/>
        <v>0</v>
      </c>
      <c r="H518" s="6">
        <f>SUMIF('NETSUITE ORIGINAL DATA'!$A$8:$A$5000,$A518,'NETSUITE ORIGINAL DATA'!$E$8:$E$5000)</f>
        <v>0</v>
      </c>
      <c r="I518" s="66">
        <f t="shared" si="29"/>
        <v>0</v>
      </c>
      <c r="K518" s="63">
        <f>SUMIF('ORION ORIGINAL DATA'!$A$8:$A$305,$A518,'ORION ORIGINAL DATA'!$D$8:$D$305)+D518</f>
        <v>0</v>
      </c>
      <c r="L518" s="6">
        <f>SUMIF('NETSUITE ORIGINAL DATA'!$A$8:$A$5000,$A518,'NETSUITE ORIGINAL DATA'!$G$8:$G$5000)</f>
        <v>0</v>
      </c>
      <c r="M518" s="68">
        <f t="shared" si="30"/>
        <v>0</v>
      </c>
      <c r="N518" s="6"/>
      <c r="O518" s="63">
        <f>SUMIF('ORION ORIGINAL DATA'!$A$8:$A$305,$A518,'ORION ORIGINAL DATA'!$E$8:$E$305)-D518</f>
        <v>0</v>
      </c>
      <c r="P518" s="6">
        <f>SUMIF('NETSUITE ORIGINAL DATA'!$A$8:$A$5000,$A518,'NETSUITE ORIGINAL DATA'!$E$8:$E$5000)-SUMIF('NETSUITE ORIGINAL DATA'!$A$8:$A$5000,$A518,'NETSUITE ORIGINAL DATA'!$G$8:$G$5000)</f>
        <v>0</v>
      </c>
      <c r="Q518" s="66">
        <f t="shared" si="31"/>
        <v>0</v>
      </c>
      <c r="R518" s="8"/>
    </row>
    <row r="519" spans="1:18" s="30" customFormat="1" x14ac:dyDescent="0.15">
      <c r="A519" s="15" t="s">
        <v>569</v>
      </c>
      <c r="B519" s="30" t="str">
        <f>IFERROR(VLOOKUP(A519,'NETSUITE ORIGINAL DATA'!$A$8:$J$957,2,FALSE),0)</f>
        <v>Flatbed with Race Car Master Carton - 200T</v>
      </c>
      <c r="C519" s="6"/>
      <c r="D519" s="63">
        <f>IFERROR(VLOOKUP($A519,'ORION ORIGINAL DATA'!$A$231:$H$234,3,0),0)</f>
        <v>0</v>
      </c>
      <c r="E519" s="6">
        <f>IFERROR(VLOOKUP($A519,'ORION ORIGINAL DATA'!$A$237:$H$305,3,0),0)</f>
        <v>0</v>
      </c>
      <c r="F519" s="6">
        <f>SUMIF('ORION ORIGINAL DATA'!$A$8:$A$228,$A519,'ORION ORIGINAL DATA'!$C$8:$C$228)</f>
        <v>0</v>
      </c>
      <c r="G519" s="8">
        <f t="shared" si="28"/>
        <v>0</v>
      </c>
      <c r="H519" s="6">
        <f>SUMIF('NETSUITE ORIGINAL DATA'!$A$8:$A$5000,$A519,'NETSUITE ORIGINAL DATA'!$E$8:$E$5000)</f>
        <v>0</v>
      </c>
      <c r="I519" s="66">
        <f t="shared" si="29"/>
        <v>0</v>
      </c>
      <c r="K519" s="63">
        <f>SUMIF('ORION ORIGINAL DATA'!$A$8:$A$305,$A519,'ORION ORIGINAL DATA'!$D$8:$D$305)+D519</f>
        <v>0</v>
      </c>
      <c r="L519" s="6">
        <f>SUMIF('NETSUITE ORIGINAL DATA'!$A$8:$A$5000,$A519,'NETSUITE ORIGINAL DATA'!$G$8:$G$5000)</f>
        <v>0</v>
      </c>
      <c r="M519" s="68">
        <f t="shared" si="30"/>
        <v>0</v>
      </c>
      <c r="N519" s="6"/>
      <c r="O519" s="63">
        <f>SUMIF('ORION ORIGINAL DATA'!$A$8:$A$305,$A519,'ORION ORIGINAL DATA'!$E$8:$E$305)-D519</f>
        <v>0</v>
      </c>
      <c r="P519" s="6">
        <f>SUMIF('NETSUITE ORIGINAL DATA'!$A$8:$A$5000,$A519,'NETSUITE ORIGINAL DATA'!$E$8:$E$5000)-SUMIF('NETSUITE ORIGINAL DATA'!$A$8:$A$5000,$A519,'NETSUITE ORIGINAL DATA'!$G$8:$G$5000)</f>
        <v>0</v>
      </c>
      <c r="Q519" s="66">
        <f t="shared" si="31"/>
        <v>0</v>
      </c>
      <c r="R519" s="8"/>
    </row>
    <row r="520" spans="1:18" s="30" customFormat="1" x14ac:dyDescent="0.15">
      <c r="A520" s="15" t="s">
        <v>570</v>
      </c>
      <c r="B520" s="30" t="str">
        <f>IFERROR(VLOOKUP(A520,'NETSUITE ORIGINAL DATA'!$A$8:$J$957,2,FALSE),0)</f>
        <v>Build-a-Bouquet Master Carton - 200E</v>
      </c>
      <c r="C520" s="6"/>
      <c r="D520" s="63">
        <f>IFERROR(VLOOKUP($A520,'ORION ORIGINAL DATA'!$A$231:$H$234,3,0),0)</f>
        <v>0</v>
      </c>
      <c r="E520" s="6">
        <f>IFERROR(VLOOKUP($A520,'ORION ORIGINAL DATA'!$A$237:$H$305,3,0),0)</f>
        <v>0</v>
      </c>
      <c r="F520" s="6">
        <f>SUMIF('ORION ORIGINAL DATA'!$A$8:$A$228,$A520,'ORION ORIGINAL DATA'!$C$8:$C$228)</f>
        <v>0</v>
      </c>
      <c r="G520" s="8">
        <f t="shared" si="28"/>
        <v>0</v>
      </c>
      <c r="H520" s="6">
        <f>SUMIF('NETSUITE ORIGINAL DATA'!$A$8:$A$5000,$A520,'NETSUITE ORIGINAL DATA'!$E$8:$E$5000)</f>
        <v>0</v>
      </c>
      <c r="I520" s="66">
        <f t="shared" si="29"/>
        <v>0</v>
      </c>
      <c r="K520" s="63">
        <f>SUMIF('ORION ORIGINAL DATA'!$A$8:$A$305,$A520,'ORION ORIGINAL DATA'!$D$8:$D$305)+D520</f>
        <v>0</v>
      </c>
      <c r="L520" s="6">
        <f>SUMIF('NETSUITE ORIGINAL DATA'!$A$8:$A$5000,$A520,'NETSUITE ORIGINAL DATA'!$G$8:$G$5000)</f>
        <v>0</v>
      </c>
      <c r="M520" s="68">
        <f t="shared" si="30"/>
        <v>0</v>
      </c>
      <c r="N520" s="6"/>
      <c r="O520" s="63">
        <f>SUMIF('ORION ORIGINAL DATA'!$A$8:$A$305,$A520,'ORION ORIGINAL DATA'!$E$8:$E$305)-D520</f>
        <v>0</v>
      </c>
      <c r="P520" s="6">
        <f>SUMIF('NETSUITE ORIGINAL DATA'!$A$8:$A$5000,$A520,'NETSUITE ORIGINAL DATA'!$E$8:$E$5000)-SUMIF('NETSUITE ORIGINAL DATA'!$A$8:$A$5000,$A520,'NETSUITE ORIGINAL DATA'!$G$8:$G$5000)</f>
        <v>0</v>
      </c>
      <c r="Q520" s="66">
        <f t="shared" si="31"/>
        <v>0</v>
      </c>
      <c r="R520" s="8"/>
    </row>
    <row r="521" spans="1:18" s="30" customFormat="1" x14ac:dyDescent="0.15">
      <c r="A521" s="15" t="s">
        <v>571</v>
      </c>
      <c r="B521" s="30" t="str">
        <f>IFERROR(VLOOKUP(A521,'NETSUITE ORIGINAL DATA'!$A$8:$J$957,2,FALSE),0)</f>
        <v>Build-a-Bouquet Retail Insert - Flower Part holder - 150E</v>
      </c>
      <c r="C521" s="6"/>
      <c r="D521" s="63">
        <f>IFERROR(VLOOKUP($A521,'ORION ORIGINAL DATA'!$A$231:$H$234,3,0),0)</f>
        <v>0</v>
      </c>
      <c r="E521" s="6">
        <f>IFERROR(VLOOKUP($A521,'ORION ORIGINAL DATA'!$A$237:$H$305,3,0),0)</f>
        <v>0</v>
      </c>
      <c r="F521" s="6">
        <f>SUMIF('ORION ORIGINAL DATA'!$A$8:$A$228,$A521,'ORION ORIGINAL DATA'!$C$8:$C$228)</f>
        <v>0</v>
      </c>
      <c r="G521" s="8">
        <f t="shared" si="28"/>
        <v>0</v>
      </c>
      <c r="H521" s="6">
        <f>SUMIF('NETSUITE ORIGINAL DATA'!$A$8:$A$5000,$A521,'NETSUITE ORIGINAL DATA'!$E$8:$E$5000)</f>
        <v>0</v>
      </c>
      <c r="I521" s="66">
        <f t="shared" si="29"/>
        <v>0</v>
      </c>
      <c r="K521" s="63">
        <f>SUMIF('ORION ORIGINAL DATA'!$A$8:$A$305,$A521,'ORION ORIGINAL DATA'!$D$8:$D$305)+D521</f>
        <v>0</v>
      </c>
      <c r="L521" s="6">
        <f>SUMIF('NETSUITE ORIGINAL DATA'!$A$8:$A$5000,$A521,'NETSUITE ORIGINAL DATA'!$G$8:$G$5000)</f>
        <v>0</v>
      </c>
      <c r="M521" s="68">
        <f t="shared" si="30"/>
        <v>0</v>
      </c>
      <c r="N521" s="6"/>
      <c r="O521" s="63">
        <f>SUMIF('ORION ORIGINAL DATA'!$A$8:$A$305,$A521,'ORION ORIGINAL DATA'!$E$8:$E$305)-D521</f>
        <v>0</v>
      </c>
      <c r="P521" s="6">
        <f>SUMIF('NETSUITE ORIGINAL DATA'!$A$8:$A$5000,$A521,'NETSUITE ORIGINAL DATA'!$E$8:$E$5000)-SUMIF('NETSUITE ORIGINAL DATA'!$A$8:$A$5000,$A521,'NETSUITE ORIGINAL DATA'!$G$8:$G$5000)</f>
        <v>0</v>
      </c>
      <c r="Q521" s="66">
        <f t="shared" si="31"/>
        <v>0</v>
      </c>
      <c r="R521" s="8"/>
    </row>
    <row r="522" spans="1:18" s="30" customFormat="1" x14ac:dyDescent="0.15">
      <c r="A522" s="15" t="s">
        <v>572</v>
      </c>
      <c r="B522" s="30" t="str">
        <f>IFERROR(VLOOKUP(A522,'NETSUITE ORIGINAL DATA'!$A$8:$J$957,2,FALSE),0)</f>
        <v>Build-a-Bouquet Retail Insert - 4 Color Storage Box for parts</v>
      </c>
      <c r="C522" s="6"/>
      <c r="D522" s="63">
        <f>IFERROR(VLOOKUP($A522,'ORION ORIGINAL DATA'!$A$231:$H$234,3,0),0)</f>
        <v>0</v>
      </c>
      <c r="E522" s="6">
        <f>IFERROR(VLOOKUP($A522,'ORION ORIGINAL DATA'!$A$237:$H$305,3,0),0)</f>
        <v>0</v>
      </c>
      <c r="F522" s="6">
        <f>SUMIF('ORION ORIGINAL DATA'!$A$8:$A$228,$A522,'ORION ORIGINAL DATA'!$C$8:$C$228)</f>
        <v>0</v>
      </c>
      <c r="G522" s="8">
        <f t="shared" si="28"/>
        <v>0</v>
      </c>
      <c r="H522" s="6">
        <f>SUMIF('NETSUITE ORIGINAL DATA'!$A$8:$A$5000,$A522,'NETSUITE ORIGINAL DATA'!$E$8:$E$5000)</f>
        <v>0</v>
      </c>
      <c r="I522" s="66">
        <f t="shared" si="29"/>
        <v>0</v>
      </c>
      <c r="K522" s="63">
        <f>SUMIF('ORION ORIGINAL DATA'!$A$8:$A$305,$A522,'ORION ORIGINAL DATA'!$D$8:$D$305)+D522</f>
        <v>0</v>
      </c>
      <c r="L522" s="6">
        <f>SUMIF('NETSUITE ORIGINAL DATA'!$A$8:$A$5000,$A522,'NETSUITE ORIGINAL DATA'!$G$8:$G$5000)</f>
        <v>0</v>
      </c>
      <c r="M522" s="68">
        <f t="shared" si="30"/>
        <v>0</v>
      </c>
      <c r="N522" s="6"/>
      <c r="O522" s="63">
        <f>SUMIF('ORION ORIGINAL DATA'!$A$8:$A$305,$A522,'ORION ORIGINAL DATA'!$E$8:$E$305)-D522</f>
        <v>0</v>
      </c>
      <c r="P522" s="6">
        <f>SUMIF('NETSUITE ORIGINAL DATA'!$A$8:$A$5000,$A522,'NETSUITE ORIGINAL DATA'!$E$8:$E$5000)-SUMIF('NETSUITE ORIGINAL DATA'!$A$8:$A$5000,$A522,'NETSUITE ORIGINAL DATA'!$G$8:$G$5000)</f>
        <v>0</v>
      </c>
      <c r="Q522" s="66">
        <f t="shared" si="31"/>
        <v>0</v>
      </c>
      <c r="R522" s="8"/>
    </row>
    <row r="523" spans="1:18" s="30" customFormat="1" x14ac:dyDescent="0.15">
      <c r="A523" s="15" t="s">
        <v>573</v>
      </c>
      <c r="B523" s="30" t="str">
        <f>IFERROR(VLOOKUP(A523,'NETSUITE ORIGINAL DATA'!$A$8:$J$957,2,FALSE),0)</f>
        <v>Build-a-Bouquet Retail Package - 150E</v>
      </c>
      <c r="C523" s="6"/>
      <c r="D523" s="63">
        <f>IFERROR(VLOOKUP($A523,'ORION ORIGINAL DATA'!$A$231:$H$234,3,0),0)</f>
        <v>0</v>
      </c>
      <c r="E523" s="6">
        <f>IFERROR(VLOOKUP($A523,'ORION ORIGINAL DATA'!$A$237:$H$305,3,0),0)</f>
        <v>0</v>
      </c>
      <c r="F523" s="6">
        <f>SUMIF('ORION ORIGINAL DATA'!$A$8:$A$228,$A523,'ORION ORIGINAL DATA'!$C$8:$C$228)</f>
        <v>0</v>
      </c>
      <c r="G523" s="8">
        <f t="shared" ref="G523:G586" si="32">SUM(D523:F523)</f>
        <v>0</v>
      </c>
      <c r="H523" s="6">
        <f>SUMIF('NETSUITE ORIGINAL DATA'!$A$8:$A$5000,$A523,'NETSUITE ORIGINAL DATA'!$E$8:$E$5000)</f>
        <v>0</v>
      </c>
      <c r="I523" s="66">
        <f t="shared" ref="I523:I586" si="33">SUM(G523-H523)</f>
        <v>0</v>
      </c>
      <c r="K523" s="63">
        <f>SUMIF('ORION ORIGINAL DATA'!$A$8:$A$305,$A523,'ORION ORIGINAL DATA'!$D$8:$D$305)+D523</f>
        <v>0</v>
      </c>
      <c r="L523" s="6">
        <f>SUMIF('NETSUITE ORIGINAL DATA'!$A$8:$A$5000,$A523,'NETSUITE ORIGINAL DATA'!$G$8:$G$5000)</f>
        <v>0</v>
      </c>
      <c r="M523" s="68">
        <f t="shared" ref="M523:M586" si="34">K523-L523</f>
        <v>0</v>
      </c>
      <c r="N523" s="6"/>
      <c r="O523" s="63">
        <f>SUMIF('ORION ORIGINAL DATA'!$A$8:$A$305,$A523,'ORION ORIGINAL DATA'!$E$8:$E$305)-D523</f>
        <v>0</v>
      </c>
      <c r="P523" s="6">
        <f>SUMIF('NETSUITE ORIGINAL DATA'!$A$8:$A$5000,$A523,'NETSUITE ORIGINAL DATA'!$E$8:$E$5000)-SUMIF('NETSUITE ORIGINAL DATA'!$A$8:$A$5000,$A523,'NETSUITE ORIGINAL DATA'!$G$8:$G$5000)</f>
        <v>0</v>
      </c>
      <c r="Q523" s="66">
        <f t="shared" ref="Q523:Q586" si="35">SUM(O523-P523)</f>
        <v>0</v>
      </c>
      <c r="R523" s="8"/>
    </row>
    <row r="524" spans="1:18" s="30" customFormat="1" x14ac:dyDescent="0.15">
      <c r="A524" s="15" t="s">
        <v>574</v>
      </c>
      <c r="B524" s="30" t="str">
        <f>IFERROR(VLOOKUP(A524,'NETSUITE ORIGINAL DATA'!$A$8:$J$957,2,FALSE),0)</f>
        <v>BuildaBouquet_Sleeve_V17003923_OL_LQ_20170630</v>
      </c>
      <c r="C524" s="6"/>
      <c r="D524" s="63">
        <f>IFERROR(VLOOKUP($A524,'ORION ORIGINAL DATA'!$A$231:$H$234,3,0),0)</f>
        <v>0</v>
      </c>
      <c r="E524" s="6">
        <f>IFERROR(VLOOKUP($A524,'ORION ORIGINAL DATA'!$A$237:$H$305,3,0),0)</f>
        <v>0</v>
      </c>
      <c r="F524" s="6">
        <f>SUMIF('ORION ORIGINAL DATA'!$A$8:$A$228,$A524,'ORION ORIGINAL DATA'!$C$8:$C$228)</f>
        <v>0</v>
      </c>
      <c r="G524" s="8">
        <f t="shared" si="32"/>
        <v>0</v>
      </c>
      <c r="H524" s="6">
        <f>SUMIF('NETSUITE ORIGINAL DATA'!$A$8:$A$5000,$A524,'NETSUITE ORIGINAL DATA'!$E$8:$E$5000)</f>
        <v>0</v>
      </c>
      <c r="I524" s="66">
        <f t="shared" si="33"/>
        <v>0</v>
      </c>
      <c r="K524" s="63">
        <f>SUMIF('ORION ORIGINAL DATA'!$A$8:$A$305,$A524,'ORION ORIGINAL DATA'!$D$8:$D$305)+D524</f>
        <v>0</v>
      </c>
      <c r="L524" s="6">
        <f>SUMIF('NETSUITE ORIGINAL DATA'!$A$8:$A$5000,$A524,'NETSUITE ORIGINAL DATA'!$G$8:$G$5000)</f>
        <v>0</v>
      </c>
      <c r="M524" s="68">
        <f t="shared" si="34"/>
        <v>0</v>
      </c>
      <c r="N524" s="6"/>
      <c r="O524" s="63">
        <f>SUMIF('ORION ORIGINAL DATA'!$A$8:$A$305,$A524,'ORION ORIGINAL DATA'!$E$8:$E$305)-D524</f>
        <v>0</v>
      </c>
      <c r="P524" s="6">
        <f>SUMIF('NETSUITE ORIGINAL DATA'!$A$8:$A$5000,$A524,'NETSUITE ORIGINAL DATA'!$E$8:$E$5000)-SUMIF('NETSUITE ORIGINAL DATA'!$A$8:$A$5000,$A524,'NETSUITE ORIGINAL DATA'!$G$8:$G$5000)</f>
        <v>0</v>
      </c>
      <c r="Q524" s="66">
        <f t="shared" si="35"/>
        <v>0</v>
      </c>
      <c r="R524" s="8"/>
    </row>
    <row r="525" spans="1:18" s="30" customFormat="1" x14ac:dyDescent="0.15">
      <c r="A525" s="15" t="s">
        <v>575</v>
      </c>
      <c r="B525" s="30" t="str">
        <f>IFERROR(VLOOKUP(A525,'NETSUITE ORIGINAL DATA'!$A$8:$J$957,2,FALSE),0)</f>
        <v>Flower Maker Retail Sleeve; 4CP 16PT CHIP C1S #23165621-16</v>
      </c>
      <c r="C525" s="6"/>
      <c r="D525" s="63">
        <f>IFERROR(VLOOKUP($A525,'ORION ORIGINAL DATA'!$A$231:$H$234,3,0),0)</f>
        <v>0</v>
      </c>
      <c r="E525" s="6">
        <f>IFERROR(VLOOKUP($A525,'ORION ORIGINAL DATA'!$A$237:$H$305,3,0),0)</f>
        <v>0</v>
      </c>
      <c r="F525" s="6">
        <f>SUMIF('ORION ORIGINAL DATA'!$A$8:$A$228,$A525,'ORION ORIGINAL DATA'!$C$8:$C$228)</f>
        <v>0</v>
      </c>
      <c r="G525" s="8">
        <f t="shared" si="32"/>
        <v>0</v>
      </c>
      <c r="H525" s="6">
        <f>SUMIF('NETSUITE ORIGINAL DATA'!$A$8:$A$5000,$A525,'NETSUITE ORIGINAL DATA'!$E$8:$E$5000)</f>
        <v>0</v>
      </c>
      <c r="I525" s="66">
        <f t="shared" si="33"/>
        <v>0</v>
      </c>
      <c r="K525" s="63">
        <f>SUMIF('ORION ORIGINAL DATA'!$A$8:$A$305,$A525,'ORION ORIGINAL DATA'!$D$8:$D$305)+D525</f>
        <v>0</v>
      </c>
      <c r="L525" s="6">
        <f>SUMIF('NETSUITE ORIGINAL DATA'!$A$8:$A$5000,$A525,'NETSUITE ORIGINAL DATA'!$G$8:$G$5000)</f>
        <v>0</v>
      </c>
      <c r="M525" s="68">
        <f t="shared" si="34"/>
        <v>0</v>
      </c>
      <c r="N525" s="6"/>
      <c r="O525" s="63">
        <f>SUMIF('ORION ORIGINAL DATA'!$A$8:$A$305,$A525,'ORION ORIGINAL DATA'!$E$8:$E$305)-D525</f>
        <v>0</v>
      </c>
      <c r="P525" s="6">
        <f>SUMIF('NETSUITE ORIGINAL DATA'!$A$8:$A$5000,$A525,'NETSUITE ORIGINAL DATA'!$E$8:$E$5000)-SUMIF('NETSUITE ORIGINAL DATA'!$A$8:$A$5000,$A525,'NETSUITE ORIGINAL DATA'!$G$8:$G$5000)</f>
        <v>0</v>
      </c>
      <c r="Q525" s="66">
        <f t="shared" si="35"/>
        <v>0</v>
      </c>
      <c r="R525" s="8"/>
    </row>
    <row r="526" spans="1:18" s="30" customFormat="1" x14ac:dyDescent="0.15">
      <c r="A526" s="15" t="s">
        <v>576</v>
      </c>
      <c r="B526" s="30" t="str">
        <f>IFERROR(VLOOKUP(A526,'NETSUITE ORIGINAL DATA'!$A$8:$J$957,2,FALSE),0)</f>
        <v>Ferry Boat Dust Cover</v>
      </c>
      <c r="C526" s="6"/>
      <c r="D526" s="63">
        <f>IFERROR(VLOOKUP($A526,'ORION ORIGINAL DATA'!$A$231:$H$234,3,0),0)</f>
        <v>0</v>
      </c>
      <c r="E526" s="6">
        <f>IFERROR(VLOOKUP($A526,'ORION ORIGINAL DATA'!$A$237:$H$305,3,0),0)</f>
        <v>0</v>
      </c>
      <c r="F526" s="6">
        <f>SUMIF('ORION ORIGINAL DATA'!$A$8:$A$228,$A526,'ORION ORIGINAL DATA'!$C$8:$C$228)</f>
        <v>0</v>
      </c>
      <c r="G526" s="8">
        <f t="shared" si="32"/>
        <v>0</v>
      </c>
      <c r="H526" s="6">
        <f>SUMIF('NETSUITE ORIGINAL DATA'!$A$8:$A$5000,$A526,'NETSUITE ORIGINAL DATA'!$E$8:$E$5000)</f>
        <v>0</v>
      </c>
      <c r="I526" s="66">
        <f t="shared" si="33"/>
        <v>0</v>
      </c>
      <c r="K526" s="63">
        <f>SUMIF('ORION ORIGINAL DATA'!$A$8:$A$305,$A526,'ORION ORIGINAL DATA'!$D$8:$D$305)+D526</f>
        <v>0</v>
      </c>
      <c r="L526" s="6">
        <f>SUMIF('NETSUITE ORIGINAL DATA'!$A$8:$A$5000,$A526,'NETSUITE ORIGINAL DATA'!$G$8:$G$5000)</f>
        <v>0</v>
      </c>
      <c r="M526" s="68">
        <f t="shared" si="34"/>
        <v>0</v>
      </c>
      <c r="N526" s="6"/>
      <c r="O526" s="63">
        <f>SUMIF('ORION ORIGINAL DATA'!$A$8:$A$305,$A526,'ORION ORIGINAL DATA'!$E$8:$E$305)-D526</f>
        <v>0</v>
      </c>
      <c r="P526" s="6">
        <f>SUMIF('NETSUITE ORIGINAL DATA'!$A$8:$A$5000,$A526,'NETSUITE ORIGINAL DATA'!$E$8:$E$5000)-SUMIF('NETSUITE ORIGINAL DATA'!$A$8:$A$5000,$A526,'NETSUITE ORIGINAL DATA'!$G$8:$G$5000)</f>
        <v>0</v>
      </c>
      <c r="Q526" s="66">
        <f t="shared" si="35"/>
        <v>0</v>
      </c>
      <c r="R526" s="8"/>
    </row>
    <row r="527" spans="1:18" s="30" customFormat="1" x14ac:dyDescent="0.15">
      <c r="A527" s="15" t="s">
        <v>577</v>
      </c>
      <c r="B527" s="30" t="str">
        <f>IFERROR(VLOOKUP(A527,'NETSUITE ORIGINAL DATA'!$A$8:$J$957,2,FALSE),0)</f>
        <v>Ferry Boat Master Carton - 200T - 5% markup</v>
      </c>
      <c r="C527" s="6"/>
      <c r="D527" s="63">
        <f>IFERROR(VLOOKUP($A527,'ORION ORIGINAL DATA'!$A$231:$H$234,3,0),0)</f>
        <v>0</v>
      </c>
      <c r="E527" s="6">
        <f>IFERROR(VLOOKUP($A527,'ORION ORIGINAL DATA'!$A$237:$H$305,3,0),0)</f>
        <v>0</v>
      </c>
      <c r="F527" s="6">
        <f>SUMIF('ORION ORIGINAL DATA'!$A$8:$A$228,$A527,'ORION ORIGINAL DATA'!$C$8:$C$228)</f>
        <v>0</v>
      </c>
      <c r="G527" s="8">
        <f t="shared" si="32"/>
        <v>0</v>
      </c>
      <c r="H527" s="6">
        <f>SUMIF('NETSUITE ORIGINAL DATA'!$A$8:$A$5000,$A527,'NETSUITE ORIGINAL DATA'!$E$8:$E$5000)</f>
        <v>0</v>
      </c>
      <c r="I527" s="66">
        <f t="shared" si="33"/>
        <v>0</v>
      </c>
      <c r="K527" s="63">
        <f>SUMIF('ORION ORIGINAL DATA'!$A$8:$A$305,$A527,'ORION ORIGINAL DATA'!$D$8:$D$305)+D527</f>
        <v>0</v>
      </c>
      <c r="L527" s="6">
        <f>SUMIF('NETSUITE ORIGINAL DATA'!$A$8:$A$5000,$A527,'NETSUITE ORIGINAL DATA'!$G$8:$G$5000)</f>
        <v>0</v>
      </c>
      <c r="M527" s="68">
        <f t="shared" si="34"/>
        <v>0</v>
      </c>
      <c r="N527" s="6"/>
      <c r="O527" s="63">
        <f>SUMIF('ORION ORIGINAL DATA'!$A$8:$A$305,$A527,'ORION ORIGINAL DATA'!$E$8:$E$305)-D527</f>
        <v>0</v>
      </c>
      <c r="P527" s="6">
        <f>SUMIF('NETSUITE ORIGINAL DATA'!$A$8:$A$5000,$A527,'NETSUITE ORIGINAL DATA'!$E$8:$E$5000)-SUMIF('NETSUITE ORIGINAL DATA'!$A$8:$A$5000,$A527,'NETSUITE ORIGINAL DATA'!$G$8:$G$5000)</f>
        <v>0</v>
      </c>
      <c r="Q527" s="66">
        <f t="shared" si="35"/>
        <v>0</v>
      </c>
      <c r="R527" s="8"/>
    </row>
    <row r="528" spans="1:18" s="30" customFormat="1" x14ac:dyDescent="0.15">
      <c r="A528" s="15" t="s">
        <v>578</v>
      </c>
      <c r="B528" s="30" t="str">
        <f>IFERROR(VLOOKUP(A528,'NETSUITE ORIGINAL DATA'!$A$8:$J$957,2,FALSE),0)</f>
        <v>Ferry Boat Retail Packaging w. Inserts - 150E - 5% markup</v>
      </c>
      <c r="C528" s="6"/>
      <c r="D528" s="63">
        <f>IFERROR(VLOOKUP($A528,'ORION ORIGINAL DATA'!$A$231:$H$234,3,0),0)</f>
        <v>0</v>
      </c>
      <c r="E528" s="6">
        <f>IFERROR(VLOOKUP($A528,'ORION ORIGINAL DATA'!$A$237:$H$305,3,0),0)</f>
        <v>0</v>
      </c>
      <c r="F528" s="6">
        <f>SUMIF('ORION ORIGINAL DATA'!$A$8:$A$228,$A528,'ORION ORIGINAL DATA'!$C$8:$C$228)</f>
        <v>0</v>
      </c>
      <c r="G528" s="8">
        <f t="shared" si="32"/>
        <v>0</v>
      </c>
      <c r="H528" s="6">
        <f>SUMIF('NETSUITE ORIGINAL DATA'!$A$8:$A$5000,$A528,'NETSUITE ORIGINAL DATA'!$E$8:$E$5000)</f>
        <v>0</v>
      </c>
      <c r="I528" s="66">
        <f t="shared" si="33"/>
        <v>0</v>
      </c>
      <c r="K528" s="63">
        <f>SUMIF('ORION ORIGINAL DATA'!$A$8:$A$305,$A528,'ORION ORIGINAL DATA'!$D$8:$D$305)+D528</f>
        <v>0</v>
      </c>
      <c r="L528" s="6">
        <f>SUMIF('NETSUITE ORIGINAL DATA'!$A$8:$A$5000,$A528,'NETSUITE ORIGINAL DATA'!$G$8:$G$5000)</f>
        <v>0</v>
      </c>
      <c r="M528" s="68">
        <f t="shared" si="34"/>
        <v>0</v>
      </c>
      <c r="N528" s="6"/>
      <c r="O528" s="63">
        <f>SUMIF('ORION ORIGINAL DATA'!$A$8:$A$305,$A528,'ORION ORIGINAL DATA'!$E$8:$E$305)-D528</f>
        <v>0</v>
      </c>
      <c r="P528" s="6">
        <f>SUMIF('NETSUITE ORIGINAL DATA'!$A$8:$A$5000,$A528,'NETSUITE ORIGINAL DATA'!$E$8:$E$5000)-SUMIF('NETSUITE ORIGINAL DATA'!$A$8:$A$5000,$A528,'NETSUITE ORIGINAL DATA'!$G$8:$G$5000)</f>
        <v>0</v>
      </c>
      <c r="Q528" s="66">
        <f t="shared" si="35"/>
        <v>0</v>
      </c>
      <c r="R528" s="8"/>
    </row>
    <row r="529" spans="1:18" s="30" customFormat="1" x14ac:dyDescent="0.15">
      <c r="A529" s="15" t="s">
        <v>579</v>
      </c>
      <c r="B529" s="30" t="str">
        <f>IFERROR(VLOOKUP(A529,'NETSUITE ORIGINAL DATA'!$A$8:$J$957,2,FALSE),0)</f>
        <v>Fire Truck Master Carton - 200E</v>
      </c>
      <c r="C529" s="6"/>
      <c r="D529" s="63">
        <f>IFERROR(VLOOKUP($A529,'ORION ORIGINAL DATA'!$A$231:$H$234,3,0),0)</f>
        <v>0</v>
      </c>
      <c r="E529" s="6">
        <f>IFERROR(VLOOKUP($A529,'ORION ORIGINAL DATA'!$A$237:$H$305,3,0),0)</f>
        <v>0</v>
      </c>
      <c r="F529" s="6">
        <f>SUMIF('ORION ORIGINAL DATA'!$A$8:$A$228,$A529,'ORION ORIGINAL DATA'!$C$8:$C$228)</f>
        <v>0</v>
      </c>
      <c r="G529" s="8">
        <f t="shared" si="32"/>
        <v>0</v>
      </c>
      <c r="H529" s="6">
        <f>SUMIF('NETSUITE ORIGINAL DATA'!$A$8:$A$5000,$A529,'NETSUITE ORIGINAL DATA'!$E$8:$E$5000)</f>
        <v>0</v>
      </c>
      <c r="I529" s="66">
        <f t="shared" si="33"/>
        <v>0</v>
      </c>
      <c r="K529" s="63">
        <f>SUMIF('ORION ORIGINAL DATA'!$A$8:$A$305,$A529,'ORION ORIGINAL DATA'!$D$8:$D$305)+D529</f>
        <v>0</v>
      </c>
      <c r="L529" s="6">
        <f>SUMIF('NETSUITE ORIGINAL DATA'!$A$8:$A$5000,$A529,'NETSUITE ORIGINAL DATA'!$G$8:$G$5000)</f>
        <v>0</v>
      </c>
      <c r="M529" s="68">
        <f t="shared" si="34"/>
        <v>0</v>
      </c>
      <c r="N529" s="6"/>
      <c r="O529" s="63">
        <f>SUMIF('ORION ORIGINAL DATA'!$A$8:$A$305,$A529,'ORION ORIGINAL DATA'!$E$8:$E$305)-D529</f>
        <v>0</v>
      </c>
      <c r="P529" s="6">
        <f>SUMIF('NETSUITE ORIGINAL DATA'!$A$8:$A$5000,$A529,'NETSUITE ORIGINAL DATA'!$E$8:$E$5000)-SUMIF('NETSUITE ORIGINAL DATA'!$A$8:$A$5000,$A529,'NETSUITE ORIGINAL DATA'!$G$8:$G$5000)</f>
        <v>0</v>
      </c>
      <c r="Q529" s="66">
        <f t="shared" si="35"/>
        <v>0</v>
      </c>
      <c r="R529" s="8"/>
    </row>
    <row r="530" spans="1:18" s="30" customFormat="1" x14ac:dyDescent="0.15">
      <c r="A530" s="15" t="s">
        <v>580</v>
      </c>
      <c r="B530" s="30" t="str">
        <f>IFERROR(VLOOKUP(A530,'NETSUITE ORIGINAL DATA'!$A$8:$J$957,2,FALSE),0)</f>
        <v>Fire Truck Retail Package - 150E</v>
      </c>
      <c r="C530" s="6"/>
      <c r="D530" s="63">
        <f>IFERROR(VLOOKUP($A530,'ORION ORIGINAL DATA'!$A$231:$H$234,3,0),0)</f>
        <v>0</v>
      </c>
      <c r="E530" s="6">
        <f>IFERROR(VLOOKUP($A530,'ORION ORIGINAL DATA'!$A$237:$H$305,3,0),0)</f>
        <v>0</v>
      </c>
      <c r="F530" s="6">
        <f>SUMIF('ORION ORIGINAL DATA'!$A$8:$A$228,$A530,'ORION ORIGINAL DATA'!$C$8:$C$228)</f>
        <v>0</v>
      </c>
      <c r="G530" s="8">
        <f t="shared" si="32"/>
        <v>0</v>
      </c>
      <c r="H530" s="6">
        <f>SUMIF('NETSUITE ORIGINAL DATA'!$A$8:$A$5000,$A530,'NETSUITE ORIGINAL DATA'!$E$8:$E$5000)</f>
        <v>0</v>
      </c>
      <c r="I530" s="66">
        <f t="shared" si="33"/>
        <v>0</v>
      </c>
      <c r="K530" s="63">
        <f>SUMIF('ORION ORIGINAL DATA'!$A$8:$A$305,$A530,'ORION ORIGINAL DATA'!$D$8:$D$305)+D530</f>
        <v>0</v>
      </c>
      <c r="L530" s="6">
        <f>SUMIF('NETSUITE ORIGINAL DATA'!$A$8:$A$5000,$A530,'NETSUITE ORIGINAL DATA'!$G$8:$G$5000)</f>
        <v>0</v>
      </c>
      <c r="M530" s="68">
        <f t="shared" si="34"/>
        <v>0</v>
      </c>
      <c r="N530" s="6"/>
      <c r="O530" s="63">
        <f>SUMIF('ORION ORIGINAL DATA'!$A$8:$A$305,$A530,'ORION ORIGINAL DATA'!$E$8:$E$305)-D530</f>
        <v>0</v>
      </c>
      <c r="P530" s="6">
        <f>SUMIF('NETSUITE ORIGINAL DATA'!$A$8:$A$5000,$A530,'NETSUITE ORIGINAL DATA'!$E$8:$E$5000)-SUMIF('NETSUITE ORIGINAL DATA'!$A$8:$A$5000,$A530,'NETSUITE ORIGINAL DATA'!$G$8:$G$5000)</f>
        <v>0</v>
      </c>
      <c r="Q530" s="66">
        <f t="shared" si="35"/>
        <v>0</v>
      </c>
      <c r="R530" s="8"/>
    </row>
    <row r="531" spans="1:18" s="30" customFormat="1" x14ac:dyDescent="0.15">
      <c r="A531" s="15" t="s">
        <v>581</v>
      </c>
      <c r="B531" s="30" t="str">
        <f>IFERROR(VLOOKUP(A531,'NETSUITE ORIGINAL DATA'!$A$8:$J$957,2,FALSE),0)</f>
        <v>Gardening Kit Master Carton - 6 pack</v>
      </c>
      <c r="C531" s="6"/>
      <c r="D531" s="63">
        <f>IFERROR(VLOOKUP($A531,'ORION ORIGINAL DATA'!$A$231:$H$234,3,0),0)</f>
        <v>0</v>
      </c>
      <c r="E531" s="6">
        <f>IFERROR(VLOOKUP($A531,'ORION ORIGINAL DATA'!$A$237:$H$305,3,0),0)</f>
        <v>0</v>
      </c>
      <c r="F531" s="6">
        <f>SUMIF('ORION ORIGINAL DATA'!$A$8:$A$228,$A531,'ORION ORIGINAL DATA'!$C$8:$C$228)</f>
        <v>0</v>
      </c>
      <c r="G531" s="8">
        <f t="shared" si="32"/>
        <v>0</v>
      </c>
      <c r="H531" s="6">
        <f>SUMIF('NETSUITE ORIGINAL DATA'!$A$8:$A$5000,$A531,'NETSUITE ORIGINAL DATA'!$E$8:$E$5000)</f>
        <v>0</v>
      </c>
      <c r="I531" s="66">
        <f t="shared" si="33"/>
        <v>0</v>
      </c>
      <c r="K531" s="63">
        <f>SUMIF('ORION ORIGINAL DATA'!$A$8:$A$305,$A531,'ORION ORIGINAL DATA'!$D$8:$D$305)+D531</f>
        <v>0</v>
      </c>
      <c r="L531" s="6">
        <f>SUMIF('NETSUITE ORIGINAL DATA'!$A$8:$A$5000,$A531,'NETSUITE ORIGINAL DATA'!$G$8:$G$5000)</f>
        <v>0</v>
      </c>
      <c r="M531" s="68">
        <f t="shared" si="34"/>
        <v>0</v>
      </c>
      <c r="N531" s="6"/>
      <c r="O531" s="63">
        <f>SUMIF('ORION ORIGINAL DATA'!$A$8:$A$305,$A531,'ORION ORIGINAL DATA'!$E$8:$E$305)-D531</f>
        <v>0</v>
      </c>
      <c r="P531" s="6">
        <f>SUMIF('NETSUITE ORIGINAL DATA'!$A$8:$A$5000,$A531,'NETSUITE ORIGINAL DATA'!$E$8:$E$5000)-SUMIF('NETSUITE ORIGINAL DATA'!$A$8:$A$5000,$A531,'NETSUITE ORIGINAL DATA'!$G$8:$G$5000)</f>
        <v>0</v>
      </c>
      <c r="Q531" s="66">
        <f t="shared" si="35"/>
        <v>0</v>
      </c>
      <c r="R531" s="8"/>
    </row>
    <row r="532" spans="1:18" s="30" customFormat="1" x14ac:dyDescent="0.15">
      <c r="A532" s="15" t="s">
        <v>582</v>
      </c>
      <c r="B532" s="30" t="str">
        <f>IFERROR(VLOOKUP(A532,'NETSUITE ORIGINAL DATA'!$A$8:$J$957,2,FALSE),0)</f>
        <v>Gardening Kit Retail Package</v>
      </c>
      <c r="C532" s="6"/>
      <c r="D532" s="63">
        <f>IFERROR(VLOOKUP($A532,'ORION ORIGINAL DATA'!$A$231:$H$234,3,0),0)</f>
        <v>0</v>
      </c>
      <c r="E532" s="6">
        <f>IFERROR(VLOOKUP($A532,'ORION ORIGINAL DATA'!$A$237:$H$305,3,0),0)</f>
        <v>0</v>
      </c>
      <c r="F532" s="6">
        <f>SUMIF('ORION ORIGINAL DATA'!$A$8:$A$228,$A532,'ORION ORIGINAL DATA'!$C$8:$C$228)</f>
        <v>0</v>
      </c>
      <c r="G532" s="8">
        <f t="shared" si="32"/>
        <v>0</v>
      </c>
      <c r="H532" s="6">
        <f>SUMIF('NETSUITE ORIGINAL DATA'!$A$8:$A$5000,$A532,'NETSUITE ORIGINAL DATA'!$E$8:$E$5000)</f>
        <v>0</v>
      </c>
      <c r="I532" s="66">
        <f t="shared" si="33"/>
        <v>0</v>
      </c>
      <c r="K532" s="63">
        <f>SUMIF('ORION ORIGINAL DATA'!$A$8:$A$305,$A532,'ORION ORIGINAL DATA'!$D$8:$D$305)+D532</f>
        <v>0</v>
      </c>
      <c r="L532" s="6">
        <f>SUMIF('NETSUITE ORIGINAL DATA'!$A$8:$A$5000,$A532,'NETSUITE ORIGINAL DATA'!$G$8:$G$5000)</f>
        <v>0</v>
      </c>
      <c r="M532" s="68">
        <f t="shared" si="34"/>
        <v>0</v>
      </c>
      <c r="N532" s="6"/>
      <c r="O532" s="63">
        <f>SUMIF('ORION ORIGINAL DATA'!$A$8:$A$305,$A532,'ORION ORIGINAL DATA'!$E$8:$E$305)-D532</f>
        <v>0</v>
      </c>
      <c r="P532" s="6">
        <f>SUMIF('NETSUITE ORIGINAL DATA'!$A$8:$A$5000,$A532,'NETSUITE ORIGINAL DATA'!$E$8:$E$5000)-SUMIF('NETSUITE ORIGINAL DATA'!$A$8:$A$5000,$A532,'NETSUITE ORIGINAL DATA'!$G$8:$G$5000)</f>
        <v>0</v>
      </c>
      <c r="Q532" s="66">
        <f t="shared" si="35"/>
        <v>0</v>
      </c>
      <c r="R532" s="8"/>
    </row>
    <row r="533" spans="1:18" s="30" customFormat="1" x14ac:dyDescent="0.15">
      <c r="A533" s="15" t="s">
        <v>583</v>
      </c>
      <c r="B533" s="30" t="str">
        <f>IFERROR(VLOOKUP(A533,'NETSUITE ORIGINAL DATA'!$A$8:$J$957,2,FALSE),0)</f>
        <v>Green Toys Jump Rope Master Carton - Assortment</v>
      </c>
      <c r="C533" s="6"/>
      <c r="D533" s="63">
        <f>IFERROR(VLOOKUP($A533,'ORION ORIGINAL DATA'!$A$231:$H$234,3,0),0)</f>
        <v>0</v>
      </c>
      <c r="E533" s="6">
        <f>IFERROR(VLOOKUP($A533,'ORION ORIGINAL DATA'!$A$237:$H$305,3,0),0)</f>
        <v>0</v>
      </c>
      <c r="F533" s="6">
        <f>SUMIF('ORION ORIGINAL DATA'!$A$8:$A$228,$A533,'ORION ORIGINAL DATA'!$C$8:$C$228)</f>
        <v>0</v>
      </c>
      <c r="G533" s="8">
        <f t="shared" si="32"/>
        <v>0</v>
      </c>
      <c r="H533" s="6">
        <f>SUMIF('NETSUITE ORIGINAL DATA'!$A$8:$A$5000,$A533,'NETSUITE ORIGINAL DATA'!$E$8:$E$5000)</f>
        <v>0</v>
      </c>
      <c r="I533" s="66">
        <f t="shared" si="33"/>
        <v>0</v>
      </c>
      <c r="K533" s="63">
        <f>SUMIF('ORION ORIGINAL DATA'!$A$8:$A$305,$A533,'ORION ORIGINAL DATA'!$D$8:$D$305)+D533</f>
        <v>0</v>
      </c>
      <c r="L533" s="6">
        <f>SUMIF('NETSUITE ORIGINAL DATA'!$A$8:$A$5000,$A533,'NETSUITE ORIGINAL DATA'!$G$8:$G$5000)</f>
        <v>0</v>
      </c>
      <c r="M533" s="68">
        <f t="shared" si="34"/>
        <v>0</v>
      </c>
      <c r="N533" s="6"/>
      <c r="O533" s="63">
        <f>SUMIF('ORION ORIGINAL DATA'!$A$8:$A$305,$A533,'ORION ORIGINAL DATA'!$E$8:$E$305)-D533</f>
        <v>0</v>
      </c>
      <c r="P533" s="6">
        <f>SUMIF('NETSUITE ORIGINAL DATA'!$A$8:$A$5000,$A533,'NETSUITE ORIGINAL DATA'!$E$8:$E$5000)-SUMIF('NETSUITE ORIGINAL DATA'!$A$8:$A$5000,$A533,'NETSUITE ORIGINAL DATA'!$G$8:$G$5000)</f>
        <v>0</v>
      </c>
      <c r="Q533" s="66">
        <f t="shared" si="35"/>
        <v>0</v>
      </c>
      <c r="R533" s="8"/>
    </row>
    <row r="534" spans="1:18" s="30" customFormat="1" x14ac:dyDescent="0.15">
      <c r="A534" s="15" t="s">
        <v>584</v>
      </c>
      <c r="B534" s="30" t="str">
        <f>IFERROR(VLOOKUP(A534,'NETSUITE ORIGINAL DATA'!$A$8:$J$957,2,FALSE),0)</f>
        <v>Green Toys Jump Rope Retail Package - Assortment</v>
      </c>
      <c r="C534" s="6"/>
      <c r="D534" s="63">
        <f>IFERROR(VLOOKUP($A534,'ORION ORIGINAL DATA'!$A$231:$H$234,3,0),0)</f>
        <v>0</v>
      </c>
      <c r="E534" s="6">
        <f>IFERROR(VLOOKUP($A534,'ORION ORIGINAL DATA'!$A$237:$H$305,3,0),0)</f>
        <v>0</v>
      </c>
      <c r="F534" s="6">
        <f>SUMIF('ORION ORIGINAL DATA'!$A$8:$A$228,$A534,'ORION ORIGINAL DATA'!$C$8:$C$228)</f>
        <v>0</v>
      </c>
      <c r="G534" s="8">
        <f t="shared" si="32"/>
        <v>0</v>
      </c>
      <c r="H534" s="6">
        <f>SUMIF('NETSUITE ORIGINAL DATA'!$A$8:$A$5000,$A534,'NETSUITE ORIGINAL DATA'!$E$8:$E$5000)</f>
        <v>0</v>
      </c>
      <c r="I534" s="66">
        <f t="shared" si="33"/>
        <v>0</v>
      </c>
      <c r="K534" s="63">
        <f>SUMIF('ORION ORIGINAL DATA'!$A$8:$A$305,$A534,'ORION ORIGINAL DATA'!$D$8:$D$305)+D534</f>
        <v>0</v>
      </c>
      <c r="L534" s="6">
        <f>SUMIF('NETSUITE ORIGINAL DATA'!$A$8:$A$5000,$A534,'NETSUITE ORIGINAL DATA'!$G$8:$G$5000)</f>
        <v>0</v>
      </c>
      <c r="M534" s="68">
        <f t="shared" si="34"/>
        <v>0</v>
      </c>
      <c r="N534" s="6"/>
      <c r="O534" s="63">
        <f>SUMIF('ORION ORIGINAL DATA'!$A$8:$A$305,$A534,'ORION ORIGINAL DATA'!$E$8:$E$305)-D534</f>
        <v>0</v>
      </c>
      <c r="P534" s="6">
        <f>SUMIF('NETSUITE ORIGINAL DATA'!$A$8:$A$5000,$A534,'NETSUITE ORIGINAL DATA'!$E$8:$E$5000)-SUMIF('NETSUITE ORIGINAL DATA'!$A$8:$A$5000,$A534,'NETSUITE ORIGINAL DATA'!$G$8:$G$5000)</f>
        <v>0</v>
      </c>
      <c r="Q534" s="66">
        <f t="shared" si="35"/>
        <v>0</v>
      </c>
      <c r="R534" s="8"/>
    </row>
    <row r="535" spans="1:18" s="30" customFormat="1" x14ac:dyDescent="0.15">
      <c r="A535" s="15" t="s">
        <v>585</v>
      </c>
      <c r="B535" s="30" t="str">
        <f>IFERROR(VLOOKUP(A535,'NETSUITE ORIGINAL DATA'!$A$8:$J$957,2,FALSE),0)</f>
        <v>Keys &amp; Board Book Master Carton</v>
      </c>
      <c r="C535" s="6"/>
      <c r="D535" s="63">
        <f>IFERROR(VLOOKUP($A535,'ORION ORIGINAL DATA'!$A$231:$H$234,3,0),0)</f>
        <v>0</v>
      </c>
      <c r="E535" s="6">
        <f>IFERROR(VLOOKUP($A535,'ORION ORIGINAL DATA'!$A$237:$H$305,3,0),0)</f>
        <v>0</v>
      </c>
      <c r="F535" s="6">
        <f>SUMIF('ORION ORIGINAL DATA'!$A$8:$A$228,$A535,'ORION ORIGINAL DATA'!$C$8:$C$228)</f>
        <v>0</v>
      </c>
      <c r="G535" s="8">
        <f t="shared" si="32"/>
        <v>0</v>
      </c>
      <c r="H535" s="6">
        <f>SUMIF('NETSUITE ORIGINAL DATA'!$A$8:$A$5000,$A535,'NETSUITE ORIGINAL DATA'!$E$8:$E$5000)</f>
        <v>0</v>
      </c>
      <c r="I535" s="66">
        <f t="shared" si="33"/>
        <v>0</v>
      </c>
      <c r="K535" s="63">
        <f>SUMIF('ORION ORIGINAL DATA'!$A$8:$A$305,$A535,'ORION ORIGINAL DATA'!$D$8:$D$305)+D535</f>
        <v>0</v>
      </c>
      <c r="L535" s="6">
        <f>SUMIF('NETSUITE ORIGINAL DATA'!$A$8:$A$5000,$A535,'NETSUITE ORIGINAL DATA'!$G$8:$G$5000)</f>
        <v>0</v>
      </c>
      <c r="M535" s="68">
        <f t="shared" si="34"/>
        <v>0</v>
      </c>
      <c r="N535" s="6"/>
      <c r="O535" s="63">
        <f>SUMIF('ORION ORIGINAL DATA'!$A$8:$A$305,$A535,'ORION ORIGINAL DATA'!$E$8:$E$305)-D535</f>
        <v>0</v>
      </c>
      <c r="P535" s="6">
        <f>SUMIF('NETSUITE ORIGINAL DATA'!$A$8:$A$5000,$A535,'NETSUITE ORIGINAL DATA'!$E$8:$E$5000)-SUMIF('NETSUITE ORIGINAL DATA'!$A$8:$A$5000,$A535,'NETSUITE ORIGINAL DATA'!$G$8:$G$5000)</f>
        <v>0</v>
      </c>
      <c r="Q535" s="66">
        <f t="shared" si="35"/>
        <v>0</v>
      </c>
      <c r="R535" s="8"/>
    </row>
    <row r="536" spans="1:18" s="30" customFormat="1" x14ac:dyDescent="0.15">
      <c r="A536" s="15" t="s">
        <v>586</v>
      </c>
      <c r="B536" s="30" t="str">
        <f>IFERROR(VLOOKUP(A536,'NETSUITE ORIGINAL DATA'!$A$8:$J$957,2,FALSE),0)</f>
        <v>Keys &amp; Board Book Retail</v>
      </c>
      <c r="C536" s="6"/>
      <c r="D536" s="63">
        <f>IFERROR(VLOOKUP($A536,'ORION ORIGINAL DATA'!$A$231:$H$234,3,0),0)</f>
        <v>0</v>
      </c>
      <c r="E536" s="6">
        <f>IFERROR(VLOOKUP($A536,'ORION ORIGINAL DATA'!$A$237:$H$305,3,0),0)</f>
        <v>0</v>
      </c>
      <c r="F536" s="6">
        <f>SUMIF('ORION ORIGINAL DATA'!$A$8:$A$228,$A536,'ORION ORIGINAL DATA'!$C$8:$C$228)</f>
        <v>0</v>
      </c>
      <c r="G536" s="8">
        <f t="shared" si="32"/>
        <v>0</v>
      </c>
      <c r="H536" s="6">
        <f>SUMIF('NETSUITE ORIGINAL DATA'!$A$8:$A$5000,$A536,'NETSUITE ORIGINAL DATA'!$E$8:$E$5000)</f>
        <v>0</v>
      </c>
      <c r="I536" s="66">
        <f t="shared" si="33"/>
        <v>0</v>
      </c>
      <c r="K536" s="63">
        <f>SUMIF('ORION ORIGINAL DATA'!$A$8:$A$305,$A536,'ORION ORIGINAL DATA'!$D$8:$D$305)+D536</f>
        <v>0</v>
      </c>
      <c r="L536" s="6">
        <f>SUMIF('NETSUITE ORIGINAL DATA'!$A$8:$A$5000,$A536,'NETSUITE ORIGINAL DATA'!$G$8:$G$5000)</f>
        <v>0</v>
      </c>
      <c r="M536" s="68">
        <f t="shared" si="34"/>
        <v>0</v>
      </c>
      <c r="N536" s="6"/>
      <c r="O536" s="63">
        <f>SUMIF('ORION ORIGINAL DATA'!$A$8:$A$305,$A536,'ORION ORIGINAL DATA'!$E$8:$E$305)-D536</f>
        <v>0</v>
      </c>
      <c r="P536" s="6">
        <f>SUMIF('NETSUITE ORIGINAL DATA'!$A$8:$A$5000,$A536,'NETSUITE ORIGINAL DATA'!$E$8:$E$5000)-SUMIF('NETSUITE ORIGINAL DATA'!$A$8:$A$5000,$A536,'NETSUITE ORIGINAL DATA'!$G$8:$G$5000)</f>
        <v>0</v>
      </c>
      <c r="Q536" s="66">
        <f t="shared" si="35"/>
        <v>0</v>
      </c>
      <c r="R536" s="8"/>
    </row>
    <row r="537" spans="1:18" s="30" customFormat="1" x14ac:dyDescent="0.15">
      <c r="A537" s="15" t="s">
        <v>587</v>
      </c>
      <c r="B537" s="30" t="str">
        <f>IFERROR(VLOOKUP(A537,'NETSUITE ORIGINAL DATA'!$A$8:$J$957,2,FALSE),0)</f>
        <v>Meal Maker Retail Sleeve; 4CP 16PT CHIP C1S #23165621-16</v>
      </c>
      <c r="C537" s="6"/>
      <c r="D537" s="63">
        <f>IFERROR(VLOOKUP($A537,'ORION ORIGINAL DATA'!$A$231:$H$234,3,0),0)</f>
        <v>0</v>
      </c>
      <c r="E537" s="6">
        <f>IFERROR(VLOOKUP($A537,'ORION ORIGINAL DATA'!$A$237:$H$305,3,0),0)</f>
        <v>0</v>
      </c>
      <c r="F537" s="6">
        <f>SUMIF('ORION ORIGINAL DATA'!$A$8:$A$228,$A537,'ORION ORIGINAL DATA'!$C$8:$C$228)</f>
        <v>0</v>
      </c>
      <c r="G537" s="8">
        <f t="shared" si="32"/>
        <v>0</v>
      </c>
      <c r="H537" s="6">
        <f>SUMIF('NETSUITE ORIGINAL DATA'!$A$8:$A$5000,$A537,'NETSUITE ORIGINAL DATA'!$E$8:$E$5000)</f>
        <v>0</v>
      </c>
      <c r="I537" s="66">
        <f t="shared" si="33"/>
        <v>0</v>
      </c>
      <c r="K537" s="63">
        <f>SUMIF('ORION ORIGINAL DATA'!$A$8:$A$305,$A537,'ORION ORIGINAL DATA'!$D$8:$D$305)+D537</f>
        <v>0</v>
      </c>
      <c r="L537" s="6">
        <f>SUMIF('NETSUITE ORIGINAL DATA'!$A$8:$A$5000,$A537,'NETSUITE ORIGINAL DATA'!$G$8:$G$5000)</f>
        <v>0</v>
      </c>
      <c r="M537" s="68">
        <f t="shared" si="34"/>
        <v>0</v>
      </c>
      <c r="N537" s="6"/>
      <c r="O537" s="63">
        <f>SUMIF('ORION ORIGINAL DATA'!$A$8:$A$305,$A537,'ORION ORIGINAL DATA'!$E$8:$E$305)-D537</f>
        <v>0</v>
      </c>
      <c r="P537" s="6">
        <f>SUMIF('NETSUITE ORIGINAL DATA'!$A$8:$A$5000,$A537,'NETSUITE ORIGINAL DATA'!$E$8:$E$5000)-SUMIF('NETSUITE ORIGINAL DATA'!$A$8:$A$5000,$A537,'NETSUITE ORIGINAL DATA'!$G$8:$G$5000)</f>
        <v>0</v>
      </c>
      <c r="Q537" s="66">
        <f t="shared" si="35"/>
        <v>0</v>
      </c>
      <c r="R537" s="8"/>
    </row>
    <row r="538" spans="1:18" s="30" customFormat="1" x14ac:dyDescent="0.15">
      <c r="A538" s="15" t="s">
        <v>588</v>
      </c>
      <c r="B538" s="30" t="str">
        <f>IFERROR(VLOOKUP(A538,'NETSUITE ORIGINAL DATA'!$A$8:$J$957,2,FALSE),0)</f>
        <v>Tool Essentials Retail Sleeve; 4CP 16PT CHIP C1S #23165621-16</v>
      </c>
      <c r="C538" s="6"/>
      <c r="D538" s="63">
        <f>IFERROR(VLOOKUP($A538,'ORION ORIGINAL DATA'!$A$231:$H$234,3,0),0)</f>
        <v>0</v>
      </c>
      <c r="E538" s="6">
        <f>IFERROR(VLOOKUP($A538,'ORION ORIGINAL DATA'!$A$237:$H$305,3,0),0)</f>
        <v>0</v>
      </c>
      <c r="F538" s="6">
        <f>SUMIF('ORION ORIGINAL DATA'!$A$8:$A$228,$A538,'ORION ORIGINAL DATA'!$C$8:$C$228)</f>
        <v>0</v>
      </c>
      <c r="G538" s="8">
        <f t="shared" si="32"/>
        <v>0</v>
      </c>
      <c r="H538" s="6">
        <f>SUMIF('NETSUITE ORIGINAL DATA'!$A$8:$A$5000,$A538,'NETSUITE ORIGINAL DATA'!$E$8:$E$5000)</f>
        <v>0</v>
      </c>
      <c r="I538" s="66">
        <f t="shared" si="33"/>
        <v>0</v>
      </c>
      <c r="K538" s="63">
        <f>SUMIF('ORION ORIGINAL DATA'!$A$8:$A$305,$A538,'ORION ORIGINAL DATA'!$D$8:$D$305)+D538</f>
        <v>0</v>
      </c>
      <c r="L538" s="6">
        <f>SUMIF('NETSUITE ORIGINAL DATA'!$A$8:$A$5000,$A538,'NETSUITE ORIGINAL DATA'!$G$8:$G$5000)</f>
        <v>0</v>
      </c>
      <c r="M538" s="68">
        <f t="shared" si="34"/>
        <v>0</v>
      </c>
      <c r="N538" s="6"/>
      <c r="O538" s="63">
        <f>SUMIF('ORION ORIGINAL DATA'!$A$8:$A$305,$A538,'ORION ORIGINAL DATA'!$E$8:$E$305)-D538</f>
        <v>0</v>
      </c>
      <c r="P538" s="6">
        <f>SUMIF('NETSUITE ORIGINAL DATA'!$A$8:$A$5000,$A538,'NETSUITE ORIGINAL DATA'!$E$8:$E$5000)-SUMIF('NETSUITE ORIGINAL DATA'!$A$8:$A$5000,$A538,'NETSUITE ORIGINAL DATA'!$G$8:$G$5000)</f>
        <v>0</v>
      </c>
      <c r="Q538" s="66">
        <f t="shared" si="35"/>
        <v>0</v>
      </c>
      <c r="R538" s="8"/>
    </row>
    <row r="539" spans="1:18" s="30" customFormat="1" x14ac:dyDescent="0.15">
      <c r="A539" s="15" t="s">
        <v>589</v>
      </c>
      <c r="B539" s="30" t="str">
        <f>IFERROR(VLOOKUP(A539,'NETSUITE ORIGINAL DATA'!$A$8:$J$957,2,FALSE),0)</f>
        <v>Mini Vehicle - 4 Pack Retail Insert - #2993987-01-R6.. - NEW* MOQ 15,000</v>
      </c>
      <c r="C539" s="6"/>
      <c r="D539" s="63">
        <f>IFERROR(VLOOKUP($A539,'ORION ORIGINAL DATA'!$A$231:$H$234,3,0),0)</f>
        <v>0</v>
      </c>
      <c r="E539" s="6">
        <f>IFERROR(VLOOKUP($A539,'ORION ORIGINAL DATA'!$A$237:$H$305,3,0),0)</f>
        <v>0</v>
      </c>
      <c r="F539" s="6">
        <f>SUMIF('ORION ORIGINAL DATA'!$A$8:$A$228,$A539,'ORION ORIGINAL DATA'!$C$8:$C$228)</f>
        <v>0</v>
      </c>
      <c r="G539" s="8">
        <f t="shared" si="32"/>
        <v>0</v>
      </c>
      <c r="H539" s="6">
        <f>SUMIF('NETSUITE ORIGINAL DATA'!$A$8:$A$5000,$A539,'NETSUITE ORIGINAL DATA'!$E$8:$E$5000)</f>
        <v>0</v>
      </c>
      <c r="I539" s="66">
        <f t="shared" si="33"/>
        <v>0</v>
      </c>
      <c r="K539" s="63">
        <f>SUMIF('ORION ORIGINAL DATA'!$A$8:$A$305,$A539,'ORION ORIGINAL DATA'!$D$8:$D$305)+D539</f>
        <v>0</v>
      </c>
      <c r="L539" s="6">
        <f>SUMIF('NETSUITE ORIGINAL DATA'!$A$8:$A$5000,$A539,'NETSUITE ORIGINAL DATA'!$G$8:$G$5000)</f>
        <v>0</v>
      </c>
      <c r="M539" s="68">
        <f t="shared" si="34"/>
        <v>0</v>
      </c>
      <c r="N539" s="6"/>
      <c r="O539" s="63">
        <f>SUMIF('ORION ORIGINAL DATA'!$A$8:$A$305,$A539,'ORION ORIGINAL DATA'!$E$8:$E$305)-D539</f>
        <v>0</v>
      </c>
      <c r="P539" s="6">
        <f>SUMIF('NETSUITE ORIGINAL DATA'!$A$8:$A$5000,$A539,'NETSUITE ORIGINAL DATA'!$E$8:$E$5000)-SUMIF('NETSUITE ORIGINAL DATA'!$A$8:$A$5000,$A539,'NETSUITE ORIGINAL DATA'!$G$8:$G$5000)</f>
        <v>0</v>
      </c>
      <c r="Q539" s="66">
        <f t="shared" si="35"/>
        <v>0</v>
      </c>
      <c r="R539" s="8"/>
    </row>
    <row r="540" spans="1:18" s="30" customFormat="1" x14ac:dyDescent="0.15">
      <c r="A540" s="15" t="s">
        <v>590</v>
      </c>
      <c r="B540" s="30" t="str">
        <f>IFERROR(VLOOKUP(A540,'NETSUITE ORIGINAL DATA'!$A$8:$J$957,2,FALSE),0)</f>
        <v>Mini Vehicle - 4 Pack Master - NEW*..</v>
      </c>
      <c r="C540" s="6"/>
      <c r="D540" s="63">
        <f>IFERROR(VLOOKUP($A540,'ORION ORIGINAL DATA'!$A$231:$H$234,3,0),0)</f>
        <v>0</v>
      </c>
      <c r="E540" s="6">
        <f>IFERROR(VLOOKUP($A540,'ORION ORIGINAL DATA'!$A$237:$H$305,3,0),0)</f>
        <v>0</v>
      </c>
      <c r="F540" s="6">
        <f>SUMIF('ORION ORIGINAL DATA'!$A$8:$A$228,$A540,'ORION ORIGINAL DATA'!$C$8:$C$228)</f>
        <v>0</v>
      </c>
      <c r="G540" s="8">
        <f t="shared" si="32"/>
        <v>0</v>
      </c>
      <c r="H540" s="6">
        <f>SUMIF('NETSUITE ORIGINAL DATA'!$A$8:$A$5000,$A540,'NETSUITE ORIGINAL DATA'!$E$8:$E$5000)</f>
        <v>0</v>
      </c>
      <c r="I540" s="66">
        <f t="shared" si="33"/>
        <v>0</v>
      </c>
      <c r="K540" s="63">
        <f>SUMIF('ORION ORIGINAL DATA'!$A$8:$A$305,$A540,'ORION ORIGINAL DATA'!$D$8:$D$305)+D540</f>
        <v>0</v>
      </c>
      <c r="L540" s="6">
        <f>SUMIF('NETSUITE ORIGINAL DATA'!$A$8:$A$5000,$A540,'NETSUITE ORIGINAL DATA'!$G$8:$G$5000)</f>
        <v>0</v>
      </c>
      <c r="M540" s="68">
        <f t="shared" si="34"/>
        <v>0</v>
      </c>
      <c r="N540" s="6"/>
      <c r="O540" s="63">
        <f>SUMIF('ORION ORIGINAL DATA'!$A$8:$A$305,$A540,'ORION ORIGINAL DATA'!$E$8:$E$305)-D540</f>
        <v>0</v>
      </c>
      <c r="P540" s="6">
        <f>SUMIF('NETSUITE ORIGINAL DATA'!$A$8:$A$5000,$A540,'NETSUITE ORIGINAL DATA'!$E$8:$E$5000)-SUMIF('NETSUITE ORIGINAL DATA'!$A$8:$A$5000,$A540,'NETSUITE ORIGINAL DATA'!$G$8:$G$5000)</f>
        <v>0</v>
      </c>
      <c r="Q540" s="66">
        <f t="shared" si="35"/>
        <v>0</v>
      </c>
      <c r="R540" s="8"/>
    </row>
    <row r="541" spans="1:18" s="30" customFormat="1" x14ac:dyDescent="0.15">
      <c r="A541" s="15" t="s">
        <v>591</v>
      </c>
      <c r="B541" s="30" t="str">
        <f>IFERROR(VLOOKUP(A541,'NETSUITE ORIGINAL DATA'!$A$8:$J$957,2,FALSE),0)</f>
        <v>Mini Vehicle - 4 Pack Retail - NEW* MOQ 15,000</v>
      </c>
      <c r="C541" s="6"/>
      <c r="D541" s="63">
        <f>IFERROR(VLOOKUP($A541,'ORION ORIGINAL DATA'!$A$231:$H$234,3,0),0)</f>
        <v>0</v>
      </c>
      <c r="E541" s="6">
        <f>IFERROR(VLOOKUP($A541,'ORION ORIGINAL DATA'!$A$237:$H$305,3,0),0)</f>
        <v>0</v>
      </c>
      <c r="F541" s="6">
        <f>SUMIF('ORION ORIGINAL DATA'!$A$8:$A$228,$A541,'ORION ORIGINAL DATA'!$C$8:$C$228)</f>
        <v>0</v>
      </c>
      <c r="G541" s="8">
        <f t="shared" si="32"/>
        <v>0</v>
      </c>
      <c r="H541" s="6">
        <f>SUMIF('NETSUITE ORIGINAL DATA'!$A$8:$A$5000,$A541,'NETSUITE ORIGINAL DATA'!$E$8:$E$5000)</f>
        <v>0</v>
      </c>
      <c r="I541" s="66">
        <f t="shared" si="33"/>
        <v>0</v>
      </c>
      <c r="K541" s="63">
        <f>SUMIF('ORION ORIGINAL DATA'!$A$8:$A$305,$A541,'ORION ORIGINAL DATA'!$D$8:$D$305)+D541</f>
        <v>0</v>
      </c>
      <c r="L541" s="6">
        <f>SUMIF('NETSUITE ORIGINAL DATA'!$A$8:$A$5000,$A541,'NETSUITE ORIGINAL DATA'!$G$8:$G$5000)</f>
        <v>0</v>
      </c>
      <c r="M541" s="68">
        <f t="shared" si="34"/>
        <v>0</v>
      </c>
      <c r="N541" s="6"/>
      <c r="O541" s="63">
        <f>SUMIF('ORION ORIGINAL DATA'!$A$8:$A$305,$A541,'ORION ORIGINAL DATA'!$E$8:$E$305)-D541</f>
        <v>0</v>
      </c>
      <c r="P541" s="6">
        <f>SUMIF('NETSUITE ORIGINAL DATA'!$A$8:$A$5000,$A541,'NETSUITE ORIGINAL DATA'!$E$8:$E$5000)-SUMIF('NETSUITE ORIGINAL DATA'!$A$8:$A$5000,$A541,'NETSUITE ORIGINAL DATA'!$G$8:$G$5000)</f>
        <v>0</v>
      </c>
      <c r="Q541" s="66">
        <f t="shared" si="35"/>
        <v>0</v>
      </c>
      <c r="R541" s="8"/>
    </row>
    <row r="542" spans="1:18" s="30" customFormat="1" x14ac:dyDescent="0.15">
      <c r="A542" s="15" t="s">
        <v>592</v>
      </c>
      <c r="B542" s="30" t="str">
        <f>IFERROR(VLOOKUP(A542,'NETSUITE ORIGINAL DATA'!$A$8:$J$957,2,FALSE),0)</f>
        <v>Mini Vehicle 4 Pack Thermoform Insert....</v>
      </c>
      <c r="C542" s="6"/>
      <c r="D542" s="63">
        <f>IFERROR(VLOOKUP($A542,'ORION ORIGINAL DATA'!$A$231:$H$234,3,0),0)</f>
        <v>0</v>
      </c>
      <c r="E542" s="6">
        <f>IFERROR(VLOOKUP($A542,'ORION ORIGINAL DATA'!$A$237:$H$305,3,0),0)</f>
        <v>0</v>
      </c>
      <c r="F542" s="6">
        <f>SUMIF('ORION ORIGINAL DATA'!$A$8:$A$228,$A542,'ORION ORIGINAL DATA'!$C$8:$C$228)</f>
        <v>0</v>
      </c>
      <c r="G542" s="8">
        <f t="shared" si="32"/>
        <v>0</v>
      </c>
      <c r="H542" s="6">
        <f>SUMIF('NETSUITE ORIGINAL DATA'!$A$8:$A$5000,$A542,'NETSUITE ORIGINAL DATA'!$E$8:$E$5000)</f>
        <v>0</v>
      </c>
      <c r="I542" s="66">
        <f t="shared" si="33"/>
        <v>0</v>
      </c>
      <c r="K542" s="63">
        <f>SUMIF('ORION ORIGINAL DATA'!$A$8:$A$305,$A542,'ORION ORIGINAL DATA'!$D$8:$D$305)+D542</f>
        <v>0</v>
      </c>
      <c r="L542" s="6">
        <f>SUMIF('NETSUITE ORIGINAL DATA'!$A$8:$A$5000,$A542,'NETSUITE ORIGINAL DATA'!$G$8:$G$5000)</f>
        <v>0</v>
      </c>
      <c r="M542" s="68">
        <f t="shared" si="34"/>
        <v>0</v>
      </c>
      <c r="N542" s="6"/>
      <c r="O542" s="63">
        <f>SUMIF('ORION ORIGINAL DATA'!$A$8:$A$305,$A542,'ORION ORIGINAL DATA'!$E$8:$E$305)-D542</f>
        <v>0</v>
      </c>
      <c r="P542" s="6">
        <f>SUMIF('NETSUITE ORIGINAL DATA'!$A$8:$A$5000,$A542,'NETSUITE ORIGINAL DATA'!$E$8:$E$5000)-SUMIF('NETSUITE ORIGINAL DATA'!$A$8:$A$5000,$A542,'NETSUITE ORIGINAL DATA'!$G$8:$G$5000)</f>
        <v>0</v>
      </c>
      <c r="Q542" s="66">
        <f t="shared" si="35"/>
        <v>0</v>
      </c>
      <c r="R542" s="8"/>
    </row>
    <row r="543" spans="1:18" s="30" customFormat="1" x14ac:dyDescent="0.15">
      <c r="A543" s="15" t="s">
        <v>593</v>
      </c>
      <c r="B543" s="30" t="str">
        <f>IFERROR(VLOOKUP(A543,'NETSUITE ORIGINAL DATA'!$A$8:$J$957,2,FALSE),0)</f>
        <v>Mini Vehicle Display Master - NEW* - 1,000 SD pricing....</v>
      </c>
      <c r="C543" s="6"/>
      <c r="D543" s="63">
        <f>IFERROR(VLOOKUP($A543,'ORION ORIGINAL DATA'!$A$231:$H$234,3,0),0)</f>
        <v>0</v>
      </c>
      <c r="E543" s="6">
        <f>IFERROR(VLOOKUP($A543,'ORION ORIGINAL DATA'!$A$237:$H$305,3,0),0)</f>
        <v>0</v>
      </c>
      <c r="F543" s="6">
        <f>SUMIF('ORION ORIGINAL DATA'!$A$8:$A$228,$A543,'ORION ORIGINAL DATA'!$C$8:$C$228)</f>
        <v>0</v>
      </c>
      <c r="G543" s="8">
        <f t="shared" si="32"/>
        <v>0</v>
      </c>
      <c r="H543" s="6">
        <f>SUMIF('NETSUITE ORIGINAL DATA'!$A$8:$A$5000,$A543,'NETSUITE ORIGINAL DATA'!$E$8:$E$5000)</f>
        <v>0</v>
      </c>
      <c r="I543" s="66">
        <f t="shared" si="33"/>
        <v>0</v>
      </c>
      <c r="K543" s="63">
        <f>SUMIF('ORION ORIGINAL DATA'!$A$8:$A$305,$A543,'ORION ORIGINAL DATA'!$D$8:$D$305)+D543</f>
        <v>0</v>
      </c>
      <c r="L543" s="6">
        <f>SUMIF('NETSUITE ORIGINAL DATA'!$A$8:$A$5000,$A543,'NETSUITE ORIGINAL DATA'!$G$8:$G$5000)</f>
        <v>0</v>
      </c>
      <c r="M543" s="68">
        <f t="shared" si="34"/>
        <v>0</v>
      </c>
      <c r="N543" s="6"/>
      <c r="O543" s="63">
        <f>SUMIF('ORION ORIGINAL DATA'!$A$8:$A$305,$A543,'ORION ORIGINAL DATA'!$E$8:$E$305)-D543</f>
        <v>0</v>
      </c>
      <c r="P543" s="6">
        <f>SUMIF('NETSUITE ORIGINAL DATA'!$A$8:$A$5000,$A543,'NETSUITE ORIGINAL DATA'!$E$8:$E$5000)-SUMIF('NETSUITE ORIGINAL DATA'!$A$8:$A$5000,$A543,'NETSUITE ORIGINAL DATA'!$G$8:$G$5000)</f>
        <v>0</v>
      </c>
      <c r="Q543" s="66">
        <f t="shared" si="35"/>
        <v>0</v>
      </c>
      <c r="R543" s="8"/>
    </row>
    <row r="544" spans="1:18" s="30" customFormat="1" x14ac:dyDescent="0.15">
      <c r="A544" s="15" t="s">
        <v>594</v>
      </c>
      <c r="B544" s="30" t="str">
        <f>IFERROR(VLOOKUP(A544,'NETSUITE ORIGINAL DATA'!$A$8:$J$957,2,FALSE),0)</f>
        <v>Mini Vehicle Display Retail - NEW* MOQ 1,000 SD..</v>
      </c>
      <c r="C544" s="6"/>
      <c r="D544" s="63">
        <f>IFERROR(VLOOKUP($A544,'ORION ORIGINAL DATA'!$A$231:$H$234,3,0),0)</f>
        <v>0</v>
      </c>
      <c r="E544" s="6">
        <f>IFERROR(VLOOKUP($A544,'ORION ORIGINAL DATA'!$A$237:$H$305,3,0),0)</f>
        <v>0</v>
      </c>
      <c r="F544" s="6">
        <f>SUMIF('ORION ORIGINAL DATA'!$A$8:$A$228,$A544,'ORION ORIGINAL DATA'!$C$8:$C$228)</f>
        <v>0</v>
      </c>
      <c r="G544" s="8">
        <f t="shared" si="32"/>
        <v>0</v>
      </c>
      <c r="H544" s="6">
        <f>SUMIF('NETSUITE ORIGINAL DATA'!$A$8:$A$5000,$A544,'NETSUITE ORIGINAL DATA'!$E$8:$E$5000)</f>
        <v>0</v>
      </c>
      <c r="I544" s="66">
        <f t="shared" si="33"/>
        <v>0</v>
      </c>
      <c r="K544" s="63">
        <f>SUMIF('ORION ORIGINAL DATA'!$A$8:$A$305,$A544,'ORION ORIGINAL DATA'!$D$8:$D$305)+D544</f>
        <v>0</v>
      </c>
      <c r="L544" s="6">
        <f>SUMIF('NETSUITE ORIGINAL DATA'!$A$8:$A$5000,$A544,'NETSUITE ORIGINAL DATA'!$G$8:$G$5000)</f>
        <v>0</v>
      </c>
      <c r="M544" s="68">
        <f t="shared" si="34"/>
        <v>0</v>
      </c>
      <c r="N544" s="6"/>
      <c r="O544" s="63">
        <f>SUMIF('ORION ORIGINAL DATA'!$A$8:$A$305,$A544,'ORION ORIGINAL DATA'!$E$8:$E$305)-D544</f>
        <v>0</v>
      </c>
      <c r="P544" s="6">
        <f>SUMIF('NETSUITE ORIGINAL DATA'!$A$8:$A$5000,$A544,'NETSUITE ORIGINAL DATA'!$E$8:$E$5000)-SUMIF('NETSUITE ORIGINAL DATA'!$A$8:$A$5000,$A544,'NETSUITE ORIGINAL DATA'!$G$8:$G$5000)</f>
        <v>0</v>
      </c>
      <c r="Q544" s="66">
        <f t="shared" si="35"/>
        <v>0</v>
      </c>
      <c r="R544" s="8"/>
    </row>
    <row r="545" spans="1:18" s="30" customFormat="1" x14ac:dyDescent="0.15">
      <c r="A545" s="15" t="s">
        <v>595</v>
      </c>
      <c r="B545" s="30" t="str">
        <f>IFERROR(VLOOKUP(A545,'NETSUITE ORIGINAL DATA'!$A$8:$J$957,2,FALSE),0)</f>
        <v>Green Eats Rounded Plate Master Carton - 200T</v>
      </c>
      <c r="C545" s="6"/>
      <c r="D545" s="63">
        <f>IFERROR(VLOOKUP($A545,'ORION ORIGINAL DATA'!$A$231:$H$234,3,0),0)</f>
        <v>0</v>
      </c>
      <c r="E545" s="6">
        <f>IFERROR(VLOOKUP($A545,'ORION ORIGINAL DATA'!$A$237:$H$305,3,0),0)</f>
        <v>0</v>
      </c>
      <c r="F545" s="6">
        <f>SUMIF('ORION ORIGINAL DATA'!$A$8:$A$228,$A545,'ORION ORIGINAL DATA'!$C$8:$C$228)</f>
        <v>0</v>
      </c>
      <c r="G545" s="8">
        <f t="shared" si="32"/>
        <v>0</v>
      </c>
      <c r="H545" s="6">
        <f>SUMIF('NETSUITE ORIGINAL DATA'!$A$8:$A$5000,$A545,'NETSUITE ORIGINAL DATA'!$E$8:$E$5000)</f>
        <v>0</v>
      </c>
      <c r="I545" s="66">
        <f t="shared" si="33"/>
        <v>0</v>
      </c>
      <c r="K545" s="63">
        <f>SUMIF('ORION ORIGINAL DATA'!$A$8:$A$305,$A545,'ORION ORIGINAL DATA'!$D$8:$D$305)+D545</f>
        <v>0</v>
      </c>
      <c r="L545" s="6">
        <f>SUMIF('NETSUITE ORIGINAL DATA'!$A$8:$A$5000,$A545,'NETSUITE ORIGINAL DATA'!$G$8:$G$5000)</f>
        <v>0</v>
      </c>
      <c r="M545" s="68">
        <f t="shared" si="34"/>
        <v>0</v>
      </c>
      <c r="N545" s="6"/>
      <c r="O545" s="63">
        <f>SUMIF('ORION ORIGINAL DATA'!$A$8:$A$305,$A545,'ORION ORIGINAL DATA'!$E$8:$E$305)-D545</f>
        <v>0</v>
      </c>
      <c r="P545" s="6">
        <f>SUMIF('NETSUITE ORIGINAL DATA'!$A$8:$A$5000,$A545,'NETSUITE ORIGINAL DATA'!$E$8:$E$5000)-SUMIF('NETSUITE ORIGINAL DATA'!$A$8:$A$5000,$A545,'NETSUITE ORIGINAL DATA'!$G$8:$G$5000)</f>
        <v>0</v>
      </c>
      <c r="Q545" s="66">
        <f t="shared" si="35"/>
        <v>0</v>
      </c>
      <c r="R545" s="8"/>
    </row>
    <row r="546" spans="1:18" s="30" customFormat="1" x14ac:dyDescent="0.15">
      <c r="A546" s="15" t="s">
        <v>596</v>
      </c>
      <c r="B546" s="30" t="str">
        <f>IFERROR(VLOOKUP(A546,'NETSUITE ORIGINAL DATA'!$A$8:$J$957,2,FALSE),0)</f>
        <v>Green Eats Rounded Plate Retail Package - 32ect</v>
      </c>
      <c r="C546" s="6"/>
      <c r="D546" s="63">
        <f>IFERROR(VLOOKUP($A546,'ORION ORIGINAL DATA'!$A$231:$H$234,3,0),0)</f>
        <v>0</v>
      </c>
      <c r="E546" s="6">
        <f>IFERROR(VLOOKUP($A546,'ORION ORIGINAL DATA'!$A$237:$H$305,3,0),0)</f>
        <v>0</v>
      </c>
      <c r="F546" s="6">
        <f>SUMIF('ORION ORIGINAL DATA'!$A$8:$A$228,$A546,'ORION ORIGINAL DATA'!$C$8:$C$228)</f>
        <v>0</v>
      </c>
      <c r="G546" s="8">
        <f t="shared" si="32"/>
        <v>0</v>
      </c>
      <c r="H546" s="6">
        <f>SUMIF('NETSUITE ORIGINAL DATA'!$A$8:$A$5000,$A546,'NETSUITE ORIGINAL DATA'!$E$8:$E$5000)</f>
        <v>0</v>
      </c>
      <c r="I546" s="66">
        <f t="shared" si="33"/>
        <v>0</v>
      </c>
      <c r="K546" s="63">
        <f>SUMIF('ORION ORIGINAL DATA'!$A$8:$A$305,$A546,'ORION ORIGINAL DATA'!$D$8:$D$305)+D546</f>
        <v>0</v>
      </c>
      <c r="L546" s="6">
        <f>SUMIF('NETSUITE ORIGINAL DATA'!$A$8:$A$5000,$A546,'NETSUITE ORIGINAL DATA'!$G$8:$G$5000)</f>
        <v>0</v>
      </c>
      <c r="M546" s="68">
        <f t="shared" si="34"/>
        <v>0</v>
      </c>
      <c r="N546" s="6"/>
      <c r="O546" s="63">
        <f>SUMIF('ORION ORIGINAL DATA'!$A$8:$A$305,$A546,'ORION ORIGINAL DATA'!$E$8:$E$305)-D546</f>
        <v>0</v>
      </c>
      <c r="P546" s="6">
        <f>SUMIF('NETSUITE ORIGINAL DATA'!$A$8:$A$5000,$A546,'NETSUITE ORIGINAL DATA'!$E$8:$E$5000)-SUMIF('NETSUITE ORIGINAL DATA'!$A$8:$A$5000,$A546,'NETSUITE ORIGINAL DATA'!$G$8:$G$5000)</f>
        <v>0</v>
      </c>
      <c r="Q546" s="66">
        <f t="shared" si="35"/>
        <v>0</v>
      </c>
      <c r="R546" s="8"/>
    </row>
    <row r="547" spans="1:18" s="30" customFormat="1" x14ac:dyDescent="0.15">
      <c r="A547" s="15" t="s">
        <v>1595</v>
      </c>
      <c r="B547" s="30" t="str">
        <f>IFERROR(VLOOKUP(A547,'NETSUITE ORIGINAL DATA'!$A$8:$J$957,2,FALSE),0)</f>
        <v>Parking Garage Master Carton - 200T</v>
      </c>
      <c r="C547" s="6"/>
      <c r="D547" s="63">
        <f>IFERROR(VLOOKUP($A547,'ORION ORIGINAL DATA'!$A$231:$H$234,3,0),0)</f>
        <v>0</v>
      </c>
      <c r="E547" s="6">
        <f>IFERROR(VLOOKUP($A547,'ORION ORIGINAL DATA'!$A$237:$H$305,3,0),0)</f>
        <v>0</v>
      </c>
      <c r="F547" s="6">
        <f>SUMIF('ORION ORIGINAL DATA'!$A$8:$A$228,$A547,'ORION ORIGINAL DATA'!$C$8:$C$228)</f>
        <v>0</v>
      </c>
      <c r="G547" s="8">
        <f t="shared" si="32"/>
        <v>0</v>
      </c>
      <c r="H547" s="6">
        <f>SUMIF('NETSUITE ORIGINAL DATA'!$A$8:$A$5000,$A547,'NETSUITE ORIGINAL DATA'!$E$8:$E$5000)</f>
        <v>0</v>
      </c>
      <c r="I547" s="66">
        <f t="shared" si="33"/>
        <v>0</v>
      </c>
      <c r="K547" s="63">
        <f>SUMIF('ORION ORIGINAL DATA'!$A$8:$A$305,$A547,'ORION ORIGINAL DATA'!$D$8:$D$305)+D547</f>
        <v>0</v>
      </c>
      <c r="L547" s="6">
        <f>SUMIF('NETSUITE ORIGINAL DATA'!$A$8:$A$5000,$A547,'NETSUITE ORIGINAL DATA'!$G$8:$G$5000)</f>
        <v>0</v>
      </c>
      <c r="M547" s="68">
        <f t="shared" si="34"/>
        <v>0</v>
      </c>
      <c r="N547" s="6"/>
      <c r="O547" s="63">
        <f>SUMIF('ORION ORIGINAL DATA'!$A$8:$A$305,$A547,'ORION ORIGINAL DATA'!$E$8:$E$305)-D547</f>
        <v>0</v>
      </c>
      <c r="P547" s="6">
        <f>SUMIF('NETSUITE ORIGINAL DATA'!$A$8:$A$5000,$A547,'NETSUITE ORIGINAL DATA'!$E$8:$E$5000)-SUMIF('NETSUITE ORIGINAL DATA'!$A$8:$A$5000,$A547,'NETSUITE ORIGINAL DATA'!$G$8:$G$5000)</f>
        <v>0</v>
      </c>
      <c r="Q547" s="66">
        <f t="shared" si="35"/>
        <v>0</v>
      </c>
      <c r="R547" s="8"/>
    </row>
    <row r="548" spans="1:18" s="30" customFormat="1" x14ac:dyDescent="0.15">
      <c r="A548" s="15" t="s">
        <v>1597</v>
      </c>
      <c r="B548" s="30" t="str">
        <f>IFERROR(VLOOKUP(A548,'NETSUITE ORIGINAL DATA'!$A$8:$J$957,2,FALSE),0)</f>
        <v>Parking Garage Retail Carton - 1C Flexo, 125T</v>
      </c>
      <c r="C548" s="6"/>
      <c r="D548" s="63">
        <f>IFERROR(VLOOKUP($A548,'ORION ORIGINAL DATA'!$A$231:$H$234,3,0),0)</f>
        <v>0</v>
      </c>
      <c r="E548" s="6">
        <f>IFERROR(VLOOKUP($A548,'ORION ORIGINAL DATA'!$A$237:$H$305,3,0),0)</f>
        <v>0</v>
      </c>
      <c r="F548" s="6">
        <f>SUMIF('ORION ORIGINAL DATA'!$A$8:$A$228,$A548,'ORION ORIGINAL DATA'!$C$8:$C$228)</f>
        <v>0</v>
      </c>
      <c r="G548" s="8">
        <f t="shared" si="32"/>
        <v>0</v>
      </c>
      <c r="H548" s="6">
        <f>SUMIF('NETSUITE ORIGINAL DATA'!$A$8:$A$5000,$A548,'NETSUITE ORIGINAL DATA'!$E$8:$E$5000)</f>
        <v>0</v>
      </c>
      <c r="I548" s="66">
        <f t="shared" si="33"/>
        <v>0</v>
      </c>
      <c r="K548" s="63">
        <f>SUMIF('ORION ORIGINAL DATA'!$A$8:$A$305,$A548,'ORION ORIGINAL DATA'!$D$8:$D$305)+D548</f>
        <v>0</v>
      </c>
      <c r="L548" s="6">
        <f>SUMIF('NETSUITE ORIGINAL DATA'!$A$8:$A$5000,$A548,'NETSUITE ORIGINAL DATA'!$G$8:$G$5000)</f>
        <v>0</v>
      </c>
      <c r="M548" s="68">
        <f t="shared" si="34"/>
        <v>0</v>
      </c>
      <c r="N548" s="6"/>
      <c r="O548" s="63">
        <f>SUMIF('ORION ORIGINAL DATA'!$A$8:$A$305,$A548,'ORION ORIGINAL DATA'!$E$8:$E$305)-D548</f>
        <v>0</v>
      </c>
      <c r="P548" s="6">
        <f>SUMIF('NETSUITE ORIGINAL DATA'!$A$8:$A$5000,$A548,'NETSUITE ORIGINAL DATA'!$E$8:$E$5000)-SUMIF('NETSUITE ORIGINAL DATA'!$A$8:$A$5000,$A548,'NETSUITE ORIGINAL DATA'!$G$8:$G$5000)</f>
        <v>0</v>
      </c>
      <c r="Q548" s="66">
        <f t="shared" si="35"/>
        <v>0</v>
      </c>
      <c r="R548" s="8"/>
    </row>
    <row r="549" spans="1:18" s="30" customFormat="1" x14ac:dyDescent="0.15">
      <c r="A549" s="15" t="s">
        <v>1599</v>
      </c>
      <c r="B549" s="30" t="str">
        <f>IFERROR(VLOOKUP(A549,'NETSUITE ORIGINAL DATA'!$A$8:$J$957,2,FALSE),0)</f>
        <v>Parking Garage Retail Sleeve - 4CP</v>
      </c>
      <c r="C549" s="6"/>
      <c r="D549" s="63">
        <f>IFERROR(VLOOKUP($A549,'ORION ORIGINAL DATA'!$A$231:$H$234,3,0),0)</f>
        <v>0</v>
      </c>
      <c r="E549" s="6">
        <f>IFERROR(VLOOKUP($A549,'ORION ORIGINAL DATA'!$A$237:$H$305,3,0),0)</f>
        <v>0</v>
      </c>
      <c r="F549" s="6">
        <f>SUMIF('ORION ORIGINAL DATA'!$A$8:$A$228,$A549,'ORION ORIGINAL DATA'!$C$8:$C$228)</f>
        <v>0</v>
      </c>
      <c r="G549" s="8">
        <f t="shared" si="32"/>
        <v>0</v>
      </c>
      <c r="H549" s="6">
        <f>SUMIF('NETSUITE ORIGINAL DATA'!$A$8:$A$5000,$A549,'NETSUITE ORIGINAL DATA'!$E$8:$E$5000)</f>
        <v>0</v>
      </c>
      <c r="I549" s="66">
        <f t="shared" si="33"/>
        <v>0</v>
      </c>
      <c r="K549" s="63">
        <f>SUMIF('ORION ORIGINAL DATA'!$A$8:$A$305,$A549,'ORION ORIGINAL DATA'!$D$8:$D$305)+D549</f>
        <v>0</v>
      </c>
      <c r="L549" s="6">
        <f>SUMIF('NETSUITE ORIGINAL DATA'!$A$8:$A$5000,$A549,'NETSUITE ORIGINAL DATA'!$G$8:$G$5000)</f>
        <v>0</v>
      </c>
      <c r="M549" s="68">
        <f t="shared" si="34"/>
        <v>0</v>
      </c>
      <c r="N549" s="6"/>
      <c r="O549" s="63">
        <f>SUMIF('ORION ORIGINAL DATA'!$A$8:$A$305,$A549,'ORION ORIGINAL DATA'!$E$8:$E$305)-D549</f>
        <v>0</v>
      </c>
      <c r="P549" s="6">
        <f>SUMIF('NETSUITE ORIGINAL DATA'!$A$8:$A$5000,$A549,'NETSUITE ORIGINAL DATA'!$E$8:$E$5000)-SUMIF('NETSUITE ORIGINAL DATA'!$A$8:$A$5000,$A549,'NETSUITE ORIGINAL DATA'!$G$8:$G$5000)</f>
        <v>0</v>
      </c>
      <c r="Q549" s="66">
        <f t="shared" si="35"/>
        <v>0</v>
      </c>
      <c r="R549" s="8"/>
    </row>
    <row r="550" spans="1:18" s="30" customFormat="1" x14ac:dyDescent="0.15">
      <c r="A550" s="15" t="s">
        <v>597</v>
      </c>
      <c r="B550" s="30" t="str">
        <f>IFERROR(VLOOKUP(A550,'NETSUITE ORIGINAL DATA'!$A$8:$J$957,2,FALSE),0)</f>
        <v>Pickup Truck Retail Package - MOQ 30,000..</v>
      </c>
      <c r="C550" s="6"/>
      <c r="D550" s="63">
        <f>IFERROR(VLOOKUP($A550,'ORION ORIGINAL DATA'!$A$231:$H$234,3,0),0)</f>
        <v>0</v>
      </c>
      <c r="E550" s="6">
        <f>IFERROR(VLOOKUP($A550,'ORION ORIGINAL DATA'!$A$237:$H$305,3,0),0)</f>
        <v>0</v>
      </c>
      <c r="F550" s="6">
        <f>SUMIF('ORION ORIGINAL DATA'!$A$8:$A$228,$A550,'ORION ORIGINAL DATA'!$C$8:$C$228)</f>
        <v>0</v>
      </c>
      <c r="G550" s="8">
        <f t="shared" si="32"/>
        <v>0</v>
      </c>
      <c r="H550" s="6">
        <f>SUMIF('NETSUITE ORIGINAL DATA'!$A$8:$A$5000,$A550,'NETSUITE ORIGINAL DATA'!$E$8:$E$5000)</f>
        <v>0</v>
      </c>
      <c r="I550" s="66">
        <f t="shared" si="33"/>
        <v>0</v>
      </c>
      <c r="K550" s="63">
        <f>SUMIF('ORION ORIGINAL DATA'!$A$8:$A$305,$A550,'ORION ORIGINAL DATA'!$D$8:$D$305)+D550</f>
        <v>0</v>
      </c>
      <c r="L550" s="6">
        <f>SUMIF('NETSUITE ORIGINAL DATA'!$A$8:$A$5000,$A550,'NETSUITE ORIGINAL DATA'!$G$8:$G$5000)</f>
        <v>0</v>
      </c>
      <c r="M550" s="68">
        <f t="shared" si="34"/>
        <v>0</v>
      </c>
      <c r="N550" s="6"/>
      <c r="O550" s="63">
        <f>SUMIF('ORION ORIGINAL DATA'!$A$8:$A$305,$A550,'ORION ORIGINAL DATA'!$E$8:$E$305)-D550</f>
        <v>0</v>
      </c>
      <c r="P550" s="6">
        <f>SUMIF('NETSUITE ORIGINAL DATA'!$A$8:$A$5000,$A550,'NETSUITE ORIGINAL DATA'!$E$8:$E$5000)-SUMIF('NETSUITE ORIGINAL DATA'!$A$8:$A$5000,$A550,'NETSUITE ORIGINAL DATA'!$G$8:$G$5000)</f>
        <v>0</v>
      </c>
      <c r="Q550" s="66">
        <f t="shared" si="35"/>
        <v>0</v>
      </c>
      <c r="R550" s="8"/>
    </row>
    <row r="551" spans="1:18" s="30" customFormat="1" x14ac:dyDescent="0.15">
      <c r="A551" s="15" t="s">
        <v>598</v>
      </c>
      <c r="B551" s="30" t="str">
        <f>IFERROR(VLOOKUP(A551,'NETSUITE ORIGINAL DATA'!$A$8:$J$957,2,FALSE),0)</f>
        <v>Green Toys Dump Truck Puzzle Retail (0.024 Kraft Pack, Glued, 3 prints)- MOQ, 30,000</v>
      </c>
      <c r="C551" s="6"/>
      <c r="D551" s="63">
        <f>IFERROR(VLOOKUP($A551,'ORION ORIGINAL DATA'!$A$231:$H$234,3,0),0)</f>
        <v>0</v>
      </c>
      <c r="E551" s="6">
        <f>IFERROR(VLOOKUP($A551,'ORION ORIGINAL DATA'!$A$237:$H$305,3,0),0)</f>
        <v>0</v>
      </c>
      <c r="F551" s="6">
        <f>SUMIF('ORION ORIGINAL DATA'!$A$8:$A$228,$A551,'ORION ORIGINAL DATA'!$C$8:$C$228)</f>
        <v>0</v>
      </c>
      <c r="G551" s="8">
        <f t="shared" si="32"/>
        <v>0</v>
      </c>
      <c r="H551" s="6">
        <f>SUMIF('NETSUITE ORIGINAL DATA'!$A$8:$A$5000,$A551,'NETSUITE ORIGINAL DATA'!$E$8:$E$5000)</f>
        <v>0</v>
      </c>
      <c r="I551" s="66">
        <f t="shared" si="33"/>
        <v>0</v>
      </c>
      <c r="K551" s="63">
        <f>SUMIF('ORION ORIGINAL DATA'!$A$8:$A$305,$A551,'ORION ORIGINAL DATA'!$D$8:$D$305)+D551</f>
        <v>0</v>
      </c>
      <c r="L551" s="6">
        <f>SUMIF('NETSUITE ORIGINAL DATA'!$A$8:$A$5000,$A551,'NETSUITE ORIGINAL DATA'!$G$8:$G$5000)</f>
        <v>0</v>
      </c>
      <c r="M551" s="68">
        <f t="shared" si="34"/>
        <v>0</v>
      </c>
      <c r="N551" s="6"/>
      <c r="O551" s="63">
        <f>SUMIF('ORION ORIGINAL DATA'!$A$8:$A$305,$A551,'ORION ORIGINAL DATA'!$E$8:$E$305)-D551</f>
        <v>0</v>
      </c>
      <c r="P551" s="6">
        <f>SUMIF('NETSUITE ORIGINAL DATA'!$A$8:$A$5000,$A551,'NETSUITE ORIGINAL DATA'!$E$8:$E$5000)-SUMIF('NETSUITE ORIGINAL DATA'!$A$8:$A$5000,$A551,'NETSUITE ORIGINAL DATA'!$G$8:$G$5000)</f>
        <v>0</v>
      </c>
      <c r="Q551" s="66">
        <f t="shared" si="35"/>
        <v>0</v>
      </c>
      <c r="R551" s="8"/>
    </row>
    <row r="552" spans="1:18" s="30" customFormat="1" x14ac:dyDescent="0.15">
      <c r="A552" s="15" t="s">
        <v>599</v>
      </c>
      <c r="B552" s="30" t="str">
        <f>IFERROR(VLOOKUP(A552,'NETSUITE ORIGINAL DATA'!$A$8:$J$957,2,FALSE),0)</f>
        <v>Dump Truck Puzzle Thermoform Insert (0.020 Thick) - MOQ, 10,000</v>
      </c>
      <c r="C552" s="6"/>
      <c r="D552" s="63">
        <f>IFERROR(VLOOKUP($A552,'ORION ORIGINAL DATA'!$A$231:$H$234,3,0),0)</f>
        <v>0</v>
      </c>
      <c r="E552" s="6">
        <f>IFERROR(VLOOKUP($A552,'ORION ORIGINAL DATA'!$A$237:$H$305,3,0),0)</f>
        <v>0</v>
      </c>
      <c r="F552" s="6">
        <f>SUMIF('ORION ORIGINAL DATA'!$A$8:$A$228,$A552,'ORION ORIGINAL DATA'!$C$8:$C$228)</f>
        <v>0</v>
      </c>
      <c r="G552" s="8">
        <f t="shared" si="32"/>
        <v>0</v>
      </c>
      <c r="H552" s="6">
        <f>SUMIF('NETSUITE ORIGINAL DATA'!$A$8:$A$5000,$A552,'NETSUITE ORIGINAL DATA'!$E$8:$E$5000)</f>
        <v>0</v>
      </c>
      <c r="I552" s="66">
        <f t="shared" si="33"/>
        <v>0</v>
      </c>
      <c r="K552" s="63">
        <f>SUMIF('ORION ORIGINAL DATA'!$A$8:$A$305,$A552,'ORION ORIGINAL DATA'!$D$8:$D$305)+D552</f>
        <v>0</v>
      </c>
      <c r="L552" s="6">
        <f>SUMIF('NETSUITE ORIGINAL DATA'!$A$8:$A$5000,$A552,'NETSUITE ORIGINAL DATA'!$G$8:$G$5000)</f>
        <v>0</v>
      </c>
      <c r="M552" s="68">
        <f t="shared" si="34"/>
        <v>0</v>
      </c>
      <c r="N552" s="6"/>
      <c r="O552" s="63">
        <f>SUMIF('ORION ORIGINAL DATA'!$A$8:$A$305,$A552,'ORION ORIGINAL DATA'!$E$8:$E$305)-D552</f>
        <v>0</v>
      </c>
      <c r="P552" s="6">
        <f>SUMIF('NETSUITE ORIGINAL DATA'!$A$8:$A$5000,$A552,'NETSUITE ORIGINAL DATA'!$E$8:$E$5000)-SUMIF('NETSUITE ORIGINAL DATA'!$A$8:$A$5000,$A552,'NETSUITE ORIGINAL DATA'!$G$8:$G$5000)</f>
        <v>0</v>
      </c>
      <c r="Q552" s="66">
        <f t="shared" si="35"/>
        <v>0</v>
      </c>
      <c r="R552" s="8"/>
    </row>
    <row r="553" spans="1:18" s="30" customFormat="1" x14ac:dyDescent="0.15">
      <c r="A553" s="15" t="s">
        <v>600</v>
      </c>
      <c r="B553" s="30" t="str">
        <f>IFERROR(VLOOKUP(A553,'NETSUITE ORIGINAL DATA'!$A$8:$J$957,2,FALSE),0)</f>
        <v>Green Toys Gardening Puzzle Retail (0.024 Kraft Pack, Glued, 3 prints)..- MOQ, 30,000</v>
      </c>
      <c r="C553" s="6"/>
      <c r="D553" s="63">
        <f>IFERROR(VLOOKUP($A553,'ORION ORIGINAL DATA'!$A$231:$H$234,3,0),0)</f>
        <v>0</v>
      </c>
      <c r="E553" s="6">
        <f>IFERROR(VLOOKUP($A553,'ORION ORIGINAL DATA'!$A$237:$H$305,3,0),0)</f>
        <v>0</v>
      </c>
      <c r="F553" s="6">
        <f>SUMIF('ORION ORIGINAL DATA'!$A$8:$A$228,$A553,'ORION ORIGINAL DATA'!$C$8:$C$228)</f>
        <v>0</v>
      </c>
      <c r="G553" s="8">
        <f t="shared" si="32"/>
        <v>0</v>
      </c>
      <c r="H553" s="6">
        <f>SUMIF('NETSUITE ORIGINAL DATA'!$A$8:$A$5000,$A553,'NETSUITE ORIGINAL DATA'!$E$8:$E$5000)</f>
        <v>0</v>
      </c>
      <c r="I553" s="66">
        <f t="shared" si="33"/>
        <v>0</v>
      </c>
      <c r="K553" s="63">
        <f>SUMIF('ORION ORIGINAL DATA'!$A$8:$A$305,$A553,'ORION ORIGINAL DATA'!$D$8:$D$305)+D553</f>
        <v>0</v>
      </c>
      <c r="L553" s="6">
        <f>SUMIF('NETSUITE ORIGINAL DATA'!$A$8:$A$5000,$A553,'NETSUITE ORIGINAL DATA'!$G$8:$G$5000)</f>
        <v>0</v>
      </c>
      <c r="M553" s="68">
        <f t="shared" si="34"/>
        <v>0</v>
      </c>
      <c r="N553" s="6"/>
      <c r="O553" s="63">
        <f>SUMIF('ORION ORIGINAL DATA'!$A$8:$A$305,$A553,'ORION ORIGINAL DATA'!$E$8:$E$305)-D553</f>
        <v>0</v>
      </c>
      <c r="P553" s="6">
        <f>SUMIF('NETSUITE ORIGINAL DATA'!$A$8:$A$5000,$A553,'NETSUITE ORIGINAL DATA'!$E$8:$E$5000)-SUMIF('NETSUITE ORIGINAL DATA'!$A$8:$A$5000,$A553,'NETSUITE ORIGINAL DATA'!$G$8:$G$5000)</f>
        <v>0</v>
      </c>
      <c r="Q553" s="66">
        <f t="shared" si="35"/>
        <v>0</v>
      </c>
      <c r="R553" s="8"/>
    </row>
    <row r="554" spans="1:18" s="30" customFormat="1" x14ac:dyDescent="0.15">
      <c r="A554" s="15" t="s">
        <v>601</v>
      </c>
      <c r="B554" s="30" t="str">
        <f>IFERROR(VLOOKUP(A554,'NETSUITE ORIGINAL DATA'!$A$8:$J$957,2,FALSE),0)</f>
        <v>Gardening Puzzle Thermoform Insert  (0.020 Thick)- MOQ, 10,000</v>
      </c>
      <c r="C554" s="6"/>
      <c r="D554" s="63">
        <f>IFERROR(VLOOKUP($A554,'ORION ORIGINAL DATA'!$A$231:$H$234,3,0),0)</f>
        <v>0</v>
      </c>
      <c r="E554" s="6">
        <f>IFERROR(VLOOKUP($A554,'ORION ORIGINAL DATA'!$A$237:$H$305,3,0),0)</f>
        <v>0</v>
      </c>
      <c r="F554" s="6">
        <f>SUMIF('ORION ORIGINAL DATA'!$A$8:$A$228,$A554,'ORION ORIGINAL DATA'!$C$8:$C$228)</f>
        <v>0</v>
      </c>
      <c r="G554" s="8">
        <f t="shared" si="32"/>
        <v>0</v>
      </c>
      <c r="H554" s="6">
        <f>SUMIF('NETSUITE ORIGINAL DATA'!$A$8:$A$5000,$A554,'NETSUITE ORIGINAL DATA'!$E$8:$E$5000)</f>
        <v>0</v>
      </c>
      <c r="I554" s="66">
        <f t="shared" si="33"/>
        <v>0</v>
      </c>
      <c r="K554" s="63">
        <f>SUMIF('ORION ORIGINAL DATA'!$A$8:$A$305,$A554,'ORION ORIGINAL DATA'!$D$8:$D$305)+D554</f>
        <v>0</v>
      </c>
      <c r="L554" s="6">
        <f>SUMIF('NETSUITE ORIGINAL DATA'!$A$8:$A$5000,$A554,'NETSUITE ORIGINAL DATA'!$G$8:$G$5000)</f>
        <v>0</v>
      </c>
      <c r="M554" s="68">
        <f t="shared" si="34"/>
        <v>0</v>
      </c>
      <c r="N554" s="6"/>
      <c r="O554" s="63">
        <f>SUMIF('ORION ORIGINAL DATA'!$A$8:$A$305,$A554,'ORION ORIGINAL DATA'!$E$8:$E$305)-D554</f>
        <v>0</v>
      </c>
      <c r="P554" s="6">
        <f>SUMIF('NETSUITE ORIGINAL DATA'!$A$8:$A$5000,$A554,'NETSUITE ORIGINAL DATA'!$E$8:$E$5000)-SUMIF('NETSUITE ORIGINAL DATA'!$A$8:$A$5000,$A554,'NETSUITE ORIGINAL DATA'!$G$8:$G$5000)</f>
        <v>0</v>
      </c>
      <c r="Q554" s="66">
        <f t="shared" si="35"/>
        <v>0</v>
      </c>
      <c r="R554" s="8"/>
    </row>
    <row r="555" spans="1:18" s="30" customFormat="1" x14ac:dyDescent="0.15">
      <c r="A555" s="15" t="s">
        <v>602</v>
      </c>
      <c r="B555" s="30" t="str">
        <f>IFERROR(VLOOKUP(A555,'NETSUITE ORIGINAL DATA'!$A$8:$J$957,2,FALSE),0)</f>
        <v>Green Toys Puzzle Retail Display - 32ECT, MOQ, 5,000....</v>
      </c>
      <c r="C555" s="6"/>
      <c r="D555" s="63">
        <f>IFERROR(VLOOKUP($A555,'ORION ORIGINAL DATA'!$A$231:$H$234,3,0),0)</f>
        <v>0</v>
      </c>
      <c r="E555" s="6">
        <f>IFERROR(VLOOKUP($A555,'ORION ORIGINAL DATA'!$A$237:$H$305,3,0),0)</f>
        <v>0</v>
      </c>
      <c r="F555" s="6">
        <f>SUMIF('ORION ORIGINAL DATA'!$A$8:$A$228,$A555,'ORION ORIGINAL DATA'!$C$8:$C$228)</f>
        <v>0</v>
      </c>
      <c r="G555" s="8">
        <f t="shared" si="32"/>
        <v>0</v>
      </c>
      <c r="H555" s="6">
        <f>SUMIF('NETSUITE ORIGINAL DATA'!$A$8:$A$5000,$A555,'NETSUITE ORIGINAL DATA'!$E$8:$E$5000)</f>
        <v>0</v>
      </c>
      <c r="I555" s="66">
        <f t="shared" si="33"/>
        <v>0</v>
      </c>
      <c r="K555" s="63">
        <f>SUMIF('ORION ORIGINAL DATA'!$A$8:$A$305,$A555,'ORION ORIGINAL DATA'!$D$8:$D$305)+D555</f>
        <v>0</v>
      </c>
      <c r="L555" s="6">
        <f>SUMIF('NETSUITE ORIGINAL DATA'!$A$8:$A$5000,$A555,'NETSUITE ORIGINAL DATA'!$G$8:$G$5000)</f>
        <v>0</v>
      </c>
      <c r="M555" s="68">
        <f t="shared" si="34"/>
        <v>0</v>
      </c>
      <c r="N555" s="6"/>
      <c r="O555" s="63">
        <f>SUMIF('ORION ORIGINAL DATA'!$A$8:$A$305,$A555,'ORION ORIGINAL DATA'!$E$8:$E$305)-D555</f>
        <v>0</v>
      </c>
      <c r="P555" s="6">
        <f>SUMIF('NETSUITE ORIGINAL DATA'!$A$8:$A$5000,$A555,'NETSUITE ORIGINAL DATA'!$E$8:$E$5000)-SUMIF('NETSUITE ORIGINAL DATA'!$A$8:$A$5000,$A555,'NETSUITE ORIGINAL DATA'!$G$8:$G$5000)</f>
        <v>0</v>
      </c>
      <c r="Q555" s="66">
        <f t="shared" si="35"/>
        <v>0</v>
      </c>
      <c r="R555" s="8"/>
    </row>
    <row r="556" spans="1:18" s="30" customFormat="1" x14ac:dyDescent="0.15">
      <c r="A556" s="15" t="s">
        <v>603</v>
      </c>
      <c r="B556" s="30" t="str">
        <f>IFERROR(VLOOKUP(A556,'NETSUITE ORIGINAL DATA'!$A$8:$J$957,2,FALSE),0)</f>
        <v>Green Toys Puzzle Assorted Master Carton - 200T..</v>
      </c>
      <c r="C556" s="6"/>
      <c r="D556" s="63">
        <f>IFERROR(VLOOKUP($A556,'ORION ORIGINAL DATA'!$A$231:$H$234,3,0),0)</f>
        <v>0</v>
      </c>
      <c r="E556" s="6">
        <f>IFERROR(VLOOKUP($A556,'ORION ORIGINAL DATA'!$A$237:$H$305,3,0),0)</f>
        <v>0</v>
      </c>
      <c r="F556" s="6">
        <f>SUMIF('ORION ORIGINAL DATA'!$A$8:$A$228,$A556,'ORION ORIGINAL DATA'!$C$8:$C$228)</f>
        <v>0</v>
      </c>
      <c r="G556" s="8">
        <f t="shared" si="32"/>
        <v>0</v>
      </c>
      <c r="H556" s="6">
        <f>SUMIF('NETSUITE ORIGINAL DATA'!$A$8:$A$5000,$A556,'NETSUITE ORIGINAL DATA'!$E$8:$E$5000)</f>
        <v>0</v>
      </c>
      <c r="I556" s="66">
        <f t="shared" si="33"/>
        <v>0</v>
      </c>
      <c r="K556" s="63">
        <f>SUMIF('ORION ORIGINAL DATA'!$A$8:$A$305,$A556,'ORION ORIGINAL DATA'!$D$8:$D$305)+D556</f>
        <v>0</v>
      </c>
      <c r="L556" s="6">
        <f>SUMIF('NETSUITE ORIGINAL DATA'!$A$8:$A$5000,$A556,'NETSUITE ORIGINAL DATA'!$G$8:$G$5000)</f>
        <v>0</v>
      </c>
      <c r="M556" s="68">
        <f t="shared" si="34"/>
        <v>0</v>
      </c>
      <c r="N556" s="6"/>
      <c r="O556" s="63">
        <f>SUMIF('ORION ORIGINAL DATA'!$A$8:$A$305,$A556,'ORION ORIGINAL DATA'!$E$8:$E$305)-D556</f>
        <v>0</v>
      </c>
      <c r="P556" s="6">
        <f>SUMIF('NETSUITE ORIGINAL DATA'!$A$8:$A$5000,$A556,'NETSUITE ORIGINAL DATA'!$E$8:$E$5000)-SUMIF('NETSUITE ORIGINAL DATA'!$A$8:$A$5000,$A556,'NETSUITE ORIGINAL DATA'!$G$8:$G$5000)</f>
        <v>0</v>
      </c>
      <c r="Q556" s="66">
        <f t="shared" si="35"/>
        <v>0</v>
      </c>
      <c r="R556" s="8"/>
    </row>
    <row r="557" spans="1:18" s="30" customFormat="1" x14ac:dyDescent="0.15">
      <c r="A557" s="15" t="s">
        <v>604</v>
      </c>
      <c r="B557" s="30" t="str">
        <f>IFERROR(VLOOKUP(A557,'NETSUITE ORIGINAL DATA'!$A$8:$J$957,2,FALSE),0)</f>
        <v>Green Toys Puzzle Assorted Master Carton - 200T - 6 Pack....</v>
      </c>
      <c r="C557" s="6"/>
      <c r="D557" s="63">
        <f>IFERROR(VLOOKUP($A557,'ORION ORIGINAL DATA'!$A$231:$H$234,3,0),0)</f>
        <v>0</v>
      </c>
      <c r="E557" s="6">
        <f>IFERROR(VLOOKUP($A557,'ORION ORIGINAL DATA'!$A$237:$H$305,3,0),0)</f>
        <v>0</v>
      </c>
      <c r="F557" s="6">
        <f>SUMIF('ORION ORIGINAL DATA'!$A$8:$A$228,$A557,'ORION ORIGINAL DATA'!$C$8:$C$228)</f>
        <v>0</v>
      </c>
      <c r="G557" s="8">
        <f t="shared" si="32"/>
        <v>0</v>
      </c>
      <c r="H557" s="6">
        <f>SUMIF('NETSUITE ORIGINAL DATA'!$A$8:$A$5000,$A557,'NETSUITE ORIGINAL DATA'!$E$8:$E$5000)</f>
        <v>0</v>
      </c>
      <c r="I557" s="66">
        <f t="shared" si="33"/>
        <v>0</v>
      </c>
      <c r="K557" s="63">
        <f>SUMIF('ORION ORIGINAL DATA'!$A$8:$A$305,$A557,'ORION ORIGINAL DATA'!$D$8:$D$305)+D557</f>
        <v>0</v>
      </c>
      <c r="L557" s="6">
        <f>SUMIF('NETSUITE ORIGINAL DATA'!$A$8:$A$5000,$A557,'NETSUITE ORIGINAL DATA'!$G$8:$G$5000)</f>
        <v>0</v>
      </c>
      <c r="M557" s="68">
        <f t="shared" si="34"/>
        <v>0</v>
      </c>
      <c r="N557" s="6"/>
      <c r="O557" s="63">
        <f>SUMIF('ORION ORIGINAL DATA'!$A$8:$A$305,$A557,'ORION ORIGINAL DATA'!$E$8:$E$305)-D557</f>
        <v>0</v>
      </c>
      <c r="P557" s="6">
        <f>SUMIF('NETSUITE ORIGINAL DATA'!$A$8:$A$5000,$A557,'NETSUITE ORIGINAL DATA'!$E$8:$E$5000)-SUMIF('NETSUITE ORIGINAL DATA'!$A$8:$A$5000,$A557,'NETSUITE ORIGINAL DATA'!$G$8:$G$5000)</f>
        <v>0</v>
      </c>
      <c r="Q557" s="66">
        <f t="shared" si="35"/>
        <v>0</v>
      </c>
      <c r="R557" s="8"/>
    </row>
    <row r="558" spans="1:18" s="30" customFormat="1" x14ac:dyDescent="0.15">
      <c r="A558" s="15" t="s">
        <v>605</v>
      </c>
      <c r="B558" s="30" t="str">
        <f>IFERROR(VLOOKUP(A558,'NETSUITE ORIGINAL DATA'!$A$8:$J$957,2,FALSE),0)</f>
        <v>Green Toys Tea Puzzle Retail (0.024 Kraft Pack, Glued, 3 prints) - MOQ, 30,000</v>
      </c>
      <c r="C558" s="6"/>
      <c r="D558" s="63">
        <f>IFERROR(VLOOKUP($A558,'ORION ORIGINAL DATA'!$A$231:$H$234,3,0),0)</f>
        <v>0</v>
      </c>
      <c r="E558" s="6">
        <f>IFERROR(VLOOKUP($A558,'ORION ORIGINAL DATA'!$A$237:$H$305,3,0),0)</f>
        <v>0</v>
      </c>
      <c r="F558" s="6">
        <f>SUMIF('ORION ORIGINAL DATA'!$A$8:$A$228,$A558,'ORION ORIGINAL DATA'!$C$8:$C$228)</f>
        <v>0</v>
      </c>
      <c r="G558" s="8">
        <f t="shared" si="32"/>
        <v>0</v>
      </c>
      <c r="H558" s="6">
        <f>SUMIF('NETSUITE ORIGINAL DATA'!$A$8:$A$5000,$A558,'NETSUITE ORIGINAL DATA'!$E$8:$E$5000)</f>
        <v>0</v>
      </c>
      <c r="I558" s="66">
        <f t="shared" si="33"/>
        <v>0</v>
      </c>
      <c r="K558" s="63">
        <f>SUMIF('ORION ORIGINAL DATA'!$A$8:$A$305,$A558,'ORION ORIGINAL DATA'!$D$8:$D$305)+D558</f>
        <v>0</v>
      </c>
      <c r="L558" s="6">
        <f>SUMIF('NETSUITE ORIGINAL DATA'!$A$8:$A$5000,$A558,'NETSUITE ORIGINAL DATA'!$G$8:$G$5000)</f>
        <v>0</v>
      </c>
      <c r="M558" s="68">
        <f t="shared" si="34"/>
        <v>0</v>
      </c>
      <c r="N558" s="6"/>
      <c r="O558" s="63">
        <f>SUMIF('ORION ORIGINAL DATA'!$A$8:$A$305,$A558,'ORION ORIGINAL DATA'!$E$8:$E$305)-D558</f>
        <v>0</v>
      </c>
      <c r="P558" s="6">
        <f>SUMIF('NETSUITE ORIGINAL DATA'!$A$8:$A$5000,$A558,'NETSUITE ORIGINAL DATA'!$E$8:$E$5000)-SUMIF('NETSUITE ORIGINAL DATA'!$A$8:$A$5000,$A558,'NETSUITE ORIGINAL DATA'!$G$8:$G$5000)</f>
        <v>0</v>
      </c>
      <c r="Q558" s="66">
        <f t="shared" si="35"/>
        <v>0</v>
      </c>
      <c r="R558" s="8"/>
    </row>
    <row r="559" spans="1:18" s="30" customFormat="1" x14ac:dyDescent="0.15">
      <c r="A559" s="15" t="s">
        <v>606</v>
      </c>
      <c r="B559" s="30" t="str">
        <f>IFERROR(VLOOKUP(A559,'NETSUITE ORIGINAL DATA'!$A$8:$J$957,2,FALSE),0)</f>
        <v>Tea Puzzle Thermoform Insert  (0.020 Thick) - MOQ, 10,000</v>
      </c>
      <c r="C559" s="6"/>
      <c r="D559" s="63">
        <f>IFERROR(VLOOKUP($A559,'ORION ORIGINAL DATA'!$A$231:$H$234,3,0),0)</f>
        <v>0</v>
      </c>
      <c r="E559" s="6">
        <f>IFERROR(VLOOKUP($A559,'ORION ORIGINAL DATA'!$A$237:$H$305,3,0),0)</f>
        <v>0</v>
      </c>
      <c r="F559" s="6">
        <f>SUMIF('ORION ORIGINAL DATA'!$A$8:$A$228,$A559,'ORION ORIGINAL DATA'!$C$8:$C$228)</f>
        <v>0</v>
      </c>
      <c r="G559" s="8">
        <f t="shared" si="32"/>
        <v>0</v>
      </c>
      <c r="H559" s="6">
        <f>SUMIF('NETSUITE ORIGINAL DATA'!$A$8:$A$5000,$A559,'NETSUITE ORIGINAL DATA'!$E$8:$E$5000)</f>
        <v>0</v>
      </c>
      <c r="I559" s="66">
        <f t="shared" si="33"/>
        <v>0</v>
      </c>
      <c r="K559" s="63">
        <f>SUMIF('ORION ORIGINAL DATA'!$A$8:$A$305,$A559,'ORION ORIGINAL DATA'!$D$8:$D$305)+D559</f>
        <v>0</v>
      </c>
      <c r="L559" s="6">
        <f>SUMIF('NETSUITE ORIGINAL DATA'!$A$8:$A$5000,$A559,'NETSUITE ORIGINAL DATA'!$G$8:$G$5000)</f>
        <v>0</v>
      </c>
      <c r="M559" s="68">
        <f t="shared" si="34"/>
        <v>0</v>
      </c>
      <c r="N559" s="6"/>
      <c r="O559" s="63">
        <f>SUMIF('ORION ORIGINAL DATA'!$A$8:$A$305,$A559,'ORION ORIGINAL DATA'!$E$8:$E$305)-D559</f>
        <v>0</v>
      </c>
      <c r="P559" s="6">
        <f>SUMIF('NETSUITE ORIGINAL DATA'!$A$8:$A$5000,$A559,'NETSUITE ORIGINAL DATA'!$E$8:$E$5000)-SUMIF('NETSUITE ORIGINAL DATA'!$A$8:$A$5000,$A559,'NETSUITE ORIGINAL DATA'!$G$8:$G$5000)</f>
        <v>0</v>
      </c>
      <c r="Q559" s="66">
        <f t="shared" si="35"/>
        <v>0</v>
      </c>
      <c r="R559" s="8"/>
    </row>
    <row r="560" spans="1:18" s="30" customFormat="1" x14ac:dyDescent="0.15">
      <c r="A560" s="15" t="s">
        <v>607</v>
      </c>
      <c r="B560" s="30" t="str">
        <f>IFERROR(VLOOKUP(A560,'NETSUITE ORIGINAL DATA'!$A$8:$J$957,2,FALSE),0)</f>
        <v>Race Car Master Carton</v>
      </c>
      <c r="C560" s="6"/>
      <c r="D560" s="63">
        <f>IFERROR(VLOOKUP($A560,'ORION ORIGINAL DATA'!$A$231:$H$234,3,0),0)</f>
        <v>0</v>
      </c>
      <c r="E560" s="6">
        <f>IFERROR(VLOOKUP($A560,'ORION ORIGINAL DATA'!$A$237:$H$305,3,0),0)</f>
        <v>0</v>
      </c>
      <c r="F560" s="6">
        <f>SUMIF('ORION ORIGINAL DATA'!$A$8:$A$228,$A560,'ORION ORIGINAL DATA'!$C$8:$C$228)</f>
        <v>0</v>
      </c>
      <c r="G560" s="8">
        <f t="shared" si="32"/>
        <v>0</v>
      </c>
      <c r="H560" s="6">
        <f>SUMIF('NETSUITE ORIGINAL DATA'!$A$8:$A$5000,$A560,'NETSUITE ORIGINAL DATA'!$E$8:$E$5000)</f>
        <v>0</v>
      </c>
      <c r="I560" s="66">
        <f t="shared" si="33"/>
        <v>0</v>
      </c>
      <c r="K560" s="63">
        <f>SUMIF('ORION ORIGINAL DATA'!$A$8:$A$305,$A560,'ORION ORIGINAL DATA'!$D$8:$D$305)+D560</f>
        <v>0</v>
      </c>
      <c r="L560" s="6">
        <f>SUMIF('NETSUITE ORIGINAL DATA'!$A$8:$A$5000,$A560,'NETSUITE ORIGINAL DATA'!$G$8:$G$5000)</f>
        <v>0</v>
      </c>
      <c r="M560" s="68">
        <f t="shared" si="34"/>
        <v>0</v>
      </c>
      <c r="N560" s="6"/>
      <c r="O560" s="63">
        <f>SUMIF('ORION ORIGINAL DATA'!$A$8:$A$305,$A560,'ORION ORIGINAL DATA'!$E$8:$E$305)-D560</f>
        <v>0</v>
      </c>
      <c r="P560" s="6">
        <f>SUMIF('NETSUITE ORIGINAL DATA'!$A$8:$A$5000,$A560,'NETSUITE ORIGINAL DATA'!$E$8:$E$5000)-SUMIF('NETSUITE ORIGINAL DATA'!$A$8:$A$5000,$A560,'NETSUITE ORIGINAL DATA'!$G$8:$G$5000)</f>
        <v>0</v>
      </c>
      <c r="Q560" s="66">
        <f t="shared" si="35"/>
        <v>0</v>
      </c>
      <c r="R560" s="8"/>
    </row>
    <row r="561" spans="1:18" s="30" customFormat="1" x14ac:dyDescent="0.15">
      <c r="A561" s="15" t="s">
        <v>608</v>
      </c>
      <c r="B561" s="30" t="str">
        <f>IFERROR(VLOOKUP(A561,'NETSUITE ORIGINAL DATA'!$A$8:$J$957,2,FALSE),0)</f>
        <v>Rescue Boat Master Carton - 200T..-MOQ, 6,250..</v>
      </c>
      <c r="C561" s="6"/>
      <c r="D561" s="63">
        <f>IFERROR(VLOOKUP($A561,'ORION ORIGINAL DATA'!$A$231:$H$234,3,0),0)</f>
        <v>0</v>
      </c>
      <c r="E561" s="6">
        <f>IFERROR(VLOOKUP($A561,'ORION ORIGINAL DATA'!$A$237:$H$305,3,0),0)</f>
        <v>0</v>
      </c>
      <c r="F561" s="6">
        <f>SUMIF('ORION ORIGINAL DATA'!$A$8:$A$228,$A561,'ORION ORIGINAL DATA'!$C$8:$C$228)</f>
        <v>0</v>
      </c>
      <c r="G561" s="8">
        <f t="shared" si="32"/>
        <v>0</v>
      </c>
      <c r="H561" s="6">
        <f>SUMIF('NETSUITE ORIGINAL DATA'!$A$8:$A$5000,$A561,'NETSUITE ORIGINAL DATA'!$E$8:$E$5000)</f>
        <v>0</v>
      </c>
      <c r="I561" s="66">
        <f t="shared" si="33"/>
        <v>0</v>
      </c>
      <c r="K561" s="63">
        <f>SUMIF('ORION ORIGINAL DATA'!$A$8:$A$305,$A561,'ORION ORIGINAL DATA'!$D$8:$D$305)+D561</f>
        <v>0</v>
      </c>
      <c r="L561" s="6">
        <f>SUMIF('NETSUITE ORIGINAL DATA'!$A$8:$A$5000,$A561,'NETSUITE ORIGINAL DATA'!$G$8:$G$5000)</f>
        <v>0</v>
      </c>
      <c r="M561" s="68">
        <f t="shared" si="34"/>
        <v>0</v>
      </c>
      <c r="N561" s="6"/>
      <c r="O561" s="63">
        <f>SUMIF('ORION ORIGINAL DATA'!$A$8:$A$305,$A561,'ORION ORIGINAL DATA'!$E$8:$E$305)-D561</f>
        <v>0</v>
      </c>
      <c r="P561" s="6">
        <f>SUMIF('NETSUITE ORIGINAL DATA'!$A$8:$A$5000,$A561,'NETSUITE ORIGINAL DATA'!$E$8:$E$5000)-SUMIF('NETSUITE ORIGINAL DATA'!$A$8:$A$5000,$A561,'NETSUITE ORIGINAL DATA'!$G$8:$G$5000)</f>
        <v>0</v>
      </c>
      <c r="Q561" s="66">
        <f t="shared" si="35"/>
        <v>0</v>
      </c>
      <c r="R561" s="8"/>
    </row>
    <row r="562" spans="1:18" s="30" customFormat="1" x14ac:dyDescent="0.15">
      <c r="A562" s="15" t="s">
        <v>609</v>
      </c>
      <c r="B562" s="30" t="str">
        <f>IFERROR(VLOOKUP(A562,'NETSUITE ORIGINAL DATA'!$A$8:$J$957,2,FALSE),0)</f>
        <v>Rescue Boat Retail Package - 32ECT..-MOQ, 25,000..</v>
      </c>
      <c r="C562" s="6"/>
      <c r="D562" s="63">
        <f>IFERROR(VLOOKUP($A562,'ORION ORIGINAL DATA'!$A$231:$H$234,3,0),0)</f>
        <v>0</v>
      </c>
      <c r="E562" s="6">
        <f>IFERROR(VLOOKUP($A562,'ORION ORIGINAL DATA'!$A$237:$H$305,3,0),0)</f>
        <v>0</v>
      </c>
      <c r="F562" s="6">
        <f>SUMIF('ORION ORIGINAL DATA'!$A$8:$A$228,$A562,'ORION ORIGINAL DATA'!$C$8:$C$228)</f>
        <v>0</v>
      </c>
      <c r="G562" s="8">
        <f t="shared" si="32"/>
        <v>0</v>
      </c>
      <c r="H562" s="6">
        <f>SUMIF('NETSUITE ORIGINAL DATA'!$A$8:$A$5000,$A562,'NETSUITE ORIGINAL DATA'!$E$8:$E$5000)</f>
        <v>0</v>
      </c>
      <c r="I562" s="66">
        <f t="shared" si="33"/>
        <v>0</v>
      </c>
      <c r="K562" s="63">
        <f>SUMIF('ORION ORIGINAL DATA'!$A$8:$A$305,$A562,'ORION ORIGINAL DATA'!$D$8:$D$305)+D562</f>
        <v>0</v>
      </c>
      <c r="L562" s="6">
        <f>SUMIF('NETSUITE ORIGINAL DATA'!$A$8:$A$5000,$A562,'NETSUITE ORIGINAL DATA'!$G$8:$G$5000)</f>
        <v>0</v>
      </c>
      <c r="M562" s="68">
        <f t="shared" si="34"/>
        <v>0</v>
      </c>
      <c r="N562" s="6"/>
      <c r="O562" s="63">
        <f>SUMIF('ORION ORIGINAL DATA'!$A$8:$A$305,$A562,'ORION ORIGINAL DATA'!$E$8:$E$305)-D562</f>
        <v>0</v>
      </c>
      <c r="P562" s="6">
        <f>SUMIF('NETSUITE ORIGINAL DATA'!$A$8:$A$5000,$A562,'NETSUITE ORIGINAL DATA'!$E$8:$E$5000)-SUMIF('NETSUITE ORIGINAL DATA'!$A$8:$A$5000,$A562,'NETSUITE ORIGINAL DATA'!$G$8:$G$5000)</f>
        <v>0</v>
      </c>
      <c r="Q562" s="66">
        <f t="shared" si="35"/>
        <v>0</v>
      </c>
      <c r="R562" s="8"/>
    </row>
    <row r="563" spans="1:18" s="30" customFormat="1" x14ac:dyDescent="0.15">
      <c r="A563" s="15" t="s">
        <v>610</v>
      </c>
      <c r="B563" s="30" t="str">
        <f>IFERROR(VLOOKUP(A563,'NETSUITE ORIGINAL DATA'!$A$8:$J$957,2,FALSE),0)</f>
        <v>Rescue Boat Retail Thermoform..-MOQ, 25,000..</v>
      </c>
      <c r="C563" s="6"/>
      <c r="D563" s="63">
        <f>IFERROR(VLOOKUP($A563,'ORION ORIGINAL DATA'!$A$231:$H$234,3,0),0)</f>
        <v>0</v>
      </c>
      <c r="E563" s="6">
        <f>IFERROR(VLOOKUP($A563,'ORION ORIGINAL DATA'!$A$237:$H$305,3,0),0)</f>
        <v>0</v>
      </c>
      <c r="F563" s="6">
        <f>SUMIF('ORION ORIGINAL DATA'!$A$8:$A$228,$A563,'ORION ORIGINAL DATA'!$C$8:$C$228)</f>
        <v>0</v>
      </c>
      <c r="G563" s="8">
        <f t="shared" si="32"/>
        <v>0</v>
      </c>
      <c r="H563" s="6">
        <f>SUMIF('NETSUITE ORIGINAL DATA'!$A$8:$A$5000,$A563,'NETSUITE ORIGINAL DATA'!$E$8:$E$5000)</f>
        <v>0</v>
      </c>
      <c r="I563" s="66">
        <f t="shared" si="33"/>
        <v>0</v>
      </c>
      <c r="K563" s="63">
        <f>SUMIF('ORION ORIGINAL DATA'!$A$8:$A$305,$A563,'ORION ORIGINAL DATA'!$D$8:$D$305)+D563</f>
        <v>0</v>
      </c>
      <c r="L563" s="6">
        <f>SUMIF('NETSUITE ORIGINAL DATA'!$A$8:$A$5000,$A563,'NETSUITE ORIGINAL DATA'!$G$8:$G$5000)</f>
        <v>0</v>
      </c>
      <c r="M563" s="68">
        <f t="shared" si="34"/>
        <v>0</v>
      </c>
      <c r="N563" s="6"/>
      <c r="O563" s="63">
        <f>SUMIF('ORION ORIGINAL DATA'!$A$8:$A$305,$A563,'ORION ORIGINAL DATA'!$E$8:$E$305)-D563</f>
        <v>0</v>
      </c>
      <c r="P563" s="6">
        <f>SUMIF('NETSUITE ORIGINAL DATA'!$A$8:$A$5000,$A563,'NETSUITE ORIGINAL DATA'!$E$8:$E$5000)-SUMIF('NETSUITE ORIGINAL DATA'!$A$8:$A$5000,$A563,'NETSUITE ORIGINAL DATA'!$G$8:$G$5000)</f>
        <v>0</v>
      </c>
      <c r="Q563" s="66">
        <f t="shared" si="35"/>
        <v>0</v>
      </c>
      <c r="R563" s="8"/>
    </row>
    <row r="564" spans="1:18" s="30" customFormat="1" x14ac:dyDescent="0.15">
      <c r="A564" s="15" t="s">
        <v>611</v>
      </c>
      <c r="B564" s="30" t="str">
        <f>IFERROR(VLOOKUP(A564,'NETSUITE ORIGINAL DATA'!$A$8:$J$957,2,FALSE),0)</f>
        <v>Rocket Master Carton - 200T - with 5% Markup</v>
      </c>
      <c r="C564" s="6"/>
      <c r="D564" s="63">
        <f>IFERROR(VLOOKUP($A564,'ORION ORIGINAL DATA'!$A$231:$H$234,3,0),0)</f>
        <v>0</v>
      </c>
      <c r="E564" s="6">
        <f>IFERROR(VLOOKUP($A564,'ORION ORIGINAL DATA'!$A$237:$H$305,3,0),0)</f>
        <v>0</v>
      </c>
      <c r="F564" s="6">
        <f>SUMIF('ORION ORIGINAL DATA'!$A$8:$A$228,$A564,'ORION ORIGINAL DATA'!$C$8:$C$228)</f>
        <v>0</v>
      </c>
      <c r="G564" s="8">
        <f t="shared" si="32"/>
        <v>0</v>
      </c>
      <c r="H564" s="6">
        <f>SUMIF('NETSUITE ORIGINAL DATA'!$A$8:$A$5000,$A564,'NETSUITE ORIGINAL DATA'!$E$8:$E$5000)</f>
        <v>0</v>
      </c>
      <c r="I564" s="66">
        <f t="shared" si="33"/>
        <v>0</v>
      </c>
      <c r="K564" s="63">
        <f>SUMIF('ORION ORIGINAL DATA'!$A$8:$A$305,$A564,'ORION ORIGINAL DATA'!$D$8:$D$305)+D564</f>
        <v>0</v>
      </c>
      <c r="L564" s="6">
        <f>SUMIF('NETSUITE ORIGINAL DATA'!$A$8:$A$5000,$A564,'NETSUITE ORIGINAL DATA'!$G$8:$G$5000)</f>
        <v>0</v>
      </c>
      <c r="M564" s="68">
        <f t="shared" si="34"/>
        <v>0</v>
      </c>
      <c r="N564" s="6"/>
      <c r="O564" s="63">
        <f>SUMIF('ORION ORIGINAL DATA'!$A$8:$A$305,$A564,'ORION ORIGINAL DATA'!$E$8:$E$305)-D564</f>
        <v>0</v>
      </c>
      <c r="P564" s="6">
        <f>SUMIF('NETSUITE ORIGINAL DATA'!$A$8:$A$5000,$A564,'NETSUITE ORIGINAL DATA'!$E$8:$E$5000)-SUMIF('NETSUITE ORIGINAL DATA'!$A$8:$A$5000,$A564,'NETSUITE ORIGINAL DATA'!$G$8:$G$5000)</f>
        <v>0</v>
      </c>
      <c r="Q564" s="66">
        <f t="shared" si="35"/>
        <v>0</v>
      </c>
      <c r="R564" s="8"/>
    </row>
    <row r="565" spans="1:18" s="30" customFormat="1" x14ac:dyDescent="0.15">
      <c r="A565" s="15" t="s">
        <v>612</v>
      </c>
      <c r="B565" s="30" t="str">
        <f>IFERROR(VLOOKUP(A565,'NETSUITE ORIGINAL DATA'!$A$8:$J$957,2,FALSE),0)</f>
        <v>Roller Car Assorted 12PK Master</v>
      </c>
      <c r="C565" s="6"/>
      <c r="D565" s="63">
        <f>IFERROR(VLOOKUP($A565,'ORION ORIGINAL DATA'!$A$231:$H$234,3,0),0)</f>
        <v>0</v>
      </c>
      <c r="E565" s="6">
        <f>IFERROR(VLOOKUP($A565,'ORION ORIGINAL DATA'!$A$237:$H$305,3,0),0)</f>
        <v>0</v>
      </c>
      <c r="F565" s="6">
        <f>SUMIF('ORION ORIGINAL DATA'!$A$8:$A$228,$A565,'ORION ORIGINAL DATA'!$C$8:$C$228)</f>
        <v>0</v>
      </c>
      <c r="G565" s="8">
        <f t="shared" si="32"/>
        <v>0</v>
      </c>
      <c r="H565" s="6">
        <f>SUMIF('NETSUITE ORIGINAL DATA'!$A$8:$A$5000,$A565,'NETSUITE ORIGINAL DATA'!$E$8:$E$5000)</f>
        <v>0</v>
      </c>
      <c r="I565" s="66">
        <f t="shared" si="33"/>
        <v>0</v>
      </c>
      <c r="K565" s="63">
        <f>SUMIF('ORION ORIGINAL DATA'!$A$8:$A$305,$A565,'ORION ORIGINAL DATA'!$D$8:$D$305)+D565</f>
        <v>0</v>
      </c>
      <c r="L565" s="6">
        <f>SUMIF('NETSUITE ORIGINAL DATA'!$A$8:$A$5000,$A565,'NETSUITE ORIGINAL DATA'!$G$8:$G$5000)</f>
        <v>0</v>
      </c>
      <c r="M565" s="68">
        <f t="shared" si="34"/>
        <v>0</v>
      </c>
      <c r="N565" s="6"/>
      <c r="O565" s="63">
        <f>SUMIF('ORION ORIGINAL DATA'!$A$8:$A$305,$A565,'ORION ORIGINAL DATA'!$E$8:$E$305)-D565</f>
        <v>0</v>
      </c>
      <c r="P565" s="6">
        <f>SUMIF('NETSUITE ORIGINAL DATA'!$A$8:$A$5000,$A565,'NETSUITE ORIGINAL DATA'!$E$8:$E$5000)-SUMIF('NETSUITE ORIGINAL DATA'!$A$8:$A$5000,$A565,'NETSUITE ORIGINAL DATA'!$G$8:$G$5000)</f>
        <v>0</v>
      </c>
      <c r="Q565" s="66">
        <f t="shared" si="35"/>
        <v>0</v>
      </c>
      <c r="R565" s="8"/>
    </row>
    <row r="566" spans="1:18" s="30" customFormat="1" x14ac:dyDescent="0.15">
      <c r="A566" s="15" t="s">
        <v>613</v>
      </c>
      <c r="B566" s="30" t="str">
        <f>IFERROR(VLOOKUP(A566,'NETSUITE ORIGINAL DATA'!$A$8:$J$957,2,FALSE),0)</f>
        <v>Roller Car Master Carton</v>
      </c>
      <c r="C566" s="6"/>
      <c r="D566" s="63">
        <f>IFERROR(VLOOKUP($A566,'ORION ORIGINAL DATA'!$A$231:$H$234,3,0),0)</f>
        <v>0</v>
      </c>
      <c r="E566" s="6">
        <f>IFERROR(VLOOKUP($A566,'ORION ORIGINAL DATA'!$A$237:$H$305,3,0),0)</f>
        <v>0</v>
      </c>
      <c r="F566" s="6">
        <f>SUMIF('ORION ORIGINAL DATA'!$A$8:$A$228,$A566,'ORION ORIGINAL DATA'!$C$8:$C$228)</f>
        <v>0</v>
      </c>
      <c r="G566" s="8">
        <f t="shared" si="32"/>
        <v>0</v>
      </c>
      <c r="H566" s="6">
        <f>SUMIF('NETSUITE ORIGINAL DATA'!$A$8:$A$5000,$A566,'NETSUITE ORIGINAL DATA'!$E$8:$E$5000)</f>
        <v>0</v>
      </c>
      <c r="I566" s="66">
        <f t="shared" si="33"/>
        <v>0</v>
      </c>
      <c r="K566" s="63">
        <f>SUMIF('ORION ORIGINAL DATA'!$A$8:$A$305,$A566,'ORION ORIGINAL DATA'!$D$8:$D$305)+D566</f>
        <v>0</v>
      </c>
      <c r="L566" s="6">
        <f>SUMIF('NETSUITE ORIGINAL DATA'!$A$8:$A$5000,$A566,'NETSUITE ORIGINAL DATA'!$G$8:$G$5000)</f>
        <v>0</v>
      </c>
      <c r="M566" s="68">
        <f t="shared" si="34"/>
        <v>0</v>
      </c>
      <c r="N566" s="6"/>
      <c r="O566" s="63">
        <f>SUMIF('ORION ORIGINAL DATA'!$A$8:$A$305,$A566,'ORION ORIGINAL DATA'!$E$8:$E$305)-D566</f>
        <v>0</v>
      </c>
      <c r="P566" s="6">
        <f>SUMIF('NETSUITE ORIGINAL DATA'!$A$8:$A$5000,$A566,'NETSUITE ORIGINAL DATA'!$E$8:$E$5000)-SUMIF('NETSUITE ORIGINAL DATA'!$A$8:$A$5000,$A566,'NETSUITE ORIGINAL DATA'!$G$8:$G$5000)</f>
        <v>0</v>
      </c>
      <c r="Q566" s="66">
        <f t="shared" si="35"/>
        <v>0</v>
      </c>
      <c r="R566" s="8"/>
    </row>
    <row r="567" spans="1:18" s="30" customFormat="1" x14ac:dyDescent="0.15">
      <c r="A567" s="15" t="s">
        <v>614</v>
      </c>
      <c r="B567" s="30" t="str">
        <f>IFERROR(VLOOKUP(A567,'NETSUITE ORIGINAL DATA'!$A$8:$J$957,2,FALSE),0)</f>
        <v>Roller Car Assorted Insert</v>
      </c>
      <c r="C567" s="6"/>
      <c r="D567" s="63">
        <f>IFERROR(VLOOKUP($A567,'ORION ORIGINAL DATA'!$A$231:$H$234,3,0),0)</f>
        <v>0</v>
      </c>
      <c r="E567" s="6">
        <f>IFERROR(VLOOKUP($A567,'ORION ORIGINAL DATA'!$A$237:$H$305,3,0),0)</f>
        <v>0</v>
      </c>
      <c r="F567" s="6">
        <f>SUMIF('ORION ORIGINAL DATA'!$A$8:$A$228,$A567,'ORION ORIGINAL DATA'!$C$8:$C$228)</f>
        <v>0</v>
      </c>
      <c r="G567" s="8">
        <f t="shared" si="32"/>
        <v>0</v>
      </c>
      <c r="H567" s="6">
        <f>SUMIF('NETSUITE ORIGINAL DATA'!$A$8:$A$5000,$A567,'NETSUITE ORIGINAL DATA'!$E$8:$E$5000)</f>
        <v>0</v>
      </c>
      <c r="I567" s="66">
        <f t="shared" si="33"/>
        <v>0</v>
      </c>
      <c r="K567" s="63">
        <f>SUMIF('ORION ORIGINAL DATA'!$A$8:$A$305,$A567,'ORION ORIGINAL DATA'!$D$8:$D$305)+D567</f>
        <v>0</v>
      </c>
      <c r="L567" s="6">
        <f>SUMIF('NETSUITE ORIGINAL DATA'!$A$8:$A$5000,$A567,'NETSUITE ORIGINAL DATA'!$G$8:$G$5000)</f>
        <v>0</v>
      </c>
      <c r="M567" s="68">
        <f t="shared" si="34"/>
        <v>0</v>
      </c>
      <c r="N567" s="6"/>
      <c r="O567" s="63">
        <f>SUMIF('ORION ORIGINAL DATA'!$A$8:$A$305,$A567,'ORION ORIGINAL DATA'!$E$8:$E$305)-D567</f>
        <v>0</v>
      </c>
      <c r="P567" s="6">
        <f>SUMIF('NETSUITE ORIGINAL DATA'!$A$8:$A$5000,$A567,'NETSUITE ORIGINAL DATA'!$E$8:$E$5000)-SUMIF('NETSUITE ORIGINAL DATA'!$A$8:$A$5000,$A567,'NETSUITE ORIGINAL DATA'!$G$8:$G$5000)</f>
        <v>0</v>
      </c>
      <c r="Q567" s="66">
        <f t="shared" si="35"/>
        <v>0</v>
      </c>
      <c r="R567" s="8"/>
    </row>
    <row r="568" spans="1:18" s="30" customFormat="1" x14ac:dyDescent="0.15">
      <c r="A568" s="15" t="s">
        <v>615</v>
      </c>
      <c r="B568" s="30" t="str">
        <f>IFERROR(VLOOKUP(A568,'NETSUITE ORIGINAL DATA'!$A$8:$J$957,2,FALSE),0)</f>
        <v>Roller Car, Tombstone Display for Assorted Pack</v>
      </c>
      <c r="C568" s="6"/>
      <c r="D568" s="63">
        <f>IFERROR(VLOOKUP($A568,'ORION ORIGINAL DATA'!$A$231:$H$234,3,0),0)</f>
        <v>0</v>
      </c>
      <c r="E568" s="6">
        <f>IFERROR(VLOOKUP($A568,'ORION ORIGINAL DATA'!$A$237:$H$305,3,0),0)</f>
        <v>0</v>
      </c>
      <c r="F568" s="6">
        <f>SUMIF('ORION ORIGINAL DATA'!$A$8:$A$228,$A568,'ORION ORIGINAL DATA'!$C$8:$C$228)</f>
        <v>0</v>
      </c>
      <c r="G568" s="8">
        <f t="shared" si="32"/>
        <v>0</v>
      </c>
      <c r="H568" s="6">
        <f>SUMIF('NETSUITE ORIGINAL DATA'!$A$8:$A$5000,$A568,'NETSUITE ORIGINAL DATA'!$E$8:$E$5000)</f>
        <v>0</v>
      </c>
      <c r="I568" s="66">
        <f t="shared" si="33"/>
        <v>0</v>
      </c>
      <c r="K568" s="63">
        <f>SUMIF('ORION ORIGINAL DATA'!$A$8:$A$305,$A568,'ORION ORIGINAL DATA'!$D$8:$D$305)+D568</f>
        <v>0</v>
      </c>
      <c r="L568" s="6">
        <f>SUMIF('NETSUITE ORIGINAL DATA'!$A$8:$A$5000,$A568,'NETSUITE ORIGINAL DATA'!$G$8:$G$5000)</f>
        <v>0</v>
      </c>
      <c r="M568" s="68">
        <f t="shared" si="34"/>
        <v>0</v>
      </c>
      <c r="N568" s="6"/>
      <c r="O568" s="63">
        <f>SUMIF('ORION ORIGINAL DATA'!$A$8:$A$305,$A568,'ORION ORIGINAL DATA'!$E$8:$E$305)-D568</f>
        <v>0</v>
      </c>
      <c r="P568" s="6">
        <f>SUMIF('NETSUITE ORIGINAL DATA'!$A$8:$A$5000,$A568,'NETSUITE ORIGINAL DATA'!$E$8:$E$5000)-SUMIF('NETSUITE ORIGINAL DATA'!$A$8:$A$5000,$A568,'NETSUITE ORIGINAL DATA'!$G$8:$G$5000)</f>
        <v>0</v>
      </c>
      <c r="Q568" s="66">
        <f t="shared" si="35"/>
        <v>0</v>
      </c>
      <c r="R568" s="8"/>
    </row>
    <row r="569" spans="1:18" s="30" customFormat="1" x14ac:dyDescent="0.15">
      <c r="A569" s="15" t="s">
        <v>616</v>
      </c>
      <c r="B569" s="30" t="str">
        <f>IFERROR(VLOOKUP(A569,'NETSUITE ORIGINAL DATA'!$A$8:$J$957,2,FALSE),0)</f>
        <v>Roller Car Tombstone Insert</v>
      </c>
      <c r="C569" s="6"/>
      <c r="D569" s="63">
        <f>IFERROR(VLOOKUP($A569,'ORION ORIGINAL DATA'!$A$231:$H$234,3,0),0)</f>
        <v>0</v>
      </c>
      <c r="E569" s="6">
        <f>IFERROR(VLOOKUP($A569,'ORION ORIGINAL DATA'!$A$237:$H$305,3,0),0)</f>
        <v>0</v>
      </c>
      <c r="F569" s="6">
        <f>SUMIF('ORION ORIGINAL DATA'!$A$8:$A$228,$A569,'ORION ORIGINAL DATA'!$C$8:$C$228)</f>
        <v>0</v>
      </c>
      <c r="G569" s="8">
        <f t="shared" si="32"/>
        <v>0</v>
      </c>
      <c r="H569" s="6">
        <f>SUMIF('NETSUITE ORIGINAL DATA'!$A$8:$A$5000,$A569,'NETSUITE ORIGINAL DATA'!$E$8:$E$5000)</f>
        <v>0</v>
      </c>
      <c r="I569" s="66">
        <f t="shared" si="33"/>
        <v>0</v>
      </c>
      <c r="K569" s="63">
        <f>SUMIF('ORION ORIGINAL DATA'!$A$8:$A$305,$A569,'ORION ORIGINAL DATA'!$D$8:$D$305)+D569</f>
        <v>0</v>
      </c>
      <c r="L569" s="6">
        <f>SUMIF('NETSUITE ORIGINAL DATA'!$A$8:$A$5000,$A569,'NETSUITE ORIGINAL DATA'!$G$8:$G$5000)</f>
        <v>0</v>
      </c>
      <c r="M569" s="68">
        <f t="shared" si="34"/>
        <v>0</v>
      </c>
      <c r="N569" s="6"/>
      <c r="O569" s="63">
        <f>SUMIF('ORION ORIGINAL DATA'!$A$8:$A$305,$A569,'ORION ORIGINAL DATA'!$E$8:$E$305)-D569</f>
        <v>0</v>
      </c>
      <c r="P569" s="6">
        <f>SUMIF('NETSUITE ORIGINAL DATA'!$A$8:$A$5000,$A569,'NETSUITE ORIGINAL DATA'!$E$8:$E$5000)-SUMIF('NETSUITE ORIGINAL DATA'!$A$8:$A$5000,$A569,'NETSUITE ORIGINAL DATA'!$G$8:$G$5000)</f>
        <v>0</v>
      </c>
      <c r="Q569" s="66">
        <f t="shared" si="35"/>
        <v>0</v>
      </c>
      <c r="R569" s="8"/>
    </row>
    <row r="570" spans="1:18" s="30" customFormat="1" x14ac:dyDescent="0.15">
      <c r="A570" s="15" t="s">
        <v>617</v>
      </c>
      <c r="B570" s="30" t="str">
        <f>IFERROR(VLOOKUP(A570,'NETSUITE ORIGINAL DATA'!$A$8:$J$957,2,FALSE),0)</f>
        <v>Race Maker Retail Sleeve; 4CP 16PT CHIP C1S #23165621-16</v>
      </c>
      <c r="C570" s="6"/>
      <c r="D570" s="63">
        <f>IFERROR(VLOOKUP($A570,'ORION ORIGINAL DATA'!$A$231:$H$234,3,0),0)</f>
        <v>0</v>
      </c>
      <c r="E570" s="6">
        <f>IFERROR(VLOOKUP($A570,'ORION ORIGINAL DATA'!$A$237:$H$305,3,0),0)</f>
        <v>0</v>
      </c>
      <c r="F570" s="6">
        <f>SUMIF('ORION ORIGINAL DATA'!$A$8:$A$228,$A570,'ORION ORIGINAL DATA'!$C$8:$C$228)</f>
        <v>0</v>
      </c>
      <c r="G570" s="8">
        <f t="shared" si="32"/>
        <v>0</v>
      </c>
      <c r="H570" s="6">
        <f>SUMIF('NETSUITE ORIGINAL DATA'!$A$8:$A$5000,$A570,'NETSUITE ORIGINAL DATA'!$E$8:$E$5000)</f>
        <v>0</v>
      </c>
      <c r="I570" s="66">
        <f t="shared" si="33"/>
        <v>0</v>
      </c>
      <c r="K570" s="63">
        <f>SUMIF('ORION ORIGINAL DATA'!$A$8:$A$305,$A570,'ORION ORIGINAL DATA'!$D$8:$D$305)+D570</f>
        <v>0</v>
      </c>
      <c r="L570" s="6">
        <f>SUMIF('NETSUITE ORIGINAL DATA'!$A$8:$A$5000,$A570,'NETSUITE ORIGINAL DATA'!$G$8:$G$5000)</f>
        <v>0</v>
      </c>
      <c r="M570" s="68">
        <f t="shared" si="34"/>
        <v>0</v>
      </c>
      <c r="N570" s="6"/>
      <c r="O570" s="63">
        <f>SUMIF('ORION ORIGINAL DATA'!$A$8:$A$305,$A570,'ORION ORIGINAL DATA'!$E$8:$E$305)-D570</f>
        <v>0</v>
      </c>
      <c r="P570" s="6">
        <f>SUMIF('NETSUITE ORIGINAL DATA'!$A$8:$A$5000,$A570,'NETSUITE ORIGINAL DATA'!$E$8:$E$5000)-SUMIF('NETSUITE ORIGINAL DATA'!$A$8:$A$5000,$A570,'NETSUITE ORIGINAL DATA'!$G$8:$G$5000)</f>
        <v>0</v>
      </c>
      <c r="Q570" s="66">
        <f t="shared" si="35"/>
        <v>0</v>
      </c>
      <c r="R570" s="8"/>
    </row>
    <row r="571" spans="1:18" s="30" customFormat="1" x14ac:dyDescent="0.15">
      <c r="A571" s="15" t="s">
        <v>618</v>
      </c>
      <c r="B571" s="30" t="str">
        <f>IFERROR(VLOOKUP(A571,'NETSUITE ORIGINAL DATA'!$A$8:$J$957,2,FALSE),0)</f>
        <v>Recycling Truck Master Carton - 200C</v>
      </c>
      <c r="C571" s="6"/>
      <c r="D571" s="63">
        <f>IFERROR(VLOOKUP($A571,'ORION ORIGINAL DATA'!$A$231:$H$234,3,0),0)</f>
        <v>0</v>
      </c>
      <c r="E571" s="6">
        <f>IFERROR(VLOOKUP($A571,'ORION ORIGINAL DATA'!$A$237:$H$305,3,0),0)</f>
        <v>0</v>
      </c>
      <c r="F571" s="6">
        <f>SUMIF('ORION ORIGINAL DATA'!$A$8:$A$228,$A571,'ORION ORIGINAL DATA'!$C$8:$C$228)</f>
        <v>0</v>
      </c>
      <c r="G571" s="8">
        <f t="shared" si="32"/>
        <v>0</v>
      </c>
      <c r="H571" s="6">
        <f>SUMIF('NETSUITE ORIGINAL DATA'!$A$8:$A$5000,$A571,'NETSUITE ORIGINAL DATA'!$E$8:$E$5000)</f>
        <v>0</v>
      </c>
      <c r="I571" s="66">
        <f t="shared" si="33"/>
        <v>0</v>
      </c>
      <c r="K571" s="63">
        <f>SUMIF('ORION ORIGINAL DATA'!$A$8:$A$305,$A571,'ORION ORIGINAL DATA'!$D$8:$D$305)+D571</f>
        <v>0</v>
      </c>
      <c r="L571" s="6">
        <f>SUMIF('NETSUITE ORIGINAL DATA'!$A$8:$A$5000,$A571,'NETSUITE ORIGINAL DATA'!$G$8:$G$5000)</f>
        <v>0</v>
      </c>
      <c r="M571" s="68">
        <f t="shared" si="34"/>
        <v>0</v>
      </c>
      <c r="N571" s="6"/>
      <c r="O571" s="63">
        <f>SUMIF('ORION ORIGINAL DATA'!$A$8:$A$305,$A571,'ORION ORIGINAL DATA'!$E$8:$E$305)-D571</f>
        <v>0</v>
      </c>
      <c r="P571" s="6">
        <f>SUMIF('NETSUITE ORIGINAL DATA'!$A$8:$A$5000,$A571,'NETSUITE ORIGINAL DATA'!$E$8:$E$5000)-SUMIF('NETSUITE ORIGINAL DATA'!$A$8:$A$5000,$A571,'NETSUITE ORIGINAL DATA'!$G$8:$G$5000)</f>
        <v>0</v>
      </c>
      <c r="Q571" s="66">
        <f t="shared" si="35"/>
        <v>0</v>
      </c>
      <c r="R571" s="8"/>
    </row>
    <row r="572" spans="1:18" s="30" customFormat="1" x14ac:dyDescent="0.15">
      <c r="A572" s="15" t="s">
        <v>619</v>
      </c>
      <c r="B572" s="30" t="str">
        <f>IFERROR(VLOOKUP(A572,'NETSUITE ORIGINAL DATA'!$A$8:$J$957,2,FALSE),0)</f>
        <v>Recycling Truck Retail Package - 200E</v>
      </c>
      <c r="C572" s="6"/>
      <c r="D572" s="63">
        <f>IFERROR(VLOOKUP($A572,'ORION ORIGINAL DATA'!$A$231:$H$234,3,0),0)</f>
        <v>0</v>
      </c>
      <c r="E572" s="6">
        <f>IFERROR(VLOOKUP($A572,'ORION ORIGINAL DATA'!$A$237:$H$305,3,0),0)</f>
        <v>0</v>
      </c>
      <c r="F572" s="6">
        <f>SUMIF('ORION ORIGINAL DATA'!$A$8:$A$228,$A572,'ORION ORIGINAL DATA'!$C$8:$C$228)</f>
        <v>0</v>
      </c>
      <c r="G572" s="8">
        <f t="shared" si="32"/>
        <v>0</v>
      </c>
      <c r="H572" s="6">
        <f>SUMIF('NETSUITE ORIGINAL DATA'!$A$8:$A$5000,$A572,'NETSUITE ORIGINAL DATA'!$E$8:$E$5000)</f>
        <v>0</v>
      </c>
      <c r="I572" s="66">
        <f t="shared" si="33"/>
        <v>0</v>
      </c>
      <c r="K572" s="63">
        <f>SUMIF('ORION ORIGINAL DATA'!$A$8:$A$305,$A572,'ORION ORIGINAL DATA'!$D$8:$D$305)+D572</f>
        <v>0</v>
      </c>
      <c r="L572" s="6">
        <f>SUMIF('NETSUITE ORIGINAL DATA'!$A$8:$A$5000,$A572,'NETSUITE ORIGINAL DATA'!$G$8:$G$5000)</f>
        <v>0</v>
      </c>
      <c r="M572" s="68">
        <f t="shared" si="34"/>
        <v>0</v>
      </c>
      <c r="N572" s="6"/>
      <c r="O572" s="63">
        <f>SUMIF('ORION ORIGINAL DATA'!$A$8:$A$305,$A572,'ORION ORIGINAL DATA'!$E$8:$E$305)-D572</f>
        <v>0</v>
      </c>
      <c r="P572" s="6">
        <f>SUMIF('NETSUITE ORIGINAL DATA'!$A$8:$A$5000,$A572,'NETSUITE ORIGINAL DATA'!$E$8:$E$5000)-SUMIF('NETSUITE ORIGINAL DATA'!$A$8:$A$5000,$A572,'NETSUITE ORIGINAL DATA'!$G$8:$G$5000)</f>
        <v>0</v>
      </c>
      <c r="Q572" s="66">
        <f t="shared" si="35"/>
        <v>0</v>
      </c>
      <c r="R572" s="8"/>
    </row>
    <row r="573" spans="1:18" s="30" customFormat="1" x14ac:dyDescent="0.15">
      <c r="A573" s="15" t="s">
        <v>620</v>
      </c>
      <c r="B573" s="30" t="str">
        <f>IFERROR(VLOOKUP(A573,'NETSUITE ORIGINAL DATA'!$A$8:$J$957,2,FALSE),0)</f>
        <v>Green Toys School Bus Master Carton - 200C</v>
      </c>
      <c r="C573" s="6"/>
      <c r="D573" s="63">
        <f>IFERROR(VLOOKUP($A573,'ORION ORIGINAL DATA'!$A$231:$H$234,3,0),0)</f>
        <v>0</v>
      </c>
      <c r="E573" s="6">
        <f>IFERROR(VLOOKUP($A573,'ORION ORIGINAL DATA'!$A$237:$H$305,3,0),0)</f>
        <v>0</v>
      </c>
      <c r="F573" s="6">
        <f>SUMIF('ORION ORIGINAL DATA'!$A$8:$A$228,$A573,'ORION ORIGINAL DATA'!$C$8:$C$228)</f>
        <v>0</v>
      </c>
      <c r="G573" s="8">
        <f t="shared" si="32"/>
        <v>0</v>
      </c>
      <c r="H573" s="6">
        <f>SUMIF('NETSUITE ORIGINAL DATA'!$A$8:$A$5000,$A573,'NETSUITE ORIGINAL DATA'!$E$8:$E$5000)</f>
        <v>0</v>
      </c>
      <c r="I573" s="66">
        <f t="shared" si="33"/>
        <v>0</v>
      </c>
      <c r="K573" s="63">
        <f>SUMIF('ORION ORIGINAL DATA'!$A$8:$A$305,$A573,'ORION ORIGINAL DATA'!$D$8:$D$305)+D573</f>
        <v>0</v>
      </c>
      <c r="L573" s="6">
        <f>SUMIF('NETSUITE ORIGINAL DATA'!$A$8:$A$5000,$A573,'NETSUITE ORIGINAL DATA'!$G$8:$G$5000)</f>
        <v>0</v>
      </c>
      <c r="M573" s="68">
        <f t="shared" si="34"/>
        <v>0</v>
      </c>
      <c r="N573" s="6"/>
      <c r="O573" s="63">
        <f>SUMIF('ORION ORIGINAL DATA'!$A$8:$A$305,$A573,'ORION ORIGINAL DATA'!$E$8:$E$305)-D573</f>
        <v>0</v>
      </c>
      <c r="P573" s="6">
        <f>SUMIF('NETSUITE ORIGINAL DATA'!$A$8:$A$5000,$A573,'NETSUITE ORIGINAL DATA'!$E$8:$E$5000)-SUMIF('NETSUITE ORIGINAL DATA'!$A$8:$A$5000,$A573,'NETSUITE ORIGINAL DATA'!$G$8:$G$5000)</f>
        <v>0</v>
      </c>
      <c r="Q573" s="66">
        <f t="shared" si="35"/>
        <v>0</v>
      </c>
      <c r="R573" s="8"/>
    </row>
    <row r="574" spans="1:18" s="30" customFormat="1" x14ac:dyDescent="0.15">
      <c r="A574" s="15" t="s">
        <v>621</v>
      </c>
      <c r="B574" s="30" t="str">
        <f>IFERROR(VLOOKUP(A574,'NETSUITE ORIGINAL DATA'!$A$8:$J$957,2,FALSE),0)</f>
        <v>Green Toys School Bus Retail Package - 150E</v>
      </c>
      <c r="C574" s="6"/>
      <c r="D574" s="63">
        <f>IFERROR(VLOOKUP($A574,'ORION ORIGINAL DATA'!$A$231:$H$234,3,0),0)</f>
        <v>0</v>
      </c>
      <c r="E574" s="6">
        <f>IFERROR(VLOOKUP($A574,'ORION ORIGINAL DATA'!$A$237:$H$305,3,0),0)</f>
        <v>0</v>
      </c>
      <c r="F574" s="6">
        <f>SUMIF('ORION ORIGINAL DATA'!$A$8:$A$228,$A574,'ORION ORIGINAL DATA'!$C$8:$C$228)</f>
        <v>0</v>
      </c>
      <c r="G574" s="8">
        <f t="shared" si="32"/>
        <v>0</v>
      </c>
      <c r="H574" s="6">
        <f>SUMIF('NETSUITE ORIGINAL DATA'!$A$8:$A$5000,$A574,'NETSUITE ORIGINAL DATA'!$E$8:$E$5000)</f>
        <v>0</v>
      </c>
      <c r="I574" s="66">
        <f t="shared" si="33"/>
        <v>0</v>
      </c>
      <c r="K574" s="63">
        <f>SUMIF('ORION ORIGINAL DATA'!$A$8:$A$305,$A574,'ORION ORIGINAL DATA'!$D$8:$D$305)+D574</f>
        <v>0</v>
      </c>
      <c r="L574" s="6">
        <f>SUMIF('NETSUITE ORIGINAL DATA'!$A$8:$A$5000,$A574,'NETSUITE ORIGINAL DATA'!$G$8:$G$5000)</f>
        <v>0</v>
      </c>
      <c r="M574" s="68">
        <f t="shared" si="34"/>
        <v>0</v>
      </c>
      <c r="N574" s="6"/>
      <c r="O574" s="63">
        <f>SUMIF('ORION ORIGINAL DATA'!$A$8:$A$305,$A574,'ORION ORIGINAL DATA'!$E$8:$E$305)-D574</f>
        <v>0</v>
      </c>
      <c r="P574" s="6">
        <f>SUMIF('NETSUITE ORIGINAL DATA'!$A$8:$A$5000,$A574,'NETSUITE ORIGINAL DATA'!$E$8:$E$5000)-SUMIF('NETSUITE ORIGINAL DATA'!$A$8:$A$5000,$A574,'NETSUITE ORIGINAL DATA'!$G$8:$G$5000)</f>
        <v>0</v>
      </c>
      <c r="Q574" s="66">
        <f t="shared" si="35"/>
        <v>0</v>
      </c>
      <c r="R574" s="8"/>
    </row>
    <row r="575" spans="1:18" s="30" customFormat="1" x14ac:dyDescent="0.15">
      <c r="A575" s="15" t="s">
        <v>623</v>
      </c>
      <c r="B575" s="30" t="str">
        <f>IFERROR(VLOOKUP(A575,'NETSUITE ORIGINAL DATA'!$A$8:$J$957,2,FALSE),0)</f>
        <v>Salad Set Master Carton - 200T</v>
      </c>
      <c r="C575" s="6"/>
      <c r="D575" s="63">
        <f>IFERROR(VLOOKUP($A575,'ORION ORIGINAL DATA'!$A$231:$H$234,3,0),0)</f>
        <v>0</v>
      </c>
      <c r="E575" s="6">
        <f>IFERROR(VLOOKUP($A575,'ORION ORIGINAL DATA'!$A$237:$H$305,3,0),0)</f>
        <v>0</v>
      </c>
      <c r="F575" s="6">
        <f>SUMIF('ORION ORIGINAL DATA'!$A$8:$A$228,$A575,'ORION ORIGINAL DATA'!$C$8:$C$228)</f>
        <v>0</v>
      </c>
      <c r="G575" s="8">
        <f t="shared" si="32"/>
        <v>0</v>
      </c>
      <c r="H575" s="6">
        <f>SUMIF('NETSUITE ORIGINAL DATA'!$A$8:$A$5000,$A575,'NETSUITE ORIGINAL DATA'!$E$8:$E$5000)</f>
        <v>0</v>
      </c>
      <c r="I575" s="66">
        <f t="shared" si="33"/>
        <v>0</v>
      </c>
      <c r="K575" s="63">
        <f>SUMIF('ORION ORIGINAL DATA'!$A$8:$A$305,$A575,'ORION ORIGINAL DATA'!$D$8:$D$305)+D575</f>
        <v>0</v>
      </c>
      <c r="L575" s="6">
        <f>SUMIF('NETSUITE ORIGINAL DATA'!$A$8:$A$5000,$A575,'NETSUITE ORIGINAL DATA'!$G$8:$G$5000)</f>
        <v>0</v>
      </c>
      <c r="M575" s="68">
        <f t="shared" si="34"/>
        <v>0</v>
      </c>
      <c r="N575" s="6"/>
      <c r="O575" s="63">
        <f>SUMIF('ORION ORIGINAL DATA'!$A$8:$A$305,$A575,'ORION ORIGINAL DATA'!$E$8:$E$305)-D575</f>
        <v>0</v>
      </c>
      <c r="P575" s="6">
        <f>SUMIF('NETSUITE ORIGINAL DATA'!$A$8:$A$5000,$A575,'NETSUITE ORIGINAL DATA'!$E$8:$E$5000)-SUMIF('NETSUITE ORIGINAL DATA'!$A$8:$A$5000,$A575,'NETSUITE ORIGINAL DATA'!$G$8:$G$5000)</f>
        <v>0</v>
      </c>
      <c r="Q575" s="66">
        <f t="shared" si="35"/>
        <v>0</v>
      </c>
      <c r="R575" s="8"/>
    </row>
    <row r="576" spans="1:18" s="30" customFormat="1" x14ac:dyDescent="0.15">
      <c r="A576" s="15" t="s">
        <v>622</v>
      </c>
      <c r="B576" s="30" t="str">
        <f>IFERROR(VLOOKUP(A576,'NETSUITE ORIGINAL DATA'!$A$8:$J$957,2,FALSE),0)</f>
        <v>Salad Set Folding Oil &amp; Vinegar Bottle and Salt &amp; Pepper Shakers</v>
      </c>
      <c r="C576" s="6"/>
      <c r="D576" s="63">
        <f>IFERROR(VLOOKUP($A576,'ORION ORIGINAL DATA'!$A$231:$H$234,3,0),0)</f>
        <v>0</v>
      </c>
      <c r="E576" s="6">
        <f>IFERROR(VLOOKUP($A576,'ORION ORIGINAL DATA'!$A$237:$H$305,3,0),0)</f>
        <v>0</v>
      </c>
      <c r="F576" s="6">
        <f>SUMIF('ORION ORIGINAL DATA'!$A$8:$A$228,$A576,'ORION ORIGINAL DATA'!$C$8:$C$228)</f>
        <v>0</v>
      </c>
      <c r="G576" s="8">
        <f t="shared" si="32"/>
        <v>0</v>
      </c>
      <c r="H576" s="6">
        <f>SUMIF('NETSUITE ORIGINAL DATA'!$A$8:$A$5000,$A576,'NETSUITE ORIGINAL DATA'!$E$8:$E$5000)</f>
        <v>0</v>
      </c>
      <c r="I576" s="66">
        <f t="shared" si="33"/>
        <v>0</v>
      </c>
      <c r="K576" s="63">
        <f>SUMIF('ORION ORIGINAL DATA'!$A$8:$A$305,$A576,'ORION ORIGINAL DATA'!$D$8:$D$305)+D576</f>
        <v>0</v>
      </c>
      <c r="L576" s="6">
        <f>SUMIF('NETSUITE ORIGINAL DATA'!$A$8:$A$5000,$A576,'NETSUITE ORIGINAL DATA'!$G$8:$G$5000)</f>
        <v>0</v>
      </c>
      <c r="M576" s="68">
        <f t="shared" si="34"/>
        <v>0</v>
      </c>
      <c r="N576" s="6"/>
      <c r="O576" s="63">
        <f>SUMIF('ORION ORIGINAL DATA'!$A$8:$A$305,$A576,'ORION ORIGINAL DATA'!$E$8:$E$305)-D576</f>
        <v>0</v>
      </c>
      <c r="P576" s="6">
        <f>SUMIF('NETSUITE ORIGINAL DATA'!$A$8:$A$5000,$A576,'NETSUITE ORIGINAL DATA'!$E$8:$E$5000)-SUMIF('NETSUITE ORIGINAL DATA'!$A$8:$A$5000,$A576,'NETSUITE ORIGINAL DATA'!$G$8:$G$5000)</f>
        <v>0</v>
      </c>
      <c r="Q576" s="66">
        <f t="shared" si="35"/>
        <v>0</v>
      </c>
      <c r="R576" s="8"/>
    </row>
    <row r="577" spans="1:18" s="30" customFormat="1" x14ac:dyDescent="0.15">
      <c r="A577" s="15" t="s">
        <v>624</v>
      </c>
      <c r="B577" s="30" t="str">
        <f>IFERROR(VLOOKUP(A577,'NETSUITE ORIGINAL DATA'!$A$8:$J$957,2,FALSE),0)</f>
        <v>Salad Set Retail Carton - 150E</v>
      </c>
      <c r="C577" s="6"/>
      <c r="D577" s="63">
        <f>IFERROR(VLOOKUP($A577,'ORION ORIGINAL DATA'!$A$231:$H$234,3,0),0)</f>
        <v>0</v>
      </c>
      <c r="E577" s="6">
        <f>IFERROR(VLOOKUP($A577,'ORION ORIGINAL DATA'!$A$237:$H$305,3,0),0)</f>
        <v>0</v>
      </c>
      <c r="F577" s="6">
        <f>SUMIF('ORION ORIGINAL DATA'!$A$8:$A$228,$A577,'ORION ORIGINAL DATA'!$C$8:$C$228)</f>
        <v>0</v>
      </c>
      <c r="G577" s="8">
        <f t="shared" si="32"/>
        <v>0</v>
      </c>
      <c r="H577" s="6">
        <f>SUMIF('NETSUITE ORIGINAL DATA'!$A$8:$A$5000,$A577,'NETSUITE ORIGINAL DATA'!$E$8:$E$5000)</f>
        <v>0</v>
      </c>
      <c r="I577" s="66">
        <f t="shared" si="33"/>
        <v>0</v>
      </c>
      <c r="K577" s="63">
        <f>SUMIF('ORION ORIGINAL DATA'!$A$8:$A$305,$A577,'ORION ORIGINAL DATA'!$D$8:$D$305)+D577</f>
        <v>0</v>
      </c>
      <c r="L577" s="6">
        <f>SUMIF('NETSUITE ORIGINAL DATA'!$A$8:$A$5000,$A577,'NETSUITE ORIGINAL DATA'!$G$8:$G$5000)</f>
        <v>0</v>
      </c>
      <c r="M577" s="68">
        <f t="shared" si="34"/>
        <v>0</v>
      </c>
      <c r="N577" s="6"/>
      <c r="O577" s="63">
        <f>SUMIF('ORION ORIGINAL DATA'!$A$8:$A$305,$A577,'ORION ORIGINAL DATA'!$E$8:$E$305)-D577</f>
        <v>0</v>
      </c>
      <c r="P577" s="6">
        <f>SUMIF('NETSUITE ORIGINAL DATA'!$A$8:$A$5000,$A577,'NETSUITE ORIGINAL DATA'!$E$8:$E$5000)-SUMIF('NETSUITE ORIGINAL DATA'!$A$8:$A$5000,$A577,'NETSUITE ORIGINAL DATA'!$G$8:$G$5000)</f>
        <v>0</v>
      </c>
      <c r="Q577" s="66">
        <f t="shared" si="35"/>
        <v>0</v>
      </c>
      <c r="R577" s="8"/>
    </row>
    <row r="578" spans="1:18" s="30" customFormat="1" x14ac:dyDescent="0.15">
      <c r="A578" s="15" t="s">
        <v>625</v>
      </c>
      <c r="B578" s="30" t="str">
        <f>IFERROR(VLOOKUP(A578,'NETSUITE ORIGINAL DATA'!$A$8:$J$957,2,FALSE),0)</f>
        <v>Salad Set Sleeve_23165621-16_OL_LQ_20170630</v>
      </c>
      <c r="C578" s="6"/>
      <c r="D578" s="63">
        <f>IFERROR(VLOOKUP($A578,'ORION ORIGINAL DATA'!$A$231:$H$234,3,0),0)</f>
        <v>0</v>
      </c>
      <c r="E578" s="6">
        <f>IFERROR(VLOOKUP($A578,'ORION ORIGINAL DATA'!$A$237:$H$305,3,0),0)</f>
        <v>0</v>
      </c>
      <c r="F578" s="6">
        <f>SUMIF('ORION ORIGINAL DATA'!$A$8:$A$228,$A578,'ORION ORIGINAL DATA'!$C$8:$C$228)</f>
        <v>0</v>
      </c>
      <c r="G578" s="8">
        <f t="shared" si="32"/>
        <v>0</v>
      </c>
      <c r="H578" s="6">
        <f>SUMIF('NETSUITE ORIGINAL DATA'!$A$8:$A$5000,$A578,'NETSUITE ORIGINAL DATA'!$E$8:$E$5000)</f>
        <v>0</v>
      </c>
      <c r="I578" s="66">
        <f t="shared" si="33"/>
        <v>0</v>
      </c>
      <c r="K578" s="63">
        <f>SUMIF('ORION ORIGINAL DATA'!$A$8:$A$305,$A578,'ORION ORIGINAL DATA'!$D$8:$D$305)+D578</f>
        <v>0</v>
      </c>
      <c r="L578" s="6">
        <f>SUMIF('NETSUITE ORIGINAL DATA'!$A$8:$A$5000,$A578,'NETSUITE ORIGINAL DATA'!$G$8:$G$5000)</f>
        <v>0</v>
      </c>
      <c r="M578" s="68">
        <f t="shared" si="34"/>
        <v>0</v>
      </c>
      <c r="N578" s="6"/>
      <c r="O578" s="63">
        <f>SUMIF('ORION ORIGINAL DATA'!$A$8:$A$305,$A578,'ORION ORIGINAL DATA'!$E$8:$E$305)-D578</f>
        <v>0</v>
      </c>
      <c r="P578" s="6">
        <f>SUMIF('NETSUITE ORIGINAL DATA'!$A$8:$A$5000,$A578,'NETSUITE ORIGINAL DATA'!$E$8:$E$5000)-SUMIF('NETSUITE ORIGINAL DATA'!$A$8:$A$5000,$A578,'NETSUITE ORIGINAL DATA'!$G$8:$G$5000)</f>
        <v>0</v>
      </c>
      <c r="Q578" s="66">
        <f t="shared" si="35"/>
        <v>0</v>
      </c>
      <c r="R578" s="8"/>
    </row>
    <row r="579" spans="1:18" s="30" customFormat="1" x14ac:dyDescent="0.15">
      <c r="A579" s="15" t="s">
        <v>626</v>
      </c>
      <c r="B579" s="30" t="str">
        <f>IFERROR(VLOOKUP(A579,'NETSUITE ORIGINAL DATA'!$A$8:$J$957,2,FALSE),0)</f>
        <v>Sand Kit Master Carton - 6 pack</v>
      </c>
      <c r="C579" s="6"/>
      <c r="D579" s="63">
        <f>IFERROR(VLOOKUP($A579,'ORION ORIGINAL DATA'!$A$231:$H$234,3,0),0)</f>
        <v>0</v>
      </c>
      <c r="E579" s="6">
        <f>IFERROR(VLOOKUP($A579,'ORION ORIGINAL DATA'!$A$237:$H$305,3,0),0)</f>
        <v>0</v>
      </c>
      <c r="F579" s="6">
        <f>SUMIF('ORION ORIGINAL DATA'!$A$8:$A$228,$A579,'ORION ORIGINAL DATA'!$C$8:$C$228)</f>
        <v>0</v>
      </c>
      <c r="G579" s="8">
        <f t="shared" si="32"/>
        <v>0</v>
      </c>
      <c r="H579" s="6">
        <f>SUMIF('NETSUITE ORIGINAL DATA'!$A$8:$A$5000,$A579,'NETSUITE ORIGINAL DATA'!$E$8:$E$5000)</f>
        <v>0</v>
      </c>
      <c r="I579" s="66">
        <f t="shared" si="33"/>
        <v>0</v>
      </c>
      <c r="K579" s="63">
        <f>SUMIF('ORION ORIGINAL DATA'!$A$8:$A$305,$A579,'ORION ORIGINAL DATA'!$D$8:$D$305)+D579</f>
        <v>0</v>
      </c>
      <c r="L579" s="6">
        <f>SUMIF('NETSUITE ORIGINAL DATA'!$A$8:$A$5000,$A579,'NETSUITE ORIGINAL DATA'!$G$8:$G$5000)</f>
        <v>0</v>
      </c>
      <c r="M579" s="68">
        <f t="shared" si="34"/>
        <v>0</v>
      </c>
      <c r="N579" s="6"/>
      <c r="O579" s="63">
        <f>SUMIF('ORION ORIGINAL DATA'!$A$8:$A$305,$A579,'ORION ORIGINAL DATA'!$E$8:$E$305)-D579</f>
        <v>0</v>
      </c>
      <c r="P579" s="6">
        <f>SUMIF('NETSUITE ORIGINAL DATA'!$A$8:$A$5000,$A579,'NETSUITE ORIGINAL DATA'!$E$8:$E$5000)-SUMIF('NETSUITE ORIGINAL DATA'!$A$8:$A$5000,$A579,'NETSUITE ORIGINAL DATA'!$G$8:$G$5000)</f>
        <v>0</v>
      </c>
      <c r="Q579" s="66">
        <f t="shared" si="35"/>
        <v>0</v>
      </c>
      <c r="R579" s="8"/>
    </row>
    <row r="580" spans="1:18" s="30" customFormat="1" x14ac:dyDescent="0.15">
      <c r="A580" s="15" t="s">
        <v>627</v>
      </c>
      <c r="B580" s="30" t="str">
        <f>IFERROR(VLOOKUP(A580,'NETSUITE ORIGINAL DATA'!$A$8:$J$957,2,FALSE),0)</f>
        <v>Sand Kit Master Carton - Assorted - 6 pack</v>
      </c>
      <c r="C580" s="6"/>
      <c r="D580" s="63">
        <f>IFERROR(VLOOKUP($A580,'ORION ORIGINAL DATA'!$A$231:$H$234,3,0),0)</f>
        <v>0</v>
      </c>
      <c r="E580" s="6">
        <f>IFERROR(VLOOKUP($A580,'ORION ORIGINAL DATA'!$A$237:$H$305,3,0),0)</f>
        <v>0</v>
      </c>
      <c r="F580" s="6">
        <f>SUMIF('ORION ORIGINAL DATA'!$A$8:$A$228,$A580,'ORION ORIGINAL DATA'!$C$8:$C$228)</f>
        <v>0</v>
      </c>
      <c r="G580" s="8">
        <f t="shared" si="32"/>
        <v>0</v>
      </c>
      <c r="H580" s="6">
        <f>SUMIF('NETSUITE ORIGINAL DATA'!$A$8:$A$5000,$A580,'NETSUITE ORIGINAL DATA'!$E$8:$E$5000)</f>
        <v>0</v>
      </c>
      <c r="I580" s="66">
        <f t="shared" si="33"/>
        <v>0</v>
      </c>
      <c r="K580" s="63">
        <f>SUMIF('ORION ORIGINAL DATA'!$A$8:$A$305,$A580,'ORION ORIGINAL DATA'!$D$8:$D$305)+D580</f>
        <v>0</v>
      </c>
      <c r="L580" s="6">
        <f>SUMIF('NETSUITE ORIGINAL DATA'!$A$8:$A$5000,$A580,'NETSUITE ORIGINAL DATA'!$G$8:$G$5000)</f>
        <v>0</v>
      </c>
      <c r="M580" s="68">
        <f t="shared" si="34"/>
        <v>0</v>
      </c>
      <c r="N580" s="6"/>
      <c r="O580" s="63">
        <f>SUMIF('ORION ORIGINAL DATA'!$A$8:$A$305,$A580,'ORION ORIGINAL DATA'!$E$8:$E$305)-D580</f>
        <v>0</v>
      </c>
      <c r="P580" s="6">
        <f>SUMIF('NETSUITE ORIGINAL DATA'!$A$8:$A$5000,$A580,'NETSUITE ORIGINAL DATA'!$E$8:$E$5000)-SUMIF('NETSUITE ORIGINAL DATA'!$A$8:$A$5000,$A580,'NETSUITE ORIGINAL DATA'!$G$8:$G$5000)</f>
        <v>0</v>
      </c>
      <c r="Q580" s="66">
        <f t="shared" si="35"/>
        <v>0</v>
      </c>
      <c r="R580" s="8"/>
    </row>
    <row r="581" spans="1:18" s="30" customFormat="1" x14ac:dyDescent="0.15">
      <c r="A581" s="15" t="s">
        <v>628</v>
      </c>
      <c r="B581" s="30" t="str">
        <f>IFERROR(VLOOKUP(A581,'NETSUITE ORIGINAL DATA'!$A$8:$J$957,2,FALSE),0)</f>
        <v>Sand Kit Retail Package</v>
      </c>
      <c r="C581" s="6"/>
      <c r="D581" s="63">
        <f>IFERROR(VLOOKUP($A581,'ORION ORIGINAL DATA'!$A$231:$H$234,3,0),0)</f>
        <v>0</v>
      </c>
      <c r="E581" s="6">
        <f>IFERROR(VLOOKUP($A581,'ORION ORIGINAL DATA'!$A$237:$H$305,3,0),0)</f>
        <v>0</v>
      </c>
      <c r="F581" s="6">
        <f>SUMIF('ORION ORIGINAL DATA'!$A$8:$A$228,$A581,'ORION ORIGINAL DATA'!$C$8:$C$228)</f>
        <v>0</v>
      </c>
      <c r="G581" s="8">
        <f t="shared" si="32"/>
        <v>0</v>
      </c>
      <c r="H581" s="6">
        <f>SUMIF('NETSUITE ORIGINAL DATA'!$A$8:$A$5000,$A581,'NETSUITE ORIGINAL DATA'!$E$8:$E$5000)</f>
        <v>0</v>
      </c>
      <c r="I581" s="66">
        <f t="shared" si="33"/>
        <v>0</v>
      </c>
      <c r="K581" s="63">
        <f>SUMIF('ORION ORIGINAL DATA'!$A$8:$A$305,$A581,'ORION ORIGINAL DATA'!$D$8:$D$305)+D581</f>
        <v>0</v>
      </c>
      <c r="L581" s="6">
        <f>SUMIF('NETSUITE ORIGINAL DATA'!$A$8:$A$5000,$A581,'NETSUITE ORIGINAL DATA'!$G$8:$G$5000)</f>
        <v>0</v>
      </c>
      <c r="M581" s="68">
        <f t="shared" si="34"/>
        <v>0</v>
      </c>
      <c r="N581" s="6"/>
      <c r="O581" s="63">
        <f>SUMIF('ORION ORIGINAL DATA'!$A$8:$A$305,$A581,'ORION ORIGINAL DATA'!$E$8:$E$305)-D581</f>
        <v>0</v>
      </c>
      <c r="P581" s="6">
        <f>SUMIF('NETSUITE ORIGINAL DATA'!$A$8:$A$5000,$A581,'NETSUITE ORIGINAL DATA'!$E$8:$E$5000)-SUMIF('NETSUITE ORIGINAL DATA'!$A$8:$A$5000,$A581,'NETSUITE ORIGINAL DATA'!$G$8:$G$5000)</f>
        <v>0</v>
      </c>
      <c r="Q581" s="66">
        <f t="shared" si="35"/>
        <v>0</v>
      </c>
      <c r="R581" s="8"/>
    </row>
    <row r="582" spans="1:18" s="30" customFormat="1" x14ac:dyDescent="0.15">
      <c r="A582" s="15" t="s">
        <v>629</v>
      </c>
      <c r="B582" s="30" t="str">
        <f>IFERROR(VLOOKUP(A582,'NETSUITE ORIGINAL DATA'!$A$8:$J$957,2,FALSE),0)</f>
        <v>Green Toys Sand &amp; Water Play Header Card Bag - 5.25x6.5  - MOQ 20K; 23" 3.6g 69 die mesh bag attached..</v>
      </c>
      <c r="C582" s="6"/>
      <c r="D582" s="63">
        <f>IFERROR(VLOOKUP($A582,'ORION ORIGINAL DATA'!$A$231:$H$234,3,0),0)</f>
        <v>0</v>
      </c>
      <c r="E582" s="6">
        <f>IFERROR(VLOOKUP($A582,'ORION ORIGINAL DATA'!$A$237:$H$305,3,0),0)</f>
        <v>0</v>
      </c>
      <c r="F582" s="6">
        <f>SUMIF('ORION ORIGINAL DATA'!$A$8:$A$228,$A582,'ORION ORIGINAL DATA'!$C$8:$C$228)</f>
        <v>0</v>
      </c>
      <c r="G582" s="8">
        <f t="shared" si="32"/>
        <v>0</v>
      </c>
      <c r="H582" s="6">
        <f>SUMIF('NETSUITE ORIGINAL DATA'!$A$8:$A$5000,$A582,'NETSUITE ORIGINAL DATA'!$E$8:$E$5000)</f>
        <v>0</v>
      </c>
      <c r="I582" s="66">
        <f t="shared" si="33"/>
        <v>0</v>
      </c>
      <c r="K582" s="63">
        <f>SUMIF('ORION ORIGINAL DATA'!$A$8:$A$305,$A582,'ORION ORIGINAL DATA'!$D$8:$D$305)+D582</f>
        <v>0</v>
      </c>
      <c r="L582" s="6">
        <f>SUMIF('NETSUITE ORIGINAL DATA'!$A$8:$A$5000,$A582,'NETSUITE ORIGINAL DATA'!$G$8:$G$5000)</f>
        <v>0</v>
      </c>
      <c r="M582" s="68">
        <f t="shared" si="34"/>
        <v>0</v>
      </c>
      <c r="N582" s="6"/>
      <c r="O582" s="63">
        <f>SUMIF('ORION ORIGINAL DATA'!$A$8:$A$305,$A582,'ORION ORIGINAL DATA'!$E$8:$E$305)-D582</f>
        <v>0</v>
      </c>
      <c r="P582" s="6">
        <f>SUMIF('NETSUITE ORIGINAL DATA'!$A$8:$A$5000,$A582,'NETSUITE ORIGINAL DATA'!$E$8:$E$5000)-SUMIF('NETSUITE ORIGINAL DATA'!$A$8:$A$5000,$A582,'NETSUITE ORIGINAL DATA'!$G$8:$G$5000)</f>
        <v>0</v>
      </c>
      <c r="Q582" s="66">
        <f t="shared" si="35"/>
        <v>0</v>
      </c>
      <c r="R582" s="8"/>
    </row>
    <row r="583" spans="1:18" s="30" customFormat="1" x14ac:dyDescent="0.15">
      <c r="A583" s="15" t="s">
        <v>630</v>
      </c>
      <c r="B583" s="30" t="str">
        <f>IFERROR(VLOOKUP(A583,'NETSUITE ORIGINAL DATA'!$A$8:$J$957,2,FALSE),0)</f>
        <v>Green Toys Sand &amp; Water Play Header Card Bag - 6.25x5  - MOQ 20K; 23" 3.6g 69 die mesh bag attached..</v>
      </c>
      <c r="C583" s="6"/>
      <c r="D583" s="63">
        <f>IFERROR(VLOOKUP($A583,'ORION ORIGINAL DATA'!$A$231:$H$234,3,0),0)</f>
        <v>0</v>
      </c>
      <c r="E583" s="6">
        <f>IFERROR(VLOOKUP($A583,'ORION ORIGINAL DATA'!$A$237:$H$305,3,0),0)</f>
        <v>0</v>
      </c>
      <c r="F583" s="6">
        <f>SUMIF('ORION ORIGINAL DATA'!$A$8:$A$228,$A583,'ORION ORIGINAL DATA'!$C$8:$C$228)</f>
        <v>0</v>
      </c>
      <c r="G583" s="8">
        <f t="shared" si="32"/>
        <v>0</v>
      </c>
      <c r="H583" s="6">
        <f>SUMIF('NETSUITE ORIGINAL DATA'!$A$8:$A$5000,$A583,'NETSUITE ORIGINAL DATA'!$E$8:$E$5000)</f>
        <v>0</v>
      </c>
      <c r="I583" s="66">
        <f t="shared" si="33"/>
        <v>0</v>
      </c>
      <c r="K583" s="63">
        <f>SUMIF('ORION ORIGINAL DATA'!$A$8:$A$305,$A583,'ORION ORIGINAL DATA'!$D$8:$D$305)+D583</f>
        <v>0</v>
      </c>
      <c r="L583" s="6">
        <f>SUMIF('NETSUITE ORIGINAL DATA'!$A$8:$A$5000,$A583,'NETSUITE ORIGINAL DATA'!$G$8:$G$5000)</f>
        <v>0</v>
      </c>
      <c r="M583" s="68">
        <f t="shared" si="34"/>
        <v>0</v>
      </c>
      <c r="N583" s="6"/>
      <c r="O583" s="63">
        <f>SUMIF('ORION ORIGINAL DATA'!$A$8:$A$305,$A583,'ORION ORIGINAL DATA'!$E$8:$E$305)-D583</f>
        <v>0</v>
      </c>
      <c r="P583" s="6">
        <f>SUMIF('NETSUITE ORIGINAL DATA'!$A$8:$A$5000,$A583,'NETSUITE ORIGINAL DATA'!$E$8:$E$5000)-SUMIF('NETSUITE ORIGINAL DATA'!$A$8:$A$5000,$A583,'NETSUITE ORIGINAL DATA'!$G$8:$G$5000)</f>
        <v>0</v>
      </c>
      <c r="Q583" s="66">
        <f t="shared" si="35"/>
        <v>0</v>
      </c>
      <c r="R583" s="8"/>
    </row>
    <row r="584" spans="1:18" s="30" customFormat="1" x14ac:dyDescent="0.15">
      <c r="A584" s="15" t="s">
        <v>631</v>
      </c>
      <c r="B584" s="30" t="str">
        <f>IFERROR(VLOOKUP(A584,'NETSUITE ORIGINAL DATA'!$A$8:$J$957,2,FALSE),0)</f>
        <v>Green Toys Sand &amp; Water Play Header Card Bag - V3 – 5.25x6.5; 23" 3.6g 69 die, Full Color (2 Sided), no hang tag hole, matte finish.</v>
      </c>
      <c r="C584" s="6"/>
      <c r="D584" s="63">
        <f>IFERROR(VLOOKUP($A584,'ORION ORIGINAL DATA'!$A$231:$H$234,3,0),0)</f>
        <v>0</v>
      </c>
      <c r="E584" s="6">
        <f>IFERROR(VLOOKUP($A584,'ORION ORIGINAL DATA'!$A$237:$H$305,3,0),0)</f>
        <v>0</v>
      </c>
      <c r="F584" s="6">
        <f>SUMIF('ORION ORIGINAL DATA'!$A$8:$A$228,$A584,'ORION ORIGINAL DATA'!$C$8:$C$228)</f>
        <v>0</v>
      </c>
      <c r="G584" s="8">
        <f t="shared" si="32"/>
        <v>0</v>
      </c>
      <c r="H584" s="6">
        <f>SUMIF('NETSUITE ORIGINAL DATA'!$A$8:$A$5000,$A584,'NETSUITE ORIGINAL DATA'!$E$8:$E$5000)</f>
        <v>0</v>
      </c>
      <c r="I584" s="66">
        <f t="shared" si="33"/>
        <v>0</v>
      </c>
      <c r="K584" s="63">
        <f>SUMIF('ORION ORIGINAL DATA'!$A$8:$A$305,$A584,'ORION ORIGINAL DATA'!$D$8:$D$305)+D584</f>
        <v>0</v>
      </c>
      <c r="L584" s="6">
        <f>SUMIF('NETSUITE ORIGINAL DATA'!$A$8:$A$5000,$A584,'NETSUITE ORIGINAL DATA'!$G$8:$G$5000)</f>
        <v>0</v>
      </c>
      <c r="M584" s="68">
        <f t="shared" si="34"/>
        <v>0</v>
      </c>
      <c r="N584" s="6"/>
      <c r="O584" s="63">
        <f>SUMIF('ORION ORIGINAL DATA'!$A$8:$A$305,$A584,'ORION ORIGINAL DATA'!$E$8:$E$305)-D584</f>
        <v>0</v>
      </c>
      <c r="P584" s="6">
        <f>SUMIF('NETSUITE ORIGINAL DATA'!$A$8:$A$5000,$A584,'NETSUITE ORIGINAL DATA'!$E$8:$E$5000)-SUMIF('NETSUITE ORIGINAL DATA'!$A$8:$A$5000,$A584,'NETSUITE ORIGINAL DATA'!$G$8:$G$5000)</f>
        <v>0</v>
      </c>
      <c r="Q584" s="66">
        <f t="shared" si="35"/>
        <v>0</v>
      </c>
      <c r="R584" s="8"/>
    </row>
    <row r="585" spans="1:18" s="30" customFormat="1" x14ac:dyDescent="0.15">
      <c r="A585" s="15" t="s">
        <v>632</v>
      </c>
      <c r="B585" s="30" t="str">
        <f>IFERROR(VLOOKUP(A585,'NETSUITE ORIGINAL DATA'!$A$8:$J$957,2,FALSE),0)</f>
        <v>Green Toys Sand and Water Tag - Mohawk 100% recycled tags - Full color (2 sided) - 5K Pricing..</v>
      </c>
      <c r="C585" s="6"/>
      <c r="D585" s="63">
        <f>IFERROR(VLOOKUP($A585,'ORION ORIGINAL DATA'!$A$231:$H$234,3,0),0)</f>
        <v>0</v>
      </c>
      <c r="E585" s="6">
        <f>IFERROR(VLOOKUP($A585,'ORION ORIGINAL DATA'!$A$237:$H$305,3,0),0)</f>
        <v>0</v>
      </c>
      <c r="F585" s="6">
        <f>SUMIF('ORION ORIGINAL DATA'!$A$8:$A$228,$A585,'ORION ORIGINAL DATA'!$C$8:$C$228)</f>
        <v>0</v>
      </c>
      <c r="G585" s="8">
        <f t="shared" si="32"/>
        <v>0</v>
      </c>
      <c r="H585" s="6">
        <f>SUMIF('NETSUITE ORIGINAL DATA'!$A$8:$A$5000,$A585,'NETSUITE ORIGINAL DATA'!$E$8:$E$5000)</f>
        <v>0</v>
      </c>
      <c r="I585" s="66">
        <f t="shared" si="33"/>
        <v>0</v>
      </c>
      <c r="K585" s="63">
        <f>SUMIF('ORION ORIGINAL DATA'!$A$8:$A$305,$A585,'ORION ORIGINAL DATA'!$D$8:$D$305)+D585</f>
        <v>0</v>
      </c>
      <c r="L585" s="6">
        <f>SUMIF('NETSUITE ORIGINAL DATA'!$A$8:$A$5000,$A585,'NETSUITE ORIGINAL DATA'!$G$8:$G$5000)</f>
        <v>0</v>
      </c>
      <c r="M585" s="68">
        <f t="shared" si="34"/>
        <v>0</v>
      </c>
      <c r="N585" s="6"/>
      <c r="O585" s="63">
        <f>SUMIF('ORION ORIGINAL DATA'!$A$8:$A$305,$A585,'ORION ORIGINAL DATA'!$E$8:$E$305)-D585</f>
        <v>0</v>
      </c>
      <c r="P585" s="6">
        <f>SUMIF('NETSUITE ORIGINAL DATA'!$A$8:$A$5000,$A585,'NETSUITE ORIGINAL DATA'!$E$8:$E$5000)-SUMIF('NETSUITE ORIGINAL DATA'!$A$8:$A$5000,$A585,'NETSUITE ORIGINAL DATA'!$G$8:$G$5000)</f>
        <v>0</v>
      </c>
      <c r="Q585" s="66">
        <f t="shared" si="35"/>
        <v>0</v>
      </c>
      <c r="R585" s="8"/>
    </row>
    <row r="586" spans="1:18" s="30" customFormat="1" x14ac:dyDescent="0.15">
      <c r="A586" s="15" t="s">
        <v>633</v>
      </c>
      <c r="B586" s="30" t="str">
        <f>IFERROR(VLOOKUP(A586,'NETSUITE ORIGINAL DATA'!$A$8:$J$957,2,FALSE),0)</f>
        <v>Green Toys Sand and Water Tag V2 – 3.25 x 7.5”; Mohawk 100% recycled, Full Color (2 Sided)</v>
      </c>
      <c r="C586" s="6"/>
      <c r="D586" s="63">
        <f>IFERROR(VLOOKUP($A586,'ORION ORIGINAL DATA'!$A$231:$H$234,3,0),0)</f>
        <v>0</v>
      </c>
      <c r="E586" s="6">
        <f>IFERROR(VLOOKUP($A586,'ORION ORIGINAL DATA'!$A$237:$H$305,3,0),0)</f>
        <v>0</v>
      </c>
      <c r="F586" s="6">
        <f>SUMIF('ORION ORIGINAL DATA'!$A$8:$A$228,$A586,'ORION ORIGINAL DATA'!$C$8:$C$228)</f>
        <v>0</v>
      </c>
      <c r="G586" s="8">
        <f t="shared" si="32"/>
        <v>0</v>
      </c>
      <c r="H586" s="6">
        <f>SUMIF('NETSUITE ORIGINAL DATA'!$A$8:$A$5000,$A586,'NETSUITE ORIGINAL DATA'!$E$8:$E$5000)</f>
        <v>0</v>
      </c>
      <c r="I586" s="66">
        <f t="shared" si="33"/>
        <v>0</v>
      </c>
      <c r="K586" s="63">
        <f>SUMIF('ORION ORIGINAL DATA'!$A$8:$A$305,$A586,'ORION ORIGINAL DATA'!$D$8:$D$305)+D586</f>
        <v>0</v>
      </c>
      <c r="L586" s="6">
        <f>SUMIF('NETSUITE ORIGINAL DATA'!$A$8:$A$5000,$A586,'NETSUITE ORIGINAL DATA'!$G$8:$G$5000)</f>
        <v>0</v>
      </c>
      <c r="M586" s="68">
        <f t="shared" si="34"/>
        <v>0</v>
      </c>
      <c r="N586" s="6"/>
      <c r="O586" s="63">
        <f>SUMIF('ORION ORIGINAL DATA'!$A$8:$A$305,$A586,'ORION ORIGINAL DATA'!$E$8:$E$305)-D586</f>
        <v>0</v>
      </c>
      <c r="P586" s="6">
        <f>SUMIF('NETSUITE ORIGINAL DATA'!$A$8:$A$5000,$A586,'NETSUITE ORIGINAL DATA'!$E$8:$E$5000)-SUMIF('NETSUITE ORIGINAL DATA'!$A$8:$A$5000,$A586,'NETSUITE ORIGINAL DATA'!$G$8:$G$5000)</f>
        <v>0</v>
      </c>
      <c r="Q586" s="66">
        <f t="shared" si="35"/>
        <v>0</v>
      </c>
      <c r="R586" s="8"/>
    </row>
    <row r="587" spans="1:18" s="30" customFormat="1" x14ac:dyDescent="0.15">
      <c r="A587" s="15" t="s">
        <v>634</v>
      </c>
      <c r="B587" s="30" t="str">
        <f>IFERROR(VLOOKUP(A587,'NETSUITE ORIGINAL DATA'!$A$8:$J$957,2,FALSE),0)</f>
        <v>Safe Seas Retail Label - 4 color</v>
      </c>
      <c r="C587" s="6"/>
      <c r="D587" s="63">
        <f>IFERROR(VLOOKUP($A587,'ORION ORIGINAL DATA'!$A$231:$H$234,3,0),0)</f>
        <v>0</v>
      </c>
      <c r="E587" s="6">
        <f>IFERROR(VLOOKUP($A587,'ORION ORIGINAL DATA'!$A$237:$H$305,3,0),0)</f>
        <v>0</v>
      </c>
      <c r="F587" s="6">
        <f>SUMIF('ORION ORIGINAL DATA'!$A$8:$A$228,$A587,'ORION ORIGINAL DATA'!$C$8:$C$228)</f>
        <v>0</v>
      </c>
      <c r="G587" s="8">
        <f t="shared" ref="G587:G650" si="36">SUM(D587:F587)</f>
        <v>0</v>
      </c>
      <c r="H587" s="6">
        <f>SUMIF('NETSUITE ORIGINAL DATA'!$A$8:$A$5000,$A587,'NETSUITE ORIGINAL DATA'!$E$8:$E$5000)</f>
        <v>0</v>
      </c>
      <c r="I587" s="66">
        <f t="shared" ref="I587:I650" si="37">SUM(G587-H587)</f>
        <v>0</v>
      </c>
      <c r="K587" s="63">
        <f>SUMIF('ORION ORIGINAL DATA'!$A$8:$A$305,$A587,'ORION ORIGINAL DATA'!$D$8:$D$305)+D587</f>
        <v>0</v>
      </c>
      <c r="L587" s="6">
        <f>SUMIF('NETSUITE ORIGINAL DATA'!$A$8:$A$5000,$A587,'NETSUITE ORIGINAL DATA'!$G$8:$G$5000)</f>
        <v>0</v>
      </c>
      <c r="M587" s="68">
        <f t="shared" ref="M587:M650" si="38">K587-L587</f>
        <v>0</v>
      </c>
      <c r="N587" s="6"/>
      <c r="O587" s="63">
        <f>SUMIF('ORION ORIGINAL DATA'!$A$8:$A$305,$A587,'ORION ORIGINAL DATA'!$E$8:$E$305)-D587</f>
        <v>0</v>
      </c>
      <c r="P587" s="6">
        <f>SUMIF('NETSUITE ORIGINAL DATA'!$A$8:$A$5000,$A587,'NETSUITE ORIGINAL DATA'!$E$8:$E$5000)-SUMIF('NETSUITE ORIGINAL DATA'!$A$8:$A$5000,$A587,'NETSUITE ORIGINAL DATA'!$G$8:$G$5000)</f>
        <v>0</v>
      </c>
      <c r="Q587" s="66">
        <f t="shared" ref="Q587:Q650" si="39">SUM(O587-P587)</f>
        <v>0</v>
      </c>
      <c r="R587" s="8"/>
    </row>
    <row r="588" spans="1:18" s="30" customFormat="1" x14ac:dyDescent="0.15">
      <c r="A588" s="15" t="s">
        <v>635</v>
      </c>
      <c r="B588" s="30" t="str">
        <f>IFERROR(VLOOKUP(A588,'NETSUITE ORIGINAL DATA'!$A$8:$J$957,2,FALSE),0)</f>
        <v>Seaplane Safe Seas Set Master Carton - 200T - inc. 5% mark-up</v>
      </c>
      <c r="C588" s="6"/>
      <c r="D588" s="63">
        <f>IFERROR(VLOOKUP($A588,'ORION ORIGINAL DATA'!$A$231:$H$234,3,0),0)</f>
        <v>0</v>
      </c>
      <c r="E588" s="6">
        <f>IFERROR(VLOOKUP($A588,'ORION ORIGINAL DATA'!$A$237:$H$305,3,0),0)</f>
        <v>0</v>
      </c>
      <c r="F588" s="6">
        <f>SUMIF('ORION ORIGINAL DATA'!$A$8:$A$228,$A588,'ORION ORIGINAL DATA'!$C$8:$C$228)</f>
        <v>0</v>
      </c>
      <c r="G588" s="8">
        <f t="shared" si="36"/>
        <v>0</v>
      </c>
      <c r="H588" s="6">
        <f>SUMIF('NETSUITE ORIGINAL DATA'!$A$8:$A$5000,$A588,'NETSUITE ORIGINAL DATA'!$E$8:$E$5000)</f>
        <v>0</v>
      </c>
      <c r="I588" s="66">
        <f t="shared" si="37"/>
        <v>0</v>
      </c>
      <c r="K588" s="63">
        <f>SUMIF('ORION ORIGINAL DATA'!$A$8:$A$305,$A588,'ORION ORIGINAL DATA'!$D$8:$D$305)+D588</f>
        <v>0</v>
      </c>
      <c r="L588" s="6">
        <f>SUMIF('NETSUITE ORIGINAL DATA'!$A$8:$A$5000,$A588,'NETSUITE ORIGINAL DATA'!$G$8:$G$5000)</f>
        <v>0</v>
      </c>
      <c r="M588" s="68">
        <f t="shared" si="38"/>
        <v>0</v>
      </c>
      <c r="N588" s="6"/>
      <c r="O588" s="63">
        <f>SUMIF('ORION ORIGINAL DATA'!$A$8:$A$305,$A588,'ORION ORIGINAL DATA'!$E$8:$E$305)-D588</f>
        <v>0</v>
      </c>
      <c r="P588" s="6">
        <f>SUMIF('NETSUITE ORIGINAL DATA'!$A$8:$A$5000,$A588,'NETSUITE ORIGINAL DATA'!$E$8:$E$5000)-SUMIF('NETSUITE ORIGINAL DATA'!$A$8:$A$5000,$A588,'NETSUITE ORIGINAL DATA'!$G$8:$G$5000)</f>
        <v>0</v>
      </c>
      <c r="Q588" s="66">
        <f t="shared" si="39"/>
        <v>0</v>
      </c>
      <c r="R588" s="8"/>
    </row>
    <row r="589" spans="1:18" s="30" customFormat="1" x14ac:dyDescent="0.15">
      <c r="A589" s="15" t="s">
        <v>636</v>
      </c>
      <c r="B589" s="30" t="str">
        <f>IFERROR(VLOOKUP(A589,'NETSUITE ORIGINAL DATA'!$A$8:$J$957,2,FALSE),0)</f>
        <v>Seaplane Safe Seas Set Retail Package - 200E - inc. 5% mark-up</v>
      </c>
      <c r="C589" s="6"/>
      <c r="D589" s="63">
        <f>IFERROR(VLOOKUP($A589,'ORION ORIGINAL DATA'!$A$231:$H$234,3,0),0)</f>
        <v>0</v>
      </c>
      <c r="E589" s="6">
        <f>IFERROR(VLOOKUP($A589,'ORION ORIGINAL DATA'!$A$237:$H$305,3,0),0)</f>
        <v>0</v>
      </c>
      <c r="F589" s="6">
        <f>SUMIF('ORION ORIGINAL DATA'!$A$8:$A$228,$A589,'ORION ORIGINAL DATA'!$C$8:$C$228)</f>
        <v>0</v>
      </c>
      <c r="G589" s="8">
        <f t="shared" si="36"/>
        <v>0</v>
      </c>
      <c r="H589" s="6">
        <f>SUMIF('NETSUITE ORIGINAL DATA'!$A$8:$A$5000,$A589,'NETSUITE ORIGINAL DATA'!$E$8:$E$5000)</f>
        <v>0</v>
      </c>
      <c r="I589" s="66">
        <f t="shared" si="37"/>
        <v>0</v>
      </c>
      <c r="K589" s="63">
        <f>SUMIF('ORION ORIGINAL DATA'!$A$8:$A$305,$A589,'ORION ORIGINAL DATA'!$D$8:$D$305)+D589</f>
        <v>0</v>
      </c>
      <c r="L589" s="6">
        <f>SUMIF('NETSUITE ORIGINAL DATA'!$A$8:$A$5000,$A589,'NETSUITE ORIGINAL DATA'!$G$8:$G$5000)</f>
        <v>0</v>
      </c>
      <c r="M589" s="68">
        <f t="shared" si="38"/>
        <v>0</v>
      </c>
      <c r="N589" s="6"/>
      <c r="O589" s="63">
        <f>SUMIF('ORION ORIGINAL DATA'!$A$8:$A$305,$A589,'ORION ORIGINAL DATA'!$E$8:$E$305)-D589</f>
        <v>0</v>
      </c>
      <c r="P589" s="6">
        <f>SUMIF('NETSUITE ORIGINAL DATA'!$A$8:$A$5000,$A589,'NETSUITE ORIGINAL DATA'!$E$8:$E$5000)-SUMIF('NETSUITE ORIGINAL DATA'!$A$8:$A$5000,$A589,'NETSUITE ORIGINAL DATA'!$G$8:$G$5000)</f>
        <v>0</v>
      </c>
      <c r="Q589" s="66">
        <f t="shared" si="39"/>
        <v>0</v>
      </c>
      <c r="R589" s="8"/>
    </row>
    <row r="590" spans="1:18" s="30" customFormat="1" x14ac:dyDescent="0.15">
      <c r="A590" s="15" t="s">
        <v>1641</v>
      </c>
      <c r="B590" s="30" t="str">
        <f>IFERROR(VLOOKUP(A590,'NETSUITE ORIGINAL DATA'!$A$8:$J$957,2,FALSE),0)</f>
        <v>Sesame St. Elmo Explores Master Carton</v>
      </c>
      <c r="C590" s="6"/>
      <c r="D590" s="63">
        <f>IFERROR(VLOOKUP($A590,'ORION ORIGINAL DATA'!$A$231:$H$234,3,0),0)</f>
        <v>0</v>
      </c>
      <c r="E590" s="6">
        <f>IFERROR(VLOOKUP($A590,'ORION ORIGINAL DATA'!$A$237:$H$305,3,0),0)</f>
        <v>0</v>
      </c>
      <c r="F590" s="6">
        <f>SUMIF('ORION ORIGINAL DATA'!$A$8:$A$228,$A590,'ORION ORIGINAL DATA'!$C$8:$C$228)</f>
        <v>0</v>
      </c>
      <c r="G590" s="8">
        <f t="shared" si="36"/>
        <v>0</v>
      </c>
      <c r="H590" s="6">
        <f>SUMIF('NETSUITE ORIGINAL DATA'!$A$8:$A$5000,$A590,'NETSUITE ORIGINAL DATA'!$E$8:$E$5000)</f>
        <v>0</v>
      </c>
      <c r="I590" s="66">
        <f t="shared" si="37"/>
        <v>0</v>
      </c>
      <c r="K590" s="63">
        <f>SUMIF('ORION ORIGINAL DATA'!$A$8:$A$305,$A590,'ORION ORIGINAL DATA'!$D$8:$D$305)+D590</f>
        <v>0</v>
      </c>
      <c r="L590" s="6">
        <f>SUMIF('NETSUITE ORIGINAL DATA'!$A$8:$A$5000,$A590,'NETSUITE ORIGINAL DATA'!$G$8:$G$5000)</f>
        <v>0</v>
      </c>
      <c r="M590" s="68">
        <f t="shared" si="38"/>
        <v>0</v>
      </c>
      <c r="N590" s="6"/>
      <c r="O590" s="63">
        <f>SUMIF('ORION ORIGINAL DATA'!$A$8:$A$305,$A590,'ORION ORIGINAL DATA'!$E$8:$E$305)-D590</f>
        <v>0</v>
      </c>
      <c r="P590" s="6">
        <f>SUMIF('NETSUITE ORIGINAL DATA'!$A$8:$A$5000,$A590,'NETSUITE ORIGINAL DATA'!$E$8:$E$5000)-SUMIF('NETSUITE ORIGINAL DATA'!$A$8:$A$5000,$A590,'NETSUITE ORIGINAL DATA'!$G$8:$G$5000)</f>
        <v>0</v>
      </c>
      <c r="Q590" s="66">
        <f t="shared" si="39"/>
        <v>0</v>
      </c>
      <c r="R590" s="8"/>
    </row>
    <row r="591" spans="1:18" s="30" customFormat="1" x14ac:dyDescent="0.15">
      <c r="A591" s="15" t="s">
        <v>637</v>
      </c>
      <c r="B591" s="30" t="str">
        <f>IFERROR(VLOOKUP(A591,'NETSUITE ORIGINAL DATA'!$A$8:$J$957,2,FALSE),0)</f>
        <v>Sesame St. Elmo Explores Retail Package (E/015KP, 7C, 5/5% under over only) D20180076_A</v>
      </c>
      <c r="C591" s="6"/>
      <c r="D591" s="63">
        <f>IFERROR(VLOOKUP($A591,'ORION ORIGINAL DATA'!$A$231:$H$234,3,0),0)</f>
        <v>0</v>
      </c>
      <c r="E591" s="6">
        <f>IFERROR(VLOOKUP($A591,'ORION ORIGINAL DATA'!$A$237:$H$305,3,0),0)</f>
        <v>0</v>
      </c>
      <c r="F591" s="6">
        <f>SUMIF('ORION ORIGINAL DATA'!$A$8:$A$228,$A591,'ORION ORIGINAL DATA'!$C$8:$C$228)</f>
        <v>0</v>
      </c>
      <c r="G591" s="8">
        <f t="shared" si="36"/>
        <v>0</v>
      </c>
      <c r="H591" s="6">
        <f>SUMIF('NETSUITE ORIGINAL DATA'!$A$8:$A$5000,$A591,'NETSUITE ORIGINAL DATA'!$E$8:$E$5000)</f>
        <v>0</v>
      </c>
      <c r="I591" s="66">
        <f t="shared" si="37"/>
        <v>0</v>
      </c>
      <c r="K591" s="63">
        <f>SUMIF('ORION ORIGINAL DATA'!$A$8:$A$305,$A591,'ORION ORIGINAL DATA'!$D$8:$D$305)+D591</f>
        <v>0</v>
      </c>
      <c r="L591" s="6">
        <f>SUMIF('NETSUITE ORIGINAL DATA'!$A$8:$A$5000,$A591,'NETSUITE ORIGINAL DATA'!$G$8:$G$5000)</f>
        <v>0</v>
      </c>
      <c r="M591" s="68">
        <f t="shared" si="38"/>
        <v>0</v>
      </c>
      <c r="N591" s="6"/>
      <c r="O591" s="63">
        <f>SUMIF('ORION ORIGINAL DATA'!$A$8:$A$305,$A591,'ORION ORIGINAL DATA'!$E$8:$E$305)-D591</f>
        <v>0</v>
      </c>
      <c r="P591" s="6">
        <f>SUMIF('NETSUITE ORIGINAL DATA'!$A$8:$A$5000,$A591,'NETSUITE ORIGINAL DATA'!$E$8:$E$5000)-SUMIF('NETSUITE ORIGINAL DATA'!$A$8:$A$5000,$A591,'NETSUITE ORIGINAL DATA'!$G$8:$G$5000)</f>
        <v>0</v>
      </c>
      <c r="Q591" s="66">
        <f t="shared" si="39"/>
        <v>0</v>
      </c>
      <c r="R591" s="8"/>
    </row>
    <row r="592" spans="1:18" s="30" customFormat="1" x14ac:dyDescent="0.15">
      <c r="A592" s="15" t="s">
        <v>1644</v>
      </c>
      <c r="B592" s="30" t="str">
        <f>IFERROR(VLOOKUP(A592,'NETSUITE ORIGINAL DATA'!$A$8:$J$957,2,FALSE),0)</f>
        <v>Sesame St. Gardening Kit Master Carton</v>
      </c>
      <c r="C592" s="6"/>
      <c r="D592" s="63">
        <f>IFERROR(VLOOKUP($A592,'ORION ORIGINAL DATA'!$A$231:$H$234,3,0),0)</f>
        <v>0</v>
      </c>
      <c r="E592" s="6">
        <f>IFERROR(VLOOKUP($A592,'ORION ORIGINAL DATA'!$A$237:$H$305,3,0),0)</f>
        <v>0</v>
      </c>
      <c r="F592" s="6">
        <f>SUMIF('ORION ORIGINAL DATA'!$A$8:$A$228,$A592,'ORION ORIGINAL DATA'!$C$8:$C$228)</f>
        <v>0</v>
      </c>
      <c r="G592" s="8">
        <f t="shared" si="36"/>
        <v>0</v>
      </c>
      <c r="H592" s="6">
        <f>SUMIF('NETSUITE ORIGINAL DATA'!$A$8:$A$5000,$A592,'NETSUITE ORIGINAL DATA'!$E$8:$E$5000)</f>
        <v>0</v>
      </c>
      <c r="I592" s="66">
        <f t="shared" si="37"/>
        <v>0</v>
      </c>
      <c r="K592" s="63">
        <f>SUMIF('ORION ORIGINAL DATA'!$A$8:$A$305,$A592,'ORION ORIGINAL DATA'!$D$8:$D$305)+D592</f>
        <v>0</v>
      </c>
      <c r="L592" s="6">
        <f>SUMIF('NETSUITE ORIGINAL DATA'!$A$8:$A$5000,$A592,'NETSUITE ORIGINAL DATA'!$G$8:$G$5000)</f>
        <v>0</v>
      </c>
      <c r="M592" s="68">
        <f t="shared" si="38"/>
        <v>0</v>
      </c>
      <c r="N592" s="6"/>
      <c r="O592" s="63">
        <f>SUMIF('ORION ORIGINAL DATA'!$A$8:$A$305,$A592,'ORION ORIGINAL DATA'!$E$8:$E$305)-D592</f>
        <v>0</v>
      </c>
      <c r="P592" s="6">
        <f>SUMIF('NETSUITE ORIGINAL DATA'!$A$8:$A$5000,$A592,'NETSUITE ORIGINAL DATA'!$E$8:$E$5000)-SUMIF('NETSUITE ORIGINAL DATA'!$A$8:$A$5000,$A592,'NETSUITE ORIGINAL DATA'!$G$8:$G$5000)</f>
        <v>0</v>
      </c>
      <c r="Q592" s="66">
        <f t="shared" si="39"/>
        <v>0</v>
      </c>
      <c r="R592" s="8"/>
    </row>
    <row r="593" spans="1:18" s="30" customFormat="1" x14ac:dyDescent="0.15">
      <c r="A593" s="15" t="s">
        <v>638</v>
      </c>
      <c r="B593" s="30" t="str">
        <f>IFERROR(VLOOKUP(A593,'NETSUITE ORIGINAL DATA'!$A$8:$J$957,2,FALSE),0)</f>
        <v>Sesame St. Gardening Kit Retail Package (E/015KP, 7C, 5/5% under over only) D20175783-C</v>
      </c>
      <c r="C593" s="6"/>
      <c r="D593" s="63">
        <f>IFERROR(VLOOKUP($A593,'ORION ORIGINAL DATA'!$A$231:$H$234,3,0),0)</f>
        <v>0</v>
      </c>
      <c r="E593" s="6">
        <f>IFERROR(VLOOKUP($A593,'ORION ORIGINAL DATA'!$A$237:$H$305,3,0),0)</f>
        <v>0</v>
      </c>
      <c r="F593" s="6">
        <f>SUMIF('ORION ORIGINAL DATA'!$A$8:$A$228,$A593,'ORION ORIGINAL DATA'!$C$8:$C$228)</f>
        <v>0</v>
      </c>
      <c r="G593" s="8">
        <f t="shared" si="36"/>
        <v>0</v>
      </c>
      <c r="H593" s="6">
        <f>SUMIF('NETSUITE ORIGINAL DATA'!$A$8:$A$5000,$A593,'NETSUITE ORIGINAL DATA'!$E$8:$E$5000)</f>
        <v>0</v>
      </c>
      <c r="I593" s="66">
        <f t="shared" si="37"/>
        <v>0</v>
      </c>
      <c r="K593" s="63">
        <f>SUMIF('ORION ORIGINAL DATA'!$A$8:$A$305,$A593,'ORION ORIGINAL DATA'!$D$8:$D$305)+D593</f>
        <v>0</v>
      </c>
      <c r="L593" s="6">
        <f>SUMIF('NETSUITE ORIGINAL DATA'!$A$8:$A$5000,$A593,'NETSUITE ORIGINAL DATA'!$G$8:$G$5000)</f>
        <v>0</v>
      </c>
      <c r="M593" s="68">
        <f t="shared" si="38"/>
        <v>0</v>
      </c>
      <c r="N593" s="6"/>
      <c r="O593" s="63">
        <f>SUMIF('ORION ORIGINAL DATA'!$A$8:$A$305,$A593,'ORION ORIGINAL DATA'!$E$8:$E$305)-D593</f>
        <v>0</v>
      </c>
      <c r="P593" s="6">
        <f>SUMIF('NETSUITE ORIGINAL DATA'!$A$8:$A$5000,$A593,'NETSUITE ORIGINAL DATA'!$E$8:$E$5000)-SUMIF('NETSUITE ORIGINAL DATA'!$A$8:$A$5000,$A593,'NETSUITE ORIGINAL DATA'!$G$8:$G$5000)</f>
        <v>0</v>
      </c>
      <c r="Q593" s="66">
        <f t="shared" si="39"/>
        <v>0</v>
      </c>
      <c r="R593" s="8"/>
    </row>
    <row r="594" spans="1:18" s="30" customFormat="1" x14ac:dyDescent="0.15">
      <c r="A594" s="15" t="s">
        <v>639</v>
      </c>
      <c r="B594" s="30" t="str">
        <f>IFERROR(VLOOKUP(A594,'NETSUITE ORIGINAL DATA'!$A$8:$J$957,2,FALSE),0)</f>
        <v>Submarine Safe Seas Set Master Carton - 200T - inc. 5% mark-up</v>
      </c>
      <c r="C594" s="6"/>
      <c r="D594" s="63">
        <f>IFERROR(VLOOKUP($A594,'ORION ORIGINAL DATA'!$A$231:$H$234,3,0),0)</f>
        <v>0</v>
      </c>
      <c r="E594" s="6">
        <f>IFERROR(VLOOKUP($A594,'ORION ORIGINAL DATA'!$A$237:$H$305,3,0),0)</f>
        <v>0</v>
      </c>
      <c r="F594" s="6">
        <f>SUMIF('ORION ORIGINAL DATA'!$A$8:$A$228,$A594,'ORION ORIGINAL DATA'!$C$8:$C$228)</f>
        <v>0</v>
      </c>
      <c r="G594" s="8">
        <f t="shared" si="36"/>
        <v>0</v>
      </c>
      <c r="H594" s="6">
        <f>SUMIF('NETSUITE ORIGINAL DATA'!$A$8:$A$5000,$A594,'NETSUITE ORIGINAL DATA'!$E$8:$E$5000)</f>
        <v>0</v>
      </c>
      <c r="I594" s="66">
        <f t="shared" si="37"/>
        <v>0</v>
      </c>
      <c r="K594" s="63">
        <f>SUMIF('ORION ORIGINAL DATA'!$A$8:$A$305,$A594,'ORION ORIGINAL DATA'!$D$8:$D$305)+D594</f>
        <v>0</v>
      </c>
      <c r="L594" s="6">
        <f>SUMIF('NETSUITE ORIGINAL DATA'!$A$8:$A$5000,$A594,'NETSUITE ORIGINAL DATA'!$G$8:$G$5000)</f>
        <v>0</v>
      </c>
      <c r="M594" s="68">
        <f t="shared" si="38"/>
        <v>0</v>
      </c>
      <c r="N594" s="6"/>
      <c r="O594" s="63">
        <f>SUMIF('ORION ORIGINAL DATA'!$A$8:$A$305,$A594,'ORION ORIGINAL DATA'!$E$8:$E$305)-D594</f>
        <v>0</v>
      </c>
      <c r="P594" s="6">
        <f>SUMIF('NETSUITE ORIGINAL DATA'!$A$8:$A$5000,$A594,'NETSUITE ORIGINAL DATA'!$E$8:$E$5000)-SUMIF('NETSUITE ORIGINAL DATA'!$A$8:$A$5000,$A594,'NETSUITE ORIGINAL DATA'!$G$8:$G$5000)</f>
        <v>0</v>
      </c>
      <c r="Q594" s="66">
        <f t="shared" si="39"/>
        <v>0</v>
      </c>
      <c r="R594" s="8"/>
    </row>
    <row r="595" spans="1:18" s="30" customFormat="1" x14ac:dyDescent="0.15">
      <c r="A595" s="15" t="s">
        <v>640</v>
      </c>
      <c r="B595" s="30" t="str">
        <f>IFERROR(VLOOKUP(A595,'NETSUITE ORIGINAL DATA'!$A$8:$J$957,2,FALSE),0)</f>
        <v>Submarine Safe Seas Set Retail Package - 200E - inc. 5% mark-up</v>
      </c>
      <c r="C595" s="6"/>
      <c r="D595" s="63">
        <f>IFERROR(VLOOKUP($A595,'ORION ORIGINAL DATA'!$A$231:$H$234,3,0),0)</f>
        <v>0</v>
      </c>
      <c r="E595" s="6">
        <f>IFERROR(VLOOKUP($A595,'ORION ORIGINAL DATA'!$A$237:$H$305,3,0),0)</f>
        <v>0</v>
      </c>
      <c r="F595" s="6">
        <f>SUMIF('ORION ORIGINAL DATA'!$A$8:$A$228,$A595,'ORION ORIGINAL DATA'!$C$8:$C$228)</f>
        <v>0</v>
      </c>
      <c r="G595" s="8">
        <f t="shared" si="36"/>
        <v>0</v>
      </c>
      <c r="H595" s="6">
        <f>SUMIF('NETSUITE ORIGINAL DATA'!$A$8:$A$5000,$A595,'NETSUITE ORIGINAL DATA'!$E$8:$E$5000)</f>
        <v>0</v>
      </c>
      <c r="I595" s="66">
        <f t="shared" si="37"/>
        <v>0</v>
      </c>
      <c r="K595" s="63">
        <f>SUMIF('ORION ORIGINAL DATA'!$A$8:$A$305,$A595,'ORION ORIGINAL DATA'!$D$8:$D$305)+D595</f>
        <v>0</v>
      </c>
      <c r="L595" s="6">
        <f>SUMIF('NETSUITE ORIGINAL DATA'!$A$8:$A$5000,$A595,'NETSUITE ORIGINAL DATA'!$G$8:$G$5000)</f>
        <v>0</v>
      </c>
      <c r="M595" s="68">
        <f t="shared" si="38"/>
        <v>0</v>
      </c>
      <c r="N595" s="6"/>
      <c r="O595" s="63">
        <f>SUMIF('ORION ORIGINAL DATA'!$A$8:$A$305,$A595,'ORION ORIGINAL DATA'!$E$8:$E$305)-D595</f>
        <v>0</v>
      </c>
      <c r="P595" s="6">
        <f>SUMIF('NETSUITE ORIGINAL DATA'!$A$8:$A$5000,$A595,'NETSUITE ORIGINAL DATA'!$E$8:$E$5000)-SUMIF('NETSUITE ORIGINAL DATA'!$A$8:$A$5000,$A595,'NETSUITE ORIGINAL DATA'!$G$8:$G$5000)</f>
        <v>0</v>
      </c>
      <c r="Q595" s="66">
        <f t="shared" si="39"/>
        <v>0</v>
      </c>
      <c r="R595" s="8"/>
    </row>
    <row r="596" spans="1:18" s="30" customFormat="1" x14ac:dyDescent="0.15">
      <c r="A596" s="15" t="s">
        <v>1649</v>
      </c>
      <c r="B596" s="30" t="str">
        <f>IFERROR(VLOOKUP(A596,'NETSUITE ORIGINAL DATA'!$A$8:$J$957,2,FALSE),0)</f>
        <v>Sesame St. Watering Can Master Carton</v>
      </c>
      <c r="C596" s="6"/>
      <c r="D596" s="63">
        <f>IFERROR(VLOOKUP($A596,'ORION ORIGINAL DATA'!$A$231:$H$234,3,0),0)</f>
        <v>0</v>
      </c>
      <c r="E596" s="6">
        <f>IFERROR(VLOOKUP($A596,'ORION ORIGINAL DATA'!$A$237:$H$305,3,0),0)</f>
        <v>0</v>
      </c>
      <c r="F596" s="6">
        <f>SUMIF('ORION ORIGINAL DATA'!$A$8:$A$228,$A596,'ORION ORIGINAL DATA'!$C$8:$C$228)</f>
        <v>0</v>
      </c>
      <c r="G596" s="8">
        <f t="shared" si="36"/>
        <v>0</v>
      </c>
      <c r="H596" s="6">
        <f>SUMIF('NETSUITE ORIGINAL DATA'!$A$8:$A$5000,$A596,'NETSUITE ORIGINAL DATA'!$E$8:$E$5000)</f>
        <v>0</v>
      </c>
      <c r="I596" s="66">
        <f t="shared" si="37"/>
        <v>0</v>
      </c>
      <c r="K596" s="63">
        <f>SUMIF('ORION ORIGINAL DATA'!$A$8:$A$305,$A596,'ORION ORIGINAL DATA'!$D$8:$D$305)+D596</f>
        <v>0</v>
      </c>
      <c r="L596" s="6">
        <f>SUMIF('NETSUITE ORIGINAL DATA'!$A$8:$A$5000,$A596,'NETSUITE ORIGINAL DATA'!$G$8:$G$5000)</f>
        <v>0</v>
      </c>
      <c r="M596" s="68">
        <f t="shared" si="38"/>
        <v>0</v>
      </c>
      <c r="N596" s="6"/>
      <c r="O596" s="63">
        <f>SUMIF('ORION ORIGINAL DATA'!$A$8:$A$305,$A596,'ORION ORIGINAL DATA'!$E$8:$E$305)-D596</f>
        <v>0</v>
      </c>
      <c r="P596" s="6">
        <f>SUMIF('NETSUITE ORIGINAL DATA'!$A$8:$A$5000,$A596,'NETSUITE ORIGINAL DATA'!$E$8:$E$5000)-SUMIF('NETSUITE ORIGINAL DATA'!$A$8:$A$5000,$A596,'NETSUITE ORIGINAL DATA'!$G$8:$G$5000)</f>
        <v>0</v>
      </c>
      <c r="Q596" s="66">
        <f t="shared" si="39"/>
        <v>0</v>
      </c>
      <c r="R596" s="8"/>
    </row>
    <row r="597" spans="1:18" s="30" customFormat="1" x14ac:dyDescent="0.15">
      <c r="A597" s="15" t="s">
        <v>1651</v>
      </c>
      <c r="B597" s="30" t="str">
        <f>IFERROR(VLOOKUP(A597,'NETSUITE ORIGINAL DATA'!$A$8:$J$957,2,FALSE),0)</f>
        <v>Sesame St. Watering Can Retail Package</v>
      </c>
      <c r="C597" s="6"/>
      <c r="D597" s="63">
        <f>IFERROR(VLOOKUP($A597,'ORION ORIGINAL DATA'!$A$231:$H$234,3,0),0)</f>
        <v>0</v>
      </c>
      <c r="E597" s="6">
        <f>IFERROR(VLOOKUP($A597,'ORION ORIGINAL DATA'!$A$237:$H$305,3,0),0)</f>
        <v>0</v>
      </c>
      <c r="F597" s="6">
        <f>SUMIF('ORION ORIGINAL DATA'!$A$8:$A$228,$A597,'ORION ORIGINAL DATA'!$C$8:$C$228)</f>
        <v>0</v>
      </c>
      <c r="G597" s="8">
        <f t="shared" si="36"/>
        <v>0</v>
      </c>
      <c r="H597" s="6">
        <f>SUMIF('NETSUITE ORIGINAL DATA'!$A$8:$A$5000,$A597,'NETSUITE ORIGINAL DATA'!$E$8:$E$5000)</f>
        <v>0</v>
      </c>
      <c r="I597" s="66">
        <f t="shared" si="37"/>
        <v>0</v>
      </c>
      <c r="K597" s="63">
        <f>SUMIF('ORION ORIGINAL DATA'!$A$8:$A$305,$A597,'ORION ORIGINAL DATA'!$D$8:$D$305)+D597</f>
        <v>0</v>
      </c>
      <c r="L597" s="6">
        <f>SUMIF('NETSUITE ORIGINAL DATA'!$A$8:$A$5000,$A597,'NETSUITE ORIGINAL DATA'!$G$8:$G$5000)</f>
        <v>0</v>
      </c>
      <c r="M597" s="68">
        <f t="shared" si="38"/>
        <v>0</v>
      </c>
      <c r="N597" s="6"/>
      <c r="O597" s="63">
        <f>SUMIF('ORION ORIGINAL DATA'!$A$8:$A$305,$A597,'ORION ORIGINAL DATA'!$E$8:$E$305)-D597</f>
        <v>0</v>
      </c>
      <c r="P597" s="6">
        <f>SUMIF('NETSUITE ORIGINAL DATA'!$A$8:$A$5000,$A597,'NETSUITE ORIGINAL DATA'!$E$8:$E$5000)-SUMIF('NETSUITE ORIGINAL DATA'!$A$8:$A$5000,$A597,'NETSUITE ORIGINAL DATA'!$G$8:$G$5000)</f>
        <v>0</v>
      </c>
      <c r="Q597" s="66">
        <f t="shared" si="39"/>
        <v>0</v>
      </c>
      <c r="R597" s="8"/>
    </row>
    <row r="598" spans="1:18" s="30" customFormat="1" x14ac:dyDescent="0.15">
      <c r="A598" s="15" t="s">
        <v>641</v>
      </c>
      <c r="B598" s="30" t="str">
        <f>IFERROR(VLOOKUP(A598,'NETSUITE ORIGINAL DATA'!$A$8:$J$957,2,FALSE),0)</f>
        <v>Sesame St. Watering Can Retail Package (Abby, Pink Can) (E/015KP, 7C, 5/5% under over only) D20180078_B</v>
      </c>
      <c r="C598" s="6"/>
      <c r="D598" s="63">
        <f>IFERROR(VLOOKUP($A598,'ORION ORIGINAL DATA'!$A$231:$H$234,3,0),0)</f>
        <v>0</v>
      </c>
      <c r="E598" s="6">
        <f>IFERROR(VLOOKUP($A598,'ORION ORIGINAL DATA'!$A$237:$H$305,3,0),0)</f>
        <v>0</v>
      </c>
      <c r="F598" s="6">
        <f>SUMIF('ORION ORIGINAL DATA'!$A$8:$A$228,$A598,'ORION ORIGINAL DATA'!$C$8:$C$228)</f>
        <v>0</v>
      </c>
      <c r="G598" s="8">
        <f t="shared" si="36"/>
        <v>0</v>
      </c>
      <c r="H598" s="6">
        <f>SUMIF('NETSUITE ORIGINAL DATA'!$A$8:$A$5000,$A598,'NETSUITE ORIGINAL DATA'!$E$8:$E$5000)</f>
        <v>0</v>
      </c>
      <c r="I598" s="66">
        <f t="shared" si="37"/>
        <v>0</v>
      </c>
      <c r="K598" s="63">
        <f>SUMIF('ORION ORIGINAL DATA'!$A$8:$A$305,$A598,'ORION ORIGINAL DATA'!$D$8:$D$305)+D598</f>
        <v>0</v>
      </c>
      <c r="L598" s="6">
        <f>SUMIF('NETSUITE ORIGINAL DATA'!$A$8:$A$5000,$A598,'NETSUITE ORIGINAL DATA'!$G$8:$G$5000)</f>
        <v>0</v>
      </c>
      <c r="M598" s="68">
        <f t="shared" si="38"/>
        <v>0</v>
      </c>
      <c r="N598" s="6"/>
      <c r="O598" s="63">
        <f>SUMIF('ORION ORIGINAL DATA'!$A$8:$A$305,$A598,'ORION ORIGINAL DATA'!$E$8:$E$305)-D598</f>
        <v>0</v>
      </c>
      <c r="P598" s="6">
        <f>SUMIF('NETSUITE ORIGINAL DATA'!$A$8:$A$5000,$A598,'NETSUITE ORIGINAL DATA'!$E$8:$E$5000)-SUMIF('NETSUITE ORIGINAL DATA'!$A$8:$A$5000,$A598,'NETSUITE ORIGINAL DATA'!$G$8:$G$5000)</f>
        <v>0</v>
      </c>
      <c r="Q598" s="66">
        <f t="shared" si="39"/>
        <v>0</v>
      </c>
      <c r="R598" s="8"/>
    </row>
    <row r="599" spans="1:18" s="30" customFormat="1" x14ac:dyDescent="0.15">
      <c r="A599" s="15" t="s">
        <v>642</v>
      </c>
      <c r="B599" s="30" t="str">
        <f>IFERROR(VLOOKUP(A599,'NETSUITE ORIGINAL DATA'!$A$8:$J$957,2,FALSE),0)</f>
        <v>Sesame St. Watering Can Retail Package (Elmo, Red Can) (E/015KP, 7C, 5/5% under over only) D20180078_B</v>
      </c>
      <c r="C599" s="6"/>
      <c r="D599" s="63">
        <f>IFERROR(VLOOKUP($A599,'ORION ORIGINAL DATA'!$A$231:$H$234,3,0),0)</f>
        <v>0</v>
      </c>
      <c r="E599" s="6">
        <f>IFERROR(VLOOKUP($A599,'ORION ORIGINAL DATA'!$A$237:$H$305,3,0),0)</f>
        <v>0</v>
      </c>
      <c r="F599" s="6">
        <f>SUMIF('ORION ORIGINAL DATA'!$A$8:$A$228,$A599,'ORION ORIGINAL DATA'!$C$8:$C$228)</f>
        <v>0</v>
      </c>
      <c r="G599" s="8">
        <f t="shared" si="36"/>
        <v>0</v>
      </c>
      <c r="H599" s="6">
        <f>SUMIF('NETSUITE ORIGINAL DATA'!$A$8:$A$5000,$A599,'NETSUITE ORIGINAL DATA'!$E$8:$E$5000)</f>
        <v>0</v>
      </c>
      <c r="I599" s="66">
        <f t="shared" si="37"/>
        <v>0</v>
      </c>
      <c r="K599" s="63">
        <f>SUMIF('ORION ORIGINAL DATA'!$A$8:$A$305,$A599,'ORION ORIGINAL DATA'!$D$8:$D$305)+D599</f>
        <v>0</v>
      </c>
      <c r="L599" s="6">
        <f>SUMIF('NETSUITE ORIGINAL DATA'!$A$8:$A$5000,$A599,'NETSUITE ORIGINAL DATA'!$G$8:$G$5000)</f>
        <v>0</v>
      </c>
      <c r="M599" s="68">
        <f t="shared" si="38"/>
        <v>0</v>
      </c>
      <c r="N599" s="6"/>
      <c r="O599" s="63">
        <f>SUMIF('ORION ORIGINAL DATA'!$A$8:$A$305,$A599,'ORION ORIGINAL DATA'!$E$8:$E$305)-D599</f>
        <v>0</v>
      </c>
      <c r="P599" s="6">
        <f>SUMIF('NETSUITE ORIGINAL DATA'!$A$8:$A$5000,$A599,'NETSUITE ORIGINAL DATA'!$E$8:$E$5000)-SUMIF('NETSUITE ORIGINAL DATA'!$A$8:$A$5000,$A599,'NETSUITE ORIGINAL DATA'!$G$8:$G$5000)</f>
        <v>0</v>
      </c>
      <c r="Q599" s="66">
        <f t="shared" si="39"/>
        <v>0</v>
      </c>
      <c r="R599" s="8"/>
    </row>
    <row r="600" spans="1:18" s="30" customFormat="1" x14ac:dyDescent="0.15">
      <c r="A600" s="15" t="s">
        <v>643</v>
      </c>
      <c r="B600" s="30" t="str">
        <f>IFERROR(VLOOKUP(A600,'NETSUITE ORIGINAL DATA'!$A$8:$J$957,2,FALSE),0)</f>
        <v>Stacking Cups Master Carton - 200T</v>
      </c>
      <c r="C600" s="6"/>
      <c r="D600" s="63">
        <f>IFERROR(VLOOKUP($A600,'ORION ORIGINAL DATA'!$A$231:$H$234,3,0),0)</f>
        <v>0</v>
      </c>
      <c r="E600" s="6">
        <f>IFERROR(VLOOKUP($A600,'ORION ORIGINAL DATA'!$A$237:$H$305,3,0),0)</f>
        <v>0</v>
      </c>
      <c r="F600" s="6">
        <f>SUMIF('ORION ORIGINAL DATA'!$A$8:$A$228,$A600,'ORION ORIGINAL DATA'!$C$8:$C$228)</f>
        <v>0</v>
      </c>
      <c r="G600" s="8">
        <f t="shared" si="36"/>
        <v>0</v>
      </c>
      <c r="H600" s="6">
        <f>SUMIF('NETSUITE ORIGINAL DATA'!$A$8:$A$5000,$A600,'NETSUITE ORIGINAL DATA'!$E$8:$E$5000)</f>
        <v>0</v>
      </c>
      <c r="I600" s="66">
        <f t="shared" si="37"/>
        <v>0</v>
      </c>
      <c r="K600" s="63">
        <f>SUMIF('ORION ORIGINAL DATA'!$A$8:$A$305,$A600,'ORION ORIGINAL DATA'!$D$8:$D$305)+D600</f>
        <v>0</v>
      </c>
      <c r="L600" s="6">
        <f>SUMIF('NETSUITE ORIGINAL DATA'!$A$8:$A$5000,$A600,'NETSUITE ORIGINAL DATA'!$G$8:$G$5000)</f>
        <v>0</v>
      </c>
      <c r="M600" s="68">
        <f t="shared" si="38"/>
        <v>0</v>
      </c>
      <c r="N600" s="6"/>
      <c r="O600" s="63">
        <f>SUMIF('ORION ORIGINAL DATA'!$A$8:$A$305,$A600,'ORION ORIGINAL DATA'!$E$8:$E$305)-D600</f>
        <v>0</v>
      </c>
      <c r="P600" s="6">
        <f>SUMIF('NETSUITE ORIGINAL DATA'!$A$8:$A$5000,$A600,'NETSUITE ORIGINAL DATA'!$E$8:$E$5000)-SUMIF('NETSUITE ORIGINAL DATA'!$A$8:$A$5000,$A600,'NETSUITE ORIGINAL DATA'!$G$8:$G$5000)</f>
        <v>0</v>
      </c>
      <c r="Q600" s="66">
        <f t="shared" si="39"/>
        <v>0</v>
      </c>
      <c r="R600" s="8"/>
    </row>
    <row r="601" spans="1:18" s="30" customFormat="1" x14ac:dyDescent="0.15">
      <c r="A601" s="15" t="s">
        <v>644</v>
      </c>
      <c r="B601" s="30" t="str">
        <f>IFERROR(VLOOKUP(A601,'NETSUITE ORIGINAL DATA'!$A$8:$J$957,2,FALSE),0)</f>
        <v>Stacking Cups Retail Package - #1 White, Red Art....</v>
      </c>
      <c r="C601" s="6"/>
      <c r="D601" s="63">
        <f>IFERROR(VLOOKUP($A601,'ORION ORIGINAL DATA'!$A$231:$H$234,3,0),0)</f>
        <v>0</v>
      </c>
      <c r="E601" s="6">
        <f>IFERROR(VLOOKUP($A601,'ORION ORIGINAL DATA'!$A$237:$H$305,3,0),0)</f>
        <v>0</v>
      </c>
      <c r="F601" s="6">
        <f>SUMIF('ORION ORIGINAL DATA'!$A$8:$A$228,$A601,'ORION ORIGINAL DATA'!$C$8:$C$228)</f>
        <v>0</v>
      </c>
      <c r="G601" s="8">
        <f t="shared" si="36"/>
        <v>0</v>
      </c>
      <c r="H601" s="6">
        <f>SUMIF('NETSUITE ORIGINAL DATA'!$A$8:$A$5000,$A601,'NETSUITE ORIGINAL DATA'!$E$8:$E$5000)</f>
        <v>0</v>
      </c>
      <c r="I601" s="66">
        <f t="shared" si="37"/>
        <v>0</v>
      </c>
      <c r="K601" s="63">
        <f>SUMIF('ORION ORIGINAL DATA'!$A$8:$A$305,$A601,'ORION ORIGINAL DATA'!$D$8:$D$305)+D601</f>
        <v>0</v>
      </c>
      <c r="L601" s="6">
        <f>SUMIF('NETSUITE ORIGINAL DATA'!$A$8:$A$5000,$A601,'NETSUITE ORIGINAL DATA'!$G$8:$G$5000)</f>
        <v>0</v>
      </c>
      <c r="M601" s="68">
        <f t="shared" si="38"/>
        <v>0</v>
      </c>
      <c r="N601" s="6"/>
      <c r="O601" s="63">
        <f>SUMIF('ORION ORIGINAL DATA'!$A$8:$A$305,$A601,'ORION ORIGINAL DATA'!$E$8:$E$305)-D601</f>
        <v>0</v>
      </c>
      <c r="P601" s="6">
        <f>SUMIF('NETSUITE ORIGINAL DATA'!$A$8:$A$5000,$A601,'NETSUITE ORIGINAL DATA'!$E$8:$E$5000)-SUMIF('NETSUITE ORIGINAL DATA'!$A$8:$A$5000,$A601,'NETSUITE ORIGINAL DATA'!$G$8:$G$5000)</f>
        <v>0</v>
      </c>
      <c r="Q601" s="66">
        <f t="shared" si="39"/>
        <v>0</v>
      </c>
      <c r="R601" s="8"/>
    </row>
    <row r="602" spans="1:18" s="30" customFormat="1" x14ac:dyDescent="0.15">
      <c r="A602" s="15" t="s">
        <v>645</v>
      </c>
      <c r="B602" s="30" t="str">
        <f>IFERROR(VLOOKUP(A602,'NETSUITE ORIGINAL DATA'!$A$8:$J$957,2,FALSE),0)</f>
        <v>Pizza Parlor Master Carton - New Design - 200T</v>
      </c>
      <c r="C602" s="6"/>
      <c r="D602" s="63">
        <f>IFERROR(VLOOKUP($A602,'ORION ORIGINAL DATA'!$A$231:$H$234,3,0),0)</f>
        <v>0</v>
      </c>
      <c r="E602" s="6">
        <f>IFERROR(VLOOKUP($A602,'ORION ORIGINAL DATA'!$A$237:$H$305,3,0),0)</f>
        <v>0</v>
      </c>
      <c r="F602" s="6">
        <f>SUMIF('ORION ORIGINAL DATA'!$A$8:$A$228,$A602,'ORION ORIGINAL DATA'!$C$8:$C$228)</f>
        <v>0</v>
      </c>
      <c r="G602" s="8">
        <f t="shared" si="36"/>
        <v>0</v>
      </c>
      <c r="H602" s="6">
        <f>SUMIF('NETSUITE ORIGINAL DATA'!$A$8:$A$5000,$A602,'NETSUITE ORIGINAL DATA'!$E$8:$E$5000)</f>
        <v>0</v>
      </c>
      <c r="I602" s="66">
        <f t="shared" si="37"/>
        <v>0</v>
      </c>
      <c r="K602" s="63">
        <f>SUMIF('ORION ORIGINAL DATA'!$A$8:$A$305,$A602,'ORION ORIGINAL DATA'!$D$8:$D$305)+D602</f>
        <v>0</v>
      </c>
      <c r="L602" s="6">
        <f>SUMIF('NETSUITE ORIGINAL DATA'!$A$8:$A$5000,$A602,'NETSUITE ORIGINAL DATA'!$G$8:$G$5000)</f>
        <v>0</v>
      </c>
      <c r="M602" s="68">
        <f t="shared" si="38"/>
        <v>0</v>
      </c>
      <c r="N602" s="6"/>
      <c r="O602" s="63">
        <f>SUMIF('ORION ORIGINAL DATA'!$A$8:$A$305,$A602,'ORION ORIGINAL DATA'!$E$8:$E$305)-D602</f>
        <v>0</v>
      </c>
      <c r="P602" s="6">
        <f>SUMIF('NETSUITE ORIGINAL DATA'!$A$8:$A$5000,$A602,'NETSUITE ORIGINAL DATA'!$E$8:$E$5000)-SUMIF('NETSUITE ORIGINAL DATA'!$A$8:$A$5000,$A602,'NETSUITE ORIGINAL DATA'!$G$8:$G$5000)</f>
        <v>0</v>
      </c>
      <c r="Q602" s="66">
        <f t="shared" si="39"/>
        <v>0</v>
      </c>
      <c r="R602" s="8"/>
    </row>
    <row r="603" spans="1:18" s="30" customFormat="1" x14ac:dyDescent="0.15">
      <c r="A603" s="15" t="s">
        <v>646</v>
      </c>
      <c r="B603" s="30" t="str">
        <f>IFERROR(VLOOKUP(A603,'NETSUITE ORIGINAL DATA'!$A$8:$J$957,2,FALSE),0)</f>
        <v>Pizza Parlor Retail Insert - White Pizza box - 1 Color 150T</v>
      </c>
      <c r="C603" s="6"/>
      <c r="D603" s="63">
        <f>IFERROR(VLOOKUP($A603,'ORION ORIGINAL DATA'!$A$231:$H$234,3,0),0)</f>
        <v>0</v>
      </c>
      <c r="E603" s="6">
        <f>IFERROR(VLOOKUP($A603,'ORION ORIGINAL DATA'!$A$237:$H$305,3,0),0)</f>
        <v>0</v>
      </c>
      <c r="F603" s="6">
        <f>SUMIF('ORION ORIGINAL DATA'!$A$8:$A$228,$A603,'ORION ORIGINAL DATA'!$C$8:$C$228)</f>
        <v>0</v>
      </c>
      <c r="G603" s="8">
        <f t="shared" si="36"/>
        <v>0</v>
      </c>
      <c r="H603" s="6">
        <f>SUMIF('NETSUITE ORIGINAL DATA'!$A$8:$A$5000,$A603,'NETSUITE ORIGINAL DATA'!$E$8:$E$5000)</f>
        <v>0</v>
      </c>
      <c r="I603" s="66">
        <f t="shared" si="37"/>
        <v>0</v>
      </c>
      <c r="K603" s="63">
        <f>SUMIF('ORION ORIGINAL DATA'!$A$8:$A$305,$A603,'ORION ORIGINAL DATA'!$D$8:$D$305)+D603</f>
        <v>0</v>
      </c>
      <c r="L603" s="6">
        <f>SUMIF('NETSUITE ORIGINAL DATA'!$A$8:$A$5000,$A603,'NETSUITE ORIGINAL DATA'!$G$8:$G$5000)</f>
        <v>0</v>
      </c>
      <c r="M603" s="68">
        <f t="shared" si="38"/>
        <v>0</v>
      </c>
      <c r="N603" s="6"/>
      <c r="O603" s="63">
        <f>SUMIF('ORION ORIGINAL DATA'!$A$8:$A$305,$A603,'ORION ORIGINAL DATA'!$E$8:$E$305)-D603</f>
        <v>0</v>
      </c>
      <c r="P603" s="6">
        <f>SUMIF('NETSUITE ORIGINAL DATA'!$A$8:$A$5000,$A603,'NETSUITE ORIGINAL DATA'!$E$8:$E$5000)-SUMIF('NETSUITE ORIGINAL DATA'!$A$8:$A$5000,$A603,'NETSUITE ORIGINAL DATA'!$G$8:$G$5000)</f>
        <v>0</v>
      </c>
      <c r="Q603" s="66">
        <f t="shared" si="39"/>
        <v>0</v>
      </c>
      <c r="R603" s="8"/>
    </row>
    <row r="604" spans="1:18" s="30" customFormat="1" x14ac:dyDescent="0.15">
      <c r="A604" s="15" t="s">
        <v>647</v>
      </c>
      <c r="B604" s="30" t="str">
        <f>IFERROR(VLOOKUP(A604,'NETSUITE ORIGINAL DATA'!$A$8:$J$957,2,FALSE),0)</f>
        <v>Pizza Parlor Retail Insert - Kraft - 150T</v>
      </c>
      <c r="C604" s="6"/>
      <c r="D604" s="63">
        <f>IFERROR(VLOOKUP($A604,'ORION ORIGINAL DATA'!$A$231:$H$234,3,0),0)</f>
        <v>0</v>
      </c>
      <c r="E604" s="6">
        <f>IFERROR(VLOOKUP($A604,'ORION ORIGINAL DATA'!$A$237:$H$305,3,0),0)</f>
        <v>0</v>
      </c>
      <c r="F604" s="6">
        <f>SUMIF('ORION ORIGINAL DATA'!$A$8:$A$228,$A604,'ORION ORIGINAL DATA'!$C$8:$C$228)</f>
        <v>0</v>
      </c>
      <c r="G604" s="8">
        <f t="shared" si="36"/>
        <v>0</v>
      </c>
      <c r="H604" s="6">
        <f>SUMIF('NETSUITE ORIGINAL DATA'!$A$8:$A$5000,$A604,'NETSUITE ORIGINAL DATA'!$E$8:$E$5000)</f>
        <v>0</v>
      </c>
      <c r="I604" s="66">
        <f t="shared" si="37"/>
        <v>0</v>
      </c>
      <c r="K604" s="63">
        <f>SUMIF('ORION ORIGINAL DATA'!$A$8:$A$305,$A604,'ORION ORIGINAL DATA'!$D$8:$D$305)+D604</f>
        <v>0</v>
      </c>
      <c r="L604" s="6">
        <f>SUMIF('NETSUITE ORIGINAL DATA'!$A$8:$A$5000,$A604,'NETSUITE ORIGINAL DATA'!$G$8:$G$5000)</f>
        <v>0</v>
      </c>
      <c r="M604" s="68">
        <f t="shared" si="38"/>
        <v>0</v>
      </c>
      <c r="N604" s="6"/>
      <c r="O604" s="63">
        <f>SUMIF('ORION ORIGINAL DATA'!$A$8:$A$305,$A604,'ORION ORIGINAL DATA'!$E$8:$E$305)-D604</f>
        <v>0</v>
      </c>
      <c r="P604" s="6">
        <f>SUMIF('NETSUITE ORIGINAL DATA'!$A$8:$A$5000,$A604,'NETSUITE ORIGINAL DATA'!$E$8:$E$5000)-SUMIF('NETSUITE ORIGINAL DATA'!$A$8:$A$5000,$A604,'NETSUITE ORIGINAL DATA'!$G$8:$G$5000)</f>
        <v>0</v>
      </c>
      <c r="Q604" s="66">
        <f t="shared" si="39"/>
        <v>0</v>
      </c>
      <c r="R604" s="8"/>
    </row>
    <row r="605" spans="1:18" s="30" customFormat="1" x14ac:dyDescent="0.15">
      <c r="A605" s="15" t="s">
        <v>648</v>
      </c>
      <c r="B605" s="30" t="str">
        <f>IFERROR(VLOOKUP(A605,'NETSUITE ORIGINAL DATA'!$A$8:$J$957,2,FALSE),0)</f>
        <v>Pizza Parlor Retail Package - New Design - 150T</v>
      </c>
      <c r="C605" s="6"/>
      <c r="D605" s="63">
        <f>IFERROR(VLOOKUP($A605,'ORION ORIGINAL DATA'!$A$231:$H$234,3,0),0)</f>
        <v>0</v>
      </c>
      <c r="E605" s="6">
        <f>IFERROR(VLOOKUP($A605,'ORION ORIGINAL DATA'!$A$237:$H$305,3,0),0)</f>
        <v>0</v>
      </c>
      <c r="F605" s="6">
        <f>SUMIF('ORION ORIGINAL DATA'!$A$8:$A$228,$A605,'ORION ORIGINAL DATA'!$C$8:$C$228)</f>
        <v>0</v>
      </c>
      <c r="G605" s="8">
        <f t="shared" si="36"/>
        <v>0</v>
      </c>
      <c r="H605" s="6">
        <f>SUMIF('NETSUITE ORIGINAL DATA'!$A$8:$A$5000,$A605,'NETSUITE ORIGINAL DATA'!$E$8:$E$5000)</f>
        <v>0</v>
      </c>
      <c r="I605" s="66">
        <f t="shared" si="37"/>
        <v>0</v>
      </c>
      <c r="K605" s="63">
        <f>SUMIF('ORION ORIGINAL DATA'!$A$8:$A$305,$A605,'ORION ORIGINAL DATA'!$D$8:$D$305)+D605</f>
        <v>0</v>
      </c>
      <c r="L605" s="6">
        <f>SUMIF('NETSUITE ORIGINAL DATA'!$A$8:$A$5000,$A605,'NETSUITE ORIGINAL DATA'!$G$8:$G$5000)</f>
        <v>0</v>
      </c>
      <c r="M605" s="68">
        <f t="shared" si="38"/>
        <v>0</v>
      </c>
      <c r="N605" s="6"/>
      <c r="O605" s="63">
        <f>SUMIF('ORION ORIGINAL DATA'!$A$8:$A$305,$A605,'ORION ORIGINAL DATA'!$E$8:$E$305)-D605</f>
        <v>0</v>
      </c>
      <c r="P605" s="6">
        <f>SUMIF('NETSUITE ORIGINAL DATA'!$A$8:$A$5000,$A605,'NETSUITE ORIGINAL DATA'!$E$8:$E$5000)-SUMIF('NETSUITE ORIGINAL DATA'!$A$8:$A$5000,$A605,'NETSUITE ORIGINAL DATA'!$G$8:$G$5000)</f>
        <v>0</v>
      </c>
      <c r="Q605" s="66">
        <f t="shared" si="39"/>
        <v>0</v>
      </c>
      <c r="R605" s="8"/>
    </row>
    <row r="606" spans="1:18" s="30" customFormat="1" x14ac:dyDescent="0.15">
      <c r="A606" s="15" t="s">
        <v>649</v>
      </c>
      <c r="B606" s="30" t="str">
        <f>IFERROR(VLOOKUP(A606,'NETSUITE ORIGINAL DATA'!$A$8:$J$957,2,FALSE),0)</f>
        <v>Pizza_Sleeve_V17003923_OL_LQ_20170630</v>
      </c>
      <c r="C606" s="6"/>
      <c r="D606" s="63">
        <f>IFERROR(VLOOKUP($A606,'ORION ORIGINAL DATA'!$A$231:$H$234,3,0),0)</f>
        <v>0</v>
      </c>
      <c r="E606" s="6">
        <f>IFERROR(VLOOKUP($A606,'ORION ORIGINAL DATA'!$A$237:$H$305,3,0),0)</f>
        <v>0</v>
      </c>
      <c r="F606" s="6">
        <f>SUMIF('ORION ORIGINAL DATA'!$A$8:$A$228,$A606,'ORION ORIGINAL DATA'!$C$8:$C$228)</f>
        <v>0</v>
      </c>
      <c r="G606" s="8">
        <f t="shared" si="36"/>
        <v>0</v>
      </c>
      <c r="H606" s="6">
        <f>SUMIF('NETSUITE ORIGINAL DATA'!$A$8:$A$5000,$A606,'NETSUITE ORIGINAL DATA'!$E$8:$E$5000)</f>
        <v>0</v>
      </c>
      <c r="I606" s="66">
        <f t="shared" si="37"/>
        <v>0</v>
      </c>
      <c r="K606" s="63">
        <f>SUMIF('ORION ORIGINAL DATA'!$A$8:$A$305,$A606,'ORION ORIGINAL DATA'!$D$8:$D$305)+D606</f>
        <v>0</v>
      </c>
      <c r="L606" s="6">
        <f>SUMIF('NETSUITE ORIGINAL DATA'!$A$8:$A$5000,$A606,'NETSUITE ORIGINAL DATA'!$G$8:$G$5000)</f>
        <v>0</v>
      </c>
      <c r="M606" s="68">
        <f t="shared" si="38"/>
        <v>0</v>
      </c>
      <c r="N606" s="6"/>
      <c r="O606" s="63">
        <f>SUMIF('ORION ORIGINAL DATA'!$A$8:$A$305,$A606,'ORION ORIGINAL DATA'!$E$8:$E$305)-D606</f>
        <v>0</v>
      </c>
      <c r="P606" s="6">
        <f>SUMIF('NETSUITE ORIGINAL DATA'!$A$8:$A$5000,$A606,'NETSUITE ORIGINAL DATA'!$E$8:$E$5000)-SUMIF('NETSUITE ORIGINAL DATA'!$A$8:$A$5000,$A606,'NETSUITE ORIGINAL DATA'!$G$8:$G$5000)</f>
        <v>0</v>
      </c>
      <c r="Q606" s="66">
        <f t="shared" si="39"/>
        <v>0</v>
      </c>
      <c r="R606" s="8"/>
    </row>
    <row r="607" spans="1:18" s="30" customFormat="1" x14ac:dyDescent="0.15">
      <c r="A607" s="15" t="s">
        <v>650</v>
      </c>
      <c r="B607" s="30" t="str">
        <f>IFERROR(VLOOKUP(A607,'NETSUITE ORIGINAL DATA'!$A$8:$J$957,2,FALSE),0)</f>
        <v>Submarine Master Carton - Stacking</v>
      </c>
      <c r="C607" s="6"/>
      <c r="D607" s="63">
        <f>IFERROR(VLOOKUP($A607,'ORION ORIGINAL DATA'!$A$231:$H$234,3,0),0)</f>
        <v>0</v>
      </c>
      <c r="E607" s="6">
        <f>IFERROR(VLOOKUP($A607,'ORION ORIGINAL DATA'!$A$237:$H$305,3,0),0)</f>
        <v>0</v>
      </c>
      <c r="F607" s="6">
        <f>SUMIF('ORION ORIGINAL DATA'!$A$8:$A$228,$A607,'ORION ORIGINAL DATA'!$C$8:$C$228)</f>
        <v>0</v>
      </c>
      <c r="G607" s="8">
        <f t="shared" si="36"/>
        <v>0</v>
      </c>
      <c r="H607" s="6">
        <f>SUMIF('NETSUITE ORIGINAL DATA'!$A$8:$A$5000,$A607,'NETSUITE ORIGINAL DATA'!$E$8:$E$5000)</f>
        <v>0</v>
      </c>
      <c r="I607" s="66">
        <f t="shared" si="37"/>
        <v>0</v>
      </c>
      <c r="K607" s="63">
        <f>SUMIF('ORION ORIGINAL DATA'!$A$8:$A$305,$A607,'ORION ORIGINAL DATA'!$D$8:$D$305)+D607</f>
        <v>0</v>
      </c>
      <c r="L607" s="6">
        <f>SUMIF('NETSUITE ORIGINAL DATA'!$A$8:$A$5000,$A607,'NETSUITE ORIGINAL DATA'!$G$8:$G$5000)</f>
        <v>0</v>
      </c>
      <c r="M607" s="68">
        <f t="shared" si="38"/>
        <v>0</v>
      </c>
      <c r="N607" s="6"/>
      <c r="O607" s="63">
        <f>SUMIF('ORION ORIGINAL DATA'!$A$8:$A$305,$A607,'ORION ORIGINAL DATA'!$E$8:$E$305)-D607</f>
        <v>0</v>
      </c>
      <c r="P607" s="6">
        <f>SUMIF('NETSUITE ORIGINAL DATA'!$A$8:$A$5000,$A607,'NETSUITE ORIGINAL DATA'!$E$8:$E$5000)-SUMIF('NETSUITE ORIGINAL DATA'!$A$8:$A$5000,$A607,'NETSUITE ORIGINAL DATA'!$G$8:$G$5000)</f>
        <v>0</v>
      </c>
      <c r="Q607" s="66">
        <f t="shared" si="39"/>
        <v>0</v>
      </c>
      <c r="R607" s="8"/>
    </row>
    <row r="608" spans="1:18" s="30" customFormat="1" x14ac:dyDescent="0.15">
      <c r="A608" s="15" t="s">
        <v>651</v>
      </c>
      <c r="B608" s="30" t="str">
        <f>IFERROR(VLOOKUP(A608,'NETSUITE ORIGINAL DATA'!$A$8:$J$957,2,FALSE),0)</f>
        <v>Submarine Retail Package -Stacking</v>
      </c>
      <c r="C608" s="6"/>
      <c r="D608" s="63">
        <f>IFERROR(VLOOKUP($A608,'ORION ORIGINAL DATA'!$A$231:$H$234,3,0),0)</f>
        <v>0</v>
      </c>
      <c r="E608" s="6">
        <f>IFERROR(VLOOKUP($A608,'ORION ORIGINAL DATA'!$A$237:$H$305,3,0),0)</f>
        <v>0</v>
      </c>
      <c r="F608" s="6">
        <f>SUMIF('ORION ORIGINAL DATA'!$A$8:$A$228,$A608,'ORION ORIGINAL DATA'!$C$8:$C$228)</f>
        <v>0</v>
      </c>
      <c r="G608" s="8">
        <f t="shared" si="36"/>
        <v>0</v>
      </c>
      <c r="H608" s="6">
        <f>SUMIF('NETSUITE ORIGINAL DATA'!$A$8:$A$5000,$A608,'NETSUITE ORIGINAL DATA'!$E$8:$E$5000)</f>
        <v>0</v>
      </c>
      <c r="I608" s="66">
        <f t="shared" si="37"/>
        <v>0</v>
      </c>
      <c r="K608" s="63">
        <f>SUMIF('ORION ORIGINAL DATA'!$A$8:$A$305,$A608,'ORION ORIGINAL DATA'!$D$8:$D$305)+D608</f>
        <v>0</v>
      </c>
      <c r="L608" s="6">
        <f>SUMIF('NETSUITE ORIGINAL DATA'!$A$8:$A$5000,$A608,'NETSUITE ORIGINAL DATA'!$G$8:$G$5000)</f>
        <v>0</v>
      </c>
      <c r="M608" s="68">
        <f t="shared" si="38"/>
        <v>0</v>
      </c>
      <c r="N608" s="6"/>
      <c r="O608" s="63">
        <f>SUMIF('ORION ORIGINAL DATA'!$A$8:$A$305,$A608,'ORION ORIGINAL DATA'!$E$8:$E$305)-D608</f>
        <v>0</v>
      </c>
      <c r="P608" s="6">
        <f>SUMIF('NETSUITE ORIGINAL DATA'!$A$8:$A$5000,$A608,'NETSUITE ORIGINAL DATA'!$E$8:$E$5000)-SUMIF('NETSUITE ORIGINAL DATA'!$A$8:$A$5000,$A608,'NETSUITE ORIGINAL DATA'!$G$8:$G$5000)</f>
        <v>0</v>
      </c>
      <c r="Q608" s="66">
        <f t="shared" si="39"/>
        <v>0</v>
      </c>
      <c r="R608" s="8"/>
    </row>
    <row r="609" spans="1:18" s="30" customFormat="1" x14ac:dyDescent="0.15">
      <c r="A609" s="15" t="s">
        <v>652</v>
      </c>
      <c r="B609" s="30" t="str">
        <f>IFERROR(VLOOKUP(A609,'NETSUITE ORIGINAL DATA'!$A$8:$J$957,2,FALSE),0)</f>
        <v>Sandwich Shop Master Carton - 200T</v>
      </c>
      <c r="C609" s="6"/>
      <c r="D609" s="63">
        <f>IFERROR(VLOOKUP($A609,'ORION ORIGINAL DATA'!$A$231:$H$234,3,0),0)</f>
        <v>0</v>
      </c>
      <c r="E609" s="6">
        <f>IFERROR(VLOOKUP($A609,'ORION ORIGINAL DATA'!$A$237:$H$305,3,0),0)</f>
        <v>0</v>
      </c>
      <c r="F609" s="6">
        <f>SUMIF('ORION ORIGINAL DATA'!$A$8:$A$228,$A609,'ORION ORIGINAL DATA'!$C$8:$C$228)</f>
        <v>0</v>
      </c>
      <c r="G609" s="8">
        <f t="shared" si="36"/>
        <v>0</v>
      </c>
      <c r="H609" s="6">
        <f>SUMIF('NETSUITE ORIGINAL DATA'!$A$8:$A$5000,$A609,'NETSUITE ORIGINAL DATA'!$E$8:$E$5000)</f>
        <v>0</v>
      </c>
      <c r="I609" s="66">
        <f t="shared" si="37"/>
        <v>0</v>
      </c>
      <c r="K609" s="63">
        <f>SUMIF('ORION ORIGINAL DATA'!$A$8:$A$305,$A609,'ORION ORIGINAL DATA'!$D$8:$D$305)+D609</f>
        <v>0</v>
      </c>
      <c r="L609" s="6">
        <f>SUMIF('NETSUITE ORIGINAL DATA'!$A$8:$A$5000,$A609,'NETSUITE ORIGINAL DATA'!$G$8:$G$5000)</f>
        <v>0</v>
      </c>
      <c r="M609" s="68">
        <f t="shared" si="38"/>
        <v>0</v>
      </c>
      <c r="N609" s="6"/>
      <c r="O609" s="63">
        <f>SUMIF('ORION ORIGINAL DATA'!$A$8:$A$305,$A609,'ORION ORIGINAL DATA'!$E$8:$E$305)-D609</f>
        <v>0</v>
      </c>
      <c r="P609" s="6">
        <f>SUMIF('NETSUITE ORIGINAL DATA'!$A$8:$A$5000,$A609,'NETSUITE ORIGINAL DATA'!$E$8:$E$5000)-SUMIF('NETSUITE ORIGINAL DATA'!$A$8:$A$5000,$A609,'NETSUITE ORIGINAL DATA'!$G$8:$G$5000)</f>
        <v>0</v>
      </c>
      <c r="Q609" s="66">
        <f t="shared" si="39"/>
        <v>0</v>
      </c>
      <c r="R609" s="8"/>
    </row>
    <row r="610" spans="1:18" s="30" customFormat="1" x14ac:dyDescent="0.15">
      <c r="A610" s="15" t="s">
        <v>653</v>
      </c>
      <c r="B610" s="30" t="str">
        <f>IFERROR(VLOOKUP(A610,'NETSUITE ORIGINAL DATA'!$A$8:$J$957,2,FALSE),0)</f>
        <v>Sandwich Shop Retail Package - 150T</v>
      </c>
      <c r="C610" s="6"/>
      <c r="D610" s="63">
        <f>IFERROR(VLOOKUP($A610,'ORION ORIGINAL DATA'!$A$231:$H$234,3,0),0)</f>
        <v>0</v>
      </c>
      <c r="E610" s="6">
        <f>IFERROR(VLOOKUP($A610,'ORION ORIGINAL DATA'!$A$237:$H$305,3,0),0)</f>
        <v>0</v>
      </c>
      <c r="F610" s="6">
        <f>SUMIF('ORION ORIGINAL DATA'!$A$8:$A$228,$A610,'ORION ORIGINAL DATA'!$C$8:$C$228)</f>
        <v>0</v>
      </c>
      <c r="G610" s="8">
        <f t="shared" si="36"/>
        <v>0</v>
      </c>
      <c r="H610" s="6">
        <f>SUMIF('NETSUITE ORIGINAL DATA'!$A$8:$A$5000,$A610,'NETSUITE ORIGINAL DATA'!$E$8:$E$5000)</f>
        <v>0</v>
      </c>
      <c r="I610" s="66">
        <f t="shared" si="37"/>
        <v>0</v>
      </c>
      <c r="K610" s="63">
        <f>SUMIF('ORION ORIGINAL DATA'!$A$8:$A$305,$A610,'ORION ORIGINAL DATA'!$D$8:$D$305)+D610</f>
        <v>0</v>
      </c>
      <c r="L610" s="6">
        <f>SUMIF('NETSUITE ORIGINAL DATA'!$A$8:$A$5000,$A610,'NETSUITE ORIGINAL DATA'!$G$8:$G$5000)</f>
        <v>0</v>
      </c>
      <c r="M610" s="68">
        <f t="shared" si="38"/>
        <v>0</v>
      </c>
      <c r="N610" s="6"/>
      <c r="O610" s="63">
        <f>SUMIF('ORION ORIGINAL DATA'!$A$8:$A$305,$A610,'ORION ORIGINAL DATA'!$E$8:$E$305)-D610</f>
        <v>0</v>
      </c>
      <c r="P610" s="6">
        <f>SUMIF('NETSUITE ORIGINAL DATA'!$A$8:$A$5000,$A610,'NETSUITE ORIGINAL DATA'!$E$8:$E$5000)-SUMIF('NETSUITE ORIGINAL DATA'!$A$8:$A$5000,$A610,'NETSUITE ORIGINAL DATA'!$G$8:$G$5000)</f>
        <v>0</v>
      </c>
      <c r="Q610" s="66">
        <f t="shared" si="39"/>
        <v>0</v>
      </c>
      <c r="R610" s="8"/>
    </row>
    <row r="611" spans="1:18" s="30" customFormat="1" x14ac:dyDescent="0.15">
      <c r="A611" s="15" t="s">
        <v>654</v>
      </c>
      <c r="B611" s="30" t="str">
        <f>IFERROR(VLOOKUP(A611,'NETSUITE ORIGINAL DATA'!$A$8:$J$957,2,FALSE),0)</f>
        <v>Sandwich_Sleeve_V17003923_OL_LQ_20170630</v>
      </c>
      <c r="C611" s="6"/>
      <c r="D611" s="63">
        <f>IFERROR(VLOOKUP($A611,'ORION ORIGINAL DATA'!$A$231:$H$234,3,0),0)</f>
        <v>0</v>
      </c>
      <c r="E611" s="6">
        <f>IFERROR(VLOOKUP($A611,'ORION ORIGINAL DATA'!$A$237:$H$305,3,0),0)</f>
        <v>0</v>
      </c>
      <c r="F611" s="6">
        <f>SUMIF('ORION ORIGINAL DATA'!$A$8:$A$228,$A611,'ORION ORIGINAL DATA'!$C$8:$C$228)</f>
        <v>0</v>
      </c>
      <c r="G611" s="8">
        <f t="shared" si="36"/>
        <v>0</v>
      </c>
      <c r="H611" s="6">
        <f>SUMIF('NETSUITE ORIGINAL DATA'!$A$8:$A$5000,$A611,'NETSUITE ORIGINAL DATA'!$E$8:$E$5000)</f>
        <v>0</v>
      </c>
      <c r="I611" s="66">
        <f t="shared" si="37"/>
        <v>0</v>
      </c>
      <c r="K611" s="63">
        <f>SUMIF('ORION ORIGINAL DATA'!$A$8:$A$305,$A611,'ORION ORIGINAL DATA'!$D$8:$D$305)+D611</f>
        <v>0</v>
      </c>
      <c r="L611" s="6">
        <f>SUMIF('NETSUITE ORIGINAL DATA'!$A$8:$A$5000,$A611,'NETSUITE ORIGINAL DATA'!$G$8:$G$5000)</f>
        <v>0</v>
      </c>
      <c r="M611" s="68">
        <f t="shared" si="38"/>
        <v>0</v>
      </c>
      <c r="N611" s="6"/>
      <c r="O611" s="63">
        <f>SUMIF('ORION ORIGINAL DATA'!$A$8:$A$305,$A611,'ORION ORIGINAL DATA'!$E$8:$E$305)-D611</f>
        <v>0</v>
      </c>
      <c r="P611" s="6">
        <f>SUMIF('NETSUITE ORIGINAL DATA'!$A$8:$A$5000,$A611,'NETSUITE ORIGINAL DATA'!$E$8:$E$5000)-SUMIF('NETSUITE ORIGINAL DATA'!$A$8:$A$5000,$A611,'NETSUITE ORIGINAL DATA'!$G$8:$G$5000)</f>
        <v>0</v>
      </c>
      <c r="Q611" s="66">
        <f t="shared" si="39"/>
        <v>0</v>
      </c>
      <c r="R611" s="8"/>
    </row>
    <row r="612" spans="1:18" s="30" customFormat="1" x14ac:dyDescent="0.15">
      <c r="A612" s="15" t="s">
        <v>655</v>
      </c>
      <c r="B612" s="30" t="str">
        <f>IFERROR(VLOOKUP(A612,'NETSUITE ORIGINAL DATA'!$A$8:$J$957,2,FALSE),0)</f>
        <v>Tugboat Master Carton - Stacking</v>
      </c>
      <c r="C612" s="6"/>
      <c r="D612" s="63">
        <f>IFERROR(VLOOKUP($A612,'ORION ORIGINAL DATA'!$A$231:$H$234,3,0),0)</f>
        <v>0</v>
      </c>
      <c r="E612" s="6">
        <f>IFERROR(VLOOKUP($A612,'ORION ORIGINAL DATA'!$A$237:$H$305,3,0),0)</f>
        <v>0</v>
      </c>
      <c r="F612" s="6">
        <f>SUMIF('ORION ORIGINAL DATA'!$A$8:$A$228,$A612,'ORION ORIGINAL DATA'!$C$8:$C$228)</f>
        <v>0</v>
      </c>
      <c r="G612" s="8">
        <f t="shared" si="36"/>
        <v>0</v>
      </c>
      <c r="H612" s="6">
        <f>SUMIF('NETSUITE ORIGINAL DATA'!$A$8:$A$5000,$A612,'NETSUITE ORIGINAL DATA'!$E$8:$E$5000)</f>
        <v>0</v>
      </c>
      <c r="I612" s="66">
        <f t="shared" si="37"/>
        <v>0</v>
      </c>
      <c r="K612" s="63">
        <f>SUMIF('ORION ORIGINAL DATA'!$A$8:$A$305,$A612,'ORION ORIGINAL DATA'!$D$8:$D$305)+D612</f>
        <v>0</v>
      </c>
      <c r="L612" s="6">
        <f>SUMIF('NETSUITE ORIGINAL DATA'!$A$8:$A$5000,$A612,'NETSUITE ORIGINAL DATA'!$G$8:$G$5000)</f>
        <v>0</v>
      </c>
      <c r="M612" s="68">
        <f t="shared" si="38"/>
        <v>0</v>
      </c>
      <c r="N612" s="6"/>
      <c r="O612" s="63">
        <f>SUMIF('ORION ORIGINAL DATA'!$A$8:$A$305,$A612,'ORION ORIGINAL DATA'!$E$8:$E$305)-D612</f>
        <v>0</v>
      </c>
      <c r="P612" s="6">
        <f>SUMIF('NETSUITE ORIGINAL DATA'!$A$8:$A$5000,$A612,'NETSUITE ORIGINAL DATA'!$E$8:$E$5000)-SUMIF('NETSUITE ORIGINAL DATA'!$A$8:$A$5000,$A612,'NETSUITE ORIGINAL DATA'!$G$8:$G$5000)</f>
        <v>0</v>
      </c>
      <c r="Q612" s="66">
        <f t="shared" si="39"/>
        <v>0</v>
      </c>
      <c r="R612" s="8"/>
    </row>
    <row r="613" spans="1:18" s="30" customFormat="1" x14ac:dyDescent="0.15">
      <c r="A613" s="15" t="s">
        <v>656</v>
      </c>
      <c r="B613" s="30" t="str">
        <f>IFERROR(VLOOKUP(A613,'NETSUITE ORIGINAL DATA'!$A$8:$J$957,2,FALSE),0)</f>
        <v>Tugboat Retail Package -Stacking</v>
      </c>
      <c r="C613" s="6"/>
      <c r="D613" s="63">
        <f>IFERROR(VLOOKUP($A613,'ORION ORIGINAL DATA'!$A$231:$H$234,3,0),0)</f>
        <v>0</v>
      </c>
      <c r="E613" s="6">
        <f>IFERROR(VLOOKUP($A613,'ORION ORIGINAL DATA'!$A$237:$H$305,3,0),0)</f>
        <v>0</v>
      </c>
      <c r="F613" s="6">
        <f>SUMIF('ORION ORIGINAL DATA'!$A$8:$A$228,$A613,'ORION ORIGINAL DATA'!$C$8:$C$228)</f>
        <v>0</v>
      </c>
      <c r="G613" s="8">
        <f t="shared" si="36"/>
        <v>0</v>
      </c>
      <c r="H613" s="6">
        <f>SUMIF('NETSUITE ORIGINAL DATA'!$A$8:$A$5000,$A613,'NETSUITE ORIGINAL DATA'!$E$8:$E$5000)</f>
        <v>0</v>
      </c>
      <c r="I613" s="66">
        <f t="shared" si="37"/>
        <v>0</v>
      </c>
      <c r="K613" s="63">
        <f>SUMIF('ORION ORIGINAL DATA'!$A$8:$A$305,$A613,'ORION ORIGINAL DATA'!$D$8:$D$305)+D613</f>
        <v>0</v>
      </c>
      <c r="L613" s="6">
        <f>SUMIF('NETSUITE ORIGINAL DATA'!$A$8:$A$5000,$A613,'NETSUITE ORIGINAL DATA'!$G$8:$G$5000)</f>
        <v>0</v>
      </c>
      <c r="M613" s="68">
        <f t="shared" si="38"/>
        <v>0</v>
      </c>
      <c r="N613" s="6"/>
      <c r="O613" s="63">
        <f>SUMIF('ORION ORIGINAL DATA'!$A$8:$A$305,$A613,'ORION ORIGINAL DATA'!$E$8:$E$305)-D613</f>
        <v>0</v>
      </c>
      <c r="P613" s="6">
        <f>SUMIF('NETSUITE ORIGINAL DATA'!$A$8:$A$5000,$A613,'NETSUITE ORIGINAL DATA'!$E$8:$E$5000)-SUMIF('NETSUITE ORIGINAL DATA'!$A$8:$A$5000,$A613,'NETSUITE ORIGINAL DATA'!$G$8:$G$5000)</f>
        <v>0</v>
      </c>
      <c r="Q613" s="66">
        <f t="shared" si="39"/>
        <v>0</v>
      </c>
      <c r="R613" s="8"/>
    </row>
    <row r="614" spans="1:18" s="30" customFormat="1" x14ac:dyDescent="0.15">
      <c r="A614" s="15" t="s">
        <v>657</v>
      </c>
      <c r="B614" s="30" t="str">
        <f>IFERROR(VLOOKUP(A614,'NETSUITE ORIGINAL DATA'!$A$8:$J$957,2,FALSE),0)</f>
        <v>DM Chef Set Tag A (round) - New Leaf Ingenuity 120# White</v>
      </c>
      <c r="C614" s="6"/>
      <c r="D614" s="63">
        <f>IFERROR(VLOOKUP($A614,'ORION ORIGINAL DATA'!$A$231:$H$234,3,0),0)</f>
        <v>0</v>
      </c>
      <c r="E614" s="6">
        <f>IFERROR(VLOOKUP($A614,'ORION ORIGINAL DATA'!$A$237:$H$305,3,0),0)</f>
        <v>0</v>
      </c>
      <c r="F614" s="6">
        <f>SUMIF('ORION ORIGINAL DATA'!$A$8:$A$228,$A614,'ORION ORIGINAL DATA'!$C$8:$C$228)</f>
        <v>0</v>
      </c>
      <c r="G614" s="8">
        <f t="shared" si="36"/>
        <v>0</v>
      </c>
      <c r="H614" s="6">
        <f>SUMIF('NETSUITE ORIGINAL DATA'!$A$8:$A$5000,$A614,'NETSUITE ORIGINAL DATA'!$E$8:$E$5000)</f>
        <v>0</v>
      </c>
      <c r="I614" s="66">
        <f t="shared" si="37"/>
        <v>0</v>
      </c>
      <c r="K614" s="63">
        <f>SUMIF('ORION ORIGINAL DATA'!$A$8:$A$305,$A614,'ORION ORIGINAL DATA'!$D$8:$D$305)+D614</f>
        <v>0</v>
      </c>
      <c r="L614" s="6">
        <f>SUMIF('NETSUITE ORIGINAL DATA'!$A$8:$A$5000,$A614,'NETSUITE ORIGINAL DATA'!$G$8:$G$5000)</f>
        <v>0</v>
      </c>
      <c r="M614" s="68">
        <f t="shared" si="38"/>
        <v>0</v>
      </c>
      <c r="N614" s="6"/>
      <c r="O614" s="63">
        <f>SUMIF('ORION ORIGINAL DATA'!$A$8:$A$305,$A614,'ORION ORIGINAL DATA'!$E$8:$E$305)-D614</f>
        <v>0</v>
      </c>
      <c r="P614" s="6">
        <f>SUMIF('NETSUITE ORIGINAL DATA'!$A$8:$A$5000,$A614,'NETSUITE ORIGINAL DATA'!$E$8:$E$5000)-SUMIF('NETSUITE ORIGINAL DATA'!$A$8:$A$5000,$A614,'NETSUITE ORIGINAL DATA'!$G$8:$G$5000)</f>
        <v>0</v>
      </c>
      <c r="Q614" s="66">
        <f t="shared" si="39"/>
        <v>0</v>
      </c>
      <c r="R614" s="8"/>
    </row>
    <row r="615" spans="1:18" s="30" customFormat="1" x14ac:dyDescent="0.15">
      <c r="A615" s="15" t="s">
        <v>658</v>
      </c>
      <c r="B615" s="30" t="str">
        <f>IFERROR(VLOOKUP(A615,'NETSUITE ORIGINAL DATA'!$A$8:$J$957,2,FALSE),0)</f>
        <v>DM Chef Set Tag B (rectangular) - New Leaf Ingenuity 120# White</v>
      </c>
      <c r="C615" s="6"/>
      <c r="D615" s="63">
        <f>IFERROR(VLOOKUP($A615,'ORION ORIGINAL DATA'!$A$231:$H$234,3,0),0)</f>
        <v>0</v>
      </c>
      <c r="E615" s="6">
        <f>IFERROR(VLOOKUP($A615,'ORION ORIGINAL DATA'!$A$237:$H$305,3,0),0)</f>
        <v>0</v>
      </c>
      <c r="F615" s="6">
        <f>SUMIF('ORION ORIGINAL DATA'!$A$8:$A$228,$A615,'ORION ORIGINAL DATA'!$C$8:$C$228)</f>
        <v>0</v>
      </c>
      <c r="G615" s="8">
        <f t="shared" si="36"/>
        <v>0</v>
      </c>
      <c r="H615" s="6">
        <f>SUMIF('NETSUITE ORIGINAL DATA'!$A$8:$A$5000,$A615,'NETSUITE ORIGINAL DATA'!$E$8:$E$5000)</f>
        <v>0</v>
      </c>
      <c r="I615" s="66">
        <f t="shared" si="37"/>
        <v>0</v>
      </c>
      <c r="K615" s="63">
        <f>SUMIF('ORION ORIGINAL DATA'!$A$8:$A$305,$A615,'ORION ORIGINAL DATA'!$D$8:$D$305)+D615</f>
        <v>0</v>
      </c>
      <c r="L615" s="6">
        <f>SUMIF('NETSUITE ORIGINAL DATA'!$A$8:$A$5000,$A615,'NETSUITE ORIGINAL DATA'!$G$8:$G$5000)</f>
        <v>0</v>
      </c>
      <c r="M615" s="68">
        <f t="shared" si="38"/>
        <v>0</v>
      </c>
      <c r="N615" s="6"/>
      <c r="O615" s="63">
        <f>SUMIF('ORION ORIGINAL DATA'!$A$8:$A$305,$A615,'ORION ORIGINAL DATA'!$E$8:$E$305)-D615</f>
        <v>0</v>
      </c>
      <c r="P615" s="6">
        <f>SUMIF('NETSUITE ORIGINAL DATA'!$A$8:$A$5000,$A615,'NETSUITE ORIGINAL DATA'!$E$8:$E$5000)-SUMIF('NETSUITE ORIGINAL DATA'!$A$8:$A$5000,$A615,'NETSUITE ORIGINAL DATA'!$G$8:$G$5000)</f>
        <v>0</v>
      </c>
      <c r="Q615" s="66">
        <f t="shared" si="39"/>
        <v>0</v>
      </c>
      <c r="R615" s="8"/>
    </row>
    <row r="616" spans="1:18" s="30" customFormat="1" x14ac:dyDescent="0.15">
      <c r="A616" s="15" t="s">
        <v>663</v>
      </c>
      <c r="B616" s="30" t="str">
        <f>IFERROR(VLOOKUP(A616,'NETSUITE ORIGINAL DATA'!$A$8:$J$957,2,FALSE),0)</f>
        <v>DM Tea Set Tag A (round) - New Leaf Ingenuity 120# White</v>
      </c>
      <c r="C616" s="6"/>
      <c r="D616" s="63">
        <f>IFERROR(VLOOKUP($A616,'ORION ORIGINAL DATA'!$A$231:$H$234,3,0),0)</f>
        <v>0</v>
      </c>
      <c r="E616" s="6">
        <f>IFERROR(VLOOKUP($A616,'ORION ORIGINAL DATA'!$A$237:$H$305,3,0),0)</f>
        <v>0</v>
      </c>
      <c r="F616" s="6">
        <f>SUMIF('ORION ORIGINAL DATA'!$A$8:$A$228,$A616,'ORION ORIGINAL DATA'!$C$8:$C$228)</f>
        <v>0</v>
      </c>
      <c r="G616" s="8">
        <f t="shared" si="36"/>
        <v>0</v>
      </c>
      <c r="H616" s="6">
        <f>SUMIF('NETSUITE ORIGINAL DATA'!$A$8:$A$5000,$A616,'NETSUITE ORIGINAL DATA'!$E$8:$E$5000)</f>
        <v>0</v>
      </c>
      <c r="I616" s="66">
        <f t="shared" si="37"/>
        <v>0</v>
      </c>
      <c r="K616" s="63">
        <f>SUMIF('ORION ORIGINAL DATA'!$A$8:$A$305,$A616,'ORION ORIGINAL DATA'!$D$8:$D$305)+D616</f>
        <v>0</v>
      </c>
      <c r="L616" s="6">
        <f>SUMIF('NETSUITE ORIGINAL DATA'!$A$8:$A$5000,$A616,'NETSUITE ORIGINAL DATA'!$G$8:$G$5000)</f>
        <v>0</v>
      </c>
      <c r="M616" s="68">
        <f t="shared" si="38"/>
        <v>0</v>
      </c>
      <c r="N616" s="6"/>
      <c r="O616" s="63">
        <f>SUMIF('ORION ORIGINAL DATA'!$A$8:$A$305,$A616,'ORION ORIGINAL DATA'!$E$8:$E$305)-D616</f>
        <v>0</v>
      </c>
      <c r="P616" s="6">
        <f>SUMIF('NETSUITE ORIGINAL DATA'!$A$8:$A$5000,$A616,'NETSUITE ORIGINAL DATA'!$E$8:$E$5000)-SUMIF('NETSUITE ORIGINAL DATA'!$A$8:$A$5000,$A616,'NETSUITE ORIGINAL DATA'!$G$8:$G$5000)</f>
        <v>0</v>
      </c>
      <c r="Q616" s="66">
        <f t="shared" si="39"/>
        <v>0</v>
      </c>
      <c r="R616" s="8"/>
    </row>
    <row r="617" spans="1:18" s="30" customFormat="1" x14ac:dyDescent="0.15">
      <c r="A617" s="15" t="s">
        <v>664</v>
      </c>
      <c r="B617" s="30" t="str">
        <f>IFERROR(VLOOKUP(A617,'NETSUITE ORIGINAL DATA'!$A$8:$J$957,2,FALSE),0)</f>
        <v>DM Tea Set Tag B (rectangular) - New Leaf Ingenuity 120# White</v>
      </c>
      <c r="C617" s="6"/>
      <c r="D617" s="63">
        <f>IFERROR(VLOOKUP($A617,'ORION ORIGINAL DATA'!$A$231:$H$234,3,0),0)</f>
        <v>0</v>
      </c>
      <c r="E617" s="6">
        <f>IFERROR(VLOOKUP($A617,'ORION ORIGINAL DATA'!$A$237:$H$305,3,0),0)</f>
        <v>0</v>
      </c>
      <c r="F617" s="6">
        <f>SUMIF('ORION ORIGINAL DATA'!$A$8:$A$228,$A617,'ORION ORIGINAL DATA'!$C$8:$C$228)</f>
        <v>0</v>
      </c>
      <c r="G617" s="8">
        <f t="shared" si="36"/>
        <v>0</v>
      </c>
      <c r="H617" s="6">
        <f>SUMIF('NETSUITE ORIGINAL DATA'!$A$8:$A$5000,$A617,'NETSUITE ORIGINAL DATA'!$E$8:$E$5000)</f>
        <v>0</v>
      </c>
      <c r="I617" s="66">
        <f t="shared" si="37"/>
        <v>0</v>
      </c>
      <c r="K617" s="63">
        <f>SUMIF('ORION ORIGINAL DATA'!$A$8:$A$305,$A617,'ORION ORIGINAL DATA'!$D$8:$D$305)+D617</f>
        <v>0</v>
      </c>
      <c r="L617" s="6">
        <f>SUMIF('NETSUITE ORIGINAL DATA'!$A$8:$A$5000,$A617,'NETSUITE ORIGINAL DATA'!$G$8:$G$5000)</f>
        <v>0</v>
      </c>
      <c r="M617" s="68">
        <f t="shared" si="38"/>
        <v>0</v>
      </c>
      <c r="N617" s="6"/>
      <c r="O617" s="63">
        <f>SUMIF('ORION ORIGINAL DATA'!$A$8:$A$305,$A617,'ORION ORIGINAL DATA'!$E$8:$E$305)-D617</f>
        <v>0</v>
      </c>
      <c r="P617" s="6">
        <f>SUMIF('NETSUITE ORIGINAL DATA'!$A$8:$A$5000,$A617,'NETSUITE ORIGINAL DATA'!$E$8:$E$5000)-SUMIF('NETSUITE ORIGINAL DATA'!$A$8:$A$5000,$A617,'NETSUITE ORIGINAL DATA'!$G$8:$G$5000)</f>
        <v>0</v>
      </c>
      <c r="Q617" s="66">
        <f t="shared" si="39"/>
        <v>0</v>
      </c>
      <c r="R617" s="8"/>
    </row>
    <row r="618" spans="1:18" s="30" customFormat="1" x14ac:dyDescent="0.15">
      <c r="A618" s="15" t="s">
        <v>665</v>
      </c>
      <c r="B618" s="30" t="str">
        <f>IFERROR(VLOOKUP(A618,'NETSUITE ORIGINAL DATA'!$A$8:$J$957,2,FALSE),0)</f>
        <v>DM Tugboat Tag A (round) - New Leaf Ingenuity 120# White</v>
      </c>
      <c r="C618" s="6"/>
      <c r="D618" s="63">
        <f>IFERROR(VLOOKUP($A618,'ORION ORIGINAL DATA'!$A$231:$H$234,3,0),0)</f>
        <v>0</v>
      </c>
      <c r="E618" s="6">
        <f>IFERROR(VLOOKUP($A618,'ORION ORIGINAL DATA'!$A$237:$H$305,3,0),0)</f>
        <v>0</v>
      </c>
      <c r="F618" s="6">
        <f>SUMIF('ORION ORIGINAL DATA'!$A$8:$A$228,$A618,'ORION ORIGINAL DATA'!$C$8:$C$228)</f>
        <v>0</v>
      </c>
      <c r="G618" s="8">
        <f t="shared" si="36"/>
        <v>0</v>
      </c>
      <c r="H618" s="6">
        <f>SUMIF('NETSUITE ORIGINAL DATA'!$A$8:$A$5000,$A618,'NETSUITE ORIGINAL DATA'!$E$8:$E$5000)</f>
        <v>0</v>
      </c>
      <c r="I618" s="66">
        <f t="shared" si="37"/>
        <v>0</v>
      </c>
      <c r="K618" s="63">
        <f>SUMIF('ORION ORIGINAL DATA'!$A$8:$A$305,$A618,'ORION ORIGINAL DATA'!$D$8:$D$305)+D618</f>
        <v>0</v>
      </c>
      <c r="L618" s="6">
        <f>SUMIF('NETSUITE ORIGINAL DATA'!$A$8:$A$5000,$A618,'NETSUITE ORIGINAL DATA'!$G$8:$G$5000)</f>
        <v>0</v>
      </c>
      <c r="M618" s="68">
        <f t="shared" si="38"/>
        <v>0</v>
      </c>
      <c r="N618" s="6"/>
      <c r="O618" s="63">
        <f>SUMIF('ORION ORIGINAL DATA'!$A$8:$A$305,$A618,'ORION ORIGINAL DATA'!$E$8:$E$305)-D618</f>
        <v>0</v>
      </c>
      <c r="P618" s="6">
        <f>SUMIF('NETSUITE ORIGINAL DATA'!$A$8:$A$5000,$A618,'NETSUITE ORIGINAL DATA'!$E$8:$E$5000)-SUMIF('NETSUITE ORIGINAL DATA'!$A$8:$A$5000,$A618,'NETSUITE ORIGINAL DATA'!$G$8:$G$5000)</f>
        <v>0</v>
      </c>
      <c r="Q618" s="66">
        <f t="shared" si="39"/>
        <v>0</v>
      </c>
      <c r="R618" s="8"/>
    </row>
    <row r="619" spans="1:18" s="30" customFormat="1" x14ac:dyDescent="0.15">
      <c r="A619" s="15" t="s">
        <v>666</v>
      </c>
      <c r="B619" s="30" t="str">
        <f>IFERROR(VLOOKUP(A619,'NETSUITE ORIGINAL DATA'!$A$8:$J$957,2,FALSE),0)</f>
        <v>DM Tugboat Tag B (rectangular) - New Leaf Ingenuity 120# White</v>
      </c>
      <c r="C619" s="6"/>
      <c r="D619" s="63">
        <f>IFERROR(VLOOKUP($A619,'ORION ORIGINAL DATA'!$A$231:$H$234,3,0),0)</f>
        <v>0</v>
      </c>
      <c r="E619" s="6">
        <f>IFERROR(VLOOKUP($A619,'ORION ORIGINAL DATA'!$A$237:$H$305,3,0),0)</f>
        <v>0</v>
      </c>
      <c r="F619" s="6">
        <f>SUMIF('ORION ORIGINAL DATA'!$A$8:$A$228,$A619,'ORION ORIGINAL DATA'!$C$8:$C$228)</f>
        <v>0</v>
      </c>
      <c r="G619" s="8">
        <f t="shared" si="36"/>
        <v>0</v>
      </c>
      <c r="H619" s="6">
        <f>SUMIF('NETSUITE ORIGINAL DATA'!$A$8:$A$5000,$A619,'NETSUITE ORIGINAL DATA'!$E$8:$E$5000)</f>
        <v>0</v>
      </c>
      <c r="I619" s="66">
        <f t="shared" si="37"/>
        <v>0</v>
      </c>
      <c r="K619" s="63">
        <f>SUMIF('ORION ORIGINAL DATA'!$A$8:$A$305,$A619,'ORION ORIGINAL DATA'!$D$8:$D$305)+D619</f>
        <v>0</v>
      </c>
      <c r="L619" s="6">
        <f>SUMIF('NETSUITE ORIGINAL DATA'!$A$8:$A$5000,$A619,'NETSUITE ORIGINAL DATA'!$G$8:$G$5000)</f>
        <v>0</v>
      </c>
      <c r="M619" s="68">
        <f t="shared" si="38"/>
        <v>0</v>
      </c>
      <c r="N619" s="6"/>
      <c r="O619" s="63">
        <f>SUMIF('ORION ORIGINAL DATA'!$A$8:$A$305,$A619,'ORION ORIGINAL DATA'!$E$8:$E$305)-D619</f>
        <v>0</v>
      </c>
      <c r="P619" s="6">
        <f>SUMIF('NETSUITE ORIGINAL DATA'!$A$8:$A$5000,$A619,'NETSUITE ORIGINAL DATA'!$E$8:$E$5000)-SUMIF('NETSUITE ORIGINAL DATA'!$A$8:$A$5000,$A619,'NETSUITE ORIGINAL DATA'!$G$8:$G$5000)</f>
        <v>0</v>
      </c>
      <c r="Q619" s="66">
        <f t="shared" si="39"/>
        <v>0</v>
      </c>
      <c r="R619" s="8"/>
    </row>
    <row r="620" spans="1:18" s="30" customFormat="1" x14ac:dyDescent="0.15">
      <c r="A620" s="15" t="s">
        <v>667</v>
      </c>
      <c r="B620" s="30" t="str">
        <f>IFERROR(VLOOKUP(A620,'NETSUITE ORIGINAL DATA'!$A$8:$J$957,2,FALSE),0)</f>
        <v>DM Watering Can Tag A (round) - New Leaf Ingenuity 120# White</v>
      </c>
      <c r="C620" s="6"/>
      <c r="D620" s="63">
        <f>IFERROR(VLOOKUP($A620,'ORION ORIGINAL DATA'!$A$231:$H$234,3,0),0)</f>
        <v>0</v>
      </c>
      <c r="E620" s="6">
        <f>IFERROR(VLOOKUP($A620,'ORION ORIGINAL DATA'!$A$237:$H$305,3,0),0)</f>
        <v>0</v>
      </c>
      <c r="F620" s="6">
        <f>SUMIF('ORION ORIGINAL DATA'!$A$8:$A$228,$A620,'ORION ORIGINAL DATA'!$C$8:$C$228)</f>
        <v>0</v>
      </c>
      <c r="G620" s="8">
        <f t="shared" si="36"/>
        <v>0</v>
      </c>
      <c r="H620" s="6">
        <f>SUMIF('NETSUITE ORIGINAL DATA'!$A$8:$A$5000,$A620,'NETSUITE ORIGINAL DATA'!$E$8:$E$5000)</f>
        <v>0</v>
      </c>
      <c r="I620" s="66">
        <f t="shared" si="37"/>
        <v>0</v>
      </c>
      <c r="K620" s="63">
        <f>SUMIF('ORION ORIGINAL DATA'!$A$8:$A$305,$A620,'ORION ORIGINAL DATA'!$D$8:$D$305)+D620</f>
        <v>0</v>
      </c>
      <c r="L620" s="6">
        <f>SUMIF('NETSUITE ORIGINAL DATA'!$A$8:$A$5000,$A620,'NETSUITE ORIGINAL DATA'!$G$8:$G$5000)</f>
        <v>0</v>
      </c>
      <c r="M620" s="68">
        <f t="shared" si="38"/>
        <v>0</v>
      </c>
      <c r="N620" s="6"/>
      <c r="O620" s="63">
        <f>SUMIF('ORION ORIGINAL DATA'!$A$8:$A$305,$A620,'ORION ORIGINAL DATA'!$E$8:$E$305)-D620</f>
        <v>0</v>
      </c>
      <c r="P620" s="6">
        <f>SUMIF('NETSUITE ORIGINAL DATA'!$A$8:$A$5000,$A620,'NETSUITE ORIGINAL DATA'!$E$8:$E$5000)-SUMIF('NETSUITE ORIGINAL DATA'!$A$8:$A$5000,$A620,'NETSUITE ORIGINAL DATA'!$G$8:$G$5000)</f>
        <v>0</v>
      </c>
      <c r="Q620" s="66">
        <f t="shared" si="39"/>
        <v>0</v>
      </c>
      <c r="R620" s="8"/>
    </row>
    <row r="621" spans="1:18" s="30" customFormat="1" x14ac:dyDescent="0.15">
      <c r="A621" s="15" t="s">
        <v>668</v>
      </c>
      <c r="B621" s="30" t="str">
        <f>IFERROR(VLOOKUP(A621,'NETSUITE ORIGINAL DATA'!$A$8:$J$957,2,FALSE),0)</f>
        <v>DM Watering Can Tag B (rectangular) - New Leaf Ingenuity 120# White</v>
      </c>
      <c r="C621" s="6"/>
      <c r="D621" s="63">
        <f>IFERROR(VLOOKUP($A621,'ORION ORIGINAL DATA'!$A$231:$H$234,3,0),0)</f>
        <v>0</v>
      </c>
      <c r="E621" s="6">
        <f>IFERROR(VLOOKUP($A621,'ORION ORIGINAL DATA'!$A$237:$H$305,3,0),0)</f>
        <v>0</v>
      </c>
      <c r="F621" s="6">
        <f>SUMIF('ORION ORIGINAL DATA'!$A$8:$A$228,$A621,'ORION ORIGINAL DATA'!$C$8:$C$228)</f>
        <v>0</v>
      </c>
      <c r="G621" s="8">
        <f t="shared" si="36"/>
        <v>0</v>
      </c>
      <c r="H621" s="6">
        <f>SUMIF('NETSUITE ORIGINAL DATA'!$A$8:$A$5000,$A621,'NETSUITE ORIGINAL DATA'!$E$8:$E$5000)</f>
        <v>0</v>
      </c>
      <c r="I621" s="66">
        <f t="shared" si="37"/>
        <v>0</v>
      </c>
      <c r="K621" s="63">
        <f>SUMIF('ORION ORIGINAL DATA'!$A$8:$A$305,$A621,'ORION ORIGINAL DATA'!$D$8:$D$305)+D621</f>
        <v>0</v>
      </c>
      <c r="L621" s="6">
        <f>SUMIF('NETSUITE ORIGINAL DATA'!$A$8:$A$5000,$A621,'NETSUITE ORIGINAL DATA'!$G$8:$G$5000)</f>
        <v>0</v>
      </c>
      <c r="M621" s="68">
        <f t="shared" si="38"/>
        <v>0</v>
      </c>
      <c r="N621" s="6"/>
      <c r="O621" s="63">
        <f>SUMIF('ORION ORIGINAL DATA'!$A$8:$A$305,$A621,'ORION ORIGINAL DATA'!$E$8:$E$305)-D621</f>
        <v>0</v>
      </c>
      <c r="P621" s="6">
        <f>SUMIF('NETSUITE ORIGINAL DATA'!$A$8:$A$5000,$A621,'NETSUITE ORIGINAL DATA'!$E$8:$E$5000)-SUMIF('NETSUITE ORIGINAL DATA'!$A$8:$A$5000,$A621,'NETSUITE ORIGINAL DATA'!$G$8:$G$5000)</f>
        <v>0</v>
      </c>
      <c r="Q621" s="66">
        <f t="shared" si="39"/>
        <v>0</v>
      </c>
      <c r="R621" s="8"/>
    </row>
    <row r="622" spans="1:18" s="30" customFormat="1" x14ac:dyDescent="0.15">
      <c r="A622" s="15" t="s">
        <v>669</v>
      </c>
      <c r="B622" s="30" t="str">
        <f>IFERROR(VLOOKUP(A622,'NETSUITE ORIGINAL DATA'!$A$8:$J$957,2,FALSE),0)</f>
        <v>Tea Set Dust Cover</v>
      </c>
      <c r="C622" s="6"/>
      <c r="D622" s="63">
        <f>IFERROR(VLOOKUP($A622,'ORION ORIGINAL DATA'!$A$231:$H$234,3,0),0)</f>
        <v>0</v>
      </c>
      <c r="E622" s="6">
        <f>IFERROR(VLOOKUP($A622,'ORION ORIGINAL DATA'!$A$237:$H$305,3,0),0)</f>
        <v>0</v>
      </c>
      <c r="F622" s="6">
        <f>SUMIF('ORION ORIGINAL DATA'!$A$8:$A$228,$A622,'ORION ORIGINAL DATA'!$C$8:$C$228)</f>
        <v>0</v>
      </c>
      <c r="G622" s="8">
        <f t="shared" si="36"/>
        <v>0</v>
      </c>
      <c r="H622" s="6">
        <f>SUMIF('NETSUITE ORIGINAL DATA'!$A$8:$A$5000,$A622,'NETSUITE ORIGINAL DATA'!$E$8:$E$5000)</f>
        <v>0</v>
      </c>
      <c r="I622" s="66">
        <f t="shared" si="37"/>
        <v>0</v>
      </c>
      <c r="K622" s="63">
        <f>SUMIF('ORION ORIGINAL DATA'!$A$8:$A$305,$A622,'ORION ORIGINAL DATA'!$D$8:$D$305)+D622</f>
        <v>0</v>
      </c>
      <c r="L622" s="6">
        <f>SUMIF('NETSUITE ORIGINAL DATA'!$A$8:$A$5000,$A622,'NETSUITE ORIGINAL DATA'!$G$8:$G$5000)</f>
        <v>0</v>
      </c>
      <c r="M622" s="68">
        <f t="shared" si="38"/>
        <v>0</v>
      </c>
      <c r="N622" s="6"/>
      <c r="O622" s="63">
        <f>SUMIF('ORION ORIGINAL DATA'!$A$8:$A$305,$A622,'ORION ORIGINAL DATA'!$E$8:$E$305)-D622</f>
        <v>0</v>
      </c>
      <c r="P622" s="6">
        <f>SUMIF('NETSUITE ORIGINAL DATA'!$A$8:$A$5000,$A622,'NETSUITE ORIGINAL DATA'!$E$8:$E$5000)-SUMIF('NETSUITE ORIGINAL DATA'!$A$8:$A$5000,$A622,'NETSUITE ORIGINAL DATA'!$G$8:$G$5000)</f>
        <v>0</v>
      </c>
      <c r="Q622" s="66">
        <f t="shared" si="39"/>
        <v>0</v>
      </c>
      <c r="R622" s="8"/>
    </row>
    <row r="623" spans="1:18" s="30" customFormat="1" x14ac:dyDescent="0.15">
      <c r="A623" s="15" t="s">
        <v>670</v>
      </c>
      <c r="B623" s="30" t="str">
        <f>IFERROR(VLOOKUP(A623,'NETSUITE ORIGINAL DATA'!$A$8:$J$957,2,FALSE),0)</f>
        <v>Tea Set Master Carton - 6 pack</v>
      </c>
      <c r="C623" s="6"/>
      <c r="D623" s="63">
        <f>IFERROR(VLOOKUP($A623,'ORION ORIGINAL DATA'!$A$231:$H$234,3,0),0)</f>
        <v>0</v>
      </c>
      <c r="E623" s="6">
        <f>IFERROR(VLOOKUP($A623,'ORION ORIGINAL DATA'!$A$237:$H$305,3,0),0)</f>
        <v>0</v>
      </c>
      <c r="F623" s="6">
        <f>SUMIF('ORION ORIGINAL DATA'!$A$8:$A$228,$A623,'ORION ORIGINAL DATA'!$C$8:$C$228)</f>
        <v>0</v>
      </c>
      <c r="G623" s="8">
        <f t="shared" si="36"/>
        <v>0</v>
      </c>
      <c r="H623" s="6">
        <f>SUMIF('NETSUITE ORIGINAL DATA'!$A$8:$A$5000,$A623,'NETSUITE ORIGINAL DATA'!$E$8:$E$5000)</f>
        <v>0</v>
      </c>
      <c r="I623" s="66">
        <f t="shared" si="37"/>
        <v>0</v>
      </c>
      <c r="K623" s="63">
        <f>SUMIF('ORION ORIGINAL DATA'!$A$8:$A$305,$A623,'ORION ORIGINAL DATA'!$D$8:$D$305)+D623</f>
        <v>0</v>
      </c>
      <c r="L623" s="6">
        <f>SUMIF('NETSUITE ORIGINAL DATA'!$A$8:$A$5000,$A623,'NETSUITE ORIGINAL DATA'!$G$8:$G$5000)</f>
        <v>0</v>
      </c>
      <c r="M623" s="68">
        <f t="shared" si="38"/>
        <v>0</v>
      </c>
      <c r="N623" s="6"/>
      <c r="O623" s="63">
        <f>SUMIF('ORION ORIGINAL DATA'!$A$8:$A$305,$A623,'ORION ORIGINAL DATA'!$E$8:$E$305)-D623</f>
        <v>0</v>
      </c>
      <c r="P623" s="6">
        <f>SUMIF('NETSUITE ORIGINAL DATA'!$A$8:$A$5000,$A623,'NETSUITE ORIGINAL DATA'!$E$8:$E$5000)-SUMIF('NETSUITE ORIGINAL DATA'!$A$8:$A$5000,$A623,'NETSUITE ORIGINAL DATA'!$G$8:$G$5000)</f>
        <v>0</v>
      </c>
      <c r="Q623" s="66">
        <f t="shared" si="39"/>
        <v>0</v>
      </c>
      <c r="R623" s="8"/>
    </row>
    <row r="624" spans="1:18" s="30" customFormat="1" x14ac:dyDescent="0.15">
      <c r="A624" s="15" t="s">
        <v>671</v>
      </c>
      <c r="B624" s="30" t="str">
        <f>IFERROR(VLOOKUP(A624,'NETSUITE ORIGINAL DATA'!$A$8:$J$957,2,FALSE),0)</f>
        <v>Tea Set Master Carton - New Blue &amp; Pink MCT - 6 pack</v>
      </c>
      <c r="C624" s="6"/>
      <c r="D624" s="63">
        <f>IFERROR(VLOOKUP($A624,'ORION ORIGINAL DATA'!$A$231:$H$234,3,0),0)</f>
        <v>0</v>
      </c>
      <c r="E624" s="6">
        <f>IFERROR(VLOOKUP($A624,'ORION ORIGINAL DATA'!$A$237:$H$305,3,0),0)</f>
        <v>0</v>
      </c>
      <c r="F624" s="6">
        <f>SUMIF('ORION ORIGINAL DATA'!$A$8:$A$228,$A624,'ORION ORIGINAL DATA'!$C$8:$C$228)</f>
        <v>0</v>
      </c>
      <c r="G624" s="8">
        <f t="shared" si="36"/>
        <v>0</v>
      </c>
      <c r="H624" s="6">
        <f>SUMIF('NETSUITE ORIGINAL DATA'!$A$8:$A$5000,$A624,'NETSUITE ORIGINAL DATA'!$E$8:$E$5000)</f>
        <v>0</v>
      </c>
      <c r="I624" s="66">
        <f t="shared" si="37"/>
        <v>0</v>
      </c>
      <c r="K624" s="63">
        <f>SUMIF('ORION ORIGINAL DATA'!$A$8:$A$305,$A624,'ORION ORIGINAL DATA'!$D$8:$D$305)+D624</f>
        <v>0</v>
      </c>
      <c r="L624" s="6">
        <f>SUMIF('NETSUITE ORIGINAL DATA'!$A$8:$A$5000,$A624,'NETSUITE ORIGINAL DATA'!$G$8:$G$5000)</f>
        <v>0</v>
      </c>
      <c r="M624" s="68">
        <f t="shared" si="38"/>
        <v>0</v>
      </c>
      <c r="N624" s="6"/>
      <c r="O624" s="63">
        <f>SUMIF('ORION ORIGINAL DATA'!$A$8:$A$305,$A624,'ORION ORIGINAL DATA'!$E$8:$E$305)-D624</f>
        <v>0</v>
      </c>
      <c r="P624" s="6">
        <f>SUMIF('NETSUITE ORIGINAL DATA'!$A$8:$A$5000,$A624,'NETSUITE ORIGINAL DATA'!$E$8:$E$5000)-SUMIF('NETSUITE ORIGINAL DATA'!$A$8:$A$5000,$A624,'NETSUITE ORIGINAL DATA'!$G$8:$G$5000)</f>
        <v>0</v>
      </c>
      <c r="Q624" s="66">
        <f t="shared" si="39"/>
        <v>0</v>
      </c>
      <c r="R624" s="8"/>
    </row>
    <row r="625" spans="1:18" s="30" customFormat="1" x14ac:dyDescent="0.15">
      <c r="A625" s="15" t="s">
        <v>672</v>
      </c>
      <c r="B625" s="30" t="str">
        <f>IFERROR(VLOOKUP(A625,'NETSUITE ORIGINAL DATA'!$A$8:$J$957,2,FALSE),0)</f>
        <v>Tea Set Retail Package Insert Bottom</v>
      </c>
      <c r="C625" s="6"/>
      <c r="D625" s="63">
        <f>IFERROR(VLOOKUP($A625,'ORION ORIGINAL DATA'!$A$231:$H$234,3,0),0)</f>
        <v>0</v>
      </c>
      <c r="E625" s="6">
        <f>IFERROR(VLOOKUP($A625,'ORION ORIGINAL DATA'!$A$237:$H$305,3,0),0)</f>
        <v>0</v>
      </c>
      <c r="F625" s="6">
        <f>SUMIF('ORION ORIGINAL DATA'!$A$8:$A$228,$A625,'ORION ORIGINAL DATA'!$C$8:$C$228)</f>
        <v>0</v>
      </c>
      <c r="G625" s="8">
        <f t="shared" si="36"/>
        <v>0</v>
      </c>
      <c r="H625" s="6">
        <f>SUMIF('NETSUITE ORIGINAL DATA'!$A$8:$A$5000,$A625,'NETSUITE ORIGINAL DATA'!$E$8:$E$5000)</f>
        <v>0</v>
      </c>
      <c r="I625" s="66">
        <f t="shared" si="37"/>
        <v>0</v>
      </c>
      <c r="K625" s="63">
        <f>SUMIF('ORION ORIGINAL DATA'!$A$8:$A$305,$A625,'ORION ORIGINAL DATA'!$D$8:$D$305)+D625</f>
        <v>0</v>
      </c>
      <c r="L625" s="6">
        <f>SUMIF('NETSUITE ORIGINAL DATA'!$A$8:$A$5000,$A625,'NETSUITE ORIGINAL DATA'!$G$8:$G$5000)</f>
        <v>0</v>
      </c>
      <c r="M625" s="68">
        <f t="shared" si="38"/>
        <v>0</v>
      </c>
      <c r="N625" s="6"/>
      <c r="O625" s="63">
        <f>SUMIF('ORION ORIGINAL DATA'!$A$8:$A$305,$A625,'ORION ORIGINAL DATA'!$E$8:$E$305)-D625</f>
        <v>0</v>
      </c>
      <c r="P625" s="6">
        <f>SUMIF('NETSUITE ORIGINAL DATA'!$A$8:$A$5000,$A625,'NETSUITE ORIGINAL DATA'!$E$8:$E$5000)-SUMIF('NETSUITE ORIGINAL DATA'!$A$8:$A$5000,$A625,'NETSUITE ORIGINAL DATA'!$G$8:$G$5000)</f>
        <v>0</v>
      </c>
      <c r="Q625" s="66">
        <f t="shared" si="39"/>
        <v>0</v>
      </c>
      <c r="R625" s="8"/>
    </row>
    <row r="626" spans="1:18" s="30" customFormat="1" x14ac:dyDescent="0.15">
      <c r="A626" s="15" t="s">
        <v>673</v>
      </c>
      <c r="B626" s="30" t="str">
        <f>IFERROR(VLOOKUP(A626,'NETSUITE ORIGINAL DATA'!$A$8:$J$957,2,FALSE),0)</f>
        <v>Tea Set Retail Package Insert Top - REVISED DIE</v>
      </c>
      <c r="C626" s="6"/>
      <c r="D626" s="63">
        <f>IFERROR(VLOOKUP($A626,'ORION ORIGINAL DATA'!$A$231:$H$234,3,0),0)</f>
        <v>0</v>
      </c>
      <c r="E626" s="6">
        <f>IFERROR(VLOOKUP($A626,'ORION ORIGINAL DATA'!$A$237:$H$305,3,0),0)</f>
        <v>0</v>
      </c>
      <c r="F626" s="6">
        <f>SUMIF('ORION ORIGINAL DATA'!$A$8:$A$228,$A626,'ORION ORIGINAL DATA'!$C$8:$C$228)</f>
        <v>0</v>
      </c>
      <c r="G626" s="8">
        <f t="shared" si="36"/>
        <v>0</v>
      </c>
      <c r="H626" s="6">
        <f>SUMIF('NETSUITE ORIGINAL DATA'!$A$8:$A$5000,$A626,'NETSUITE ORIGINAL DATA'!$E$8:$E$5000)</f>
        <v>0</v>
      </c>
      <c r="I626" s="66">
        <f t="shared" si="37"/>
        <v>0</v>
      </c>
      <c r="K626" s="63">
        <f>SUMIF('ORION ORIGINAL DATA'!$A$8:$A$305,$A626,'ORION ORIGINAL DATA'!$D$8:$D$305)+D626</f>
        <v>0</v>
      </c>
      <c r="L626" s="6">
        <f>SUMIF('NETSUITE ORIGINAL DATA'!$A$8:$A$5000,$A626,'NETSUITE ORIGINAL DATA'!$G$8:$G$5000)</f>
        <v>0</v>
      </c>
      <c r="M626" s="68">
        <f t="shared" si="38"/>
        <v>0</v>
      </c>
      <c r="N626" s="6"/>
      <c r="O626" s="63">
        <f>SUMIF('ORION ORIGINAL DATA'!$A$8:$A$305,$A626,'ORION ORIGINAL DATA'!$E$8:$E$305)-D626</f>
        <v>0</v>
      </c>
      <c r="P626" s="6">
        <f>SUMIF('NETSUITE ORIGINAL DATA'!$A$8:$A$5000,$A626,'NETSUITE ORIGINAL DATA'!$E$8:$E$5000)-SUMIF('NETSUITE ORIGINAL DATA'!$A$8:$A$5000,$A626,'NETSUITE ORIGINAL DATA'!$G$8:$G$5000)</f>
        <v>0</v>
      </c>
      <c r="Q626" s="66">
        <f t="shared" si="39"/>
        <v>0</v>
      </c>
      <c r="R626" s="8"/>
    </row>
    <row r="627" spans="1:18" s="30" customFormat="1" x14ac:dyDescent="0.15">
      <c r="A627" s="15" t="s">
        <v>674</v>
      </c>
      <c r="B627" s="30" t="str">
        <f>IFERROR(VLOOKUP(A627,'NETSUITE ORIGINAL DATA'!$A$8:$J$957,2,FALSE),0)</f>
        <v>Tea Set Retail Package</v>
      </c>
      <c r="C627" s="6"/>
      <c r="D627" s="63">
        <f>IFERROR(VLOOKUP($A627,'ORION ORIGINAL DATA'!$A$231:$H$234,3,0),0)</f>
        <v>0</v>
      </c>
      <c r="E627" s="6">
        <f>IFERROR(VLOOKUP($A627,'ORION ORIGINAL DATA'!$A$237:$H$305,3,0),0)</f>
        <v>0</v>
      </c>
      <c r="F627" s="6">
        <f>SUMIF('ORION ORIGINAL DATA'!$A$8:$A$228,$A627,'ORION ORIGINAL DATA'!$C$8:$C$228)</f>
        <v>0</v>
      </c>
      <c r="G627" s="8">
        <f t="shared" si="36"/>
        <v>0</v>
      </c>
      <c r="H627" s="6">
        <f>SUMIF('NETSUITE ORIGINAL DATA'!$A$8:$A$5000,$A627,'NETSUITE ORIGINAL DATA'!$E$8:$E$5000)</f>
        <v>0</v>
      </c>
      <c r="I627" s="66">
        <f t="shared" si="37"/>
        <v>0</v>
      </c>
      <c r="K627" s="63">
        <f>SUMIF('ORION ORIGINAL DATA'!$A$8:$A$305,$A627,'ORION ORIGINAL DATA'!$D$8:$D$305)+D627</f>
        <v>0</v>
      </c>
      <c r="L627" s="6">
        <f>SUMIF('NETSUITE ORIGINAL DATA'!$A$8:$A$5000,$A627,'NETSUITE ORIGINAL DATA'!$G$8:$G$5000)</f>
        <v>0</v>
      </c>
      <c r="M627" s="68">
        <f t="shared" si="38"/>
        <v>0</v>
      </c>
      <c r="N627" s="6"/>
      <c r="O627" s="63">
        <f>SUMIF('ORION ORIGINAL DATA'!$A$8:$A$305,$A627,'ORION ORIGINAL DATA'!$E$8:$E$305)-D627</f>
        <v>0</v>
      </c>
      <c r="P627" s="6">
        <f>SUMIF('NETSUITE ORIGINAL DATA'!$A$8:$A$5000,$A627,'NETSUITE ORIGINAL DATA'!$E$8:$E$5000)-SUMIF('NETSUITE ORIGINAL DATA'!$A$8:$A$5000,$A627,'NETSUITE ORIGINAL DATA'!$G$8:$G$5000)</f>
        <v>0</v>
      </c>
      <c r="Q627" s="66">
        <f t="shared" si="39"/>
        <v>0</v>
      </c>
      <c r="R627" s="8"/>
    </row>
    <row r="628" spans="1:18" s="30" customFormat="1" x14ac:dyDescent="0.15">
      <c r="A628" s="15" t="s">
        <v>675</v>
      </c>
      <c r="B628" s="30" t="str">
        <f>IFERROR(VLOOKUP(A628,'NETSUITE ORIGINAL DATA'!$A$8:$J$957,2,FALSE),0)</f>
        <v>Tea Set Retail Package - BU1493 BLUE - for TEAB-1074</v>
      </c>
      <c r="C628" s="6"/>
      <c r="D628" s="63">
        <f>IFERROR(VLOOKUP($A628,'ORION ORIGINAL DATA'!$A$231:$H$234,3,0),0)</f>
        <v>0</v>
      </c>
      <c r="E628" s="6">
        <f>IFERROR(VLOOKUP($A628,'ORION ORIGINAL DATA'!$A$237:$H$305,3,0),0)</f>
        <v>0</v>
      </c>
      <c r="F628" s="6">
        <f>SUMIF('ORION ORIGINAL DATA'!$A$8:$A$228,$A628,'ORION ORIGINAL DATA'!$C$8:$C$228)</f>
        <v>0</v>
      </c>
      <c r="G628" s="8">
        <f t="shared" si="36"/>
        <v>0</v>
      </c>
      <c r="H628" s="6">
        <f>SUMIF('NETSUITE ORIGINAL DATA'!$A$8:$A$5000,$A628,'NETSUITE ORIGINAL DATA'!$E$8:$E$5000)</f>
        <v>0</v>
      </c>
      <c r="I628" s="66">
        <f t="shared" si="37"/>
        <v>0</v>
      </c>
      <c r="K628" s="63">
        <f>SUMIF('ORION ORIGINAL DATA'!$A$8:$A$305,$A628,'ORION ORIGINAL DATA'!$D$8:$D$305)+D628</f>
        <v>0</v>
      </c>
      <c r="L628" s="6">
        <f>SUMIF('NETSUITE ORIGINAL DATA'!$A$8:$A$5000,$A628,'NETSUITE ORIGINAL DATA'!$G$8:$G$5000)</f>
        <v>0</v>
      </c>
      <c r="M628" s="68">
        <f t="shared" si="38"/>
        <v>0</v>
      </c>
      <c r="N628" s="6"/>
      <c r="O628" s="63">
        <f>SUMIF('ORION ORIGINAL DATA'!$A$8:$A$305,$A628,'ORION ORIGINAL DATA'!$E$8:$E$305)-D628</f>
        <v>0</v>
      </c>
      <c r="P628" s="6">
        <f>SUMIF('NETSUITE ORIGINAL DATA'!$A$8:$A$5000,$A628,'NETSUITE ORIGINAL DATA'!$E$8:$E$5000)-SUMIF('NETSUITE ORIGINAL DATA'!$A$8:$A$5000,$A628,'NETSUITE ORIGINAL DATA'!$G$8:$G$5000)</f>
        <v>0</v>
      </c>
      <c r="Q628" s="66">
        <f t="shared" si="39"/>
        <v>0</v>
      </c>
      <c r="R628" s="8"/>
    </row>
    <row r="629" spans="1:18" s="30" customFormat="1" x14ac:dyDescent="0.15">
      <c r="A629" s="15" t="s">
        <v>676</v>
      </c>
      <c r="B629" s="30" t="str">
        <f>IFERROR(VLOOKUP(A629,'NETSUITE ORIGINAL DATA'!$A$8:$J$957,2,FALSE),0)</f>
        <v>Tea for Two Master Carton</v>
      </c>
      <c r="C629" s="6"/>
      <c r="D629" s="63">
        <f>IFERROR(VLOOKUP($A629,'ORION ORIGINAL DATA'!$A$231:$H$234,3,0),0)</f>
        <v>0</v>
      </c>
      <c r="E629" s="6">
        <f>IFERROR(VLOOKUP($A629,'ORION ORIGINAL DATA'!$A$237:$H$305,3,0),0)</f>
        <v>0</v>
      </c>
      <c r="F629" s="6">
        <f>SUMIF('ORION ORIGINAL DATA'!$A$8:$A$228,$A629,'ORION ORIGINAL DATA'!$C$8:$C$228)</f>
        <v>0</v>
      </c>
      <c r="G629" s="8">
        <f t="shared" si="36"/>
        <v>0</v>
      </c>
      <c r="H629" s="6">
        <f>SUMIF('NETSUITE ORIGINAL DATA'!$A$8:$A$5000,$A629,'NETSUITE ORIGINAL DATA'!$E$8:$E$5000)</f>
        <v>0</v>
      </c>
      <c r="I629" s="66">
        <f t="shared" si="37"/>
        <v>0</v>
      </c>
      <c r="K629" s="63">
        <f>SUMIF('ORION ORIGINAL DATA'!$A$8:$A$305,$A629,'ORION ORIGINAL DATA'!$D$8:$D$305)+D629</f>
        <v>0</v>
      </c>
      <c r="L629" s="6">
        <f>SUMIF('NETSUITE ORIGINAL DATA'!$A$8:$A$5000,$A629,'NETSUITE ORIGINAL DATA'!$G$8:$G$5000)</f>
        <v>0</v>
      </c>
      <c r="M629" s="68">
        <f t="shared" si="38"/>
        <v>0</v>
      </c>
      <c r="N629" s="6"/>
      <c r="O629" s="63">
        <f>SUMIF('ORION ORIGINAL DATA'!$A$8:$A$305,$A629,'ORION ORIGINAL DATA'!$E$8:$E$305)-D629</f>
        <v>0</v>
      </c>
      <c r="P629" s="6">
        <f>SUMIF('NETSUITE ORIGINAL DATA'!$A$8:$A$5000,$A629,'NETSUITE ORIGINAL DATA'!$E$8:$E$5000)-SUMIF('NETSUITE ORIGINAL DATA'!$A$8:$A$5000,$A629,'NETSUITE ORIGINAL DATA'!$G$8:$G$5000)</f>
        <v>0</v>
      </c>
      <c r="Q629" s="66">
        <f t="shared" si="39"/>
        <v>0</v>
      </c>
      <c r="R629" s="8"/>
    </row>
    <row r="630" spans="1:18" s="30" customFormat="1" x14ac:dyDescent="0.15">
      <c r="A630" s="15" t="s">
        <v>677</v>
      </c>
      <c r="B630" s="30" t="str">
        <f>IFERROR(VLOOKUP(A630,'NETSUITE ORIGINAL DATA'!$A$8:$J$957,2,FALSE),0)</f>
        <v>Tea for Two Retail Package /w Inserts</v>
      </c>
      <c r="C630" s="6"/>
      <c r="D630" s="63">
        <f>IFERROR(VLOOKUP($A630,'ORION ORIGINAL DATA'!$A$231:$H$234,3,0),0)</f>
        <v>0</v>
      </c>
      <c r="E630" s="6">
        <f>IFERROR(VLOOKUP($A630,'ORION ORIGINAL DATA'!$A$237:$H$305,3,0),0)</f>
        <v>0</v>
      </c>
      <c r="F630" s="6">
        <f>SUMIF('ORION ORIGINAL DATA'!$A$8:$A$228,$A630,'ORION ORIGINAL DATA'!$C$8:$C$228)</f>
        <v>0</v>
      </c>
      <c r="G630" s="8">
        <f t="shared" si="36"/>
        <v>0</v>
      </c>
      <c r="H630" s="6">
        <f>SUMIF('NETSUITE ORIGINAL DATA'!$A$8:$A$5000,$A630,'NETSUITE ORIGINAL DATA'!$E$8:$E$5000)</f>
        <v>0</v>
      </c>
      <c r="I630" s="66">
        <f t="shared" si="37"/>
        <v>0</v>
      </c>
      <c r="K630" s="63">
        <f>SUMIF('ORION ORIGINAL DATA'!$A$8:$A$305,$A630,'ORION ORIGINAL DATA'!$D$8:$D$305)+D630</f>
        <v>0</v>
      </c>
      <c r="L630" s="6">
        <f>SUMIF('NETSUITE ORIGINAL DATA'!$A$8:$A$5000,$A630,'NETSUITE ORIGINAL DATA'!$G$8:$G$5000)</f>
        <v>0</v>
      </c>
      <c r="M630" s="68">
        <f t="shared" si="38"/>
        <v>0</v>
      </c>
      <c r="N630" s="6"/>
      <c r="O630" s="63">
        <f>SUMIF('ORION ORIGINAL DATA'!$A$8:$A$305,$A630,'ORION ORIGINAL DATA'!$E$8:$E$305)-D630</f>
        <v>0</v>
      </c>
      <c r="P630" s="6">
        <f>SUMIF('NETSUITE ORIGINAL DATA'!$A$8:$A$5000,$A630,'NETSUITE ORIGINAL DATA'!$E$8:$E$5000)-SUMIF('NETSUITE ORIGINAL DATA'!$A$8:$A$5000,$A630,'NETSUITE ORIGINAL DATA'!$G$8:$G$5000)</f>
        <v>0</v>
      </c>
      <c r="Q630" s="66">
        <f t="shared" si="39"/>
        <v>0</v>
      </c>
      <c r="R630" s="8"/>
    </row>
    <row r="631" spans="1:18" s="30" customFormat="1" x14ac:dyDescent="0.15">
      <c r="A631" s="15" t="s">
        <v>678</v>
      </c>
      <c r="B631" s="30" t="str">
        <f>IFERROR(VLOOKUP(A631,'NETSUITE ORIGINAL DATA'!$A$8:$J$957,2,FALSE),0)</f>
        <v>BlueToolSet Sleeve_V17003917</v>
      </c>
      <c r="C631" s="6"/>
      <c r="D631" s="63">
        <f>IFERROR(VLOOKUP($A631,'ORION ORIGINAL DATA'!$A$231:$H$234,3,0),0)</f>
        <v>0</v>
      </c>
      <c r="E631" s="6">
        <f>IFERROR(VLOOKUP($A631,'ORION ORIGINAL DATA'!$A$237:$H$305,3,0),0)</f>
        <v>0</v>
      </c>
      <c r="F631" s="6">
        <f>SUMIF('ORION ORIGINAL DATA'!$A$8:$A$228,$A631,'ORION ORIGINAL DATA'!$C$8:$C$228)</f>
        <v>0</v>
      </c>
      <c r="G631" s="8">
        <f t="shared" si="36"/>
        <v>0</v>
      </c>
      <c r="H631" s="6">
        <f>SUMIF('NETSUITE ORIGINAL DATA'!$A$8:$A$5000,$A631,'NETSUITE ORIGINAL DATA'!$E$8:$E$5000)</f>
        <v>0</v>
      </c>
      <c r="I631" s="66">
        <f t="shared" si="37"/>
        <v>0</v>
      </c>
      <c r="K631" s="63">
        <f>SUMIF('ORION ORIGINAL DATA'!$A$8:$A$305,$A631,'ORION ORIGINAL DATA'!$D$8:$D$305)+D631</f>
        <v>0</v>
      </c>
      <c r="L631" s="6">
        <f>SUMIF('NETSUITE ORIGINAL DATA'!$A$8:$A$5000,$A631,'NETSUITE ORIGINAL DATA'!$G$8:$G$5000)</f>
        <v>0</v>
      </c>
      <c r="M631" s="68">
        <f t="shared" si="38"/>
        <v>0</v>
      </c>
      <c r="N631" s="6"/>
      <c r="O631" s="63">
        <f>SUMIF('ORION ORIGINAL DATA'!$A$8:$A$305,$A631,'ORION ORIGINAL DATA'!$E$8:$E$305)-D631</f>
        <v>0</v>
      </c>
      <c r="P631" s="6">
        <f>SUMIF('NETSUITE ORIGINAL DATA'!$A$8:$A$5000,$A631,'NETSUITE ORIGINAL DATA'!$E$8:$E$5000)-SUMIF('NETSUITE ORIGINAL DATA'!$A$8:$A$5000,$A631,'NETSUITE ORIGINAL DATA'!$G$8:$G$5000)</f>
        <v>0</v>
      </c>
      <c r="Q631" s="66">
        <f t="shared" si="39"/>
        <v>0</v>
      </c>
      <c r="R631" s="8"/>
    </row>
    <row r="632" spans="1:18" s="30" customFormat="1" x14ac:dyDescent="0.15">
      <c r="A632" s="15" t="s">
        <v>679</v>
      </c>
      <c r="B632" s="30" t="str">
        <f>IFERROR(VLOOKUP(A632,'NETSUITE ORIGINAL DATA'!$A$8:$J$957,2,FALSE),0)</f>
        <v>Tool Set Master Carton - New Design - 200C</v>
      </c>
      <c r="C632" s="6"/>
      <c r="D632" s="63">
        <f>IFERROR(VLOOKUP($A632,'ORION ORIGINAL DATA'!$A$231:$H$234,3,0),0)</f>
        <v>0</v>
      </c>
      <c r="E632" s="6">
        <f>IFERROR(VLOOKUP($A632,'ORION ORIGINAL DATA'!$A$237:$H$305,3,0),0)</f>
        <v>0</v>
      </c>
      <c r="F632" s="6">
        <f>SUMIF('ORION ORIGINAL DATA'!$A$8:$A$228,$A632,'ORION ORIGINAL DATA'!$C$8:$C$228)</f>
        <v>0</v>
      </c>
      <c r="G632" s="8">
        <f t="shared" si="36"/>
        <v>0</v>
      </c>
      <c r="H632" s="6">
        <f>SUMIF('NETSUITE ORIGINAL DATA'!$A$8:$A$5000,$A632,'NETSUITE ORIGINAL DATA'!$E$8:$E$5000)</f>
        <v>0</v>
      </c>
      <c r="I632" s="66">
        <f t="shared" si="37"/>
        <v>0</v>
      </c>
      <c r="K632" s="63">
        <f>SUMIF('ORION ORIGINAL DATA'!$A$8:$A$305,$A632,'ORION ORIGINAL DATA'!$D$8:$D$305)+D632</f>
        <v>0</v>
      </c>
      <c r="L632" s="6">
        <f>SUMIF('NETSUITE ORIGINAL DATA'!$A$8:$A$5000,$A632,'NETSUITE ORIGINAL DATA'!$G$8:$G$5000)</f>
        <v>0</v>
      </c>
      <c r="M632" s="68">
        <f t="shared" si="38"/>
        <v>0</v>
      </c>
      <c r="N632" s="6"/>
      <c r="O632" s="63">
        <f>SUMIF('ORION ORIGINAL DATA'!$A$8:$A$305,$A632,'ORION ORIGINAL DATA'!$E$8:$E$305)-D632</f>
        <v>0</v>
      </c>
      <c r="P632" s="6">
        <f>SUMIF('NETSUITE ORIGINAL DATA'!$A$8:$A$5000,$A632,'NETSUITE ORIGINAL DATA'!$E$8:$E$5000)-SUMIF('NETSUITE ORIGINAL DATA'!$A$8:$A$5000,$A632,'NETSUITE ORIGINAL DATA'!$G$8:$G$5000)</f>
        <v>0</v>
      </c>
      <c r="Q632" s="66">
        <f t="shared" si="39"/>
        <v>0</v>
      </c>
      <c r="R632" s="8"/>
    </row>
    <row r="633" spans="1:18" s="30" customFormat="1" x14ac:dyDescent="0.15">
      <c r="A633" s="15" t="s">
        <v>680</v>
      </c>
      <c r="B633" s="30" t="str">
        <f>IFERROR(VLOOKUP(A633,'NETSUITE ORIGINAL DATA'!$A$8:$J$957,2,FALSE),0)</f>
        <v>PinkToolSet Sleeve_V17003917</v>
      </c>
      <c r="C633" s="6"/>
      <c r="D633" s="63">
        <f>IFERROR(VLOOKUP($A633,'ORION ORIGINAL DATA'!$A$231:$H$234,3,0),0)</f>
        <v>0</v>
      </c>
      <c r="E633" s="6">
        <f>IFERROR(VLOOKUP($A633,'ORION ORIGINAL DATA'!$A$237:$H$305,3,0),0)</f>
        <v>0</v>
      </c>
      <c r="F633" s="6">
        <f>SUMIF('ORION ORIGINAL DATA'!$A$8:$A$228,$A633,'ORION ORIGINAL DATA'!$C$8:$C$228)</f>
        <v>0</v>
      </c>
      <c r="G633" s="8">
        <f t="shared" si="36"/>
        <v>0</v>
      </c>
      <c r="H633" s="6">
        <f>SUMIF('NETSUITE ORIGINAL DATA'!$A$8:$A$5000,$A633,'NETSUITE ORIGINAL DATA'!$E$8:$E$5000)</f>
        <v>0</v>
      </c>
      <c r="I633" s="66">
        <f t="shared" si="37"/>
        <v>0</v>
      </c>
      <c r="K633" s="63">
        <f>SUMIF('ORION ORIGINAL DATA'!$A$8:$A$305,$A633,'ORION ORIGINAL DATA'!$D$8:$D$305)+D633</f>
        <v>0</v>
      </c>
      <c r="L633" s="6">
        <f>SUMIF('NETSUITE ORIGINAL DATA'!$A$8:$A$5000,$A633,'NETSUITE ORIGINAL DATA'!$G$8:$G$5000)</f>
        <v>0</v>
      </c>
      <c r="M633" s="68">
        <f t="shared" si="38"/>
        <v>0</v>
      </c>
      <c r="N633" s="6"/>
      <c r="O633" s="63">
        <f>SUMIF('ORION ORIGINAL DATA'!$A$8:$A$305,$A633,'ORION ORIGINAL DATA'!$E$8:$E$305)-D633</f>
        <v>0</v>
      </c>
      <c r="P633" s="6">
        <f>SUMIF('NETSUITE ORIGINAL DATA'!$A$8:$A$5000,$A633,'NETSUITE ORIGINAL DATA'!$E$8:$E$5000)-SUMIF('NETSUITE ORIGINAL DATA'!$A$8:$A$5000,$A633,'NETSUITE ORIGINAL DATA'!$G$8:$G$5000)</f>
        <v>0</v>
      </c>
      <c r="Q633" s="66">
        <f t="shared" si="39"/>
        <v>0</v>
      </c>
      <c r="R633" s="8"/>
    </row>
    <row r="634" spans="1:18" s="30" customFormat="1" x14ac:dyDescent="0.15">
      <c r="A634" s="15" t="s">
        <v>681</v>
      </c>
      <c r="B634" s="30" t="str">
        <f>IFERROR(VLOOKUP(A634,'NETSUITE ORIGINAL DATA'!$A$8:$J$957,2,FALSE),0)</f>
        <v>Tool Set Retail Carton w/Insert - New Design - 150E</v>
      </c>
      <c r="C634" s="6"/>
      <c r="D634" s="63">
        <f>IFERROR(VLOOKUP($A634,'ORION ORIGINAL DATA'!$A$231:$H$234,3,0),0)</f>
        <v>0</v>
      </c>
      <c r="E634" s="6">
        <f>IFERROR(VLOOKUP($A634,'ORION ORIGINAL DATA'!$A$237:$H$305,3,0),0)</f>
        <v>0</v>
      </c>
      <c r="F634" s="6">
        <f>SUMIF('ORION ORIGINAL DATA'!$A$8:$A$228,$A634,'ORION ORIGINAL DATA'!$C$8:$C$228)</f>
        <v>0</v>
      </c>
      <c r="G634" s="8">
        <f t="shared" si="36"/>
        <v>0</v>
      </c>
      <c r="H634" s="6">
        <f>SUMIF('NETSUITE ORIGINAL DATA'!$A$8:$A$5000,$A634,'NETSUITE ORIGINAL DATA'!$E$8:$E$5000)</f>
        <v>0</v>
      </c>
      <c r="I634" s="66">
        <f t="shared" si="37"/>
        <v>0</v>
      </c>
      <c r="K634" s="63">
        <f>SUMIF('ORION ORIGINAL DATA'!$A$8:$A$305,$A634,'ORION ORIGINAL DATA'!$D$8:$D$305)+D634</f>
        <v>0</v>
      </c>
      <c r="L634" s="6">
        <f>SUMIF('NETSUITE ORIGINAL DATA'!$A$8:$A$5000,$A634,'NETSUITE ORIGINAL DATA'!$G$8:$G$5000)</f>
        <v>0</v>
      </c>
      <c r="M634" s="68">
        <f t="shared" si="38"/>
        <v>0</v>
      </c>
      <c r="N634" s="6"/>
      <c r="O634" s="63">
        <f>SUMIF('ORION ORIGINAL DATA'!$A$8:$A$305,$A634,'ORION ORIGINAL DATA'!$E$8:$E$305)-D634</f>
        <v>0</v>
      </c>
      <c r="P634" s="6">
        <f>SUMIF('NETSUITE ORIGINAL DATA'!$A$8:$A$5000,$A634,'NETSUITE ORIGINAL DATA'!$E$8:$E$5000)-SUMIF('NETSUITE ORIGINAL DATA'!$A$8:$A$5000,$A634,'NETSUITE ORIGINAL DATA'!$G$8:$G$5000)</f>
        <v>0</v>
      </c>
      <c r="Q634" s="66">
        <f t="shared" si="39"/>
        <v>0</v>
      </c>
      <c r="R634" s="8"/>
    </row>
    <row r="635" spans="1:18" s="30" customFormat="1" x14ac:dyDescent="0.15">
      <c r="A635" s="15" t="s">
        <v>1694</v>
      </c>
      <c r="B635" s="30" t="str">
        <f>IFERROR(VLOOKUP(A635,'NETSUITE ORIGINAL DATA'!$A$8:$J$957,2,FALSE),0)</f>
        <v>Toy Maker Retail Sleeve; 4CP 16PT SBS, 2 side printing</v>
      </c>
      <c r="C635" s="6"/>
      <c r="D635" s="63">
        <f>IFERROR(VLOOKUP($A635,'ORION ORIGINAL DATA'!$A$231:$H$234,3,0),0)</f>
        <v>0</v>
      </c>
      <c r="E635" s="6">
        <f>IFERROR(VLOOKUP($A635,'ORION ORIGINAL DATA'!$A$237:$H$305,3,0),0)</f>
        <v>0</v>
      </c>
      <c r="F635" s="6">
        <f>SUMIF('ORION ORIGINAL DATA'!$A$8:$A$228,$A635,'ORION ORIGINAL DATA'!$C$8:$C$228)</f>
        <v>0</v>
      </c>
      <c r="G635" s="8">
        <f t="shared" si="36"/>
        <v>0</v>
      </c>
      <c r="H635" s="6">
        <f>SUMIF('NETSUITE ORIGINAL DATA'!$A$8:$A$5000,$A635,'NETSUITE ORIGINAL DATA'!$E$8:$E$5000)</f>
        <v>0</v>
      </c>
      <c r="I635" s="66">
        <f t="shared" si="37"/>
        <v>0</v>
      </c>
      <c r="K635" s="63">
        <f>SUMIF('ORION ORIGINAL DATA'!$A$8:$A$305,$A635,'ORION ORIGINAL DATA'!$D$8:$D$305)+D635</f>
        <v>0</v>
      </c>
      <c r="L635" s="6">
        <f>SUMIF('NETSUITE ORIGINAL DATA'!$A$8:$A$5000,$A635,'NETSUITE ORIGINAL DATA'!$G$8:$G$5000)</f>
        <v>0</v>
      </c>
      <c r="M635" s="68">
        <f t="shared" si="38"/>
        <v>0</v>
      </c>
      <c r="N635" s="6"/>
      <c r="O635" s="63">
        <f>SUMIF('ORION ORIGINAL DATA'!$A$8:$A$305,$A635,'ORION ORIGINAL DATA'!$E$8:$E$305)-D635</f>
        <v>0</v>
      </c>
      <c r="P635" s="6">
        <f>SUMIF('NETSUITE ORIGINAL DATA'!$A$8:$A$5000,$A635,'NETSUITE ORIGINAL DATA'!$E$8:$E$5000)-SUMIF('NETSUITE ORIGINAL DATA'!$A$8:$A$5000,$A635,'NETSUITE ORIGINAL DATA'!$G$8:$G$5000)</f>
        <v>0</v>
      </c>
      <c r="Q635" s="66">
        <f t="shared" si="39"/>
        <v>0</v>
      </c>
      <c r="R635" s="8"/>
    </row>
    <row r="636" spans="1:18" s="30" customFormat="1" x14ac:dyDescent="0.15">
      <c r="A636" s="15" t="s">
        <v>682</v>
      </c>
      <c r="B636" s="30" t="str">
        <f>IFERROR(VLOOKUP(A636,'NETSUITE ORIGINAL DATA'!$A$8:$J$957,2,FALSE),0)</f>
        <v>Train Master Carton - 200T - with 5% markup</v>
      </c>
      <c r="C636" s="6"/>
      <c r="D636" s="63">
        <f>IFERROR(VLOOKUP($A636,'ORION ORIGINAL DATA'!$A$231:$H$234,3,0),0)</f>
        <v>0</v>
      </c>
      <c r="E636" s="6">
        <f>IFERROR(VLOOKUP($A636,'ORION ORIGINAL DATA'!$A$237:$H$305,3,0),0)</f>
        <v>0</v>
      </c>
      <c r="F636" s="6">
        <f>SUMIF('ORION ORIGINAL DATA'!$A$8:$A$228,$A636,'ORION ORIGINAL DATA'!$C$8:$C$228)</f>
        <v>0</v>
      </c>
      <c r="G636" s="8">
        <f t="shared" si="36"/>
        <v>0</v>
      </c>
      <c r="H636" s="6">
        <f>SUMIF('NETSUITE ORIGINAL DATA'!$A$8:$A$5000,$A636,'NETSUITE ORIGINAL DATA'!$E$8:$E$5000)</f>
        <v>0</v>
      </c>
      <c r="I636" s="66">
        <f t="shared" si="37"/>
        <v>0</v>
      </c>
      <c r="K636" s="63">
        <f>SUMIF('ORION ORIGINAL DATA'!$A$8:$A$305,$A636,'ORION ORIGINAL DATA'!$D$8:$D$305)+D636</f>
        <v>0</v>
      </c>
      <c r="L636" s="6">
        <f>SUMIF('NETSUITE ORIGINAL DATA'!$A$8:$A$5000,$A636,'NETSUITE ORIGINAL DATA'!$G$8:$G$5000)</f>
        <v>0</v>
      </c>
      <c r="M636" s="68">
        <f t="shared" si="38"/>
        <v>0</v>
      </c>
      <c r="N636" s="6"/>
      <c r="O636" s="63">
        <f>SUMIF('ORION ORIGINAL DATA'!$A$8:$A$305,$A636,'ORION ORIGINAL DATA'!$E$8:$E$305)-D636</f>
        <v>0</v>
      </c>
      <c r="P636" s="6">
        <f>SUMIF('NETSUITE ORIGINAL DATA'!$A$8:$A$5000,$A636,'NETSUITE ORIGINAL DATA'!$E$8:$E$5000)-SUMIF('NETSUITE ORIGINAL DATA'!$A$8:$A$5000,$A636,'NETSUITE ORIGINAL DATA'!$G$8:$G$5000)</f>
        <v>0</v>
      </c>
      <c r="Q636" s="66">
        <f t="shared" si="39"/>
        <v>0</v>
      </c>
      <c r="R636" s="8"/>
    </row>
    <row r="637" spans="1:18" s="30" customFormat="1" x14ac:dyDescent="0.15">
      <c r="A637" s="15" t="s">
        <v>683</v>
      </c>
      <c r="B637" s="30" t="str">
        <f>IFERROR(VLOOKUP(A637,'NETSUITE ORIGINAL DATA'!$A$8:$J$957,2,FALSE),0)</f>
        <v>Train Conductor Thermoform Insert - Base - 100% PCRPET - 0.03 Thickness</v>
      </c>
      <c r="C637" s="6"/>
      <c r="D637" s="63">
        <f>IFERROR(VLOOKUP($A637,'ORION ORIGINAL DATA'!$A$231:$H$234,3,0),0)</f>
        <v>0</v>
      </c>
      <c r="E637" s="6">
        <f>IFERROR(VLOOKUP($A637,'ORION ORIGINAL DATA'!$A$237:$H$305,3,0),0)</f>
        <v>0</v>
      </c>
      <c r="F637" s="6">
        <f>SUMIF('ORION ORIGINAL DATA'!$A$8:$A$228,$A637,'ORION ORIGINAL DATA'!$C$8:$C$228)</f>
        <v>0</v>
      </c>
      <c r="G637" s="8">
        <f t="shared" si="36"/>
        <v>0</v>
      </c>
      <c r="H637" s="6">
        <f>SUMIF('NETSUITE ORIGINAL DATA'!$A$8:$A$5000,$A637,'NETSUITE ORIGINAL DATA'!$E$8:$E$5000)</f>
        <v>0</v>
      </c>
      <c r="I637" s="66">
        <f t="shared" si="37"/>
        <v>0</v>
      </c>
      <c r="K637" s="63">
        <f>SUMIF('ORION ORIGINAL DATA'!$A$8:$A$305,$A637,'ORION ORIGINAL DATA'!$D$8:$D$305)+D637</f>
        <v>0</v>
      </c>
      <c r="L637" s="6">
        <f>SUMIF('NETSUITE ORIGINAL DATA'!$A$8:$A$5000,$A637,'NETSUITE ORIGINAL DATA'!$G$8:$G$5000)</f>
        <v>0</v>
      </c>
      <c r="M637" s="68">
        <f t="shared" si="38"/>
        <v>0</v>
      </c>
      <c r="N637" s="6"/>
      <c r="O637" s="63">
        <f>SUMIF('ORION ORIGINAL DATA'!$A$8:$A$305,$A637,'ORION ORIGINAL DATA'!$E$8:$E$305)-D637</f>
        <v>0</v>
      </c>
      <c r="P637" s="6">
        <f>SUMIF('NETSUITE ORIGINAL DATA'!$A$8:$A$5000,$A637,'NETSUITE ORIGINAL DATA'!$E$8:$E$5000)-SUMIF('NETSUITE ORIGINAL DATA'!$A$8:$A$5000,$A637,'NETSUITE ORIGINAL DATA'!$G$8:$G$5000)</f>
        <v>0</v>
      </c>
      <c r="Q637" s="66">
        <f t="shared" si="39"/>
        <v>0</v>
      </c>
      <c r="R637" s="8"/>
    </row>
    <row r="638" spans="1:18" s="30" customFormat="1" x14ac:dyDescent="0.15">
      <c r="A638" s="15" t="s">
        <v>684</v>
      </c>
      <c r="B638" s="30" t="str">
        <f>IFERROR(VLOOKUP(A638,'NETSUITE ORIGINAL DATA'!$A$8:$J$957,2,FALSE),0)</f>
        <v>Train Conductor Thermoform Insert - Lid - 100% PCRPET - 0.03 Thicknes</v>
      </c>
      <c r="C638" s="6"/>
      <c r="D638" s="63">
        <f>IFERROR(VLOOKUP($A638,'ORION ORIGINAL DATA'!$A$231:$H$234,3,0),0)</f>
        <v>0</v>
      </c>
      <c r="E638" s="6">
        <f>IFERROR(VLOOKUP($A638,'ORION ORIGINAL DATA'!$A$237:$H$305,3,0),0)</f>
        <v>0</v>
      </c>
      <c r="F638" s="6">
        <f>SUMIF('ORION ORIGINAL DATA'!$A$8:$A$228,$A638,'ORION ORIGINAL DATA'!$C$8:$C$228)</f>
        <v>0</v>
      </c>
      <c r="G638" s="8">
        <f t="shared" si="36"/>
        <v>0</v>
      </c>
      <c r="H638" s="6">
        <f>SUMIF('NETSUITE ORIGINAL DATA'!$A$8:$A$5000,$A638,'NETSUITE ORIGINAL DATA'!$E$8:$E$5000)</f>
        <v>0</v>
      </c>
      <c r="I638" s="66">
        <f t="shared" si="37"/>
        <v>0</v>
      </c>
      <c r="K638" s="63">
        <f>SUMIF('ORION ORIGINAL DATA'!$A$8:$A$305,$A638,'ORION ORIGINAL DATA'!$D$8:$D$305)+D638</f>
        <v>0</v>
      </c>
      <c r="L638" s="6">
        <f>SUMIF('NETSUITE ORIGINAL DATA'!$A$8:$A$5000,$A638,'NETSUITE ORIGINAL DATA'!$G$8:$G$5000)</f>
        <v>0</v>
      </c>
      <c r="M638" s="68">
        <f t="shared" si="38"/>
        <v>0</v>
      </c>
      <c r="N638" s="6"/>
      <c r="O638" s="63">
        <f>SUMIF('ORION ORIGINAL DATA'!$A$8:$A$305,$A638,'ORION ORIGINAL DATA'!$E$8:$E$305)-D638</f>
        <v>0</v>
      </c>
      <c r="P638" s="6">
        <f>SUMIF('NETSUITE ORIGINAL DATA'!$A$8:$A$5000,$A638,'NETSUITE ORIGINAL DATA'!$E$8:$E$5000)-SUMIF('NETSUITE ORIGINAL DATA'!$A$8:$A$5000,$A638,'NETSUITE ORIGINAL DATA'!$G$8:$G$5000)</f>
        <v>0</v>
      </c>
      <c r="Q638" s="66">
        <f t="shared" si="39"/>
        <v>0</v>
      </c>
      <c r="R638" s="8"/>
    </row>
    <row r="639" spans="1:18" s="30" customFormat="1" x14ac:dyDescent="0.15">
      <c r="A639" s="15" t="s">
        <v>685</v>
      </c>
      <c r="B639" s="30" t="str">
        <f>IFERROR(VLOOKUP(A639,'NETSUITE ORIGINAL DATA'!$A$8:$J$957,2,FALSE),0)</f>
        <v>Green Eats Divided Tray Retail Package - 32ECT</v>
      </c>
      <c r="C639" s="6"/>
      <c r="D639" s="63">
        <f>IFERROR(VLOOKUP($A639,'ORION ORIGINAL DATA'!$A$231:$H$234,3,0),0)</f>
        <v>0</v>
      </c>
      <c r="E639" s="6">
        <f>IFERROR(VLOOKUP($A639,'ORION ORIGINAL DATA'!$A$237:$H$305,3,0),0)</f>
        <v>0</v>
      </c>
      <c r="F639" s="6">
        <f>SUMIF('ORION ORIGINAL DATA'!$A$8:$A$228,$A639,'ORION ORIGINAL DATA'!$C$8:$C$228)</f>
        <v>0</v>
      </c>
      <c r="G639" s="8">
        <f t="shared" si="36"/>
        <v>0</v>
      </c>
      <c r="H639" s="6">
        <f>SUMIF('NETSUITE ORIGINAL DATA'!$A$8:$A$5000,$A639,'NETSUITE ORIGINAL DATA'!$E$8:$E$5000)</f>
        <v>0</v>
      </c>
      <c r="I639" s="66">
        <f t="shared" si="37"/>
        <v>0</v>
      </c>
      <c r="K639" s="63">
        <f>SUMIF('ORION ORIGINAL DATA'!$A$8:$A$305,$A639,'ORION ORIGINAL DATA'!$D$8:$D$305)+D639</f>
        <v>0</v>
      </c>
      <c r="L639" s="6">
        <f>SUMIF('NETSUITE ORIGINAL DATA'!$A$8:$A$5000,$A639,'NETSUITE ORIGINAL DATA'!$G$8:$G$5000)</f>
        <v>0</v>
      </c>
      <c r="M639" s="68">
        <f t="shared" si="38"/>
        <v>0</v>
      </c>
      <c r="N639" s="6"/>
      <c r="O639" s="63">
        <f>SUMIF('ORION ORIGINAL DATA'!$A$8:$A$305,$A639,'ORION ORIGINAL DATA'!$E$8:$E$305)-D639</f>
        <v>0</v>
      </c>
      <c r="P639" s="6">
        <f>SUMIF('NETSUITE ORIGINAL DATA'!$A$8:$A$5000,$A639,'NETSUITE ORIGINAL DATA'!$E$8:$E$5000)-SUMIF('NETSUITE ORIGINAL DATA'!$A$8:$A$5000,$A639,'NETSUITE ORIGINAL DATA'!$G$8:$G$5000)</f>
        <v>0</v>
      </c>
      <c r="Q639" s="66">
        <f t="shared" si="39"/>
        <v>0</v>
      </c>
      <c r="R639" s="8"/>
    </row>
    <row r="640" spans="1:18" s="30" customFormat="1" x14ac:dyDescent="0.15">
      <c r="A640" s="15" t="s">
        <v>686</v>
      </c>
      <c r="B640" s="30" t="str">
        <f>IFERROR(VLOOKUP(A640,'NETSUITE ORIGINAL DATA'!$A$8:$J$957,2,FALSE),0)</f>
        <v>Tugboat Master Carton - 200E</v>
      </c>
      <c r="C640" s="6"/>
      <c r="D640" s="63">
        <f>IFERROR(VLOOKUP($A640,'ORION ORIGINAL DATA'!$A$231:$H$234,3,0),0)</f>
        <v>0</v>
      </c>
      <c r="E640" s="6">
        <f>IFERROR(VLOOKUP($A640,'ORION ORIGINAL DATA'!$A$237:$H$305,3,0),0)</f>
        <v>0</v>
      </c>
      <c r="F640" s="6">
        <f>SUMIF('ORION ORIGINAL DATA'!$A$8:$A$228,$A640,'ORION ORIGINAL DATA'!$C$8:$C$228)</f>
        <v>0</v>
      </c>
      <c r="G640" s="8">
        <f t="shared" si="36"/>
        <v>0</v>
      </c>
      <c r="H640" s="6">
        <f>SUMIF('NETSUITE ORIGINAL DATA'!$A$8:$A$5000,$A640,'NETSUITE ORIGINAL DATA'!$E$8:$E$5000)</f>
        <v>0</v>
      </c>
      <c r="I640" s="66">
        <f t="shared" si="37"/>
        <v>0</v>
      </c>
      <c r="K640" s="63">
        <f>SUMIF('ORION ORIGINAL DATA'!$A$8:$A$305,$A640,'ORION ORIGINAL DATA'!$D$8:$D$305)+D640</f>
        <v>0</v>
      </c>
      <c r="L640" s="6">
        <f>SUMIF('NETSUITE ORIGINAL DATA'!$A$8:$A$5000,$A640,'NETSUITE ORIGINAL DATA'!$G$8:$G$5000)</f>
        <v>0</v>
      </c>
      <c r="M640" s="68">
        <f t="shared" si="38"/>
        <v>0</v>
      </c>
      <c r="N640" s="6"/>
      <c r="O640" s="63">
        <f>SUMIF('ORION ORIGINAL DATA'!$A$8:$A$305,$A640,'ORION ORIGINAL DATA'!$E$8:$E$305)-D640</f>
        <v>0</v>
      </c>
      <c r="P640" s="6">
        <f>SUMIF('NETSUITE ORIGINAL DATA'!$A$8:$A$5000,$A640,'NETSUITE ORIGINAL DATA'!$E$8:$E$5000)-SUMIF('NETSUITE ORIGINAL DATA'!$A$8:$A$5000,$A640,'NETSUITE ORIGINAL DATA'!$G$8:$G$5000)</f>
        <v>0</v>
      </c>
      <c r="Q640" s="66">
        <f t="shared" si="39"/>
        <v>0</v>
      </c>
      <c r="R640" s="8"/>
    </row>
    <row r="641" spans="1:18" s="30" customFormat="1" x14ac:dyDescent="0.15">
      <c r="A641" s="15" t="s">
        <v>687</v>
      </c>
      <c r="B641" s="30" t="str">
        <f>IFERROR(VLOOKUP(A641,'NETSUITE ORIGINAL DATA'!$A$8:$J$957,2,FALSE),0)</f>
        <v>Tug Boat Retail Package - #1 White, Red art..</v>
      </c>
      <c r="C641" s="6"/>
      <c r="D641" s="63">
        <f>IFERROR(VLOOKUP($A641,'ORION ORIGINAL DATA'!$A$231:$H$234,3,0),0)</f>
        <v>0</v>
      </c>
      <c r="E641" s="6">
        <f>IFERROR(VLOOKUP($A641,'ORION ORIGINAL DATA'!$A$237:$H$305,3,0),0)</f>
        <v>0</v>
      </c>
      <c r="F641" s="6">
        <f>SUMIF('ORION ORIGINAL DATA'!$A$8:$A$228,$A641,'ORION ORIGINAL DATA'!$C$8:$C$228)</f>
        <v>0</v>
      </c>
      <c r="G641" s="8">
        <f t="shared" si="36"/>
        <v>0</v>
      </c>
      <c r="H641" s="6">
        <f>SUMIF('NETSUITE ORIGINAL DATA'!$A$8:$A$5000,$A641,'NETSUITE ORIGINAL DATA'!$E$8:$E$5000)</f>
        <v>0</v>
      </c>
      <c r="I641" s="66">
        <f t="shared" si="37"/>
        <v>0</v>
      </c>
      <c r="K641" s="63">
        <f>SUMIF('ORION ORIGINAL DATA'!$A$8:$A$305,$A641,'ORION ORIGINAL DATA'!$D$8:$D$305)+D641</f>
        <v>0</v>
      </c>
      <c r="L641" s="6">
        <f>SUMIF('NETSUITE ORIGINAL DATA'!$A$8:$A$5000,$A641,'NETSUITE ORIGINAL DATA'!$G$8:$G$5000)</f>
        <v>0</v>
      </c>
      <c r="M641" s="68">
        <f t="shared" si="38"/>
        <v>0</v>
      </c>
      <c r="N641" s="6"/>
      <c r="O641" s="63">
        <f>SUMIF('ORION ORIGINAL DATA'!$A$8:$A$305,$A641,'ORION ORIGINAL DATA'!$E$8:$E$305)-D641</f>
        <v>0</v>
      </c>
      <c r="P641" s="6">
        <f>SUMIF('NETSUITE ORIGINAL DATA'!$A$8:$A$5000,$A641,'NETSUITE ORIGINAL DATA'!$E$8:$E$5000)-SUMIF('NETSUITE ORIGINAL DATA'!$A$8:$A$5000,$A641,'NETSUITE ORIGINAL DATA'!$G$8:$G$5000)</f>
        <v>0</v>
      </c>
      <c r="Q641" s="66">
        <f t="shared" si="39"/>
        <v>0</v>
      </c>
      <c r="R641" s="8"/>
    </row>
    <row r="642" spans="1:18" s="30" customFormat="1" x14ac:dyDescent="0.15">
      <c r="A642" s="15" t="s">
        <v>688</v>
      </c>
      <c r="B642" s="30" t="str">
        <f>IFERROR(VLOOKUP(A642,'NETSUITE ORIGINAL DATA'!$A$8:$J$957,2,FALSE),0)</f>
        <v>Wagon Deluxe Set Retail Package</v>
      </c>
      <c r="C642" s="6"/>
      <c r="D642" s="63">
        <f>IFERROR(VLOOKUP($A642,'ORION ORIGINAL DATA'!$A$231:$H$234,3,0),0)</f>
        <v>0</v>
      </c>
      <c r="E642" s="6">
        <f>IFERROR(VLOOKUP($A642,'ORION ORIGINAL DATA'!$A$237:$H$305,3,0),0)</f>
        <v>0</v>
      </c>
      <c r="F642" s="6">
        <f>SUMIF('ORION ORIGINAL DATA'!$A$8:$A$228,$A642,'ORION ORIGINAL DATA'!$C$8:$C$228)</f>
        <v>0</v>
      </c>
      <c r="G642" s="8">
        <f t="shared" si="36"/>
        <v>0</v>
      </c>
      <c r="H642" s="6">
        <f>SUMIF('NETSUITE ORIGINAL DATA'!$A$8:$A$5000,$A642,'NETSUITE ORIGINAL DATA'!$E$8:$E$5000)</f>
        <v>0</v>
      </c>
      <c r="I642" s="66">
        <f t="shared" si="37"/>
        <v>0</v>
      </c>
      <c r="K642" s="63">
        <f>SUMIF('ORION ORIGINAL DATA'!$A$8:$A$305,$A642,'ORION ORIGINAL DATA'!$D$8:$D$305)+D642</f>
        <v>0</v>
      </c>
      <c r="L642" s="6">
        <f>SUMIF('NETSUITE ORIGINAL DATA'!$A$8:$A$5000,$A642,'NETSUITE ORIGINAL DATA'!$G$8:$G$5000)</f>
        <v>0</v>
      </c>
      <c r="M642" s="68">
        <f t="shared" si="38"/>
        <v>0</v>
      </c>
      <c r="N642" s="6"/>
      <c r="O642" s="63">
        <f>SUMIF('ORION ORIGINAL DATA'!$A$8:$A$305,$A642,'ORION ORIGINAL DATA'!$E$8:$E$305)-D642</f>
        <v>0</v>
      </c>
      <c r="P642" s="6">
        <f>SUMIF('NETSUITE ORIGINAL DATA'!$A$8:$A$5000,$A642,'NETSUITE ORIGINAL DATA'!$E$8:$E$5000)-SUMIF('NETSUITE ORIGINAL DATA'!$A$8:$A$5000,$A642,'NETSUITE ORIGINAL DATA'!$G$8:$G$5000)</f>
        <v>0</v>
      </c>
      <c r="Q642" s="66">
        <f t="shared" si="39"/>
        <v>0</v>
      </c>
      <c r="R642" s="8"/>
    </row>
    <row r="643" spans="1:18" s="30" customFormat="1" x14ac:dyDescent="0.15">
      <c r="A643" s="15" t="s">
        <v>689</v>
      </c>
      <c r="B643" s="30" t="str">
        <f>IFERROR(VLOOKUP(A643,'NETSUITE ORIGINAL DATA'!$A$8:$J$957,2,FALSE),0)</f>
        <v>Watering Can Master Carton</v>
      </c>
      <c r="C643" s="6"/>
      <c r="D643" s="63">
        <f>IFERROR(VLOOKUP($A643,'ORION ORIGINAL DATA'!$A$231:$H$234,3,0),0)</f>
        <v>0</v>
      </c>
      <c r="E643" s="6">
        <f>IFERROR(VLOOKUP($A643,'ORION ORIGINAL DATA'!$A$237:$H$305,3,0),0)</f>
        <v>0</v>
      </c>
      <c r="F643" s="6">
        <f>SUMIF('ORION ORIGINAL DATA'!$A$8:$A$228,$A643,'ORION ORIGINAL DATA'!$C$8:$C$228)</f>
        <v>0</v>
      </c>
      <c r="G643" s="8">
        <f t="shared" si="36"/>
        <v>0</v>
      </c>
      <c r="H643" s="6">
        <f>SUMIF('NETSUITE ORIGINAL DATA'!$A$8:$A$5000,$A643,'NETSUITE ORIGINAL DATA'!$E$8:$E$5000)</f>
        <v>0</v>
      </c>
      <c r="I643" s="66">
        <f t="shared" si="37"/>
        <v>0</v>
      </c>
      <c r="K643" s="63">
        <f>SUMIF('ORION ORIGINAL DATA'!$A$8:$A$305,$A643,'ORION ORIGINAL DATA'!$D$8:$D$305)+D643</f>
        <v>0</v>
      </c>
      <c r="L643" s="6">
        <f>SUMIF('NETSUITE ORIGINAL DATA'!$A$8:$A$5000,$A643,'NETSUITE ORIGINAL DATA'!$G$8:$G$5000)</f>
        <v>0</v>
      </c>
      <c r="M643" s="68">
        <f t="shared" si="38"/>
        <v>0</v>
      </c>
      <c r="N643" s="6"/>
      <c r="O643" s="63">
        <f>SUMIF('ORION ORIGINAL DATA'!$A$8:$A$305,$A643,'ORION ORIGINAL DATA'!$E$8:$E$305)-D643</f>
        <v>0</v>
      </c>
      <c r="P643" s="6">
        <f>SUMIF('NETSUITE ORIGINAL DATA'!$A$8:$A$5000,$A643,'NETSUITE ORIGINAL DATA'!$E$8:$E$5000)-SUMIF('NETSUITE ORIGINAL DATA'!$A$8:$A$5000,$A643,'NETSUITE ORIGINAL DATA'!$G$8:$G$5000)</f>
        <v>0</v>
      </c>
      <c r="Q643" s="66">
        <f t="shared" si="39"/>
        <v>0</v>
      </c>
      <c r="R643" s="8"/>
    </row>
    <row r="644" spans="1:18" s="30" customFormat="1" x14ac:dyDescent="0.15">
      <c r="A644" s="15" t="s">
        <v>690</v>
      </c>
      <c r="B644" s="30" t="str">
        <f>IFERROR(VLOOKUP(A644,'NETSUITE ORIGINAL DATA'!$A$8:$J$957,2,FALSE),0)</f>
        <v>Watering Can Retail Box</v>
      </c>
      <c r="C644" s="6"/>
      <c r="D644" s="63">
        <f>IFERROR(VLOOKUP($A644,'ORION ORIGINAL DATA'!$A$231:$H$234,3,0),0)</f>
        <v>0</v>
      </c>
      <c r="E644" s="6">
        <f>IFERROR(VLOOKUP($A644,'ORION ORIGINAL DATA'!$A$237:$H$305,3,0),0)</f>
        <v>0</v>
      </c>
      <c r="F644" s="6">
        <f>SUMIF('ORION ORIGINAL DATA'!$A$8:$A$228,$A644,'ORION ORIGINAL DATA'!$C$8:$C$228)</f>
        <v>0</v>
      </c>
      <c r="G644" s="8">
        <f t="shared" si="36"/>
        <v>0</v>
      </c>
      <c r="H644" s="6">
        <f>SUMIF('NETSUITE ORIGINAL DATA'!$A$8:$A$5000,$A644,'NETSUITE ORIGINAL DATA'!$E$8:$E$5000)</f>
        <v>0</v>
      </c>
      <c r="I644" s="66">
        <f t="shared" si="37"/>
        <v>0</v>
      </c>
      <c r="K644" s="63">
        <f>SUMIF('ORION ORIGINAL DATA'!$A$8:$A$305,$A644,'ORION ORIGINAL DATA'!$D$8:$D$305)+D644</f>
        <v>0</v>
      </c>
      <c r="L644" s="6">
        <f>SUMIF('NETSUITE ORIGINAL DATA'!$A$8:$A$5000,$A644,'NETSUITE ORIGINAL DATA'!$G$8:$G$5000)</f>
        <v>0</v>
      </c>
      <c r="M644" s="68">
        <f t="shared" si="38"/>
        <v>0</v>
      </c>
      <c r="N644" s="6"/>
      <c r="O644" s="63">
        <f>SUMIF('ORION ORIGINAL DATA'!$A$8:$A$305,$A644,'ORION ORIGINAL DATA'!$E$8:$E$305)-D644</f>
        <v>0</v>
      </c>
      <c r="P644" s="6">
        <f>SUMIF('NETSUITE ORIGINAL DATA'!$A$8:$A$5000,$A644,'NETSUITE ORIGINAL DATA'!$E$8:$E$5000)-SUMIF('NETSUITE ORIGINAL DATA'!$A$8:$A$5000,$A644,'NETSUITE ORIGINAL DATA'!$G$8:$G$5000)</f>
        <v>0</v>
      </c>
      <c r="Q644" s="66">
        <f t="shared" si="39"/>
        <v>0</v>
      </c>
      <c r="R644" s="8"/>
    </row>
    <row r="645" spans="1:18" s="30" customFormat="1" x14ac:dyDescent="0.15">
      <c r="A645" s="15" t="s">
        <v>691</v>
      </c>
      <c r="B645" s="30" t="str">
        <f>IFERROR(VLOOKUP(A645,'NETSUITE ORIGINAL DATA'!$A$8:$J$957,2,FALSE),0)</f>
        <v>Sandwich Shop Pickles</v>
      </c>
      <c r="C645" s="6"/>
      <c r="D645" s="63">
        <f>IFERROR(VLOOKUP($A645,'ORION ORIGINAL DATA'!$A$231:$H$234,3,0),0)</f>
        <v>0</v>
      </c>
      <c r="E645" s="6">
        <f>IFERROR(VLOOKUP($A645,'ORION ORIGINAL DATA'!$A$237:$H$305,3,0),0)</f>
        <v>0</v>
      </c>
      <c r="F645" s="6">
        <f>SUMIF('ORION ORIGINAL DATA'!$A$8:$A$228,$A645,'ORION ORIGINAL DATA'!$C$8:$C$228)</f>
        <v>0</v>
      </c>
      <c r="G645" s="8">
        <f t="shared" si="36"/>
        <v>0</v>
      </c>
      <c r="H645" s="6">
        <f>SUMIF('NETSUITE ORIGINAL DATA'!$A$8:$A$5000,$A645,'NETSUITE ORIGINAL DATA'!$E$8:$E$5000)</f>
        <v>0</v>
      </c>
      <c r="I645" s="66">
        <f t="shared" si="37"/>
        <v>0</v>
      </c>
      <c r="K645" s="63">
        <f>SUMIF('ORION ORIGINAL DATA'!$A$8:$A$305,$A645,'ORION ORIGINAL DATA'!$D$8:$D$305)+D645</f>
        <v>0</v>
      </c>
      <c r="L645" s="6">
        <f>SUMIF('NETSUITE ORIGINAL DATA'!$A$8:$A$5000,$A645,'NETSUITE ORIGINAL DATA'!$G$8:$G$5000)</f>
        <v>0</v>
      </c>
      <c r="M645" s="68">
        <f t="shared" si="38"/>
        <v>0</v>
      </c>
      <c r="N645" s="6"/>
      <c r="O645" s="63">
        <f>SUMIF('ORION ORIGINAL DATA'!$A$8:$A$305,$A645,'ORION ORIGINAL DATA'!$E$8:$E$305)-D645</f>
        <v>0</v>
      </c>
      <c r="P645" s="6">
        <f>SUMIF('NETSUITE ORIGINAL DATA'!$A$8:$A$5000,$A645,'NETSUITE ORIGINAL DATA'!$E$8:$E$5000)-SUMIF('NETSUITE ORIGINAL DATA'!$A$8:$A$5000,$A645,'NETSUITE ORIGINAL DATA'!$G$8:$G$5000)</f>
        <v>0</v>
      </c>
      <c r="Q645" s="66">
        <f t="shared" si="39"/>
        <v>0</v>
      </c>
      <c r="R645" s="8"/>
    </row>
    <row r="646" spans="1:18" s="30" customFormat="1" x14ac:dyDescent="0.15">
      <c r="A646" s="15" t="s">
        <v>692</v>
      </c>
      <c r="B646" s="30" t="str">
        <f>IFERROR(VLOOKUP(A646,'NETSUITE ORIGINAL DATA'!$A$8:$J$957,2,FALSE),0)</f>
        <v>Pliers - Green - CC10106972WE</v>
      </c>
      <c r="C646" s="6"/>
      <c r="D646" s="63">
        <f>IFERROR(VLOOKUP($A646,'ORION ORIGINAL DATA'!$A$231:$H$234,3,0),0)</f>
        <v>0</v>
      </c>
      <c r="E646" s="6">
        <f>IFERROR(VLOOKUP($A646,'ORION ORIGINAL DATA'!$A$237:$H$305,3,0),0)</f>
        <v>0</v>
      </c>
      <c r="F646" s="6">
        <f>SUMIF('ORION ORIGINAL DATA'!$A$8:$A$228,$A646,'ORION ORIGINAL DATA'!$C$8:$C$228)</f>
        <v>0</v>
      </c>
      <c r="G646" s="8">
        <f t="shared" si="36"/>
        <v>0</v>
      </c>
      <c r="H646" s="6">
        <f>SUMIF('NETSUITE ORIGINAL DATA'!$A$8:$A$5000,$A646,'NETSUITE ORIGINAL DATA'!$E$8:$E$5000)</f>
        <v>0</v>
      </c>
      <c r="I646" s="66">
        <f t="shared" si="37"/>
        <v>0</v>
      </c>
      <c r="K646" s="63">
        <f>SUMIF('ORION ORIGINAL DATA'!$A$8:$A$305,$A646,'ORION ORIGINAL DATA'!$D$8:$D$305)+D646</f>
        <v>0</v>
      </c>
      <c r="L646" s="6">
        <f>SUMIF('NETSUITE ORIGINAL DATA'!$A$8:$A$5000,$A646,'NETSUITE ORIGINAL DATA'!$G$8:$G$5000)</f>
        <v>0</v>
      </c>
      <c r="M646" s="68">
        <f t="shared" si="38"/>
        <v>0</v>
      </c>
      <c r="N646" s="6"/>
      <c r="O646" s="63">
        <f>SUMIF('ORION ORIGINAL DATA'!$A$8:$A$305,$A646,'ORION ORIGINAL DATA'!$E$8:$E$305)-D646</f>
        <v>0</v>
      </c>
      <c r="P646" s="6">
        <f>SUMIF('NETSUITE ORIGINAL DATA'!$A$8:$A$5000,$A646,'NETSUITE ORIGINAL DATA'!$E$8:$E$5000)-SUMIF('NETSUITE ORIGINAL DATA'!$A$8:$A$5000,$A646,'NETSUITE ORIGINAL DATA'!$G$8:$G$5000)</f>
        <v>0</v>
      </c>
      <c r="Q646" s="66">
        <f t="shared" si="39"/>
        <v>0</v>
      </c>
      <c r="R646" s="8"/>
    </row>
    <row r="647" spans="1:18" s="30" customFormat="1" x14ac:dyDescent="0.15">
      <c r="A647" s="15" t="s">
        <v>693</v>
      </c>
      <c r="B647" s="30" t="str">
        <f>IFERROR(VLOOKUP(A647,'NETSUITE ORIGINAL DATA'!$A$8:$J$957,2,FALSE),0)</f>
        <v>Pliers - Yellow - CC10106976WE</v>
      </c>
      <c r="C647" s="6"/>
      <c r="D647" s="63">
        <f>IFERROR(VLOOKUP($A647,'ORION ORIGINAL DATA'!$A$231:$H$234,3,0),0)</f>
        <v>0</v>
      </c>
      <c r="E647" s="6">
        <f>IFERROR(VLOOKUP($A647,'ORION ORIGINAL DATA'!$A$237:$H$305,3,0),0)</f>
        <v>0</v>
      </c>
      <c r="F647" s="6">
        <f>SUMIF('ORION ORIGINAL DATA'!$A$8:$A$228,$A647,'ORION ORIGINAL DATA'!$C$8:$C$228)</f>
        <v>0</v>
      </c>
      <c r="G647" s="8">
        <f t="shared" si="36"/>
        <v>0</v>
      </c>
      <c r="H647" s="6">
        <f>SUMIF('NETSUITE ORIGINAL DATA'!$A$8:$A$5000,$A647,'NETSUITE ORIGINAL DATA'!$E$8:$E$5000)</f>
        <v>0</v>
      </c>
      <c r="I647" s="66">
        <f t="shared" si="37"/>
        <v>0</v>
      </c>
      <c r="K647" s="63">
        <f>SUMIF('ORION ORIGINAL DATA'!$A$8:$A$305,$A647,'ORION ORIGINAL DATA'!$D$8:$D$305)+D647</f>
        <v>0</v>
      </c>
      <c r="L647" s="6">
        <f>SUMIF('NETSUITE ORIGINAL DATA'!$A$8:$A$5000,$A647,'NETSUITE ORIGINAL DATA'!$G$8:$G$5000)</f>
        <v>0</v>
      </c>
      <c r="M647" s="68">
        <f t="shared" si="38"/>
        <v>0</v>
      </c>
      <c r="N647" s="6"/>
      <c r="O647" s="63">
        <f>SUMIF('ORION ORIGINAL DATA'!$A$8:$A$305,$A647,'ORION ORIGINAL DATA'!$E$8:$E$305)-D647</f>
        <v>0</v>
      </c>
      <c r="P647" s="6">
        <f>SUMIF('NETSUITE ORIGINAL DATA'!$A$8:$A$5000,$A647,'NETSUITE ORIGINAL DATA'!$E$8:$E$5000)-SUMIF('NETSUITE ORIGINAL DATA'!$A$8:$A$5000,$A647,'NETSUITE ORIGINAL DATA'!$G$8:$G$5000)</f>
        <v>0</v>
      </c>
      <c r="Q647" s="66">
        <f t="shared" si="39"/>
        <v>0</v>
      </c>
      <c r="R647" s="8"/>
    </row>
    <row r="648" spans="1:18" s="30" customFormat="1" x14ac:dyDescent="0.15">
      <c r="A648" s="15" t="s">
        <v>694</v>
      </c>
      <c r="B648" s="30" t="str">
        <f>IFERROR(VLOOKUP(A648,'NETSUITE ORIGINAL DATA'!$A$8:$J$957,2,FALSE),0)</f>
        <v>Green Dinner Plate</v>
      </c>
      <c r="C648" s="6"/>
      <c r="D648" s="63">
        <f>IFERROR(VLOOKUP($A648,'ORION ORIGINAL DATA'!$A$231:$H$234,3,0),0)</f>
        <v>0</v>
      </c>
      <c r="E648" s="6">
        <f>IFERROR(VLOOKUP($A648,'ORION ORIGINAL DATA'!$A$237:$H$305,3,0),0)</f>
        <v>0</v>
      </c>
      <c r="F648" s="6">
        <f>SUMIF('ORION ORIGINAL DATA'!$A$8:$A$228,$A648,'ORION ORIGINAL DATA'!$C$8:$C$228)</f>
        <v>0</v>
      </c>
      <c r="G648" s="8">
        <f t="shared" si="36"/>
        <v>0</v>
      </c>
      <c r="H648" s="6">
        <f>SUMIF('NETSUITE ORIGINAL DATA'!$A$8:$A$5000,$A648,'NETSUITE ORIGINAL DATA'!$E$8:$E$5000)</f>
        <v>0</v>
      </c>
      <c r="I648" s="66">
        <f t="shared" si="37"/>
        <v>0</v>
      </c>
      <c r="K648" s="63">
        <f>SUMIF('ORION ORIGINAL DATA'!$A$8:$A$305,$A648,'ORION ORIGINAL DATA'!$D$8:$D$305)+D648</f>
        <v>0</v>
      </c>
      <c r="L648" s="6">
        <f>SUMIF('NETSUITE ORIGINAL DATA'!$A$8:$A$5000,$A648,'NETSUITE ORIGINAL DATA'!$G$8:$G$5000)</f>
        <v>0</v>
      </c>
      <c r="M648" s="68">
        <f t="shared" si="38"/>
        <v>0</v>
      </c>
      <c r="N648" s="6"/>
      <c r="O648" s="63">
        <f>SUMIF('ORION ORIGINAL DATA'!$A$8:$A$305,$A648,'ORION ORIGINAL DATA'!$E$8:$E$305)-D648</f>
        <v>0</v>
      </c>
      <c r="P648" s="6">
        <f>SUMIF('NETSUITE ORIGINAL DATA'!$A$8:$A$5000,$A648,'NETSUITE ORIGINAL DATA'!$E$8:$E$5000)-SUMIF('NETSUITE ORIGINAL DATA'!$A$8:$A$5000,$A648,'NETSUITE ORIGINAL DATA'!$G$8:$G$5000)</f>
        <v>0</v>
      </c>
      <c r="Q648" s="66">
        <f t="shared" si="39"/>
        <v>0</v>
      </c>
      <c r="R648" s="8"/>
    </row>
    <row r="649" spans="1:18" s="30" customFormat="1" x14ac:dyDescent="0.15">
      <c r="A649" s="15" t="s">
        <v>696</v>
      </c>
      <c r="B649" s="30" t="str">
        <f>IFERROR(VLOOKUP(A649,'NETSUITE ORIGINAL DATA'!$A$8:$J$957,2,FALSE),0)</f>
        <v>Green Eats Plates - 2 per set - Blue</v>
      </c>
      <c r="C649" s="6"/>
      <c r="D649" s="63">
        <f>IFERROR(VLOOKUP($A649,'ORION ORIGINAL DATA'!$A$231:$H$234,3,0),0)</f>
        <v>0</v>
      </c>
      <c r="E649" s="6">
        <f>IFERROR(VLOOKUP($A649,'ORION ORIGINAL DATA'!$A$237:$H$305,3,0),0)</f>
        <v>0</v>
      </c>
      <c r="F649" s="6">
        <f>SUMIF('ORION ORIGINAL DATA'!$A$8:$A$228,$A649,'ORION ORIGINAL DATA'!$C$8:$C$228)</f>
        <v>2</v>
      </c>
      <c r="G649" s="8">
        <f t="shared" si="36"/>
        <v>2</v>
      </c>
      <c r="H649" s="6">
        <f>SUMIF('NETSUITE ORIGINAL DATA'!$A$8:$A$5000,$A649,'NETSUITE ORIGINAL DATA'!$E$8:$E$5000)</f>
        <v>2</v>
      </c>
      <c r="I649" s="66">
        <f t="shared" si="37"/>
        <v>0</v>
      </c>
      <c r="K649" s="63">
        <f>SUMIF('ORION ORIGINAL DATA'!$A$8:$A$305,$A649,'ORION ORIGINAL DATA'!$D$8:$D$305)+D649</f>
        <v>0</v>
      </c>
      <c r="L649" s="6">
        <f>SUMIF('NETSUITE ORIGINAL DATA'!$A$8:$A$5000,$A649,'NETSUITE ORIGINAL DATA'!$G$8:$G$5000)</f>
        <v>0</v>
      </c>
      <c r="M649" s="68">
        <f t="shared" si="38"/>
        <v>0</v>
      </c>
      <c r="N649" s="6"/>
      <c r="O649" s="63">
        <f>SUMIF('ORION ORIGINAL DATA'!$A$8:$A$305,$A649,'ORION ORIGINAL DATA'!$E$8:$E$305)-D649</f>
        <v>2</v>
      </c>
      <c r="P649" s="6">
        <f>SUMIF('NETSUITE ORIGINAL DATA'!$A$8:$A$5000,$A649,'NETSUITE ORIGINAL DATA'!$E$8:$E$5000)-SUMIF('NETSUITE ORIGINAL DATA'!$A$8:$A$5000,$A649,'NETSUITE ORIGINAL DATA'!$G$8:$G$5000)</f>
        <v>2</v>
      </c>
      <c r="Q649" s="66">
        <f t="shared" si="39"/>
        <v>0</v>
      </c>
      <c r="R649" s="8"/>
    </row>
    <row r="650" spans="1:18" s="30" customFormat="1" x14ac:dyDescent="0.15">
      <c r="A650" s="15" t="s">
        <v>697</v>
      </c>
      <c r="B650" s="30" t="str">
        <f>IFERROR(VLOOKUP(A650,'NETSUITE ORIGINAL DATA'!$A$8:$J$957,2,FALSE),0)</f>
        <v>GT  Planting Kit with Trowel - Green Flower Pot</v>
      </c>
      <c r="C650" s="6"/>
      <c r="D650" s="63">
        <f>IFERROR(VLOOKUP($A650,'ORION ORIGINAL DATA'!$A$231:$H$234,3,0),0)</f>
        <v>0</v>
      </c>
      <c r="E650" s="6">
        <f>IFERROR(VLOOKUP($A650,'ORION ORIGINAL DATA'!$A$237:$H$305,3,0),0)</f>
        <v>0</v>
      </c>
      <c r="F650" s="6">
        <f>SUMIF('ORION ORIGINAL DATA'!$A$8:$A$228,$A650,'ORION ORIGINAL DATA'!$C$8:$C$228)</f>
        <v>12</v>
      </c>
      <c r="G650" s="8">
        <f t="shared" si="36"/>
        <v>12</v>
      </c>
      <c r="H650" s="6">
        <f>SUMIF('NETSUITE ORIGINAL DATA'!$A$8:$A$5000,$A650,'NETSUITE ORIGINAL DATA'!$E$8:$E$5000)</f>
        <v>12</v>
      </c>
      <c r="I650" s="66">
        <f t="shared" si="37"/>
        <v>0</v>
      </c>
      <c r="K650" s="63">
        <f>SUMIF('ORION ORIGINAL DATA'!$A$8:$A$305,$A650,'ORION ORIGINAL DATA'!$D$8:$D$305)+D650</f>
        <v>0</v>
      </c>
      <c r="L650" s="6">
        <f>SUMIF('NETSUITE ORIGINAL DATA'!$A$8:$A$5000,$A650,'NETSUITE ORIGINAL DATA'!$G$8:$G$5000)</f>
        <v>0</v>
      </c>
      <c r="M650" s="68">
        <f t="shared" si="38"/>
        <v>0</v>
      </c>
      <c r="N650" s="6"/>
      <c r="O650" s="63">
        <f>SUMIF('ORION ORIGINAL DATA'!$A$8:$A$305,$A650,'ORION ORIGINAL DATA'!$E$8:$E$305)-D650</f>
        <v>12</v>
      </c>
      <c r="P650" s="6">
        <f>SUMIF('NETSUITE ORIGINAL DATA'!$A$8:$A$5000,$A650,'NETSUITE ORIGINAL DATA'!$E$8:$E$5000)-SUMIF('NETSUITE ORIGINAL DATA'!$A$8:$A$5000,$A650,'NETSUITE ORIGINAL DATA'!$G$8:$G$5000)</f>
        <v>12</v>
      </c>
      <c r="Q650" s="66">
        <f t="shared" si="39"/>
        <v>0</v>
      </c>
      <c r="R650" s="8"/>
    </row>
    <row r="651" spans="1:18" s="30" customFormat="1" x14ac:dyDescent="0.15">
      <c r="A651" s="15" t="s">
        <v>698</v>
      </c>
      <c r="B651" s="30" t="str">
        <f>IFERROR(VLOOKUP(A651,'NETSUITE ORIGINAL DATA'!$A$8:$J$957,2,FALSE),0)</f>
        <v>Green Eats Plates - 2 per set - Green</v>
      </c>
      <c r="C651" s="6"/>
      <c r="D651" s="63">
        <f>IFERROR(VLOOKUP($A651,'ORION ORIGINAL DATA'!$A$231:$H$234,3,0),0)</f>
        <v>0</v>
      </c>
      <c r="E651" s="6">
        <f>IFERROR(VLOOKUP($A651,'ORION ORIGINAL DATA'!$A$237:$H$305,3,0),0)</f>
        <v>0</v>
      </c>
      <c r="F651" s="6">
        <f>SUMIF('ORION ORIGINAL DATA'!$A$8:$A$228,$A651,'ORION ORIGINAL DATA'!$C$8:$C$228)</f>
        <v>0</v>
      </c>
      <c r="G651" s="8">
        <f t="shared" ref="G651:G714" si="40">SUM(D651:F651)</f>
        <v>0</v>
      </c>
      <c r="H651" s="6">
        <f>SUMIF('NETSUITE ORIGINAL DATA'!$A$8:$A$5000,$A651,'NETSUITE ORIGINAL DATA'!$E$8:$E$5000)</f>
        <v>0</v>
      </c>
      <c r="I651" s="66">
        <f t="shared" ref="I651:I714" si="41">SUM(G651-H651)</f>
        <v>0</v>
      </c>
      <c r="K651" s="63">
        <f>SUMIF('ORION ORIGINAL DATA'!$A$8:$A$305,$A651,'ORION ORIGINAL DATA'!$D$8:$D$305)+D651</f>
        <v>0</v>
      </c>
      <c r="L651" s="6">
        <f>SUMIF('NETSUITE ORIGINAL DATA'!$A$8:$A$5000,$A651,'NETSUITE ORIGINAL DATA'!$G$8:$G$5000)</f>
        <v>0</v>
      </c>
      <c r="M651" s="68">
        <f t="shared" ref="M651:M714" si="42">K651-L651</f>
        <v>0</v>
      </c>
      <c r="N651" s="6"/>
      <c r="O651" s="63">
        <f>SUMIF('ORION ORIGINAL DATA'!$A$8:$A$305,$A651,'ORION ORIGINAL DATA'!$E$8:$E$305)-D651</f>
        <v>0</v>
      </c>
      <c r="P651" s="6">
        <f>SUMIF('NETSUITE ORIGINAL DATA'!$A$8:$A$5000,$A651,'NETSUITE ORIGINAL DATA'!$E$8:$E$5000)-SUMIF('NETSUITE ORIGINAL DATA'!$A$8:$A$5000,$A651,'NETSUITE ORIGINAL DATA'!$G$8:$G$5000)</f>
        <v>0</v>
      </c>
      <c r="Q651" s="66">
        <f t="shared" ref="Q651:Q714" si="43">SUM(O651-P651)</f>
        <v>0</v>
      </c>
      <c r="R651" s="8"/>
    </row>
    <row r="652" spans="1:18" s="30" customFormat="1" x14ac:dyDescent="0.15">
      <c r="A652" s="15" t="s">
        <v>699</v>
      </c>
      <c r="B652" s="30" t="str">
        <f>IFERROR(VLOOKUP(A652,'NETSUITE ORIGINAL DATA'!$A$8:$J$957,2,FALSE),0)</f>
        <v>Green Eats Plates - 2 per set - Orange</v>
      </c>
      <c r="C652" s="6"/>
      <c r="D652" s="63">
        <f>IFERROR(VLOOKUP($A652,'ORION ORIGINAL DATA'!$A$231:$H$234,3,0),0)</f>
        <v>0</v>
      </c>
      <c r="E652" s="6">
        <f>IFERROR(VLOOKUP($A652,'ORION ORIGINAL DATA'!$A$237:$H$305,3,0),0)</f>
        <v>0</v>
      </c>
      <c r="F652" s="6">
        <f>SUMIF('ORION ORIGINAL DATA'!$A$8:$A$228,$A652,'ORION ORIGINAL DATA'!$C$8:$C$228)</f>
        <v>1</v>
      </c>
      <c r="G652" s="8">
        <f t="shared" si="40"/>
        <v>1</v>
      </c>
      <c r="H652" s="6">
        <f>SUMIF('NETSUITE ORIGINAL DATA'!$A$8:$A$5000,$A652,'NETSUITE ORIGINAL DATA'!$E$8:$E$5000)</f>
        <v>1</v>
      </c>
      <c r="I652" s="66">
        <f t="shared" si="41"/>
        <v>0</v>
      </c>
      <c r="K652" s="63">
        <f>SUMIF('ORION ORIGINAL DATA'!$A$8:$A$305,$A652,'ORION ORIGINAL DATA'!$D$8:$D$305)+D652</f>
        <v>0</v>
      </c>
      <c r="L652" s="6">
        <f>SUMIF('NETSUITE ORIGINAL DATA'!$A$8:$A$5000,$A652,'NETSUITE ORIGINAL DATA'!$G$8:$G$5000)</f>
        <v>0</v>
      </c>
      <c r="M652" s="68">
        <f t="shared" si="42"/>
        <v>0</v>
      </c>
      <c r="N652" s="6"/>
      <c r="O652" s="63">
        <f>SUMIF('ORION ORIGINAL DATA'!$A$8:$A$305,$A652,'ORION ORIGINAL DATA'!$E$8:$E$305)-D652</f>
        <v>1</v>
      </c>
      <c r="P652" s="6">
        <f>SUMIF('NETSUITE ORIGINAL DATA'!$A$8:$A$5000,$A652,'NETSUITE ORIGINAL DATA'!$E$8:$E$5000)-SUMIF('NETSUITE ORIGINAL DATA'!$A$8:$A$5000,$A652,'NETSUITE ORIGINAL DATA'!$G$8:$G$5000)</f>
        <v>1</v>
      </c>
      <c r="Q652" s="66">
        <f t="shared" si="43"/>
        <v>0</v>
      </c>
      <c r="R652" s="8"/>
    </row>
    <row r="653" spans="1:18" s="30" customFormat="1" x14ac:dyDescent="0.15">
      <c r="A653" s="15" t="s">
        <v>700</v>
      </c>
      <c r="B653" s="30" t="str">
        <f>IFERROR(VLOOKUP(A653,'NETSUITE ORIGINAL DATA'!$A$8:$J$957,2,FALSE),0)</f>
        <v>GT  Planting Kit with Trowel - Yellow Flower Pot</v>
      </c>
      <c r="C653" s="6"/>
      <c r="D653" s="63">
        <f>IFERROR(VLOOKUP($A653,'ORION ORIGINAL DATA'!$A$231:$H$234,3,0),0)</f>
        <v>0</v>
      </c>
      <c r="E653" s="6">
        <f>IFERROR(VLOOKUP($A653,'ORION ORIGINAL DATA'!$A$237:$H$305,3,0),0)</f>
        <v>0</v>
      </c>
      <c r="F653" s="6">
        <f>SUMIF('ORION ORIGINAL DATA'!$A$8:$A$228,$A653,'ORION ORIGINAL DATA'!$C$8:$C$228)</f>
        <v>0</v>
      </c>
      <c r="G653" s="8">
        <f t="shared" si="40"/>
        <v>0</v>
      </c>
      <c r="H653" s="6">
        <f>SUMIF('NETSUITE ORIGINAL DATA'!$A$8:$A$5000,$A653,'NETSUITE ORIGINAL DATA'!$E$8:$E$5000)</f>
        <v>0</v>
      </c>
      <c r="I653" s="66">
        <f t="shared" si="41"/>
        <v>0</v>
      </c>
      <c r="K653" s="63">
        <f>SUMIF('ORION ORIGINAL DATA'!$A$8:$A$305,$A653,'ORION ORIGINAL DATA'!$D$8:$D$305)+D653</f>
        <v>0</v>
      </c>
      <c r="L653" s="6">
        <f>SUMIF('NETSUITE ORIGINAL DATA'!$A$8:$A$5000,$A653,'NETSUITE ORIGINAL DATA'!$G$8:$G$5000)</f>
        <v>0</v>
      </c>
      <c r="M653" s="68">
        <f t="shared" si="42"/>
        <v>0</v>
      </c>
      <c r="N653" s="6"/>
      <c r="O653" s="63">
        <f>SUMIF('ORION ORIGINAL DATA'!$A$8:$A$305,$A653,'ORION ORIGINAL DATA'!$E$8:$E$305)-D653</f>
        <v>0</v>
      </c>
      <c r="P653" s="6">
        <f>SUMIF('NETSUITE ORIGINAL DATA'!$A$8:$A$5000,$A653,'NETSUITE ORIGINAL DATA'!$E$8:$E$5000)-SUMIF('NETSUITE ORIGINAL DATA'!$A$8:$A$5000,$A653,'NETSUITE ORIGINAL DATA'!$G$8:$G$5000)</f>
        <v>0</v>
      </c>
      <c r="Q653" s="66">
        <f t="shared" si="43"/>
        <v>0</v>
      </c>
      <c r="R653" s="8"/>
    </row>
    <row r="654" spans="1:18" s="30" customFormat="1" x14ac:dyDescent="0.15">
      <c r="A654" s="15" t="s">
        <v>701</v>
      </c>
      <c r="B654" s="30" t="str">
        <f>IFERROR(VLOOKUP(A654,'NETSUITE ORIGINAL DATA'!$A$8:$J$957,2,FALSE),0)</f>
        <v>Green Eats Plates - 2 per set - Yellow</v>
      </c>
      <c r="C654" s="6"/>
      <c r="D654" s="63">
        <f>IFERROR(VLOOKUP($A654,'ORION ORIGINAL DATA'!$A$231:$H$234,3,0),0)</f>
        <v>0</v>
      </c>
      <c r="E654" s="6">
        <f>IFERROR(VLOOKUP($A654,'ORION ORIGINAL DATA'!$A$237:$H$305,3,0),0)</f>
        <v>0</v>
      </c>
      <c r="F654" s="6">
        <f>SUMIF('ORION ORIGINAL DATA'!$A$8:$A$228,$A654,'ORION ORIGINAL DATA'!$C$8:$C$228)</f>
        <v>0</v>
      </c>
      <c r="G654" s="8">
        <f t="shared" si="40"/>
        <v>0</v>
      </c>
      <c r="H654" s="6">
        <f>SUMIF('NETSUITE ORIGINAL DATA'!$A$8:$A$5000,$A654,'NETSUITE ORIGINAL DATA'!$E$8:$E$5000)</f>
        <v>0</v>
      </c>
      <c r="I654" s="66">
        <f t="shared" si="41"/>
        <v>0</v>
      </c>
      <c r="K654" s="63">
        <f>SUMIF('ORION ORIGINAL DATA'!$A$8:$A$305,$A654,'ORION ORIGINAL DATA'!$D$8:$D$305)+D654</f>
        <v>0</v>
      </c>
      <c r="L654" s="6">
        <f>SUMIF('NETSUITE ORIGINAL DATA'!$A$8:$A$5000,$A654,'NETSUITE ORIGINAL DATA'!$G$8:$G$5000)</f>
        <v>0</v>
      </c>
      <c r="M654" s="68">
        <f t="shared" si="42"/>
        <v>0</v>
      </c>
      <c r="N654" s="6"/>
      <c r="O654" s="63">
        <f>SUMIF('ORION ORIGINAL DATA'!$A$8:$A$305,$A654,'ORION ORIGINAL DATA'!$E$8:$E$305)-D654</f>
        <v>0</v>
      </c>
      <c r="P654" s="6">
        <f>SUMIF('NETSUITE ORIGINAL DATA'!$A$8:$A$5000,$A654,'NETSUITE ORIGINAL DATA'!$E$8:$E$5000)-SUMIF('NETSUITE ORIGINAL DATA'!$A$8:$A$5000,$A654,'NETSUITE ORIGINAL DATA'!$G$8:$G$5000)</f>
        <v>0</v>
      </c>
      <c r="Q654" s="66">
        <f t="shared" si="43"/>
        <v>0</v>
      </c>
      <c r="R654" s="8"/>
    </row>
    <row r="655" spans="1:18" s="30" customFormat="1" x14ac:dyDescent="0.15">
      <c r="A655" s="15" t="s">
        <v>702</v>
      </c>
      <c r="B655" s="30" t="str">
        <f>IFERROR(VLOOKUP(A655,'NETSUITE ORIGINAL DATA'!$A$8:$J$957,2,FALSE),0)</f>
        <v>PBS Kids GT  Mini Fastback Set - 4 Pack</v>
      </c>
      <c r="C655" s="6"/>
      <c r="D655" s="63">
        <f>IFERROR(VLOOKUP($A655,'ORION ORIGINAL DATA'!$A$231:$H$234,3,0),0)</f>
        <v>0</v>
      </c>
      <c r="E655" s="6">
        <f>IFERROR(VLOOKUP($A655,'ORION ORIGINAL DATA'!$A$237:$H$305,3,0),0)</f>
        <v>0</v>
      </c>
      <c r="F655" s="6">
        <f>SUMIF('ORION ORIGINAL DATA'!$A$8:$A$228,$A655,'ORION ORIGINAL DATA'!$C$8:$C$228)</f>
        <v>0</v>
      </c>
      <c r="G655" s="8">
        <f t="shared" si="40"/>
        <v>0</v>
      </c>
      <c r="H655" s="6">
        <f>SUMIF('NETSUITE ORIGINAL DATA'!$A$8:$A$5000,$A655,'NETSUITE ORIGINAL DATA'!$E$8:$E$5000)</f>
        <v>0</v>
      </c>
      <c r="I655" s="66">
        <f t="shared" si="41"/>
        <v>0</v>
      </c>
      <c r="K655" s="63">
        <f>SUMIF('ORION ORIGINAL DATA'!$A$8:$A$305,$A655,'ORION ORIGINAL DATA'!$D$8:$D$305)+D655</f>
        <v>0</v>
      </c>
      <c r="L655" s="6">
        <f>SUMIF('NETSUITE ORIGINAL DATA'!$A$8:$A$5000,$A655,'NETSUITE ORIGINAL DATA'!$G$8:$G$5000)</f>
        <v>0</v>
      </c>
      <c r="M655" s="68">
        <f t="shared" si="42"/>
        <v>0</v>
      </c>
      <c r="N655" s="6"/>
      <c r="O655" s="63">
        <f>SUMIF('ORION ORIGINAL DATA'!$A$8:$A$305,$A655,'ORION ORIGINAL DATA'!$E$8:$E$305)-D655</f>
        <v>0</v>
      </c>
      <c r="P655" s="6">
        <f>SUMIF('NETSUITE ORIGINAL DATA'!$A$8:$A$5000,$A655,'NETSUITE ORIGINAL DATA'!$E$8:$E$5000)-SUMIF('NETSUITE ORIGINAL DATA'!$A$8:$A$5000,$A655,'NETSUITE ORIGINAL DATA'!$G$8:$G$5000)</f>
        <v>0</v>
      </c>
      <c r="Q655" s="66">
        <f t="shared" si="43"/>
        <v>0</v>
      </c>
      <c r="R655" s="8"/>
    </row>
    <row r="656" spans="1:18" s="30" customFormat="1" x14ac:dyDescent="0.15">
      <c r="A656" s="15" t="s">
        <v>703</v>
      </c>
      <c r="B656" s="30" t="str">
        <f>IFERROR(VLOOKUP(A656,'NETSUITE ORIGINAL DATA'!$A$8:$J$957,2,FALSE),0)</f>
        <v>Green Peapod Tray</v>
      </c>
      <c r="C656" s="6"/>
      <c r="D656" s="63">
        <f>IFERROR(VLOOKUP($A656,'ORION ORIGINAL DATA'!$A$231:$H$234,3,0),0)</f>
        <v>0</v>
      </c>
      <c r="E656" s="6">
        <f>IFERROR(VLOOKUP($A656,'ORION ORIGINAL DATA'!$A$237:$H$305,3,0),0)</f>
        <v>0</v>
      </c>
      <c r="F656" s="6">
        <f>SUMIF('ORION ORIGINAL DATA'!$A$8:$A$228,$A656,'ORION ORIGINAL DATA'!$C$8:$C$228)</f>
        <v>0</v>
      </c>
      <c r="G656" s="8">
        <f t="shared" si="40"/>
        <v>0</v>
      </c>
      <c r="H656" s="6">
        <f>SUMIF('NETSUITE ORIGINAL DATA'!$A$8:$A$5000,$A656,'NETSUITE ORIGINAL DATA'!$E$8:$E$5000)</f>
        <v>0</v>
      </c>
      <c r="I656" s="66">
        <f t="shared" si="41"/>
        <v>0</v>
      </c>
      <c r="K656" s="63">
        <f>SUMIF('ORION ORIGINAL DATA'!$A$8:$A$305,$A656,'ORION ORIGINAL DATA'!$D$8:$D$305)+D656</f>
        <v>0</v>
      </c>
      <c r="L656" s="6">
        <f>SUMIF('NETSUITE ORIGINAL DATA'!$A$8:$A$5000,$A656,'NETSUITE ORIGINAL DATA'!$G$8:$G$5000)</f>
        <v>0</v>
      </c>
      <c r="M656" s="68">
        <f t="shared" si="42"/>
        <v>0</v>
      </c>
      <c r="N656" s="6"/>
      <c r="O656" s="63">
        <f>SUMIF('ORION ORIGINAL DATA'!$A$8:$A$305,$A656,'ORION ORIGINAL DATA'!$E$8:$E$305)-D656</f>
        <v>0</v>
      </c>
      <c r="P656" s="6">
        <f>SUMIF('NETSUITE ORIGINAL DATA'!$A$8:$A$5000,$A656,'NETSUITE ORIGINAL DATA'!$E$8:$E$5000)-SUMIF('NETSUITE ORIGINAL DATA'!$A$8:$A$5000,$A656,'NETSUITE ORIGINAL DATA'!$G$8:$G$5000)</f>
        <v>0</v>
      </c>
      <c r="Q656" s="66">
        <f t="shared" si="43"/>
        <v>0</v>
      </c>
      <c r="R656" s="8"/>
    </row>
    <row r="657" spans="1:18" s="30" customFormat="1" x14ac:dyDescent="0.15">
      <c r="A657" s="15" t="s">
        <v>704</v>
      </c>
      <c r="B657" s="30" t="str">
        <f>IFERROR(VLOOKUP(A657,'NETSUITE ORIGINAL DATA'!$A$8:$J$957,2,FALSE),0)</f>
        <v>Green Toys Resin Display</v>
      </c>
      <c r="C657" s="6"/>
      <c r="D657" s="63">
        <f>IFERROR(VLOOKUP($A657,'ORION ORIGINAL DATA'!$A$231:$H$234,3,0),0)</f>
        <v>0</v>
      </c>
      <c r="E657" s="6">
        <f>IFERROR(VLOOKUP($A657,'ORION ORIGINAL DATA'!$A$237:$H$305,3,0),0)</f>
        <v>0</v>
      </c>
      <c r="F657" s="6">
        <f>SUMIF('ORION ORIGINAL DATA'!$A$8:$A$228,$A657,'ORION ORIGINAL DATA'!$C$8:$C$228)</f>
        <v>0</v>
      </c>
      <c r="G657" s="8">
        <f t="shared" si="40"/>
        <v>0</v>
      </c>
      <c r="H657" s="6">
        <f>SUMIF('NETSUITE ORIGINAL DATA'!$A$8:$A$5000,$A657,'NETSUITE ORIGINAL DATA'!$E$8:$E$5000)</f>
        <v>0</v>
      </c>
      <c r="I657" s="66">
        <f t="shared" si="41"/>
        <v>0</v>
      </c>
      <c r="K657" s="63">
        <f>SUMIF('ORION ORIGINAL DATA'!$A$8:$A$305,$A657,'ORION ORIGINAL DATA'!$D$8:$D$305)+D657</f>
        <v>0</v>
      </c>
      <c r="L657" s="6">
        <f>SUMIF('NETSUITE ORIGINAL DATA'!$A$8:$A$5000,$A657,'NETSUITE ORIGINAL DATA'!$G$8:$G$5000)</f>
        <v>0</v>
      </c>
      <c r="M657" s="68">
        <f t="shared" si="42"/>
        <v>0</v>
      </c>
      <c r="N657" s="6"/>
      <c r="O657" s="63">
        <f>SUMIF('ORION ORIGINAL DATA'!$A$8:$A$305,$A657,'ORION ORIGINAL DATA'!$E$8:$E$305)-D657</f>
        <v>0</v>
      </c>
      <c r="P657" s="6">
        <f>SUMIF('NETSUITE ORIGINAL DATA'!$A$8:$A$5000,$A657,'NETSUITE ORIGINAL DATA'!$E$8:$E$5000)-SUMIF('NETSUITE ORIGINAL DATA'!$A$8:$A$5000,$A657,'NETSUITE ORIGINAL DATA'!$G$8:$G$5000)</f>
        <v>0</v>
      </c>
      <c r="Q657" s="66">
        <f t="shared" si="43"/>
        <v>0</v>
      </c>
      <c r="R657" s="8"/>
    </row>
    <row r="658" spans="1:18" s="30" customFormat="1" x14ac:dyDescent="0.15">
      <c r="A658" s="47" t="s">
        <v>939</v>
      </c>
      <c r="B658" s="47" t="s">
        <v>956</v>
      </c>
      <c r="C658" s="6"/>
      <c r="D658" s="63">
        <f>IFERROR(VLOOKUP($A658,'ORION ORIGINAL DATA'!$A$231:$H$234,3,0),0)</f>
        <v>0</v>
      </c>
      <c r="E658" s="6">
        <f>IFERROR(VLOOKUP($A658,'ORION ORIGINAL DATA'!$A$237:$H$305,3,0),0)</f>
        <v>0</v>
      </c>
      <c r="F658" s="6">
        <f>SUMIF('ORION ORIGINAL DATA'!$A$8:$A$228,$A658,'ORION ORIGINAL DATA'!$C$8:$C$228)</f>
        <v>39</v>
      </c>
      <c r="G658" s="8">
        <f t="shared" si="40"/>
        <v>39</v>
      </c>
      <c r="H658" s="6">
        <f>SUMIF('NETSUITE ORIGINAL DATA'!$A$8:$A$5000,$A658,'NETSUITE ORIGINAL DATA'!$E$8:$E$5000)</f>
        <v>39</v>
      </c>
      <c r="I658" s="66">
        <f t="shared" si="41"/>
        <v>0</v>
      </c>
      <c r="K658" s="63">
        <f>SUMIF('ORION ORIGINAL DATA'!$A$8:$A$305,$A658,'ORION ORIGINAL DATA'!$D$8:$D$305)+D658</f>
        <v>0</v>
      </c>
      <c r="L658" s="6">
        <f>SUMIF('NETSUITE ORIGINAL DATA'!$A$8:$A$5000,$A658,'NETSUITE ORIGINAL DATA'!$G$8:$G$5000)</f>
        <v>0</v>
      </c>
      <c r="M658" s="68">
        <f t="shared" si="42"/>
        <v>0</v>
      </c>
      <c r="N658" s="6"/>
      <c r="O658" s="63">
        <f>SUMIF('ORION ORIGINAL DATA'!$A$8:$A$305,$A658,'ORION ORIGINAL DATA'!$E$8:$E$305)-D658</f>
        <v>39</v>
      </c>
      <c r="P658" s="6">
        <f>SUMIF('NETSUITE ORIGINAL DATA'!$A$8:$A$5000,$A658,'NETSUITE ORIGINAL DATA'!$E$8:$E$5000)-SUMIF('NETSUITE ORIGINAL DATA'!$A$8:$A$5000,$A658,'NETSUITE ORIGINAL DATA'!$G$8:$G$5000)</f>
        <v>39</v>
      </c>
      <c r="Q658" s="66">
        <f t="shared" si="43"/>
        <v>0</v>
      </c>
      <c r="R658" s="8"/>
    </row>
    <row r="659" spans="1:18" s="30" customFormat="1" x14ac:dyDescent="0.15">
      <c r="A659" s="47" t="s">
        <v>938</v>
      </c>
      <c r="B659" s="47" t="s">
        <v>957</v>
      </c>
      <c r="C659" s="6"/>
      <c r="D659" s="63">
        <f>IFERROR(VLOOKUP($A659,'ORION ORIGINAL DATA'!$A$231:$H$234,3,0),0)</f>
        <v>0</v>
      </c>
      <c r="E659" s="6">
        <f>IFERROR(VLOOKUP($A659,'ORION ORIGINAL DATA'!$A$237:$H$305,3,0),0)</f>
        <v>0</v>
      </c>
      <c r="F659" s="6">
        <f>SUMIF('ORION ORIGINAL DATA'!$A$8:$A$228,$A659,'ORION ORIGINAL DATA'!$C$8:$C$228)</f>
        <v>21</v>
      </c>
      <c r="G659" s="8">
        <f t="shared" si="40"/>
        <v>21</v>
      </c>
      <c r="H659" s="6">
        <f>SUMIF('NETSUITE ORIGINAL DATA'!$A$8:$A$5000,$A659,'NETSUITE ORIGINAL DATA'!$E$8:$E$5000)</f>
        <v>21</v>
      </c>
      <c r="I659" s="66">
        <f t="shared" si="41"/>
        <v>0</v>
      </c>
      <c r="K659" s="63">
        <f>SUMIF('ORION ORIGINAL DATA'!$A$8:$A$305,$A659,'ORION ORIGINAL DATA'!$D$8:$D$305)+D659</f>
        <v>0</v>
      </c>
      <c r="L659" s="6">
        <f>SUMIF('NETSUITE ORIGINAL DATA'!$A$8:$A$5000,$A659,'NETSUITE ORIGINAL DATA'!$G$8:$G$5000)</f>
        <v>0</v>
      </c>
      <c r="M659" s="68">
        <f t="shared" si="42"/>
        <v>0</v>
      </c>
      <c r="N659" s="6"/>
      <c r="O659" s="63">
        <f>SUMIF('ORION ORIGINAL DATA'!$A$8:$A$305,$A659,'ORION ORIGINAL DATA'!$E$8:$E$305)-D659</f>
        <v>21</v>
      </c>
      <c r="P659" s="6">
        <f>SUMIF('NETSUITE ORIGINAL DATA'!$A$8:$A$5000,$A659,'NETSUITE ORIGINAL DATA'!$E$8:$E$5000)-SUMIF('NETSUITE ORIGINAL DATA'!$A$8:$A$5000,$A659,'NETSUITE ORIGINAL DATA'!$G$8:$G$5000)</f>
        <v>21</v>
      </c>
      <c r="Q659" s="66">
        <f t="shared" si="43"/>
        <v>0</v>
      </c>
      <c r="R659" s="8"/>
    </row>
    <row r="660" spans="1:18" s="30" customFormat="1" x14ac:dyDescent="0.15">
      <c r="A660" s="47" t="s">
        <v>937</v>
      </c>
      <c r="B660" s="47" t="s">
        <v>957</v>
      </c>
      <c r="C660" s="6"/>
      <c r="D660" s="63">
        <f>IFERROR(VLOOKUP($A660,'ORION ORIGINAL DATA'!$A$231:$H$234,3,0),0)</f>
        <v>0</v>
      </c>
      <c r="E660" s="6">
        <f>IFERROR(VLOOKUP($A660,'ORION ORIGINAL DATA'!$A$237:$H$305,3,0),0)</f>
        <v>0</v>
      </c>
      <c r="F660" s="6">
        <f>SUMIF('ORION ORIGINAL DATA'!$A$8:$A$228,$A660,'ORION ORIGINAL DATA'!$C$8:$C$228)</f>
        <v>27</v>
      </c>
      <c r="G660" s="8">
        <f t="shared" si="40"/>
        <v>27</v>
      </c>
      <c r="H660" s="6">
        <f>SUMIF('NETSUITE ORIGINAL DATA'!$A$8:$A$5000,$A660,'NETSUITE ORIGINAL DATA'!$E$8:$E$5000)</f>
        <v>27</v>
      </c>
      <c r="I660" s="66">
        <f t="shared" si="41"/>
        <v>0</v>
      </c>
      <c r="K660" s="63">
        <f>SUMIF('ORION ORIGINAL DATA'!$A$8:$A$305,$A660,'ORION ORIGINAL DATA'!$D$8:$D$305)+D660</f>
        <v>0</v>
      </c>
      <c r="L660" s="6">
        <f>SUMIF('NETSUITE ORIGINAL DATA'!$A$8:$A$5000,$A660,'NETSUITE ORIGINAL DATA'!$G$8:$G$5000)</f>
        <v>0</v>
      </c>
      <c r="M660" s="68">
        <f t="shared" si="42"/>
        <v>0</v>
      </c>
      <c r="N660" s="6"/>
      <c r="O660" s="63">
        <f>SUMIF('ORION ORIGINAL DATA'!$A$8:$A$305,$A660,'ORION ORIGINAL DATA'!$E$8:$E$305)-D660</f>
        <v>27</v>
      </c>
      <c r="P660" s="6">
        <f>SUMIF('NETSUITE ORIGINAL DATA'!$A$8:$A$5000,$A660,'NETSUITE ORIGINAL DATA'!$E$8:$E$5000)-SUMIF('NETSUITE ORIGINAL DATA'!$A$8:$A$5000,$A660,'NETSUITE ORIGINAL DATA'!$G$8:$G$5000)</f>
        <v>27</v>
      </c>
      <c r="Q660" s="66">
        <f t="shared" si="43"/>
        <v>0</v>
      </c>
      <c r="R660" s="8"/>
    </row>
    <row r="661" spans="1:18" s="30" customFormat="1" x14ac:dyDescent="0.15">
      <c r="A661" s="15" t="s">
        <v>705</v>
      </c>
      <c r="B661" s="30" t="str">
        <f>IFERROR(VLOOKUP(A661,'NETSUITE ORIGINAL DATA'!$A$8:$J$957,2,FALSE),0)</f>
        <v>Blue Stock Pot Base</v>
      </c>
      <c r="C661" s="6"/>
      <c r="D661" s="63">
        <f>IFERROR(VLOOKUP($A661,'ORION ORIGINAL DATA'!$A$231:$H$234,3,0),0)</f>
        <v>0</v>
      </c>
      <c r="E661" s="6">
        <f>IFERROR(VLOOKUP($A661,'ORION ORIGINAL DATA'!$A$237:$H$305,3,0),0)</f>
        <v>0</v>
      </c>
      <c r="F661" s="6">
        <f>SUMIF('ORION ORIGINAL DATA'!$A$8:$A$228,$A661,'ORION ORIGINAL DATA'!$C$8:$C$228)</f>
        <v>0</v>
      </c>
      <c r="G661" s="8">
        <f t="shared" si="40"/>
        <v>0</v>
      </c>
      <c r="H661" s="6">
        <f>SUMIF('NETSUITE ORIGINAL DATA'!$A$8:$A$5000,$A661,'NETSUITE ORIGINAL DATA'!$E$8:$E$5000)</f>
        <v>0</v>
      </c>
      <c r="I661" s="66">
        <f t="shared" si="41"/>
        <v>0</v>
      </c>
      <c r="K661" s="63">
        <f>SUMIF('ORION ORIGINAL DATA'!$A$8:$A$305,$A661,'ORION ORIGINAL DATA'!$D$8:$D$305)+D661</f>
        <v>0</v>
      </c>
      <c r="L661" s="6">
        <f>SUMIF('NETSUITE ORIGINAL DATA'!$A$8:$A$5000,$A661,'NETSUITE ORIGINAL DATA'!$G$8:$G$5000)</f>
        <v>0</v>
      </c>
      <c r="M661" s="68">
        <f t="shared" si="42"/>
        <v>0</v>
      </c>
      <c r="N661" s="6"/>
      <c r="O661" s="63">
        <f>SUMIF('ORION ORIGINAL DATA'!$A$8:$A$305,$A661,'ORION ORIGINAL DATA'!$E$8:$E$305)-D661</f>
        <v>0</v>
      </c>
      <c r="P661" s="6">
        <f>SUMIF('NETSUITE ORIGINAL DATA'!$A$8:$A$5000,$A661,'NETSUITE ORIGINAL DATA'!$E$8:$E$5000)-SUMIF('NETSUITE ORIGINAL DATA'!$A$8:$A$5000,$A661,'NETSUITE ORIGINAL DATA'!$G$8:$G$5000)</f>
        <v>0</v>
      </c>
      <c r="Q661" s="66">
        <f t="shared" si="43"/>
        <v>0</v>
      </c>
      <c r="R661" s="8"/>
    </row>
    <row r="662" spans="1:18" s="30" customFormat="1" x14ac:dyDescent="0.15">
      <c r="A662" s="15" t="s">
        <v>706</v>
      </c>
      <c r="B662" s="30" t="str">
        <f>IFERROR(VLOOKUP(A662,'NETSUITE ORIGINAL DATA'!$A$8:$J$957,2,FALSE),0)</f>
        <v>Gray Stock Pot Base</v>
      </c>
      <c r="C662" s="6"/>
      <c r="D662" s="63">
        <f>IFERROR(VLOOKUP($A662,'ORION ORIGINAL DATA'!$A$231:$H$234,3,0),0)</f>
        <v>0</v>
      </c>
      <c r="E662" s="6">
        <f>IFERROR(VLOOKUP($A662,'ORION ORIGINAL DATA'!$A$237:$H$305,3,0),0)</f>
        <v>0</v>
      </c>
      <c r="F662" s="6">
        <f>SUMIF('ORION ORIGINAL DATA'!$A$8:$A$228,$A662,'ORION ORIGINAL DATA'!$C$8:$C$228)</f>
        <v>0</v>
      </c>
      <c r="G662" s="8">
        <f t="shared" si="40"/>
        <v>0</v>
      </c>
      <c r="H662" s="6">
        <f>SUMIF('NETSUITE ORIGINAL DATA'!$A$8:$A$5000,$A662,'NETSUITE ORIGINAL DATA'!$E$8:$E$5000)</f>
        <v>0</v>
      </c>
      <c r="I662" s="66">
        <f t="shared" si="41"/>
        <v>0</v>
      </c>
      <c r="K662" s="63">
        <f>SUMIF('ORION ORIGINAL DATA'!$A$8:$A$305,$A662,'ORION ORIGINAL DATA'!$D$8:$D$305)+D662</f>
        <v>0</v>
      </c>
      <c r="L662" s="6">
        <f>SUMIF('NETSUITE ORIGINAL DATA'!$A$8:$A$5000,$A662,'NETSUITE ORIGINAL DATA'!$G$8:$G$5000)</f>
        <v>0</v>
      </c>
      <c r="M662" s="68">
        <f t="shared" si="42"/>
        <v>0</v>
      </c>
      <c r="N662" s="6"/>
      <c r="O662" s="63">
        <f>SUMIF('ORION ORIGINAL DATA'!$A$8:$A$305,$A662,'ORION ORIGINAL DATA'!$E$8:$E$305)-D662</f>
        <v>0</v>
      </c>
      <c r="P662" s="6">
        <f>SUMIF('NETSUITE ORIGINAL DATA'!$A$8:$A$5000,$A662,'NETSUITE ORIGINAL DATA'!$E$8:$E$5000)-SUMIF('NETSUITE ORIGINAL DATA'!$A$8:$A$5000,$A662,'NETSUITE ORIGINAL DATA'!$G$8:$G$5000)</f>
        <v>0</v>
      </c>
      <c r="Q662" s="66">
        <f t="shared" si="43"/>
        <v>0</v>
      </c>
      <c r="R662" s="8"/>
    </row>
    <row r="663" spans="1:18" s="30" customFormat="1" x14ac:dyDescent="0.15">
      <c r="A663" s="15" t="s">
        <v>707</v>
      </c>
      <c r="B663" s="30" t="str">
        <f>IFERROR(VLOOKUP(A663,'NETSUITE ORIGINAL DATA'!$A$8:$J$957,2,FALSE),0)</f>
        <v>Red Stock Pot - CC10126692WE - RED CAP PCR 9607S</v>
      </c>
      <c r="C663" s="6"/>
      <c r="D663" s="63">
        <f>IFERROR(VLOOKUP($A663,'ORION ORIGINAL DATA'!$A$231:$H$234,3,0),0)</f>
        <v>0</v>
      </c>
      <c r="E663" s="6">
        <f>IFERROR(VLOOKUP($A663,'ORION ORIGINAL DATA'!$A$237:$H$305,3,0),0)</f>
        <v>0</v>
      </c>
      <c r="F663" s="6">
        <f>SUMIF('ORION ORIGINAL DATA'!$A$8:$A$228,$A663,'ORION ORIGINAL DATA'!$C$8:$C$228)</f>
        <v>0</v>
      </c>
      <c r="G663" s="8">
        <f t="shared" si="40"/>
        <v>0</v>
      </c>
      <c r="H663" s="6">
        <f>SUMIF('NETSUITE ORIGINAL DATA'!$A$8:$A$5000,$A663,'NETSUITE ORIGINAL DATA'!$E$8:$E$5000)</f>
        <v>0</v>
      </c>
      <c r="I663" s="66">
        <f t="shared" si="41"/>
        <v>0</v>
      </c>
      <c r="K663" s="63">
        <f>SUMIF('ORION ORIGINAL DATA'!$A$8:$A$305,$A663,'ORION ORIGINAL DATA'!$D$8:$D$305)+D663</f>
        <v>0</v>
      </c>
      <c r="L663" s="6">
        <f>SUMIF('NETSUITE ORIGINAL DATA'!$A$8:$A$5000,$A663,'NETSUITE ORIGINAL DATA'!$G$8:$G$5000)</f>
        <v>0</v>
      </c>
      <c r="M663" s="68">
        <f t="shared" si="42"/>
        <v>0</v>
      </c>
      <c r="N663" s="6"/>
      <c r="O663" s="63">
        <f>SUMIF('ORION ORIGINAL DATA'!$A$8:$A$305,$A663,'ORION ORIGINAL DATA'!$E$8:$E$305)-D663</f>
        <v>0</v>
      </c>
      <c r="P663" s="6">
        <f>SUMIF('NETSUITE ORIGINAL DATA'!$A$8:$A$5000,$A663,'NETSUITE ORIGINAL DATA'!$E$8:$E$5000)-SUMIF('NETSUITE ORIGINAL DATA'!$A$8:$A$5000,$A663,'NETSUITE ORIGINAL DATA'!$G$8:$G$5000)</f>
        <v>0</v>
      </c>
      <c r="Q663" s="66">
        <f t="shared" si="43"/>
        <v>0</v>
      </c>
      <c r="R663" s="8"/>
    </row>
    <row r="664" spans="1:18" s="30" customFormat="1" x14ac:dyDescent="0.15">
      <c r="A664" s="15" t="s">
        <v>1048</v>
      </c>
      <c r="B664" s="30" t="str">
        <f>IFERROR(VLOOKUP(A664,'NETSUITE ORIGINAL DATA'!$A$8:$J$957,2,FALSE),0)</f>
        <v>Green Toys Parking Garage</v>
      </c>
      <c r="C664" s="6"/>
      <c r="D664" s="63">
        <f>IFERROR(VLOOKUP($A664,'ORION ORIGINAL DATA'!$A$231:$H$234,3,0),0)</f>
        <v>0</v>
      </c>
      <c r="E664" s="6">
        <f>IFERROR(VLOOKUP($A664,'ORION ORIGINAL DATA'!$A$237:$H$305,3,0),0)</f>
        <v>0</v>
      </c>
      <c r="F664" s="6">
        <f>SUMIF('ORION ORIGINAL DATA'!$A$8:$A$228,$A664,'ORION ORIGINAL DATA'!$C$8:$C$228)</f>
        <v>0</v>
      </c>
      <c r="G664" s="8">
        <f t="shared" si="40"/>
        <v>0</v>
      </c>
      <c r="H664" s="6">
        <f>SUMIF('NETSUITE ORIGINAL DATA'!$A$8:$A$5000,$A664,'NETSUITE ORIGINAL DATA'!$E$8:$E$5000)</f>
        <v>0</v>
      </c>
      <c r="I664" s="66">
        <f t="shared" si="41"/>
        <v>0</v>
      </c>
      <c r="K664" s="63">
        <f>SUMIF('ORION ORIGINAL DATA'!$A$8:$A$305,$A664,'ORION ORIGINAL DATA'!$D$8:$D$305)+D664</f>
        <v>0</v>
      </c>
      <c r="L664" s="6">
        <f>SUMIF('NETSUITE ORIGINAL DATA'!$A$8:$A$5000,$A664,'NETSUITE ORIGINAL DATA'!$G$8:$G$5000)</f>
        <v>0</v>
      </c>
      <c r="M664" s="68">
        <f t="shared" si="42"/>
        <v>0</v>
      </c>
      <c r="N664" s="6"/>
      <c r="O664" s="63">
        <f>SUMIF('ORION ORIGINAL DATA'!$A$8:$A$305,$A664,'ORION ORIGINAL DATA'!$E$8:$E$305)-D664</f>
        <v>0</v>
      </c>
      <c r="P664" s="6">
        <f>SUMIF('NETSUITE ORIGINAL DATA'!$A$8:$A$5000,$A664,'NETSUITE ORIGINAL DATA'!$E$8:$E$5000)-SUMIF('NETSUITE ORIGINAL DATA'!$A$8:$A$5000,$A664,'NETSUITE ORIGINAL DATA'!$G$8:$G$5000)</f>
        <v>0</v>
      </c>
      <c r="Q664" s="66">
        <f t="shared" si="43"/>
        <v>0</v>
      </c>
      <c r="R664" s="8"/>
    </row>
    <row r="665" spans="1:18" s="30" customFormat="1" x14ac:dyDescent="0.15">
      <c r="A665" s="15" t="s">
        <v>1722</v>
      </c>
      <c r="B665" s="30" t="str">
        <f>IFERROR(VLOOKUP(A665,'NETSUITE ORIGINAL DATA'!$A$8:$J$957,2,FALSE),0)</f>
        <v>Parking Garage Assembly</v>
      </c>
      <c r="C665" s="6"/>
      <c r="D665" s="63">
        <f>IFERROR(VLOOKUP($A665,'ORION ORIGINAL DATA'!$A$231:$H$234,3,0),0)</f>
        <v>0</v>
      </c>
      <c r="E665" s="6">
        <f>IFERROR(VLOOKUP($A665,'ORION ORIGINAL DATA'!$A$237:$H$305,3,0),0)</f>
        <v>0</v>
      </c>
      <c r="F665" s="6">
        <f>SUMIF('ORION ORIGINAL DATA'!$A$8:$A$228,$A665,'ORION ORIGINAL DATA'!$C$8:$C$228)</f>
        <v>0</v>
      </c>
      <c r="G665" s="8">
        <f t="shared" si="40"/>
        <v>0</v>
      </c>
      <c r="H665" s="6">
        <f>SUMIF('NETSUITE ORIGINAL DATA'!$A$8:$A$5000,$A665,'NETSUITE ORIGINAL DATA'!$E$8:$E$5000)</f>
        <v>0</v>
      </c>
      <c r="I665" s="66">
        <f t="shared" si="41"/>
        <v>0</v>
      </c>
      <c r="K665" s="63">
        <f>SUMIF('ORION ORIGINAL DATA'!$A$8:$A$305,$A665,'ORION ORIGINAL DATA'!$D$8:$D$305)+D665</f>
        <v>0</v>
      </c>
      <c r="L665" s="6">
        <f>SUMIF('NETSUITE ORIGINAL DATA'!$A$8:$A$5000,$A665,'NETSUITE ORIGINAL DATA'!$G$8:$G$5000)</f>
        <v>0</v>
      </c>
      <c r="M665" s="68">
        <f t="shared" si="42"/>
        <v>0</v>
      </c>
      <c r="N665" s="6"/>
      <c r="O665" s="63">
        <f>SUMIF('ORION ORIGINAL DATA'!$A$8:$A$305,$A665,'ORION ORIGINAL DATA'!$E$8:$E$305)-D665</f>
        <v>0</v>
      </c>
      <c r="P665" s="6">
        <f>SUMIF('NETSUITE ORIGINAL DATA'!$A$8:$A$5000,$A665,'NETSUITE ORIGINAL DATA'!$E$8:$E$5000)-SUMIF('NETSUITE ORIGINAL DATA'!$A$8:$A$5000,$A665,'NETSUITE ORIGINAL DATA'!$G$8:$G$5000)</f>
        <v>0</v>
      </c>
      <c r="Q665" s="66">
        <f t="shared" si="43"/>
        <v>0</v>
      </c>
      <c r="R665" s="8"/>
    </row>
    <row r="666" spans="1:18" s="30" customFormat="1" x14ac:dyDescent="0.15">
      <c r="A666" s="15" t="s">
        <v>708</v>
      </c>
      <c r="B666" s="30" t="str">
        <f>IFERROR(VLOOKUP(A666,'NETSUITE ORIGINAL DATA'!$A$8:$J$957,2,FALSE),0)</f>
        <v>Pizza Parlor Pepperoni</v>
      </c>
      <c r="C666" s="6"/>
      <c r="D666" s="63">
        <f>IFERROR(VLOOKUP($A666,'ORION ORIGINAL DATA'!$A$231:$H$234,3,0),0)</f>
        <v>0</v>
      </c>
      <c r="E666" s="6">
        <f>IFERROR(VLOOKUP($A666,'ORION ORIGINAL DATA'!$A$237:$H$305,3,0),0)</f>
        <v>0</v>
      </c>
      <c r="F666" s="6">
        <f>SUMIF('ORION ORIGINAL DATA'!$A$8:$A$228,$A666,'ORION ORIGINAL DATA'!$C$8:$C$228)</f>
        <v>0</v>
      </c>
      <c r="G666" s="8">
        <f t="shared" si="40"/>
        <v>0</v>
      </c>
      <c r="H666" s="6">
        <f>SUMIF('NETSUITE ORIGINAL DATA'!$A$8:$A$5000,$A666,'NETSUITE ORIGINAL DATA'!$E$8:$E$5000)</f>
        <v>0</v>
      </c>
      <c r="I666" s="66">
        <f t="shared" si="41"/>
        <v>0</v>
      </c>
      <c r="K666" s="63">
        <f>SUMIF('ORION ORIGINAL DATA'!$A$8:$A$305,$A666,'ORION ORIGINAL DATA'!$D$8:$D$305)+D666</f>
        <v>0</v>
      </c>
      <c r="L666" s="6">
        <f>SUMIF('NETSUITE ORIGINAL DATA'!$A$8:$A$5000,$A666,'NETSUITE ORIGINAL DATA'!$G$8:$G$5000)</f>
        <v>0</v>
      </c>
      <c r="M666" s="68">
        <f t="shared" si="42"/>
        <v>0</v>
      </c>
      <c r="N666" s="6"/>
      <c r="O666" s="63">
        <f>SUMIF('ORION ORIGINAL DATA'!$A$8:$A$305,$A666,'ORION ORIGINAL DATA'!$E$8:$E$305)-D666</f>
        <v>0</v>
      </c>
      <c r="P666" s="6">
        <f>SUMIF('NETSUITE ORIGINAL DATA'!$A$8:$A$5000,$A666,'NETSUITE ORIGINAL DATA'!$E$8:$E$5000)-SUMIF('NETSUITE ORIGINAL DATA'!$A$8:$A$5000,$A666,'NETSUITE ORIGINAL DATA'!$G$8:$G$5000)</f>
        <v>0</v>
      </c>
      <c r="Q666" s="66">
        <f t="shared" si="43"/>
        <v>0</v>
      </c>
      <c r="R666" s="8"/>
    </row>
    <row r="667" spans="1:18" s="30" customFormat="1" x14ac:dyDescent="0.15">
      <c r="A667" s="47" t="s">
        <v>931</v>
      </c>
      <c r="B667" s="47" t="s">
        <v>963</v>
      </c>
      <c r="C667" s="6"/>
      <c r="D667" s="63">
        <f>IFERROR(VLOOKUP($A667,'ORION ORIGINAL DATA'!$A$231:$H$234,3,0),0)</f>
        <v>0</v>
      </c>
      <c r="E667" s="6">
        <f>IFERROR(VLOOKUP($A667,'ORION ORIGINAL DATA'!$A$237:$H$305,3,0),0)</f>
        <v>0</v>
      </c>
      <c r="F667" s="6">
        <f>SUMIF('ORION ORIGINAL DATA'!$A$8:$A$228,$A667,'ORION ORIGINAL DATA'!$C$8:$C$228)</f>
        <v>0</v>
      </c>
      <c r="G667" s="8">
        <f t="shared" si="40"/>
        <v>0</v>
      </c>
      <c r="H667" s="6">
        <f>SUMIF('NETSUITE ORIGINAL DATA'!$A$8:$A$5000,$A667,'NETSUITE ORIGINAL DATA'!$E$8:$E$5000)</f>
        <v>0</v>
      </c>
      <c r="I667" s="66">
        <f t="shared" si="41"/>
        <v>0</v>
      </c>
      <c r="K667" s="63">
        <f>SUMIF('ORION ORIGINAL DATA'!$A$8:$A$305,$A667,'ORION ORIGINAL DATA'!$D$8:$D$305)+D667</f>
        <v>0</v>
      </c>
      <c r="L667" s="6">
        <f>SUMIF('NETSUITE ORIGINAL DATA'!$A$8:$A$5000,$A667,'NETSUITE ORIGINAL DATA'!$G$8:$G$5000)</f>
        <v>0</v>
      </c>
      <c r="M667" s="68">
        <f t="shared" si="42"/>
        <v>0</v>
      </c>
      <c r="N667" s="6"/>
      <c r="O667" s="63">
        <f>SUMIF('ORION ORIGINAL DATA'!$A$8:$A$305,$A667,'ORION ORIGINAL DATA'!$E$8:$E$305)-D667</f>
        <v>0</v>
      </c>
      <c r="P667" s="6">
        <f>SUMIF('NETSUITE ORIGINAL DATA'!$A$8:$A$5000,$A667,'NETSUITE ORIGINAL DATA'!$E$8:$E$5000)-SUMIF('NETSUITE ORIGINAL DATA'!$A$8:$A$5000,$A667,'NETSUITE ORIGINAL DATA'!$G$8:$G$5000)</f>
        <v>0</v>
      </c>
      <c r="Q667" s="66">
        <f t="shared" si="43"/>
        <v>0</v>
      </c>
      <c r="R667" s="8"/>
    </row>
    <row r="668" spans="1:18" s="30" customFormat="1" x14ac:dyDescent="0.15">
      <c r="A668" s="47" t="s">
        <v>930</v>
      </c>
      <c r="B668" s="47" t="s">
        <v>964</v>
      </c>
      <c r="C668" s="6"/>
      <c r="D668" s="63">
        <f>IFERROR(VLOOKUP($A668,'ORION ORIGINAL DATA'!$A$231:$H$234,3,0),0)</f>
        <v>0</v>
      </c>
      <c r="E668" s="6">
        <f>IFERROR(VLOOKUP($A668,'ORION ORIGINAL DATA'!$A$237:$H$305,3,0),0)</f>
        <v>0</v>
      </c>
      <c r="F668" s="6">
        <f>SUMIF('ORION ORIGINAL DATA'!$A$8:$A$228,$A668,'ORION ORIGINAL DATA'!$C$8:$C$228)</f>
        <v>0</v>
      </c>
      <c r="G668" s="8">
        <f t="shared" si="40"/>
        <v>0</v>
      </c>
      <c r="H668" s="6">
        <f>SUMIF('NETSUITE ORIGINAL DATA'!$A$8:$A$5000,$A668,'NETSUITE ORIGINAL DATA'!$E$8:$E$5000)</f>
        <v>0</v>
      </c>
      <c r="I668" s="66">
        <f t="shared" si="41"/>
        <v>0</v>
      </c>
      <c r="K668" s="63">
        <f>SUMIF('ORION ORIGINAL DATA'!$A$8:$A$305,$A668,'ORION ORIGINAL DATA'!$D$8:$D$305)+D668</f>
        <v>0</v>
      </c>
      <c r="L668" s="6">
        <f>SUMIF('NETSUITE ORIGINAL DATA'!$A$8:$A$5000,$A668,'NETSUITE ORIGINAL DATA'!$G$8:$G$5000)</f>
        <v>0</v>
      </c>
      <c r="M668" s="68">
        <f t="shared" si="42"/>
        <v>0</v>
      </c>
      <c r="N668" s="6"/>
      <c r="O668" s="63">
        <f>SUMIF('ORION ORIGINAL DATA'!$A$8:$A$305,$A668,'ORION ORIGINAL DATA'!$E$8:$E$305)-D668</f>
        <v>0</v>
      </c>
      <c r="P668" s="6">
        <f>SUMIF('NETSUITE ORIGINAL DATA'!$A$8:$A$5000,$A668,'NETSUITE ORIGINAL DATA'!$E$8:$E$5000)-SUMIF('NETSUITE ORIGINAL DATA'!$A$8:$A$5000,$A668,'NETSUITE ORIGINAL DATA'!$G$8:$G$5000)</f>
        <v>0</v>
      </c>
      <c r="Q668" s="66">
        <f t="shared" si="43"/>
        <v>0</v>
      </c>
      <c r="R668" s="8"/>
    </row>
    <row r="669" spans="1:18" s="30" customFormat="1" x14ac:dyDescent="0.15">
      <c r="A669" s="47" t="s">
        <v>929</v>
      </c>
      <c r="B669" s="47" t="s">
        <v>965</v>
      </c>
      <c r="C669" s="6"/>
      <c r="D669" s="63">
        <f>IFERROR(VLOOKUP($A669,'ORION ORIGINAL DATA'!$A$231:$H$234,3,0),0)</f>
        <v>0</v>
      </c>
      <c r="E669" s="6">
        <f>IFERROR(VLOOKUP($A669,'ORION ORIGINAL DATA'!$A$237:$H$305,3,0),0)</f>
        <v>0</v>
      </c>
      <c r="F669" s="6">
        <f>SUMIF('ORION ORIGINAL DATA'!$A$8:$A$228,$A669,'ORION ORIGINAL DATA'!$C$8:$C$228)</f>
        <v>0</v>
      </c>
      <c r="G669" s="8">
        <f t="shared" si="40"/>
        <v>0</v>
      </c>
      <c r="H669" s="6">
        <f>SUMIF('NETSUITE ORIGINAL DATA'!$A$8:$A$5000,$A669,'NETSUITE ORIGINAL DATA'!$E$8:$E$5000)</f>
        <v>0</v>
      </c>
      <c r="I669" s="66">
        <f t="shared" si="41"/>
        <v>0</v>
      </c>
      <c r="K669" s="63">
        <f>SUMIF('ORION ORIGINAL DATA'!$A$8:$A$305,$A669,'ORION ORIGINAL DATA'!$D$8:$D$305)+D669</f>
        <v>0</v>
      </c>
      <c r="L669" s="6">
        <f>SUMIF('NETSUITE ORIGINAL DATA'!$A$8:$A$5000,$A669,'NETSUITE ORIGINAL DATA'!$G$8:$G$5000)</f>
        <v>0</v>
      </c>
      <c r="M669" s="68">
        <f t="shared" si="42"/>
        <v>0</v>
      </c>
      <c r="N669" s="6"/>
      <c r="O669" s="63">
        <f>SUMIF('ORION ORIGINAL DATA'!$A$8:$A$305,$A669,'ORION ORIGINAL DATA'!$E$8:$E$305)-D669</f>
        <v>0</v>
      </c>
      <c r="P669" s="6">
        <f>SUMIF('NETSUITE ORIGINAL DATA'!$A$8:$A$5000,$A669,'NETSUITE ORIGINAL DATA'!$E$8:$E$5000)-SUMIF('NETSUITE ORIGINAL DATA'!$A$8:$A$5000,$A669,'NETSUITE ORIGINAL DATA'!$G$8:$G$5000)</f>
        <v>0</v>
      </c>
      <c r="Q669" s="66">
        <f t="shared" si="43"/>
        <v>0</v>
      </c>
      <c r="R669" s="8"/>
    </row>
    <row r="670" spans="1:18" s="30" customFormat="1" x14ac:dyDescent="0.15">
      <c r="A670" s="15" t="s">
        <v>709</v>
      </c>
      <c r="B670" s="30" t="str">
        <f>IFERROR(VLOOKUP(A670,'NETSUITE ORIGINAL DATA'!$A$8:$J$957,2,FALSE),0)</f>
        <v>Potassium Sorbate - Lbs.</v>
      </c>
      <c r="C670" s="6"/>
      <c r="D670" s="63">
        <f>IFERROR(VLOOKUP($A670,'ORION ORIGINAL DATA'!$A$231:$H$234,3,0),0)</f>
        <v>0</v>
      </c>
      <c r="E670" s="6">
        <f>IFERROR(VLOOKUP($A670,'ORION ORIGINAL DATA'!$A$237:$H$305,3,0),0)</f>
        <v>0</v>
      </c>
      <c r="F670" s="6">
        <f>SUMIF('ORION ORIGINAL DATA'!$A$8:$A$228,$A670,'ORION ORIGINAL DATA'!$C$8:$C$228)</f>
        <v>0</v>
      </c>
      <c r="G670" s="8">
        <f t="shared" si="40"/>
        <v>0</v>
      </c>
      <c r="H670" s="6">
        <f>SUMIF('NETSUITE ORIGINAL DATA'!$A$8:$A$5000,$A670,'NETSUITE ORIGINAL DATA'!$E$8:$E$5000)</f>
        <v>0</v>
      </c>
      <c r="I670" s="66">
        <f t="shared" si="41"/>
        <v>0</v>
      </c>
      <c r="K670" s="63">
        <f>SUMIF('ORION ORIGINAL DATA'!$A$8:$A$305,$A670,'ORION ORIGINAL DATA'!$D$8:$D$305)+D670</f>
        <v>0</v>
      </c>
      <c r="L670" s="6">
        <f>SUMIF('NETSUITE ORIGINAL DATA'!$A$8:$A$5000,$A670,'NETSUITE ORIGINAL DATA'!$G$8:$G$5000)</f>
        <v>0</v>
      </c>
      <c r="M670" s="68">
        <f t="shared" si="42"/>
        <v>0</v>
      </c>
      <c r="N670" s="6"/>
      <c r="O670" s="63">
        <f>SUMIF('ORION ORIGINAL DATA'!$A$8:$A$305,$A670,'ORION ORIGINAL DATA'!$E$8:$E$305)-D670</f>
        <v>0</v>
      </c>
      <c r="P670" s="6">
        <f>SUMIF('NETSUITE ORIGINAL DATA'!$A$8:$A$5000,$A670,'NETSUITE ORIGINAL DATA'!$E$8:$E$5000)-SUMIF('NETSUITE ORIGINAL DATA'!$A$8:$A$5000,$A670,'NETSUITE ORIGINAL DATA'!$G$8:$G$5000)</f>
        <v>0</v>
      </c>
      <c r="Q670" s="66">
        <f t="shared" si="43"/>
        <v>0</v>
      </c>
      <c r="R670" s="8"/>
    </row>
    <row r="671" spans="1:18" s="30" customFormat="1" x14ac:dyDescent="0.15">
      <c r="A671" s="15" t="s">
        <v>1726</v>
      </c>
      <c r="B671" s="30" t="str">
        <f>IFERROR(VLOOKUP(A671,'NETSUITE ORIGINAL DATA'!$A$8:$J$957,2,FALSE),0)</f>
        <v>Dune Buggy Pull Toy - Assortment</v>
      </c>
      <c r="C671" s="6"/>
      <c r="D671" s="63">
        <f>IFERROR(VLOOKUP($A671,'ORION ORIGINAL DATA'!$A$231:$H$234,3,0),0)</f>
        <v>0</v>
      </c>
      <c r="E671" s="6">
        <f>IFERROR(VLOOKUP($A671,'ORION ORIGINAL DATA'!$A$237:$H$305,3,0),0)</f>
        <v>0</v>
      </c>
      <c r="F671" s="6">
        <f>SUMIF('ORION ORIGINAL DATA'!$A$8:$A$228,$A671,'ORION ORIGINAL DATA'!$C$8:$C$228)</f>
        <v>0</v>
      </c>
      <c r="G671" s="8">
        <f t="shared" si="40"/>
        <v>0</v>
      </c>
      <c r="H671" s="6">
        <f>SUMIF('NETSUITE ORIGINAL DATA'!$A$8:$A$5000,$A671,'NETSUITE ORIGINAL DATA'!$E$8:$E$5000)</f>
        <v>0</v>
      </c>
      <c r="I671" s="66">
        <f t="shared" si="41"/>
        <v>0</v>
      </c>
      <c r="K671" s="63">
        <f>SUMIF('ORION ORIGINAL DATA'!$A$8:$A$305,$A671,'ORION ORIGINAL DATA'!$D$8:$D$305)+D671</f>
        <v>0</v>
      </c>
      <c r="L671" s="6">
        <f>SUMIF('NETSUITE ORIGINAL DATA'!$A$8:$A$5000,$A671,'NETSUITE ORIGINAL DATA'!$G$8:$G$5000)</f>
        <v>0</v>
      </c>
      <c r="M671" s="68">
        <f t="shared" si="42"/>
        <v>0</v>
      </c>
      <c r="N671" s="6"/>
      <c r="O671" s="63">
        <f>SUMIF('ORION ORIGINAL DATA'!$A$8:$A$305,$A671,'ORION ORIGINAL DATA'!$E$8:$E$305)-D671</f>
        <v>0</v>
      </c>
      <c r="P671" s="6">
        <f>SUMIF('NETSUITE ORIGINAL DATA'!$A$8:$A$5000,$A671,'NETSUITE ORIGINAL DATA'!$E$8:$E$5000)-SUMIF('NETSUITE ORIGINAL DATA'!$A$8:$A$5000,$A671,'NETSUITE ORIGINAL DATA'!$G$8:$G$5000)</f>
        <v>0</v>
      </c>
      <c r="Q671" s="66">
        <f t="shared" si="43"/>
        <v>0</v>
      </c>
      <c r="R671" s="8"/>
    </row>
    <row r="672" spans="1:18" s="30" customFormat="1" x14ac:dyDescent="0.15">
      <c r="A672" s="15" t="s">
        <v>1728</v>
      </c>
      <c r="B672" s="30" t="str">
        <f>IFERROR(VLOOKUP(A672,'NETSUITE ORIGINAL DATA'!$A$8:$J$957,2,FALSE),0)</f>
        <v>Dune Buggy Pull Toy - Blue</v>
      </c>
      <c r="C672" s="6"/>
      <c r="D672" s="63">
        <f>IFERROR(VLOOKUP($A672,'ORION ORIGINAL DATA'!$A$231:$H$234,3,0),0)</f>
        <v>0</v>
      </c>
      <c r="E672" s="6">
        <f>IFERROR(VLOOKUP($A672,'ORION ORIGINAL DATA'!$A$237:$H$305,3,0),0)</f>
        <v>0</v>
      </c>
      <c r="F672" s="6">
        <f>SUMIF('ORION ORIGINAL DATA'!$A$8:$A$228,$A672,'ORION ORIGINAL DATA'!$C$8:$C$228)</f>
        <v>0</v>
      </c>
      <c r="G672" s="8">
        <f t="shared" si="40"/>
        <v>0</v>
      </c>
      <c r="H672" s="6">
        <f>SUMIF('NETSUITE ORIGINAL DATA'!$A$8:$A$5000,$A672,'NETSUITE ORIGINAL DATA'!$E$8:$E$5000)</f>
        <v>0</v>
      </c>
      <c r="I672" s="66">
        <f t="shared" si="41"/>
        <v>0</v>
      </c>
      <c r="K672" s="63">
        <f>SUMIF('ORION ORIGINAL DATA'!$A$8:$A$305,$A672,'ORION ORIGINAL DATA'!$D$8:$D$305)+D672</f>
        <v>0</v>
      </c>
      <c r="L672" s="6">
        <f>SUMIF('NETSUITE ORIGINAL DATA'!$A$8:$A$5000,$A672,'NETSUITE ORIGINAL DATA'!$G$8:$G$5000)</f>
        <v>0</v>
      </c>
      <c r="M672" s="68">
        <f t="shared" si="42"/>
        <v>0</v>
      </c>
      <c r="N672" s="6"/>
      <c r="O672" s="63">
        <f>SUMIF('ORION ORIGINAL DATA'!$A$8:$A$305,$A672,'ORION ORIGINAL DATA'!$E$8:$E$305)-D672</f>
        <v>0</v>
      </c>
      <c r="P672" s="6">
        <f>SUMIF('NETSUITE ORIGINAL DATA'!$A$8:$A$5000,$A672,'NETSUITE ORIGINAL DATA'!$E$8:$E$5000)-SUMIF('NETSUITE ORIGINAL DATA'!$A$8:$A$5000,$A672,'NETSUITE ORIGINAL DATA'!$G$8:$G$5000)</f>
        <v>0</v>
      </c>
      <c r="Q672" s="66">
        <f t="shared" si="43"/>
        <v>0</v>
      </c>
      <c r="R672" s="8"/>
    </row>
    <row r="673" spans="1:18" s="30" customFormat="1" x14ac:dyDescent="0.15">
      <c r="A673" s="15" t="s">
        <v>1730</v>
      </c>
      <c r="B673" s="30" t="str">
        <f>IFERROR(VLOOKUP(A673,'NETSUITE ORIGINAL DATA'!$A$8:$J$957,2,FALSE),0)</f>
        <v>Dune Buggy Pull Toy - Green</v>
      </c>
      <c r="C673" s="6"/>
      <c r="D673" s="63">
        <f>IFERROR(VLOOKUP($A673,'ORION ORIGINAL DATA'!$A$231:$H$234,3,0),0)</f>
        <v>0</v>
      </c>
      <c r="E673" s="6">
        <f>IFERROR(VLOOKUP($A673,'ORION ORIGINAL DATA'!$A$237:$H$305,3,0),0)</f>
        <v>0</v>
      </c>
      <c r="F673" s="6">
        <f>SUMIF('ORION ORIGINAL DATA'!$A$8:$A$228,$A673,'ORION ORIGINAL DATA'!$C$8:$C$228)</f>
        <v>0</v>
      </c>
      <c r="G673" s="8">
        <f t="shared" si="40"/>
        <v>0</v>
      </c>
      <c r="H673" s="6">
        <f>SUMIF('NETSUITE ORIGINAL DATA'!$A$8:$A$5000,$A673,'NETSUITE ORIGINAL DATA'!$E$8:$E$5000)</f>
        <v>0</v>
      </c>
      <c r="I673" s="66">
        <f t="shared" si="41"/>
        <v>0</v>
      </c>
      <c r="K673" s="63">
        <f>SUMIF('ORION ORIGINAL DATA'!$A$8:$A$305,$A673,'ORION ORIGINAL DATA'!$D$8:$D$305)+D673</f>
        <v>0</v>
      </c>
      <c r="L673" s="6">
        <f>SUMIF('NETSUITE ORIGINAL DATA'!$A$8:$A$5000,$A673,'NETSUITE ORIGINAL DATA'!$G$8:$G$5000)</f>
        <v>0</v>
      </c>
      <c r="M673" s="68">
        <f t="shared" si="42"/>
        <v>0</v>
      </c>
      <c r="N673" s="6"/>
      <c r="O673" s="63">
        <f>SUMIF('ORION ORIGINAL DATA'!$A$8:$A$305,$A673,'ORION ORIGINAL DATA'!$E$8:$E$305)-D673</f>
        <v>0</v>
      </c>
      <c r="P673" s="6">
        <f>SUMIF('NETSUITE ORIGINAL DATA'!$A$8:$A$5000,$A673,'NETSUITE ORIGINAL DATA'!$E$8:$E$5000)-SUMIF('NETSUITE ORIGINAL DATA'!$A$8:$A$5000,$A673,'NETSUITE ORIGINAL DATA'!$G$8:$G$5000)</f>
        <v>0</v>
      </c>
      <c r="Q673" s="66">
        <f t="shared" si="43"/>
        <v>0</v>
      </c>
      <c r="R673" s="8"/>
    </row>
    <row r="674" spans="1:18" s="30" customFormat="1" x14ac:dyDescent="0.15">
      <c r="A674" s="15" t="s">
        <v>711</v>
      </c>
      <c r="B674" s="30" t="str">
        <f>IFERROR(VLOOKUP(A674,'NETSUITE ORIGINAL DATA'!$A$8:$J$957,2,FALSE),0)</f>
        <v>Assembled Pickup Truck..</v>
      </c>
      <c r="C674" s="6"/>
      <c r="D674" s="63">
        <f>IFERROR(VLOOKUP($A674,'ORION ORIGINAL DATA'!$A$231:$H$234,3,0),0)</f>
        <v>0</v>
      </c>
      <c r="E674" s="6">
        <f>IFERROR(VLOOKUP($A674,'ORION ORIGINAL DATA'!$A$237:$H$305,3,0),0)</f>
        <v>0</v>
      </c>
      <c r="F674" s="6">
        <f>SUMIF('ORION ORIGINAL DATA'!$A$8:$A$228,$A674,'ORION ORIGINAL DATA'!$C$8:$C$228)</f>
        <v>0</v>
      </c>
      <c r="G674" s="8">
        <f t="shared" si="40"/>
        <v>0</v>
      </c>
      <c r="H674" s="6">
        <f>SUMIF('NETSUITE ORIGINAL DATA'!$A$8:$A$5000,$A674,'NETSUITE ORIGINAL DATA'!$E$8:$E$5000)</f>
        <v>0</v>
      </c>
      <c r="I674" s="66">
        <f t="shared" si="41"/>
        <v>0</v>
      </c>
      <c r="K674" s="63">
        <f>SUMIF('ORION ORIGINAL DATA'!$A$8:$A$305,$A674,'ORION ORIGINAL DATA'!$D$8:$D$305)+D674</f>
        <v>0</v>
      </c>
      <c r="L674" s="6">
        <f>SUMIF('NETSUITE ORIGINAL DATA'!$A$8:$A$5000,$A674,'NETSUITE ORIGINAL DATA'!$G$8:$G$5000)</f>
        <v>0</v>
      </c>
      <c r="M674" s="68">
        <f t="shared" si="42"/>
        <v>0</v>
      </c>
      <c r="N674" s="6"/>
      <c r="O674" s="63">
        <f>SUMIF('ORION ORIGINAL DATA'!$A$8:$A$305,$A674,'ORION ORIGINAL DATA'!$E$8:$E$305)-D674</f>
        <v>0</v>
      </c>
      <c r="P674" s="6">
        <f>SUMIF('NETSUITE ORIGINAL DATA'!$A$8:$A$5000,$A674,'NETSUITE ORIGINAL DATA'!$E$8:$E$5000)-SUMIF('NETSUITE ORIGINAL DATA'!$A$8:$A$5000,$A674,'NETSUITE ORIGINAL DATA'!$G$8:$G$5000)</f>
        <v>0</v>
      </c>
      <c r="Q674" s="66">
        <f t="shared" si="43"/>
        <v>0</v>
      </c>
      <c r="R674" s="8"/>
    </row>
    <row r="675" spans="1:18" s="30" customFormat="1" x14ac:dyDescent="0.15">
      <c r="A675" s="15" t="s">
        <v>56</v>
      </c>
      <c r="B675" s="30" t="str">
        <f>IFERROR(VLOOKUP(A675,'NETSUITE ORIGINAL DATA'!$A$8:$J$957,2,FALSE),0)</f>
        <v>Green Toys Assorted Puzzles....</v>
      </c>
      <c r="C675" s="6"/>
      <c r="D675" s="63">
        <f>IFERROR(VLOOKUP($A675,'ORION ORIGINAL DATA'!$A$231:$H$234,3,0),0)</f>
        <v>0</v>
      </c>
      <c r="E675" s="6">
        <f>IFERROR(VLOOKUP($A675,'ORION ORIGINAL DATA'!$A$237:$H$305,3,0),0)</f>
        <v>0</v>
      </c>
      <c r="F675" s="6">
        <f>SUMIF('ORION ORIGINAL DATA'!$A$8:$A$228,$A675,'ORION ORIGINAL DATA'!$C$8:$C$228)</f>
        <v>0</v>
      </c>
      <c r="G675" s="8">
        <f t="shared" si="40"/>
        <v>0</v>
      </c>
      <c r="H675" s="6">
        <f>SUMIF('NETSUITE ORIGINAL DATA'!$A$8:$A$5000,$A675,'NETSUITE ORIGINAL DATA'!$E$8:$E$5000)</f>
        <v>0</v>
      </c>
      <c r="I675" s="66">
        <f t="shared" si="41"/>
        <v>0</v>
      </c>
      <c r="K675" s="63">
        <f>SUMIF('ORION ORIGINAL DATA'!$A$8:$A$305,$A675,'ORION ORIGINAL DATA'!$D$8:$D$305)+D675</f>
        <v>0</v>
      </c>
      <c r="L675" s="6">
        <f>SUMIF('NETSUITE ORIGINAL DATA'!$A$8:$A$5000,$A675,'NETSUITE ORIGINAL DATA'!$G$8:$G$5000)</f>
        <v>0</v>
      </c>
      <c r="M675" s="68">
        <f t="shared" si="42"/>
        <v>0</v>
      </c>
      <c r="N675" s="6"/>
      <c r="O675" s="63">
        <f>SUMIF('ORION ORIGINAL DATA'!$A$8:$A$305,$A675,'ORION ORIGINAL DATA'!$E$8:$E$305)-D675</f>
        <v>0</v>
      </c>
      <c r="P675" s="6">
        <f>SUMIF('NETSUITE ORIGINAL DATA'!$A$8:$A$5000,$A675,'NETSUITE ORIGINAL DATA'!$E$8:$E$5000)-SUMIF('NETSUITE ORIGINAL DATA'!$A$8:$A$5000,$A675,'NETSUITE ORIGINAL DATA'!$G$8:$G$5000)</f>
        <v>0</v>
      </c>
      <c r="Q675" s="66">
        <f t="shared" si="43"/>
        <v>0</v>
      </c>
      <c r="R675" s="8"/>
    </row>
    <row r="676" spans="1:18" s="30" customFormat="1" x14ac:dyDescent="0.15">
      <c r="A676" s="15" t="s">
        <v>713</v>
      </c>
      <c r="B676" s="30" t="str">
        <f>IFERROR(VLOOKUP(A676,'NETSUITE ORIGINAL DATA'!$A$8:$J$957,2,FALSE),0)</f>
        <v>Dump Truck Puzzle Assembly..</v>
      </c>
      <c r="C676" s="6"/>
      <c r="D676" s="63">
        <f>IFERROR(VLOOKUP($A676,'ORION ORIGINAL DATA'!$A$231:$H$234,3,0),0)</f>
        <v>0</v>
      </c>
      <c r="E676" s="6">
        <f>IFERROR(VLOOKUP($A676,'ORION ORIGINAL DATA'!$A$237:$H$305,3,0),0)</f>
        <v>0</v>
      </c>
      <c r="F676" s="6">
        <f>SUMIF('ORION ORIGINAL DATA'!$A$8:$A$228,$A676,'ORION ORIGINAL DATA'!$C$8:$C$228)</f>
        <v>0</v>
      </c>
      <c r="G676" s="8">
        <f t="shared" si="40"/>
        <v>0</v>
      </c>
      <c r="H676" s="6">
        <f>SUMIF('NETSUITE ORIGINAL DATA'!$A$8:$A$5000,$A676,'NETSUITE ORIGINAL DATA'!$E$8:$E$5000)</f>
        <v>0</v>
      </c>
      <c r="I676" s="66">
        <f t="shared" si="41"/>
        <v>0</v>
      </c>
      <c r="K676" s="63">
        <f>SUMIF('ORION ORIGINAL DATA'!$A$8:$A$305,$A676,'ORION ORIGINAL DATA'!$D$8:$D$305)+D676</f>
        <v>0</v>
      </c>
      <c r="L676" s="6">
        <f>SUMIF('NETSUITE ORIGINAL DATA'!$A$8:$A$5000,$A676,'NETSUITE ORIGINAL DATA'!$G$8:$G$5000)</f>
        <v>0</v>
      </c>
      <c r="M676" s="68">
        <f t="shared" si="42"/>
        <v>0</v>
      </c>
      <c r="N676" s="6"/>
      <c r="O676" s="63">
        <f>SUMIF('ORION ORIGINAL DATA'!$A$8:$A$305,$A676,'ORION ORIGINAL DATA'!$E$8:$E$305)-D676</f>
        <v>0</v>
      </c>
      <c r="P676" s="6">
        <f>SUMIF('NETSUITE ORIGINAL DATA'!$A$8:$A$5000,$A676,'NETSUITE ORIGINAL DATA'!$E$8:$E$5000)-SUMIF('NETSUITE ORIGINAL DATA'!$A$8:$A$5000,$A676,'NETSUITE ORIGINAL DATA'!$G$8:$G$5000)</f>
        <v>0</v>
      </c>
      <c r="Q676" s="66">
        <f t="shared" si="43"/>
        <v>0</v>
      </c>
      <c r="R676" s="8"/>
    </row>
    <row r="677" spans="1:18" s="30" customFormat="1" x14ac:dyDescent="0.15">
      <c r="A677" s="15" t="s">
        <v>714</v>
      </c>
      <c r="B677" s="30" t="str">
        <f>IFERROR(VLOOKUP(A677,'NETSUITE ORIGINAL DATA'!$A$8:$J$957,2,FALSE),0)</f>
        <v>Green Toys Garden Puzzle..</v>
      </c>
      <c r="C677" s="6"/>
      <c r="D677" s="63">
        <f>IFERROR(VLOOKUP($A677,'ORION ORIGINAL DATA'!$A$231:$H$234,3,0),0)</f>
        <v>0</v>
      </c>
      <c r="E677" s="6">
        <f>IFERROR(VLOOKUP($A677,'ORION ORIGINAL DATA'!$A$237:$H$305,3,0),0)</f>
        <v>0</v>
      </c>
      <c r="F677" s="6">
        <f>SUMIF('ORION ORIGINAL DATA'!$A$8:$A$228,$A677,'ORION ORIGINAL DATA'!$C$8:$C$228)</f>
        <v>0</v>
      </c>
      <c r="G677" s="8">
        <f t="shared" si="40"/>
        <v>0</v>
      </c>
      <c r="H677" s="6">
        <f>SUMIF('NETSUITE ORIGINAL DATA'!$A$8:$A$5000,$A677,'NETSUITE ORIGINAL DATA'!$E$8:$E$5000)</f>
        <v>0</v>
      </c>
      <c r="I677" s="66">
        <f t="shared" si="41"/>
        <v>0</v>
      </c>
      <c r="K677" s="63">
        <f>SUMIF('ORION ORIGINAL DATA'!$A$8:$A$305,$A677,'ORION ORIGINAL DATA'!$D$8:$D$305)+D677</f>
        <v>0</v>
      </c>
      <c r="L677" s="6">
        <f>SUMIF('NETSUITE ORIGINAL DATA'!$A$8:$A$5000,$A677,'NETSUITE ORIGINAL DATA'!$G$8:$G$5000)</f>
        <v>0</v>
      </c>
      <c r="M677" s="68">
        <f t="shared" si="42"/>
        <v>0</v>
      </c>
      <c r="N677" s="6"/>
      <c r="O677" s="63">
        <f>SUMIF('ORION ORIGINAL DATA'!$A$8:$A$305,$A677,'ORION ORIGINAL DATA'!$E$8:$E$305)-D677</f>
        <v>0</v>
      </c>
      <c r="P677" s="6">
        <f>SUMIF('NETSUITE ORIGINAL DATA'!$A$8:$A$5000,$A677,'NETSUITE ORIGINAL DATA'!$E$8:$E$5000)-SUMIF('NETSUITE ORIGINAL DATA'!$A$8:$A$5000,$A677,'NETSUITE ORIGINAL DATA'!$G$8:$G$5000)</f>
        <v>0</v>
      </c>
      <c r="Q677" s="66">
        <f t="shared" si="43"/>
        <v>0</v>
      </c>
      <c r="R677" s="8"/>
    </row>
    <row r="678" spans="1:18" s="30" customFormat="1" x14ac:dyDescent="0.15">
      <c r="A678" s="15" t="s">
        <v>716</v>
      </c>
      <c r="B678" s="30" t="str">
        <f>IFERROR(VLOOKUP(A678,'NETSUITE ORIGINAL DATA'!$A$8:$J$957,2,FALSE),0)</f>
        <v>Gardening Puzzle Assembly..</v>
      </c>
      <c r="C678" s="6"/>
      <c r="D678" s="63">
        <f>IFERROR(VLOOKUP($A678,'ORION ORIGINAL DATA'!$A$231:$H$234,3,0),0)</f>
        <v>0</v>
      </c>
      <c r="E678" s="6">
        <f>IFERROR(VLOOKUP($A678,'ORION ORIGINAL DATA'!$A$237:$H$305,3,0),0)</f>
        <v>0</v>
      </c>
      <c r="F678" s="6">
        <f>SUMIF('ORION ORIGINAL DATA'!$A$8:$A$228,$A678,'ORION ORIGINAL DATA'!$C$8:$C$228)</f>
        <v>0</v>
      </c>
      <c r="G678" s="8">
        <f t="shared" si="40"/>
        <v>0</v>
      </c>
      <c r="H678" s="6">
        <f>SUMIF('NETSUITE ORIGINAL DATA'!$A$8:$A$5000,$A678,'NETSUITE ORIGINAL DATA'!$E$8:$E$5000)</f>
        <v>0</v>
      </c>
      <c r="I678" s="66">
        <f t="shared" si="41"/>
        <v>0</v>
      </c>
      <c r="K678" s="63">
        <f>SUMIF('ORION ORIGINAL DATA'!$A$8:$A$305,$A678,'ORION ORIGINAL DATA'!$D$8:$D$305)+D678</f>
        <v>0</v>
      </c>
      <c r="L678" s="6">
        <f>SUMIF('NETSUITE ORIGINAL DATA'!$A$8:$A$5000,$A678,'NETSUITE ORIGINAL DATA'!$G$8:$G$5000)</f>
        <v>0</v>
      </c>
      <c r="M678" s="68">
        <f t="shared" si="42"/>
        <v>0</v>
      </c>
      <c r="N678" s="6"/>
      <c r="O678" s="63">
        <f>SUMIF('ORION ORIGINAL DATA'!$A$8:$A$305,$A678,'ORION ORIGINAL DATA'!$E$8:$E$305)-D678</f>
        <v>0</v>
      </c>
      <c r="P678" s="6">
        <f>SUMIF('NETSUITE ORIGINAL DATA'!$A$8:$A$5000,$A678,'NETSUITE ORIGINAL DATA'!$E$8:$E$5000)-SUMIF('NETSUITE ORIGINAL DATA'!$A$8:$A$5000,$A678,'NETSUITE ORIGINAL DATA'!$G$8:$G$5000)</f>
        <v>0</v>
      </c>
      <c r="Q678" s="66">
        <f t="shared" si="43"/>
        <v>0</v>
      </c>
      <c r="R678" s="8"/>
    </row>
    <row r="679" spans="1:18" s="30" customFormat="1" x14ac:dyDescent="0.15">
      <c r="A679" s="15" t="s">
        <v>717</v>
      </c>
      <c r="B679" s="30" t="str">
        <f>IFERROR(VLOOKUP(A679,'NETSUITE ORIGINAL DATA'!$A$8:$J$957,2,FALSE),0)</f>
        <v>Green Toys Tea Time Puzzle....</v>
      </c>
      <c r="C679" s="6"/>
      <c r="D679" s="63">
        <f>IFERROR(VLOOKUP($A679,'ORION ORIGINAL DATA'!$A$231:$H$234,3,0),0)</f>
        <v>0</v>
      </c>
      <c r="E679" s="6">
        <f>IFERROR(VLOOKUP($A679,'ORION ORIGINAL DATA'!$A$237:$H$305,3,0),0)</f>
        <v>0</v>
      </c>
      <c r="F679" s="6">
        <f>SUMIF('ORION ORIGINAL DATA'!$A$8:$A$228,$A679,'ORION ORIGINAL DATA'!$C$8:$C$228)</f>
        <v>10</v>
      </c>
      <c r="G679" s="8">
        <f t="shared" si="40"/>
        <v>10</v>
      </c>
      <c r="H679" s="6">
        <f>SUMIF('NETSUITE ORIGINAL DATA'!$A$8:$A$5000,$A679,'NETSUITE ORIGINAL DATA'!$E$8:$E$5000)</f>
        <v>10</v>
      </c>
      <c r="I679" s="66">
        <f t="shared" si="41"/>
        <v>0</v>
      </c>
      <c r="K679" s="63">
        <f>SUMIF('ORION ORIGINAL DATA'!$A$8:$A$305,$A679,'ORION ORIGINAL DATA'!$D$8:$D$305)+D679</f>
        <v>0</v>
      </c>
      <c r="L679" s="6">
        <f>SUMIF('NETSUITE ORIGINAL DATA'!$A$8:$A$5000,$A679,'NETSUITE ORIGINAL DATA'!$G$8:$G$5000)</f>
        <v>0</v>
      </c>
      <c r="M679" s="68">
        <f t="shared" si="42"/>
        <v>0</v>
      </c>
      <c r="N679" s="6"/>
      <c r="O679" s="63">
        <f>SUMIF('ORION ORIGINAL DATA'!$A$8:$A$305,$A679,'ORION ORIGINAL DATA'!$E$8:$E$305)-D679</f>
        <v>10</v>
      </c>
      <c r="P679" s="6">
        <f>SUMIF('NETSUITE ORIGINAL DATA'!$A$8:$A$5000,$A679,'NETSUITE ORIGINAL DATA'!$E$8:$E$5000)-SUMIF('NETSUITE ORIGINAL DATA'!$A$8:$A$5000,$A679,'NETSUITE ORIGINAL DATA'!$G$8:$G$5000)</f>
        <v>10</v>
      </c>
      <c r="Q679" s="66">
        <f t="shared" si="43"/>
        <v>0</v>
      </c>
      <c r="R679" s="8"/>
    </row>
    <row r="680" spans="1:18" s="30" customFormat="1" x14ac:dyDescent="0.15">
      <c r="A680" s="15" t="s">
        <v>718</v>
      </c>
      <c r="B680" s="30" t="str">
        <f>IFERROR(VLOOKUP(A680,'NETSUITE ORIGINAL DATA'!$A$8:$J$957,2,FALSE),0)</f>
        <v>Tea Puzzle Assembly....</v>
      </c>
      <c r="C680" s="6"/>
      <c r="D680" s="63">
        <f>IFERROR(VLOOKUP($A680,'ORION ORIGINAL DATA'!$A$231:$H$234,3,0),0)</f>
        <v>0</v>
      </c>
      <c r="E680" s="6">
        <f>IFERROR(VLOOKUP($A680,'ORION ORIGINAL DATA'!$A$237:$H$305,3,0),0)</f>
        <v>0</v>
      </c>
      <c r="F680" s="6">
        <f>SUMIF('ORION ORIGINAL DATA'!$A$8:$A$228,$A680,'ORION ORIGINAL DATA'!$C$8:$C$228)</f>
        <v>0</v>
      </c>
      <c r="G680" s="8">
        <f t="shared" si="40"/>
        <v>0</v>
      </c>
      <c r="H680" s="6">
        <f>SUMIF('NETSUITE ORIGINAL DATA'!$A$8:$A$5000,$A680,'NETSUITE ORIGINAL DATA'!$E$8:$E$5000)</f>
        <v>0</v>
      </c>
      <c r="I680" s="66">
        <f t="shared" si="41"/>
        <v>0</v>
      </c>
      <c r="K680" s="63">
        <f>SUMIF('ORION ORIGINAL DATA'!$A$8:$A$305,$A680,'ORION ORIGINAL DATA'!$D$8:$D$305)+D680</f>
        <v>0</v>
      </c>
      <c r="L680" s="6">
        <f>SUMIF('NETSUITE ORIGINAL DATA'!$A$8:$A$5000,$A680,'NETSUITE ORIGINAL DATA'!$G$8:$G$5000)</f>
        <v>0</v>
      </c>
      <c r="M680" s="68">
        <f t="shared" si="42"/>
        <v>0</v>
      </c>
      <c r="N680" s="6"/>
      <c r="O680" s="63">
        <f>SUMIF('ORION ORIGINAL DATA'!$A$8:$A$305,$A680,'ORION ORIGINAL DATA'!$E$8:$E$305)-D680</f>
        <v>0</v>
      </c>
      <c r="P680" s="6">
        <f>SUMIF('NETSUITE ORIGINAL DATA'!$A$8:$A$5000,$A680,'NETSUITE ORIGINAL DATA'!$E$8:$E$5000)-SUMIF('NETSUITE ORIGINAL DATA'!$A$8:$A$5000,$A680,'NETSUITE ORIGINAL DATA'!$G$8:$G$5000)</f>
        <v>0</v>
      </c>
      <c r="Q680" s="66">
        <f t="shared" si="43"/>
        <v>0</v>
      </c>
      <c r="R680" s="8"/>
    </row>
    <row r="681" spans="1:18" s="30" customFormat="1" x14ac:dyDescent="0.15">
      <c r="A681" s="15" t="s">
        <v>719</v>
      </c>
      <c r="B681" s="30" t="str">
        <f>IFERROR(VLOOKUP(A681,'NETSUITE ORIGINAL DATA'!$A$8:$J$957,2,FALSE),0)</f>
        <v>GT  Race Car - Assortment - red and blue cars</v>
      </c>
      <c r="C681" s="6"/>
      <c r="D681" s="63">
        <f>IFERROR(VLOOKUP($A681,'ORION ORIGINAL DATA'!$A$231:$H$234,3,0),0)</f>
        <v>0</v>
      </c>
      <c r="E681" s="6">
        <f>IFERROR(VLOOKUP($A681,'ORION ORIGINAL DATA'!$A$237:$H$305,3,0),0)</f>
        <v>0</v>
      </c>
      <c r="F681" s="6">
        <f>SUMIF('ORION ORIGINAL DATA'!$A$8:$A$228,$A681,'ORION ORIGINAL DATA'!$C$8:$C$228)</f>
        <v>1</v>
      </c>
      <c r="G681" s="8">
        <f t="shared" si="40"/>
        <v>1</v>
      </c>
      <c r="H681" s="6">
        <f>SUMIF('NETSUITE ORIGINAL DATA'!$A$8:$A$5000,$A681,'NETSUITE ORIGINAL DATA'!$E$8:$E$5000)</f>
        <v>1</v>
      </c>
      <c r="I681" s="66">
        <f t="shared" si="41"/>
        <v>0</v>
      </c>
      <c r="K681" s="63">
        <f>SUMIF('ORION ORIGINAL DATA'!$A$8:$A$305,$A681,'ORION ORIGINAL DATA'!$D$8:$D$305)+D681</f>
        <v>0</v>
      </c>
      <c r="L681" s="6">
        <f>SUMIF('NETSUITE ORIGINAL DATA'!$A$8:$A$5000,$A681,'NETSUITE ORIGINAL DATA'!$G$8:$G$5000)</f>
        <v>0</v>
      </c>
      <c r="M681" s="68">
        <f t="shared" si="42"/>
        <v>0</v>
      </c>
      <c r="N681" s="6"/>
      <c r="O681" s="63">
        <f>SUMIF('ORION ORIGINAL DATA'!$A$8:$A$305,$A681,'ORION ORIGINAL DATA'!$E$8:$E$305)-D681</f>
        <v>1</v>
      </c>
      <c r="P681" s="6">
        <f>SUMIF('NETSUITE ORIGINAL DATA'!$A$8:$A$5000,$A681,'NETSUITE ORIGINAL DATA'!$E$8:$E$5000)-SUMIF('NETSUITE ORIGINAL DATA'!$A$8:$A$5000,$A681,'NETSUITE ORIGINAL DATA'!$G$8:$G$5000)</f>
        <v>1</v>
      </c>
      <c r="Q681" s="66">
        <f t="shared" si="43"/>
        <v>0</v>
      </c>
      <c r="R681" s="8"/>
    </row>
    <row r="682" spans="1:18" s="30" customFormat="1" x14ac:dyDescent="0.15">
      <c r="A682" s="15" t="s">
        <v>721</v>
      </c>
      <c r="B682" s="30" t="str">
        <f>IFERROR(VLOOKUP(A682,'NETSUITE ORIGINAL DATA'!$A$8:$J$957,2,FALSE),0)</f>
        <v>GT  Race Car - Blue - 6 Unit Master</v>
      </c>
      <c r="C682" s="6"/>
      <c r="D682" s="63">
        <f>IFERROR(VLOOKUP($A682,'ORION ORIGINAL DATA'!$A$231:$H$234,3,0),0)</f>
        <v>0</v>
      </c>
      <c r="E682" s="6">
        <f>IFERROR(VLOOKUP($A682,'ORION ORIGINAL DATA'!$A$237:$H$305,3,0),0)</f>
        <v>0</v>
      </c>
      <c r="F682" s="6">
        <f>SUMIF('ORION ORIGINAL DATA'!$A$8:$A$228,$A682,'ORION ORIGINAL DATA'!$C$8:$C$228)</f>
        <v>0</v>
      </c>
      <c r="G682" s="8">
        <f t="shared" si="40"/>
        <v>0</v>
      </c>
      <c r="H682" s="6">
        <f>SUMIF('NETSUITE ORIGINAL DATA'!$A$8:$A$5000,$A682,'NETSUITE ORIGINAL DATA'!$E$8:$E$5000)</f>
        <v>0</v>
      </c>
      <c r="I682" s="66">
        <f t="shared" si="41"/>
        <v>0</v>
      </c>
      <c r="K682" s="63">
        <f>SUMIF('ORION ORIGINAL DATA'!$A$8:$A$305,$A682,'ORION ORIGINAL DATA'!$D$8:$D$305)+D682</f>
        <v>0</v>
      </c>
      <c r="L682" s="6">
        <f>SUMIF('NETSUITE ORIGINAL DATA'!$A$8:$A$5000,$A682,'NETSUITE ORIGINAL DATA'!$G$8:$G$5000)</f>
        <v>0</v>
      </c>
      <c r="M682" s="68">
        <f t="shared" si="42"/>
        <v>0</v>
      </c>
      <c r="N682" s="6"/>
      <c r="O682" s="63">
        <f>SUMIF('ORION ORIGINAL DATA'!$A$8:$A$305,$A682,'ORION ORIGINAL DATA'!$E$8:$E$305)-D682</f>
        <v>0</v>
      </c>
      <c r="P682" s="6">
        <f>SUMIF('NETSUITE ORIGINAL DATA'!$A$8:$A$5000,$A682,'NETSUITE ORIGINAL DATA'!$E$8:$E$5000)-SUMIF('NETSUITE ORIGINAL DATA'!$A$8:$A$5000,$A682,'NETSUITE ORIGINAL DATA'!$G$8:$G$5000)</f>
        <v>0</v>
      </c>
      <c r="Q682" s="66">
        <f t="shared" si="43"/>
        <v>0</v>
      </c>
      <c r="R682" s="8"/>
    </row>
    <row r="683" spans="1:18" s="30" customFormat="1" x14ac:dyDescent="0.15">
      <c r="A683" s="15" t="s">
        <v>722</v>
      </c>
      <c r="B683" s="30" t="str">
        <f>IFERROR(VLOOKUP(A683,'NETSUITE ORIGINAL DATA'!$A$8:$J$957,2,FALSE),0)</f>
        <v>GT  Race Car - Dark Green - PCR362 DK Green</v>
      </c>
      <c r="C683" s="6"/>
      <c r="D683" s="63">
        <f>IFERROR(VLOOKUP($A683,'ORION ORIGINAL DATA'!$A$231:$H$234,3,0),0)</f>
        <v>0</v>
      </c>
      <c r="E683" s="6">
        <f>IFERROR(VLOOKUP($A683,'ORION ORIGINAL DATA'!$A$237:$H$305,3,0),0)</f>
        <v>0</v>
      </c>
      <c r="F683" s="6">
        <f>SUMIF('ORION ORIGINAL DATA'!$A$8:$A$228,$A683,'ORION ORIGINAL DATA'!$C$8:$C$228)</f>
        <v>0</v>
      </c>
      <c r="G683" s="8">
        <f t="shared" si="40"/>
        <v>0</v>
      </c>
      <c r="H683" s="6">
        <f>SUMIF('NETSUITE ORIGINAL DATA'!$A$8:$A$5000,$A683,'NETSUITE ORIGINAL DATA'!$E$8:$E$5000)</f>
        <v>0</v>
      </c>
      <c r="I683" s="66">
        <f t="shared" si="41"/>
        <v>0</v>
      </c>
      <c r="K683" s="63">
        <f>SUMIF('ORION ORIGINAL DATA'!$A$8:$A$305,$A683,'ORION ORIGINAL DATA'!$D$8:$D$305)+D683</f>
        <v>0</v>
      </c>
      <c r="L683" s="6">
        <f>SUMIF('NETSUITE ORIGINAL DATA'!$A$8:$A$5000,$A683,'NETSUITE ORIGINAL DATA'!$G$8:$G$5000)</f>
        <v>0</v>
      </c>
      <c r="M683" s="68">
        <f t="shared" si="42"/>
        <v>0</v>
      </c>
      <c r="N683" s="6"/>
      <c r="O683" s="63">
        <f>SUMIF('ORION ORIGINAL DATA'!$A$8:$A$305,$A683,'ORION ORIGINAL DATA'!$E$8:$E$305)-D683</f>
        <v>0</v>
      </c>
      <c r="P683" s="6">
        <f>SUMIF('NETSUITE ORIGINAL DATA'!$A$8:$A$5000,$A683,'NETSUITE ORIGINAL DATA'!$E$8:$E$5000)-SUMIF('NETSUITE ORIGINAL DATA'!$A$8:$A$5000,$A683,'NETSUITE ORIGINAL DATA'!$G$8:$G$5000)</f>
        <v>0</v>
      </c>
      <c r="Q683" s="66">
        <f t="shared" si="43"/>
        <v>0</v>
      </c>
      <c r="R683" s="8"/>
    </row>
    <row r="684" spans="1:18" s="30" customFormat="1" x14ac:dyDescent="0.15">
      <c r="A684" s="15" t="s">
        <v>723</v>
      </c>
      <c r="B684" s="30" t="str">
        <f>IFERROR(VLOOKUP(A684,'NETSUITE ORIGINAL DATA'!$A$8:$J$957,2,FALSE),0)</f>
        <v>GT  Race Car - Orange - PCR180C</v>
      </c>
      <c r="C684" s="6"/>
      <c r="D684" s="63">
        <f>IFERROR(VLOOKUP($A684,'ORION ORIGINAL DATA'!$A$231:$H$234,3,0),0)</f>
        <v>0</v>
      </c>
      <c r="E684" s="6">
        <f>IFERROR(VLOOKUP($A684,'ORION ORIGINAL DATA'!$A$237:$H$305,3,0),0)</f>
        <v>0</v>
      </c>
      <c r="F684" s="6">
        <f>SUMIF('ORION ORIGINAL DATA'!$A$8:$A$228,$A684,'ORION ORIGINAL DATA'!$C$8:$C$228)</f>
        <v>120</v>
      </c>
      <c r="G684" s="8">
        <f t="shared" si="40"/>
        <v>120</v>
      </c>
      <c r="H684" s="6">
        <f>SUMIF('NETSUITE ORIGINAL DATA'!$A$8:$A$5000,$A684,'NETSUITE ORIGINAL DATA'!$E$8:$E$5000)</f>
        <v>120</v>
      </c>
      <c r="I684" s="66">
        <f t="shared" si="41"/>
        <v>0</v>
      </c>
      <c r="K684" s="63">
        <f>SUMIF('ORION ORIGINAL DATA'!$A$8:$A$305,$A684,'ORION ORIGINAL DATA'!$D$8:$D$305)+D684</f>
        <v>0</v>
      </c>
      <c r="L684" s="6">
        <f>SUMIF('NETSUITE ORIGINAL DATA'!$A$8:$A$5000,$A684,'NETSUITE ORIGINAL DATA'!$G$8:$G$5000)</f>
        <v>0</v>
      </c>
      <c r="M684" s="68">
        <f t="shared" si="42"/>
        <v>0</v>
      </c>
      <c r="N684" s="6"/>
      <c r="O684" s="63">
        <f>SUMIF('ORION ORIGINAL DATA'!$A$8:$A$305,$A684,'ORION ORIGINAL DATA'!$E$8:$E$305)-D684</f>
        <v>120</v>
      </c>
      <c r="P684" s="6">
        <f>SUMIF('NETSUITE ORIGINAL DATA'!$A$8:$A$5000,$A684,'NETSUITE ORIGINAL DATA'!$E$8:$E$5000)-SUMIF('NETSUITE ORIGINAL DATA'!$A$8:$A$5000,$A684,'NETSUITE ORIGINAL DATA'!$G$8:$G$5000)</f>
        <v>120</v>
      </c>
      <c r="Q684" s="66">
        <f t="shared" si="43"/>
        <v>0</v>
      </c>
      <c r="R684" s="8"/>
    </row>
    <row r="685" spans="1:18" s="30" customFormat="1" x14ac:dyDescent="0.15">
      <c r="A685" s="15" t="s">
        <v>725</v>
      </c>
      <c r="B685" s="30" t="str">
        <f>IFERROR(VLOOKUP(A685,'NETSUITE ORIGINAL DATA'!$A$8:$J$957,2,FALSE),0)</f>
        <v>GT  Race Car - Pink - 6 Pack Master</v>
      </c>
      <c r="C685" s="6"/>
      <c r="D685" s="63">
        <f>IFERROR(VLOOKUP($A685,'ORION ORIGINAL DATA'!$A$231:$H$234,3,0),0)</f>
        <v>0</v>
      </c>
      <c r="E685" s="6">
        <f>IFERROR(VLOOKUP($A685,'ORION ORIGINAL DATA'!$A$237:$H$305,3,0),0)</f>
        <v>0</v>
      </c>
      <c r="F685" s="6">
        <f>SUMIF('ORION ORIGINAL DATA'!$A$8:$A$228,$A685,'ORION ORIGINAL DATA'!$C$8:$C$228)</f>
        <v>0</v>
      </c>
      <c r="G685" s="8">
        <f t="shared" si="40"/>
        <v>0</v>
      </c>
      <c r="H685" s="6">
        <f>SUMIF('NETSUITE ORIGINAL DATA'!$A$8:$A$5000,$A685,'NETSUITE ORIGINAL DATA'!$E$8:$E$5000)</f>
        <v>0</v>
      </c>
      <c r="I685" s="66">
        <f t="shared" si="41"/>
        <v>0</v>
      </c>
      <c r="K685" s="63">
        <f>SUMIF('ORION ORIGINAL DATA'!$A$8:$A$305,$A685,'ORION ORIGINAL DATA'!$D$8:$D$305)+D685</f>
        <v>0</v>
      </c>
      <c r="L685" s="6">
        <f>SUMIF('NETSUITE ORIGINAL DATA'!$A$8:$A$5000,$A685,'NETSUITE ORIGINAL DATA'!$G$8:$G$5000)</f>
        <v>0</v>
      </c>
      <c r="M685" s="68">
        <f t="shared" si="42"/>
        <v>0</v>
      </c>
      <c r="N685" s="6"/>
      <c r="O685" s="63">
        <f>SUMIF('ORION ORIGINAL DATA'!$A$8:$A$305,$A685,'ORION ORIGINAL DATA'!$E$8:$E$305)-D685</f>
        <v>0</v>
      </c>
      <c r="P685" s="6">
        <f>SUMIF('NETSUITE ORIGINAL DATA'!$A$8:$A$5000,$A685,'NETSUITE ORIGINAL DATA'!$E$8:$E$5000)-SUMIF('NETSUITE ORIGINAL DATA'!$A$8:$A$5000,$A685,'NETSUITE ORIGINAL DATA'!$G$8:$G$5000)</f>
        <v>0</v>
      </c>
      <c r="Q685" s="66">
        <f t="shared" si="43"/>
        <v>0</v>
      </c>
      <c r="R685" s="8"/>
    </row>
    <row r="686" spans="1:18" s="30" customFormat="1" x14ac:dyDescent="0.15">
      <c r="A686" s="15" t="s">
        <v>727</v>
      </c>
      <c r="B686" s="30" t="str">
        <f>IFERROR(VLOOKUP(A686,'NETSUITE ORIGINAL DATA'!$A$8:$J$957,2,FALSE),0)</f>
        <v>GT  Race Car - Red - 6 Unit Master</v>
      </c>
      <c r="C686" s="6"/>
      <c r="D686" s="63">
        <f>IFERROR(VLOOKUP($A686,'ORION ORIGINAL DATA'!$A$231:$H$234,3,0),0)</f>
        <v>0</v>
      </c>
      <c r="E686" s="6">
        <f>IFERROR(VLOOKUP($A686,'ORION ORIGINAL DATA'!$A$237:$H$305,3,0),0)</f>
        <v>0</v>
      </c>
      <c r="F686" s="6">
        <f>SUMIF('ORION ORIGINAL DATA'!$A$8:$A$228,$A686,'ORION ORIGINAL DATA'!$C$8:$C$228)</f>
        <v>0</v>
      </c>
      <c r="G686" s="8">
        <f t="shared" si="40"/>
        <v>0</v>
      </c>
      <c r="H686" s="6">
        <f>SUMIF('NETSUITE ORIGINAL DATA'!$A$8:$A$5000,$A686,'NETSUITE ORIGINAL DATA'!$E$8:$E$5000)</f>
        <v>0</v>
      </c>
      <c r="I686" s="66">
        <f t="shared" si="41"/>
        <v>0</v>
      </c>
      <c r="K686" s="63">
        <f>SUMIF('ORION ORIGINAL DATA'!$A$8:$A$305,$A686,'ORION ORIGINAL DATA'!$D$8:$D$305)+D686</f>
        <v>0</v>
      </c>
      <c r="L686" s="6">
        <f>SUMIF('NETSUITE ORIGINAL DATA'!$A$8:$A$5000,$A686,'NETSUITE ORIGINAL DATA'!$G$8:$G$5000)</f>
        <v>0</v>
      </c>
      <c r="M686" s="68">
        <f t="shared" si="42"/>
        <v>0</v>
      </c>
      <c r="N686" s="6"/>
      <c r="O686" s="63">
        <f>SUMIF('ORION ORIGINAL DATA'!$A$8:$A$305,$A686,'ORION ORIGINAL DATA'!$E$8:$E$305)-D686</f>
        <v>0</v>
      </c>
      <c r="P686" s="6">
        <f>SUMIF('NETSUITE ORIGINAL DATA'!$A$8:$A$5000,$A686,'NETSUITE ORIGINAL DATA'!$E$8:$E$5000)-SUMIF('NETSUITE ORIGINAL DATA'!$A$8:$A$5000,$A686,'NETSUITE ORIGINAL DATA'!$G$8:$G$5000)</f>
        <v>0</v>
      </c>
      <c r="Q686" s="66">
        <f t="shared" si="43"/>
        <v>0</v>
      </c>
      <c r="R686" s="8"/>
    </row>
    <row r="687" spans="1:18" s="30" customFormat="1" x14ac:dyDescent="0.15">
      <c r="A687" s="15" t="s">
        <v>728</v>
      </c>
      <c r="B687" s="30" t="str">
        <f>IFERROR(VLOOKUP(A687,'NETSUITE ORIGINAL DATA'!$A$8:$J$957,2,FALSE),0)</f>
        <v>GT  Race Car - Assortment red, blue and pink</v>
      </c>
      <c r="C687" s="6"/>
      <c r="D687" s="63">
        <f>IFERROR(VLOOKUP($A687,'ORION ORIGINAL DATA'!$A$231:$H$234,3,0),0)</f>
        <v>0</v>
      </c>
      <c r="E687" s="6">
        <f>IFERROR(VLOOKUP($A687,'ORION ORIGINAL DATA'!$A$237:$H$305,3,0),0)</f>
        <v>0</v>
      </c>
      <c r="F687" s="6">
        <f>SUMIF('ORION ORIGINAL DATA'!$A$8:$A$228,$A687,'ORION ORIGINAL DATA'!$C$8:$C$228)</f>
        <v>2237</v>
      </c>
      <c r="G687" s="8">
        <f t="shared" si="40"/>
        <v>2237</v>
      </c>
      <c r="H687" s="6">
        <f>SUMIF('NETSUITE ORIGINAL DATA'!$A$8:$A$5000,$A687,'NETSUITE ORIGINAL DATA'!$E$8:$E$5000)</f>
        <v>2237</v>
      </c>
      <c r="I687" s="66">
        <f t="shared" si="41"/>
        <v>0</v>
      </c>
      <c r="K687" s="63">
        <f>SUMIF('ORION ORIGINAL DATA'!$A$8:$A$305,$A687,'ORION ORIGINAL DATA'!$D$8:$D$305)+D687</f>
        <v>0</v>
      </c>
      <c r="L687" s="6">
        <f>SUMIF('NETSUITE ORIGINAL DATA'!$A$8:$A$5000,$A687,'NETSUITE ORIGINAL DATA'!$G$8:$G$5000)</f>
        <v>0</v>
      </c>
      <c r="M687" s="68">
        <f t="shared" si="42"/>
        <v>0</v>
      </c>
      <c r="N687" s="6"/>
      <c r="O687" s="63">
        <f>SUMIF('ORION ORIGINAL DATA'!$A$8:$A$305,$A687,'ORION ORIGINAL DATA'!$E$8:$E$305)-D687</f>
        <v>2237</v>
      </c>
      <c r="P687" s="6">
        <f>SUMIF('NETSUITE ORIGINAL DATA'!$A$8:$A$5000,$A687,'NETSUITE ORIGINAL DATA'!$E$8:$E$5000)-SUMIF('NETSUITE ORIGINAL DATA'!$A$8:$A$5000,$A687,'NETSUITE ORIGINAL DATA'!$G$8:$G$5000)</f>
        <v>2237</v>
      </c>
      <c r="Q687" s="66">
        <f t="shared" si="43"/>
        <v>0</v>
      </c>
      <c r="R687" s="8"/>
    </row>
    <row r="688" spans="1:18" s="30" customFormat="1" x14ac:dyDescent="0.15">
      <c r="A688" s="15" t="s">
        <v>729</v>
      </c>
      <c r="B688" s="30" t="str">
        <f>IFERROR(VLOOKUP(A688,'NETSUITE ORIGINAL DATA'!$A$8:$J$957,2,FALSE),0)</f>
        <v>Orange Sand Rake</v>
      </c>
      <c r="C688" s="6"/>
      <c r="D688" s="63">
        <f>IFERROR(VLOOKUP($A688,'ORION ORIGINAL DATA'!$A$231:$H$234,3,0),0)</f>
        <v>0</v>
      </c>
      <c r="E688" s="6">
        <f>IFERROR(VLOOKUP($A688,'ORION ORIGINAL DATA'!$A$237:$H$305,3,0),0)</f>
        <v>0</v>
      </c>
      <c r="F688" s="6">
        <f>SUMIF('ORION ORIGINAL DATA'!$A$8:$A$228,$A688,'ORION ORIGINAL DATA'!$C$8:$C$228)</f>
        <v>0</v>
      </c>
      <c r="G688" s="8">
        <f t="shared" si="40"/>
        <v>0</v>
      </c>
      <c r="H688" s="6">
        <f>SUMIF('NETSUITE ORIGINAL DATA'!$A$8:$A$5000,$A688,'NETSUITE ORIGINAL DATA'!$E$8:$E$5000)</f>
        <v>0</v>
      </c>
      <c r="I688" s="66">
        <f t="shared" si="41"/>
        <v>0</v>
      </c>
      <c r="K688" s="63">
        <f>SUMIF('ORION ORIGINAL DATA'!$A$8:$A$305,$A688,'ORION ORIGINAL DATA'!$D$8:$D$305)+D688</f>
        <v>0</v>
      </c>
      <c r="L688" s="6">
        <f>SUMIF('NETSUITE ORIGINAL DATA'!$A$8:$A$5000,$A688,'NETSUITE ORIGINAL DATA'!$G$8:$G$5000)</f>
        <v>0</v>
      </c>
      <c r="M688" s="68">
        <f t="shared" si="42"/>
        <v>0</v>
      </c>
      <c r="N688" s="6"/>
      <c r="O688" s="63">
        <f>SUMIF('ORION ORIGINAL DATA'!$A$8:$A$305,$A688,'ORION ORIGINAL DATA'!$E$8:$E$305)-D688</f>
        <v>0</v>
      </c>
      <c r="P688" s="6">
        <f>SUMIF('NETSUITE ORIGINAL DATA'!$A$8:$A$5000,$A688,'NETSUITE ORIGINAL DATA'!$E$8:$E$5000)-SUMIF('NETSUITE ORIGINAL DATA'!$A$8:$A$5000,$A688,'NETSUITE ORIGINAL DATA'!$G$8:$G$5000)</f>
        <v>0</v>
      </c>
      <c r="Q688" s="66">
        <f t="shared" si="43"/>
        <v>0</v>
      </c>
      <c r="R688" s="8"/>
    </row>
    <row r="689" spans="1:18" s="30" customFormat="1" x14ac:dyDescent="0.15">
      <c r="A689" s="15" t="s">
        <v>730</v>
      </c>
      <c r="B689" s="30" t="str">
        <f>IFERROR(VLOOKUP(A689,'NETSUITE ORIGINAL DATA'!$A$8:$J$957,2,FALSE),0)</f>
        <v>Green Sand Rake - CC10106972WE</v>
      </c>
      <c r="C689" s="6"/>
      <c r="D689" s="63">
        <f>IFERROR(VLOOKUP($A689,'ORION ORIGINAL DATA'!$A$231:$H$234,3,0),0)</f>
        <v>0</v>
      </c>
      <c r="E689" s="6">
        <f>IFERROR(VLOOKUP($A689,'ORION ORIGINAL DATA'!$A$237:$H$305,3,0),0)</f>
        <v>0</v>
      </c>
      <c r="F689" s="6">
        <f>SUMIF('ORION ORIGINAL DATA'!$A$8:$A$228,$A689,'ORION ORIGINAL DATA'!$C$8:$C$228)</f>
        <v>0</v>
      </c>
      <c r="G689" s="8">
        <f t="shared" si="40"/>
        <v>0</v>
      </c>
      <c r="H689" s="6">
        <f>SUMIF('NETSUITE ORIGINAL DATA'!$A$8:$A$5000,$A689,'NETSUITE ORIGINAL DATA'!$E$8:$E$5000)</f>
        <v>0</v>
      </c>
      <c r="I689" s="66">
        <f t="shared" si="41"/>
        <v>0</v>
      </c>
      <c r="K689" s="63">
        <f>SUMIF('ORION ORIGINAL DATA'!$A$8:$A$305,$A689,'ORION ORIGINAL DATA'!$D$8:$D$305)+D689</f>
        <v>0</v>
      </c>
      <c r="L689" s="6">
        <f>SUMIF('NETSUITE ORIGINAL DATA'!$A$8:$A$5000,$A689,'NETSUITE ORIGINAL DATA'!$G$8:$G$5000)</f>
        <v>0</v>
      </c>
      <c r="M689" s="68">
        <f t="shared" si="42"/>
        <v>0</v>
      </c>
      <c r="N689" s="6"/>
      <c r="O689" s="63">
        <f>SUMIF('ORION ORIGINAL DATA'!$A$8:$A$305,$A689,'ORION ORIGINAL DATA'!$E$8:$E$305)-D689</f>
        <v>0</v>
      </c>
      <c r="P689" s="6">
        <f>SUMIF('NETSUITE ORIGINAL DATA'!$A$8:$A$5000,$A689,'NETSUITE ORIGINAL DATA'!$E$8:$E$5000)-SUMIF('NETSUITE ORIGINAL DATA'!$A$8:$A$5000,$A689,'NETSUITE ORIGINAL DATA'!$G$8:$G$5000)</f>
        <v>0</v>
      </c>
      <c r="Q689" s="66">
        <f t="shared" si="43"/>
        <v>0</v>
      </c>
      <c r="R689" s="8"/>
    </row>
    <row r="690" spans="1:18" s="30" customFormat="1" x14ac:dyDescent="0.15">
      <c r="A690" s="15" t="s">
        <v>731</v>
      </c>
      <c r="B690" s="30" t="str">
        <f>IFERROR(VLOOKUP(A690,'NETSUITE ORIGINAL DATA'!$A$8:$J$957,2,FALSE),0)</f>
        <v>Sand Rake - Red</v>
      </c>
      <c r="C690" s="6"/>
      <c r="D690" s="63">
        <f>IFERROR(VLOOKUP($A690,'ORION ORIGINAL DATA'!$A$231:$H$234,3,0),0)</f>
        <v>0</v>
      </c>
      <c r="E690" s="6">
        <f>IFERROR(VLOOKUP($A690,'ORION ORIGINAL DATA'!$A$237:$H$305,3,0),0)</f>
        <v>0</v>
      </c>
      <c r="F690" s="6">
        <f>SUMIF('ORION ORIGINAL DATA'!$A$8:$A$228,$A690,'ORION ORIGINAL DATA'!$C$8:$C$228)</f>
        <v>0</v>
      </c>
      <c r="G690" s="8">
        <f t="shared" si="40"/>
        <v>0</v>
      </c>
      <c r="H690" s="6">
        <f>SUMIF('NETSUITE ORIGINAL DATA'!$A$8:$A$5000,$A690,'NETSUITE ORIGINAL DATA'!$E$8:$E$5000)</f>
        <v>0</v>
      </c>
      <c r="I690" s="66">
        <f t="shared" si="41"/>
        <v>0</v>
      </c>
      <c r="K690" s="63">
        <f>SUMIF('ORION ORIGINAL DATA'!$A$8:$A$305,$A690,'ORION ORIGINAL DATA'!$D$8:$D$305)+D690</f>
        <v>0</v>
      </c>
      <c r="L690" s="6">
        <f>SUMIF('NETSUITE ORIGINAL DATA'!$A$8:$A$5000,$A690,'NETSUITE ORIGINAL DATA'!$G$8:$G$5000)</f>
        <v>0</v>
      </c>
      <c r="M690" s="68">
        <f t="shared" si="42"/>
        <v>0</v>
      </c>
      <c r="N690" s="6"/>
      <c r="O690" s="63">
        <f>SUMIF('ORION ORIGINAL DATA'!$A$8:$A$305,$A690,'ORION ORIGINAL DATA'!$E$8:$E$305)-D690</f>
        <v>0</v>
      </c>
      <c r="P690" s="6">
        <f>SUMIF('NETSUITE ORIGINAL DATA'!$A$8:$A$5000,$A690,'NETSUITE ORIGINAL DATA'!$E$8:$E$5000)-SUMIF('NETSUITE ORIGINAL DATA'!$A$8:$A$5000,$A690,'NETSUITE ORIGINAL DATA'!$G$8:$G$5000)</f>
        <v>0</v>
      </c>
      <c r="Q690" s="66">
        <f t="shared" si="43"/>
        <v>0</v>
      </c>
      <c r="R690" s="8"/>
    </row>
    <row r="691" spans="1:18" s="30" customFormat="1" x14ac:dyDescent="0.15">
      <c r="A691" s="15" t="s">
        <v>732</v>
      </c>
      <c r="B691" s="30" t="str">
        <f>IFERROR(VLOOKUP(A691,'NETSUITE ORIGINAL DATA'!$A$8:$J$957,2,FALSE),0)</f>
        <v>Sand Rake - Yellow - CC10126691WE</v>
      </c>
      <c r="C691" s="6"/>
      <c r="D691" s="63">
        <f>IFERROR(VLOOKUP($A691,'ORION ORIGINAL DATA'!$A$231:$H$234,3,0),0)</f>
        <v>0</v>
      </c>
      <c r="E691" s="6">
        <f>IFERROR(VLOOKUP($A691,'ORION ORIGINAL DATA'!$A$237:$H$305,3,0),0)</f>
        <v>0</v>
      </c>
      <c r="F691" s="6">
        <f>SUMIF('ORION ORIGINAL DATA'!$A$8:$A$228,$A691,'ORION ORIGINAL DATA'!$C$8:$C$228)</f>
        <v>0</v>
      </c>
      <c r="G691" s="8">
        <f t="shared" si="40"/>
        <v>0</v>
      </c>
      <c r="H691" s="6">
        <f>SUMIF('NETSUITE ORIGINAL DATA'!$A$8:$A$5000,$A691,'NETSUITE ORIGINAL DATA'!$E$8:$E$5000)</f>
        <v>0</v>
      </c>
      <c r="I691" s="66">
        <f t="shared" si="41"/>
        <v>0</v>
      </c>
      <c r="K691" s="63">
        <f>SUMIF('ORION ORIGINAL DATA'!$A$8:$A$305,$A691,'ORION ORIGINAL DATA'!$D$8:$D$305)+D691</f>
        <v>0</v>
      </c>
      <c r="L691" s="6">
        <f>SUMIF('NETSUITE ORIGINAL DATA'!$A$8:$A$5000,$A691,'NETSUITE ORIGINAL DATA'!$G$8:$G$5000)</f>
        <v>0</v>
      </c>
      <c r="M691" s="68">
        <f t="shared" si="42"/>
        <v>0</v>
      </c>
      <c r="N691" s="6"/>
      <c r="O691" s="63">
        <f>SUMIF('ORION ORIGINAL DATA'!$A$8:$A$305,$A691,'ORION ORIGINAL DATA'!$E$8:$E$305)-D691</f>
        <v>0</v>
      </c>
      <c r="P691" s="6">
        <f>SUMIF('NETSUITE ORIGINAL DATA'!$A$8:$A$5000,$A691,'NETSUITE ORIGINAL DATA'!$E$8:$E$5000)-SUMIF('NETSUITE ORIGINAL DATA'!$A$8:$A$5000,$A691,'NETSUITE ORIGINAL DATA'!$G$8:$G$5000)</f>
        <v>0</v>
      </c>
      <c r="Q691" s="66">
        <f t="shared" si="43"/>
        <v>0</v>
      </c>
      <c r="R691" s="8"/>
    </row>
    <row r="692" spans="1:18" s="30" customFormat="1" x14ac:dyDescent="0.15">
      <c r="A692" s="15" t="s">
        <v>733</v>
      </c>
      <c r="B692" s="30">
        <f>IFERROR(VLOOKUP(A692,'NETSUITE ORIGINAL DATA'!$A$8:$J$987,2,FALSE),0)</f>
        <v>0</v>
      </c>
      <c r="C692" s="6"/>
      <c r="D692" s="63">
        <f>IFERROR(VLOOKUP($A692,'ORION ORIGINAL DATA'!$A$231:$H$234,3,0),0)</f>
        <v>0</v>
      </c>
      <c r="E692" s="6">
        <f>IFERROR(VLOOKUP($A692,'ORION ORIGINAL DATA'!$A$237:$H$305,3,0),0)</f>
        <v>0</v>
      </c>
      <c r="F692" s="6">
        <f>SUMIF('ORION ORIGINAL DATA'!$A$8:$A$228,$A692,'ORION ORIGINAL DATA'!$C$8:$C$228)</f>
        <v>0</v>
      </c>
      <c r="G692" s="8">
        <f t="shared" si="40"/>
        <v>0</v>
      </c>
      <c r="H692" s="6">
        <f>SUMIF('NETSUITE ORIGINAL DATA'!$A$8:$A$5000,$A692,'NETSUITE ORIGINAL DATA'!$E$8:$E$5000)</f>
        <v>0</v>
      </c>
      <c r="I692" s="66">
        <f t="shared" si="41"/>
        <v>0</v>
      </c>
      <c r="K692" s="63">
        <f>SUMIF('ORION ORIGINAL DATA'!$A$8:$A$305,$A692,'ORION ORIGINAL DATA'!$D$8:$D$305)+D692</f>
        <v>0</v>
      </c>
      <c r="L692" s="6">
        <f>SUMIF('NETSUITE ORIGINAL DATA'!$A$8:$A$5000,$A692,'NETSUITE ORIGINAL DATA'!$G$8:$G$5000)</f>
        <v>0</v>
      </c>
      <c r="M692" s="68">
        <f t="shared" si="42"/>
        <v>0</v>
      </c>
      <c r="N692" s="6"/>
      <c r="O692" s="63">
        <f>SUMIF('ORION ORIGINAL DATA'!$A$8:$A$305,$A692,'ORION ORIGINAL DATA'!$E$8:$E$305)-D692</f>
        <v>0</v>
      </c>
      <c r="P692" s="6">
        <f>SUMIF('NETSUITE ORIGINAL DATA'!$A$8:$A$5000,$A692,'NETSUITE ORIGINAL DATA'!$E$8:$E$5000)-SUMIF('NETSUITE ORIGINAL DATA'!$A$8:$A$5000,$A692,'NETSUITE ORIGINAL DATA'!$G$8:$G$5000)</f>
        <v>0</v>
      </c>
      <c r="Q692" s="66">
        <f t="shared" si="43"/>
        <v>0</v>
      </c>
      <c r="R692" s="8"/>
    </row>
    <row r="693" spans="1:18" s="30" customFormat="1" x14ac:dyDescent="0.15">
      <c r="A693" s="15" t="s">
        <v>734</v>
      </c>
      <c r="B693" s="30" t="str">
        <f>IFERROR(VLOOKUP(A693,'NETSUITE ORIGINAL DATA'!$A$8:$J$957,2,FALSE),0)</f>
        <v>Green Toys Rescue Boat Assembly in packaging....</v>
      </c>
      <c r="C693" s="6"/>
      <c r="D693" s="63">
        <f>IFERROR(VLOOKUP($A693,'ORION ORIGINAL DATA'!$A$231:$H$234,3,0),0)</f>
        <v>0</v>
      </c>
      <c r="E693" s="6">
        <f>IFERROR(VLOOKUP($A693,'ORION ORIGINAL DATA'!$A$237:$H$305,3,0),0)</f>
        <v>0</v>
      </c>
      <c r="F693" s="6">
        <f>SUMIF('ORION ORIGINAL DATA'!$A$8:$A$228,$A693,'ORION ORIGINAL DATA'!$C$8:$C$228)</f>
        <v>0</v>
      </c>
      <c r="G693" s="8">
        <f t="shared" si="40"/>
        <v>0</v>
      </c>
      <c r="H693" s="6">
        <f>SUMIF('NETSUITE ORIGINAL DATA'!$A$8:$A$5000,$A693,'NETSUITE ORIGINAL DATA'!$E$8:$E$5000)</f>
        <v>0</v>
      </c>
      <c r="I693" s="66">
        <f t="shared" si="41"/>
        <v>0</v>
      </c>
      <c r="K693" s="63">
        <f>SUMIF('ORION ORIGINAL DATA'!$A$8:$A$305,$A693,'ORION ORIGINAL DATA'!$D$8:$D$305)+D693</f>
        <v>0</v>
      </c>
      <c r="L693" s="6">
        <f>SUMIF('NETSUITE ORIGINAL DATA'!$A$8:$A$5000,$A693,'NETSUITE ORIGINAL DATA'!$G$8:$G$5000)</f>
        <v>0</v>
      </c>
      <c r="M693" s="68">
        <f t="shared" si="42"/>
        <v>0</v>
      </c>
      <c r="N693" s="6"/>
      <c r="O693" s="63">
        <f>SUMIF('ORION ORIGINAL DATA'!$A$8:$A$305,$A693,'ORION ORIGINAL DATA'!$E$8:$E$305)-D693</f>
        <v>0</v>
      </c>
      <c r="P693" s="6">
        <f>SUMIF('NETSUITE ORIGINAL DATA'!$A$8:$A$5000,$A693,'NETSUITE ORIGINAL DATA'!$E$8:$E$5000)-SUMIF('NETSUITE ORIGINAL DATA'!$A$8:$A$5000,$A693,'NETSUITE ORIGINAL DATA'!$G$8:$G$5000)</f>
        <v>0</v>
      </c>
      <c r="Q693" s="66">
        <f t="shared" si="43"/>
        <v>0</v>
      </c>
      <c r="R693" s="8"/>
    </row>
    <row r="694" spans="1:18" s="30" customFormat="1" x14ac:dyDescent="0.15">
      <c r="A694" s="15" t="s">
        <v>735</v>
      </c>
      <c r="B694" s="30" t="str">
        <f>IFERROR(VLOOKUP(A694,'NETSUITE ORIGINAL DATA'!$A$8:$J$957,2,FALSE),0)</f>
        <v>GT  Elephant-on-Wheels</v>
      </c>
      <c r="C694" s="6"/>
      <c r="D694" s="63">
        <f>IFERROR(VLOOKUP($A694,'ORION ORIGINAL DATA'!$A$231:$H$234,3,0),0)</f>
        <v>0</v>
      </c>
      <c r="E694" s="6">
        <f>IFERROR(VLOOKUP($A694,'ORION ORIGINAL DATA'!$A$237:$H$305,3,0),0)</f>
        <v>0</v>
      </c>
      <c r="F694" s="6">
        <f>SUMIF('ORION ORIGINAL DATA'!$A$8:$A$228,$A694,'ORION ORIGINAL DATA'!$C$8:$C$228)</f>
        <v>2548</v>
      </c>
      <c r="G694" s="8">
        <f t="shared" si="40"/>
        <v>2548</v>
      </c>
      <c r="H694" s="6">
        <f>SUMIF('NETSUITE ORIGINAL DATA'!$A$8:$A$5000,$A694,'NETSUITE ORIGINAL DATA'!$E$8:$E$5000)</f>
        <v>2548</v>
      </c>
      <c r="I694" s="66">
        <f t="shared" si="41"/>
        <v>0</v>
      </c>
      <c r="K694" s="63">
        <f>SUMIF('ORION ORIGINAL DATA'!$A$8:$A$305,$A694,'ORION ORIGINAL DATA'!$D$8:$D$305)+D694</f>
        <v>2</v>
      </c>
      <c r="L694" s="6">
        <f>SUMIF('NETSUITE ORIGINAL DATA'!$A$8:$A$5000,$A694,'NETSUITE ORIGINAL DATA'!$G$8:$G$5000)</f>
        <v>2</v>
      </c>
      <c r="M694" s="68">
        <f t="shared" si="42"/>
        <v>0</v>
      </c>
      <c r="N694" s="6"/>
      <c r="O694" s="63">
        <f>SUMIF('ORION ORIGINAL DATA'!$A$8:$A$305,$A694,'ORION ORIGINAL DATA'!$E$8:$E$305)-D694</f>
        <v>2546</v>
      </c>
      <c r="P694" s="6">
        <f>SUMIF('NETSUITE ORIGINAL DATA'!$A$8:$A$5000,$A694,'NETSUITE ORIGINAL DATA'!$E$8:$E$5000)-SUMIF('NETSUITE ORIGINAL DATA'!$A$8:$A$5000,$A694,'NETSUITE ORIGINAL DATA'!$G$8:$G$5000)</f>
        <v>2546</v>
      </c>
      <c r="Q694" s="66">
        <f t="shared" si="43"/>
        <v>0</v>
      </c>
      <c r="R694" s="8"/>
    </row>
    <row r="695" spans="1:18" s="30" customFormat="1" x14ac:dyDescent="0.15">
      <c r="A695" s="15" t="s">
        <v>736</v>
      </c>
      <c r="B695" s="30" t="str">
        <f>IFERROR(VLOOKUP(A695,'NETSUITE ORIGINAL DATA'!$A$8:$J$957,2,FALSE),0)</f>
        <v>GT  Elephant-on-Wheels - Elephant with tag only</v>
      </c>
      <c r="C695" s="6"/>
      <c r="D695" s="63">
        <f>IFERROR(VLOOKUP($A695,'ORION ORIGINAL DATA'!$A$231:$H$234,3,0),0)</f>
        <v>0</v>
      </c>
      <c r="E695" s="6">
        <f>IFERROR(VLOOKUP($A695,'ORION ORIGINAL DATA'!$A$237:$H$305,3,0),0)</f>
        <v>0</v>
      </c>
      <c r="F695" s="6">
        <f>SUMIF('ORION ORIGINAL DATA'!$A$8:$A$228,$A695,'ORION ORIGINAL DATA'!$C$8:$C$228)</f>
        <v>0</v>
      </c>
      <c r="G695" s="8">
        <f t="shared" si="40"/>
        <v>0</v>
      </c>
      <c r="H695" s="6">
        <f>SUMIF('NETSUITE ORIGINAL DATA'!$A$8:$A$5000,$A695,'NETSUITE ORIGINAL DATA'!$E$8:$E$5000)</f>
        <v>0</v>
      </c>
      <c r="I695" s="66">
        <f t="shared" si="41"/>
        <v>0</v>
      </c>
      <c r="K695" s="63">
        <f>SUMIF('ORION ORIGINAL DATA'!$A$8:$A$305,$A695,'ORION ORIGINAL DATA'!$D$8:$D$305)+D695</f>
        <v>0</v>
      </c>
      <c r="L695" s="6">
        <f>SUMIF('NETSUITE ORIGINAL DATA'!$A$8:$A$5000,$A695,'NETSUITE ORIGINAL DATA'!$G$8:$G$5000)</f>
        <v>0</v>
      </c>
      <c r="M695" s="68">
        <f t="shared" si="42"/>
        <v>0</v>
      </c>
      <c r="N695" s="6"/>
      <c r="O695" s="63">
        <f>SUMIF('ORION ORIGINAL DATA'!$A$8:$A$305,$A695,'ORION ORIGINAL DATA'!$E$8:$E$305)-D695</f>
        <v>0</v>
      </c>
      <c r="P695" s="6">
        <f>SUMIF('NETSUITE ORIGINAL DATA'!$A$8:$A$5000,$A695,'NETSUITE ORIGINAL DATA'!$E$8:$E$5000)-SUMIF('NETSUITE ORIGINAL DATA'!$A$8:$A$5000,$A695,'NETSUITE ORIGINAL DATA'!$G$8:$G$5000)</f>
        <v>0</v>
      </c>
      <c r="Q695" s="66">
        <f t="shared" si="43"/>
        <v>0</v>
      </c>
      <c r="R695" s="8"/>
    </row>
    <row r="696" spans="1:18" s="30" customFormat="1" x14ac:dyDescent="0.15">
      <c r="A696" s="15" t="s">
        <v>739</v>
      </c>
      <c r="B696" s="30" t="str">
        <f>IFERROR(VLOOKUP(A696,'NETSUITE ORIGINAL DATA'!$A$8:$J$957,2,FALSE),0)</f>
        <v>GT  Turtle-on-Wheels</v>
      </c>
      <c r="C696" s="6"/>
      <c r="D696" s="63">
        <f>IFERROR(VLOOKUP($A696,'ORION ORIGINAL DATA'!$A$231:$H$234,3,0),0)</f>
        <v>0</v>
      </c>
      <c r="E696" s="6">
        <f>IFERROR(VLOOKUP($A696,'ORION ORIGINAL DATA'!$A$237:$H$305,3,0),0)</f>
        <v>0</v>
      </c>
      <c r="F696" s="6">
        <f>SUMIF('ORION ORIGINAL DATA'!$A$8:$A$228,$A696,'ORION ORIGINAL DATA'!$C$8:$C$228)</f>
        <v>1</v>
      </c>
      <c r="G696" s="8">
        <f t="shared" si="40"/>
        <v>1</v>
      </c>
      <c r="H696" s="6">
        <f>SUMIF('NETSUITE ORIGINAL DATA'!$A$8:$A$5000,$A696,'NETSUITE ORIGINAL DATA'!$E$8:$E$5000)</f>
        <v>1</v>
      </c>
      <c r="I696" s="66">
        <f t="shared" si="41"/>
        <v>0</v>
      </c>
      <c r="K696" s="63">
        <f>SUMIF('ORION ORIGINAL DATA'!$A$8:$A$305,$A696,'ORION ORIGINAL DATA'!$D$8:$D$305)+D696</f>
        <v>0</v>
      </c>
      <c r="L696" s="6">
        <f>SUMIF('NETSUITE ORIGINAL DATA'!$A$8:$A$5000,$A696,'NETSUITE ORIGINAL DATA'!$G$8:$G$5000)</f>
        <v>0</v>
      </c>
      <c r="M696" s="68">
        <f t="shared" si="42"/>
        <v>0</v>
      </c>
      <c r="N696" s="6"/>
      <c r="O696" s="63">
        <f>SUMIF('ORION ORIGINAL DATA'!$A$8:$A$305,$A696,'ORION ORIGINAL DATA'!$E$8:$E$305)-D696</f>
        <v>1</v>
      </c>
      <c r="P696" s="6">
        <f>SUMIF('NETSUITE ORIGINAL DATA'!$A$8:$A$5000,$A696,'NETSUITE ORIGINAL DATA'!$E$8:$E$5000)-SUMIF('NETSUITE ORIGINAL DATA'!$A$8:$A$5000,$A696,'NETSUITE ORIGINAL DATA'!$G$8:$G$5000)</f>
        <v>1</v>
      </c>
      <c r="Q696" s="66">
        <f t="shared" si="43"/>
        <v>0</v>
      </c>
      <c r="R696" s="8"/>
    </row>
    <row r="697" spans="1:18" s="30" customFormat="1" x14ac:dyDescent="0.15">
      <c r="A697" s="15" t="s">
        <v>740</v>
      </c>
      <c r="B697" s="30" t="str">
        <f>IFERROR(VLOOKUP(A697,'NETSUITE ORIGINAL DATA'!$A$8:$J$957,2,FALSE),0)</f>
        <v>GT  Rocket - Assorted</v>
      </c>
      <c r="C697" s="6"/>
      <c r="D697" s="63">
        <f>IFERROR(VLOOKUP($A697,'ORION ORIGINAL DATA'!$A$231:$H$234,3,0),0)</f>
        <v>0</v>
      </c>
      <c r="E697" s="6">
        <f>IFERROR(VLOOKUP($A697,'ORION ORIGINAL DATA'!$A$237:$H$305,3,0),0)</f>
        <v>0</v>
      </c>
      <c r="F697" s="6">
        <f>SUMIF('ORION ORIGINAL DATA'!$A$8:$A$228,$A697,'ORION ORIGINAL DATA'!$C$8:$C$228)</f>
        <v>1</v>
      </c>
      <c r="G697" s="8">
        <f t="shared" si="40"/>
        <v>1</v>
      </c>
      <c r="H697" s="6">
        <f>SUMIF('NETSUITE ORIGINAL DATA'!$A$8:$A$5000,$A697,'NETSUITE ORIGINAL DATA'!$E$8:$E$5000)</f>
        <v>1</v>
      </c>
      <c r="I697" s="66">
        <f t="shared" si="41"/>
        <v>0</v>
      </c>
      <c r="K697" s="63">
        <f>SUMIF('ORION ORIGINAL DATA'!$A$8:$A$305,$A697,'ORION ORIGINAL DATA'!$D$8:$D$305)+D697</f>
        <v>0</v>
      </c>
      <c r="L697" s="6">
        <f>SUMIF('NETSUITE ORIGINAL DATA'!$A$8:$A$5000,$A697,'NETSUITE ORIGINAL DATA'!$G$8:$G$5000)</f>
        <v>0</v>
      </c>
      <c r="M697" s="68">
        <f t="shared" si="42"/>
        <v>0</v>
      </c>
      <c r="N697" s="6"/>
      <c r="O697" s="63">
        <f>SUMIF('ORION ORIGINAL DATA'!$A$8:$A$305,$A697,'ORION ORIGINAL DATA'!$E$8:$E$305)-D697</f>
        <v>1</v>
      </c>
      <c r="P697" s="6">
        <f>SUMIF('NETSUITE ORIGINAL DATA'!$A$8:$A$5000,$A697,'NETSUITE ORIGINAL DATA'!$E$8:$E$5000)-SUMIF('NETSUITE ORIGINAL DATA'!$A$8:$A$5000,$A697,'NETSUITE ORIGINAL DATA'!$G$8:$G$5000)</f>
        <v>1</v>
      </c>
      <c r="Q697" s="66">
        <f t="shared" si="43"/>
        <v>0</v>
      </c>
      <c r="R697" s="8"/>
    </row>
    <row r="698" spans="1:18" s="30" customFormat="1" x14ac:dyDescent="0.15">
      <c r="A698" s="15" t="s">
        <v>744</v>
      </c>
      <c r="B698" s="30" t="str">
        <f>IFERROR(VLOOKUP(A698,'NETSUITE ORIGINAL DATA'!$A$8:$J$957,2,FALSE),0)</f>
        <v>Bucket: -3/8", SB 20 carrier coreless, 100% cotton, block creel, bulk spools. 19.5" pre-cut</v>
      </c>
      <c r="C698" s="6"/>
      <c r="D698" s="63">
        <f>IFERROR(VLOOKUP($A698,'ORION ORIGINAL DATA'!$A$231:$H$234,3,0),0)</f>
        <v>0</v>
      </c>
      <c r="E698" s="6">
        <f>IFERROR(VLOOKUP($A698,'ORION ORIGINAL DATA'!$A$237:$H$305,3,0),0)</f>
        <v>0</v>
      </c>
      <c r="F698" s="6">
        <f>SUMIF('ORION ORIGINAL DATA'!$A$8:$A$228,$A698,'ORION ORIGINAL DATA'!$C$8:$C$228)</f>
        <v>0</v>
      </c>
      <c r="G698" s="8">
        <f t="shared" si="40"/>
        <v>0</v>
      </c>
      <c r="H698" s="6">
        <f>SUMIF('NETSUITE ORIGINAL DATA'!$A$8:$A$5000,$A698,'NETSUITE ORIGINAL DATA'!$E$8:$E$5000)</f>
        <v>0</v>
      </c>
      <c r="I698" s="66">
        <f t="shared" si="41"/>
        <v>0</v>
      </c>
      <c r="K698" s="63">
        <f>SUMIF('ORION ORIGINAL DATA'!$A$8:$A$305,$A698,'ORION ORIGINAL DATA'!$D$8:$D$305)+D698</f>
        <v>0</v>
      </c>
      <c r="L698" s="6">
        <f>SUMIF('NETSUITE ORIGINAL DATA'!$A$8:$A$5000,$A698,'NETSUITE ORIGINAL DATA'!$G$8:$G$5000)</f>
        <v>0</v>
      </c>
      <c r="M698" s="68">
        <f t="shared" si="42"/>
        <v>0</v>
      </c>
      <c r="N698" s="6"/>
      <c r="O698" s="63">
        <f>SUMIF('ORION ORIGINAL DATA'!$A$8:$A$305,$A698,'ORION ORIGINAL DATA'!$E$8:$E$305)-D698</f>
        <v>0</v>
      </c>
      <c r="P698" s="6">
        <f>SUMIF('NETSUITE ORIGINAL DATA'!$A$8:$A$5000,$A698,'NETSUITE ORIGINAL DATA'!$E$8:$E$5000)-SUMIF('NETSUITE ORIGINAL DATA'!$A$8:$A$5000,$A698,'NETSUITE ORIGINAL DATA'!$G$8:$G$5000)</f>
        <v>0</v>
      </c>
      <c r="Q698" s="66">
        <f t="shared" si="43"/>
        <v>0</v>
      </c>
      <c r="R698" s="8"/>
    </row>
    <row r="699" spans="1:18" s="30" customFormat="1" x14ac:dyDescent="0.15">
      <c r="A699" s="15" t="s">
        <v>745</v>
      </c>
      <c r="B699" s="30" t="str">
        <f>IFERROR(VLOOKUP(A699,'NETSUITE ORIGINAL DATA'!$A$8:$J$957,2,FALSE),0)</f>
        <v>Wagon: Rope - 24" Pre-cut. 3/8", SB 20 carrier coreless, 100% cotton, block creel, bulk spools.</v>
      </c>
      <c r="C699" s="6"/>
      <c r="D699" s="63">
        <f>IFERROR(VLOOKUP($A699,'ORION ORIGINAL DATA'!$A$231:$H$234,3,0),0)</f>
        <v>0</v>
      </c>
      <c r="E699" s="6">
        <f>IFERROR(VLOOKUP($A699,'ORION ORIGINAL DATA'!$A$237:$H$305,3,0),0)</f>
        <v>0</v>
      </c>
      <c r="F699" s="6">
        <f>SUMIF('ORION ORIGINAL DATA'!$A$8:$A$228,$A699,'ORION ORIGINAL DATA'!$C$8:$C$228)</f>
        <v>0</v>
      </c>
      <c r="G699" s="8">
        <f t="shared" si="40"/>
        <v>0</v>
      </c>
      <c r="H699" s="6">
        <f>SUMIF('NETSUITE ORIGINAL DATA'!$A$8:$A$5000,$A699,'NETSUITE ORIGINAL DATA'!$E$8:$E$5000)</f>
        <v>0</v>
      </c>
      <c r="I699" s="66">
        <f t="shared" si="41"/>
        <v>0</v>
      </c>
      <c r="K699" s="63">
        <f>SUMIF('ORION ORIGINAL DATA'!$A$8:$A$305,$A699,'ORION ORIGINAL DATA'!$D$8:$D$305)+D699</f>
        <v>0</v>
      </c>
      <c r="L699" s="6">
        <f>SUMIF('NETSUITE ORIGINAL DATA'!$A$8:$A$5000,$A699,'NETSUITE ORIGINAL DATA'!$G$8:$G$5000)</f>
        <v>0</v>
      </c>
      <c r="M699" s="68">
        <f t="shared" si="42"/>
        <v>0</v>
      </c>
      <c r="N699" s="6"/>
      <c r="O699" s="63">
        <f>SUMIF('ORION ORIGINAL DATA'!$A$8:$A$305,$A699,'ORION ORIGINAL DATA'!$E$8:$E$305)-D699</f>
        <v>0</v>
      </c>
      <c r="P699" s="6">
        <f>SUMIF('NETSUITE ORIGINAL DATA'!$A$8:$A$5000,$A699,'NETSUITE ORIGINAL DATA'!$E$8:$E$5000)-SUMIF('NETSUITE ORIGINAL DATA'!$A$8:$A$5000,$A699,'NETSUITE ORIGINAL DATA'!$G$8:$G$5000)</f>
        <v>0</v>
      </c>
      <c r="Q699" s="66">
        <f t="shared" si="43"/>
        <v>0</v>
      </c>
      <c r="R699" s="8"/>
    </row>
    <row r="700" spans="1:18" s="30" customFormat="1" x14ac:dyDescent="0.15">
      <c r="A700" s="15" t="s">
        <v>748</v>
      </c>
      <c r="B700" s="30" t="str">
        <f>IFERROR(VLOOKUP(A700,'NETSUITE ORIGINAL DATA'!$A$8:$J$957,2,FALSE),0)</f>
        <v>Safe Seas Book - 6.5x5 w. Cover (7.5K Pricing)</v>
      </c>
      <c r="C700" s="6"/>
      <c r="D700" s="63">
        <f>IFERROR(VLOOKUP($A700,'ORION ORIGINAL DATA'!$A$231:$H$234,3,0),0)</f>
        <v>0</v>
      </c>
      <c r="E700" s="6">
        <f>IFERROR(VLOOKUP($A700,'ORION ORIGINAL DATA'!$A$237:$H$305,3,0),0)</f>
        <v>0</v>
      </c>
      <c r="F700" s="6">
        <f>SUMIF('ORION ORIGINAL DATA'!$A$8:$A$228,$A700,'ORION ORIGINAL DATA'!$C$8:$C$228)</f>
        <v>0</v>
      </c>
      <c r="G700" s="8">
        <f t="shared" si="40"/>
        <v>0</v>
      </c>
      <c r="H700" s="6">
        <f>SUMIF('NETSUITE ORIGINAL DATA'!$A$8:$A$5000,$A700,'NETSUITE ORIGINAL DATA'!$E$8:$E$5000)</f>
        <v>0</v>
      </c>
      <c r="I700" s="66">
        <f t="shared" si="41"/>
        <v>0</v>
      </c>
      <c r="K700" s="63">
        <f>SUMIF('ORION ORIGINAL DATA'!$A$8:$A$305,$A700,'ORION ORIGINAL DATA'!$D$8:$D$305)+D700</f>
        <v>0</v>
      </c>
      <c r="L700" s="6">
        <f>SUMIF('NETSUITE ORIGINAL DATA'!$A$8:$A$5000,$A700,'NETSUITE ORIGINAL DATA'!$G$8:$G$5000)</f>
        <v>0</v>
      </c>
      <c r="M700" s="68">
        <f t="shared" si="42"/>
        <v>0</v>
      </c>
      <c r="N700" s="6"/>
      <c r="O700" s="63">
        <f>SUMIF('ORION ORIGINAL DATA'!$A$8:$A$305,$A700,'ORION ORIGINAL DATA'!$E$8:$E$305)-D700</f>
        <v>0</v>
      </c>
      <c r="P700" s="6">
        <f>SUMIF('NETSUITE ORIGINAL DATA'!$A$8:$A$5000,$A700,'NETSUITE ORIGINAL DATA'!$E$8:$E$5000)-SUMIF('NETSUITE ORIGINAL DATA'!$A$8:$A$5000,$A700,'NETSUITE ORIGINAL DATA'!$G$8:$G$5000)</f>
        <v>0</v>
      </c>
      <c r="Q700" s="66">
        <f t="shared" si="43"/>
        <v>0</v>
      </c>
      <c r="R700" s="8"/>
    </row>
    <row r="701" spans="1:18" s="30" customFormat="1" x14ac:dyDescent="0.15">
      <c r="A701" s="15" t="s">
        <v>749</v>
      </c>
      <c r="B701" s="30" t="str">
        <f>IFERROR(VLOOKUP(A701,'NETSUITE ORIGINAL DATA'!$A$8:$J$957,2,FALSE),0)</f>
        <v>Sodium Chloride Hi Grade Evp NaCl - Lbs.</v>
      </c>
      <c r="C701" s="6"/>
      <c r="D701" s="63">
        <f>IFERROR(VLOOKUP($A701,'ORION ORIGINAL DATA'!$A$231:$H$234,3,0),0)</f>
        <v>0</v>
      </c>
      <c r="E701" s="6">
        <f>IFERROR(VLOOKUP($A701,'ORION ORIGINAL DATA'!$A$237:$H$305,3,0),0)</f>
        <v>0</v>
      </c>
      <c r="F701" s="6">
        <f>SUMIF('ORION ORIGINAL DATA'!$A$8:$A$228,$A701,'ORION ORIGINAL DATA'!$C$8:$C$228)</f>
        <v>0</v>
      </c>
      <c r="G701" s="8">
        <f t="shared" si="40"/>
        <v>0</v>
      </c>
      <c r="H701" s="6">
        <f>SUMIF('NETSUITE ORIGINAL DATA'!$A$8:$A$5000,$A701,'NETSUITE ORIGINAL DATA'!$E$8:$E$5000)</f>
        <v>0</v>
      </c>
      <c r="I701" s="66">
        <f t="shared" si="41"/>
        <v>0</v>
      </c>
      <c r="K701" s="63">
        <f>SUMIF('ORION ORIGINAL DATA'!$A$8:$A$305,$A701,'ORION ORIGINAL DATA'!$D$8:$D$305)+D701</f>
        <v>0</v>
      </c>
      <c r="L701" s="6">
        <f>SUMIF('NETSUITE ORIGINAL DATA'!$A$8:$A$5000,$A701,'NETSUITE ORIGINAL DATA'!$G$8:$G$5000)</f>
        <v>0</v>
      </c>
      <c r="M701" s="68">
        <f t="shared" si="42"/>
        <v>0</v>
      </c>
      <c r="N701" s="6"/>
      <c r="O701" s="63">
        <f>SUMIF('ORION ORIGINAL DATA'!$A$8:$A$305,$A701,'ORION ORIGINAL DATA'!$E$8:$E$305)-D701</f>
        <v>0</v>
      </c>
      <c r="P701" s="6">
        <f>SUMIF('NETSUITE ORIGINAL DATA'!$A$8:$A$5000,$A701,'NETSUITE ORIGINAL DATA'!$E$8:$E$5000)-SUMIF('NETSUITE ORIGINAL DATA'!$A$8:$A$5000,$A701,'NETSUITE ORIGINAL DATA'!$G$8:$G$5000)</f>
        <v>0</v>
      </c>
      <c r="Q701" s="66">
        <f t="shared" si="43"/>
        <v>0</v>
      </c>
      <c r="R701" s="8"/>
    </row>
    <row r="702" spans="1:18" s="30" customFormat="1" x14ac:dyDescent="0.15">
      <c r="A702" s="15" t="s">
        <v>750</v>
      </c>
      <c r="B702" s="30" t="str">
        <f>IFERROR(VLOOKUP(A702,'NETSUITE ORIGINAL DATA'!$A$8:$J$957,2,FALSE),0)</f>
        <v>Green Cup Saucer</v>
      </c>
      <c r="C702" s="6"/>
      <c r="D702" s="63">
        <f>IFERROR(VLOOKUP($A702,'ORION ORIGINAL DATA'!$A$231:$H$234,3,0),0)</f>
        <v>0</v>
      </c>
      <c r="E702" s="6">
        <f>IFERROR(VLOOKUP($A702,'ORION ORIGINAL DATA'!$A$237:$H$305,3,0),0)</f>
        <v>0</v>
      </c>
      <c r="F702" s="6">
        <f>SUMIF('ORION ORIGINAL DATA'!$A$8:$A$228,$A702,'ORION ORIGINAL DATA'!$C$8:$C$228)</f>
        <v>0</v>
      </c>
      <c r="G702" s="8">
        <f t="shared" si="40"/>
        <v>0</v>
      </c>
      <c r="H702" s="6">
        <f>SUMIF('NETSUITE ORIGINAL DATA'!$A$8:$A$5000,$A702,'NETSUITE ORIGINAL DATA'!$E$8:$E$5000)</f>
        <v>0</v>
      </c>
      <c r="I702" s="66">
        <f t="shared" si="41"/>
        <v>0</v>
      </c>
      <c r="K702" s="63">
        <f>SUMIF('ORION ORIGINAL DATA'!$A$8:$A$305,$A702,'ORION ORIGINAL DATA'!$D$8:$D$305)+D702</f>
        <v>0</v>
      </c>
      <c r="L702" s="6">
        <f>SUMIF('NETSUITE ORIGINAL DATA'!$A$8:$A$5000,$A702,'NETSUITE ORIGINAL DATA'!$G$8:$G$5000)</f>
        <v>0</v>
      </c>
      <c r="M702" s="68">
        <f t="shared" si="42"/>
        <v>0</v>
      </c>
      <c r="N702" s="6"/>
      <c r="O702" s="63">
        <f>SUMIF('ORION ORIGINAL DATA'!$A$8:$A$305,$A702,'ORION ORIGINAL DATA'!$E$8:$E$305)-D702</f>
        <v>0</v>
      </c>
      <c r="P702" s="6">
        <f>SUMIF('NETSUITE ORIGINAL DATA'!$A$8:$A$5000,$A702,'NETSUITE ORIGINAL DATA'!$E$8:$E$5000)-SUMIF('NETSUITE ORIGINAL DATA'!$A$8:$A$5000,$A702,'NETSUITE ORIGINAL DATA'!$G$8:$G$5000)</f>
        <v>0</v>
      </c>
      <c r="Q702" s="66">
        <f t="shared" si="43"/>
        <v>0</v>
      </c>
      <c r="R702" s="8"/>
    </row>
    <row r="703" spans="1:18" s="30" customFormat="1" x14ac:dyDescent="0.15">
      <c r="A703" s="15" t="s">
        <v>751</v>
      </c>
      <c r="B703" s="30" t="str">
        <f>IFERROR(VLOOKUP(A703,'NETSUITE ORIGINAL DATA'!$A$8:$J$957,2,FALSE),0)</f>
        <v>Saucer - Blue 298U - CC10126439WE</v>
      </c>
      <c r="C703" s="6"/>
      <c r="D703" s="63">
        <f>IFERROR(VLOOKUP($A703,'ORION ORIGINAL DATA'!$A$231:$H$234,3,0),0)</f>
        <v>0</v>
      </c>
      <c r="E703" s="6">
        <f>IFERROR(VLOOKUP($A703,'ORION ORIGINAL DATA'!$A$237:$H$305,3,0),0)</f>
        <v>0</v>
      </c>
      <c r="F703" s="6">
        <f>SUMIF('ORION ORIGINAL DATA'!$A$8:$A$228,$A703,'ORION ORIGINAL DATA'!$C$8:$C$228)</f>
        <v>0</v>
      </c>
      <c r="G703" s="8">
        <f t="shared" si="40"/>
        <v>0</v>
      </c>
      <c r="H703" s="6">
        <f>SUMIF('NETSUITE ORIGINAL DATA'!$A$8:$A$5000,$A703,'NETSUITE ORIGINAL DATA'!$E$8:$E$5000)</f>
        <v>0</v>
      </c>
      <c r="I703" s="66">
        <f t="shared" si="41"/>
        <v>0</v>
      </c>
      <c r="K703" s="63">
        <f>SUMIF('ORION ORIGINAL DATA'!$A$8:$A$305,$A703,'ORION ORIGINAL DATA'!$D$8:$D$305)+D703</f>
        <v>0</v>
      </c>
      <c r="L703" s="6">
        <f>SUMIF('NETSUITE ORIGINAL DATA'!$A$8:$A$5000,$A703,'NETSUITE ORIGINAL DATA'!$G$8:$G$5000)</f>
        <v>0</v>
      </c>
      <c r="M703" s="68">
        <f t="shared" si="42"/>
        <v>0</v>
      </c>
      <c r="N703" s="6"/>
      <c r="O703" s="63">
        <f>SUMIF('ORION ORIGINAL DATA'!$A$8:$A$305,$A703,'ORION ORIGINAL DATA'!$E$8:$E$305)-D703</f>
        <v>0</v>
      </c>
      <c r="P703" s="6">
        <f>SUMIF('NETSUITE ORIGINAL DATA'!$A$8:$A$5000,$A703,'NETSUITE ORIGINAL DATA'!$E$8:$E$5000)-SUMIF('NETSUITE ORIGINAL DATA'!$A$8:$A$5000,$A703,'NETSUITE ORIGINAL DATA'!$G$8:$G$5000)</f>
        <v>0</v>
      </c>
      <c r="Q703" s="66">
        <f t="shared" si="43"/>
        <v>0</v>
      </c>
      <c r="R703" s="8"/>
    </row>
    <row r="704" spans="1:18" s="30" customFormat="1" x14ac:dyDescent="0.15">
      <c r="A704" s="15" t="s">
        <v>752</v>
      </c>
      <c r="B704" s="30" t="str">
        <f>IFERROR(VLOOKUP(A704,'NETSUITE ORIGINAL DATA'!$A$8:$J$957,2,FALSE),0)</f>
        <v>PBK Lavender Cup Saucer</v>
      </c>
      <c r="C704" s="6"/>
      <c r="D704" s="63">
        <f>IFERROR(VLOOKUP($A704,'ORION ORIGINAL DATA'!$A$231:$H$234,3,0),0)</f>
        <v>0</v>
      </c>
      <c r="E704" s="6">
        <f>IFERROR(VLOOKUP($A704,'ORION ORIGINAL DATA'!$A$237:$H$305,3,0),0)</f>
        <v>0</v>
      </c>
      <c r="F704" s="6">
        <f>SUMIF('ORION ORIGINAL DATA'!$A$8:$A$228,$A704,'ORION ORIGINAL DATA'!$C$8:$C$228)</f>
        <v>0</v>
      </c>
      <c r="G704" s="8">
        <f t="shared" si="40"/>
        <v>0</v>
      </c>
      <c r="H704" s="6">
        <f>SUMIF('NETSUITE ORIGINAL DATA'!$A$8:$A$5000,$A704,'NETSUITE ORIGINAL DATA'!$E$8:$E$5000)</f>
        <v>0</v>
      </c>
      <c r="I704" s="66">
        <f t="shared" si="41"/>
        <v>0</v>
      </c>
      <c r="K704" s="63">
        <f>SUMIF('ORION ORIGINAL DATA'!$A$8:$A$305,$A704,'ORION ORIGINAL DATA'!$D$8:$D$305)+D704</f>
        <v>0</v>
      </c>
      <c r="L704" s="6">
        <f>SUMIF('NETSUITE ORIGINAL DATA'!$A$8:$A$5000,$A704,'NETSUITE ORIGINAL DATA'!$G$8:$G$5000)</f>
        <v>0</v>
      </c>
      <c r="M704" s="68">
        <f t="shared" si="42"/>
        <v>0</v>
      </c>
      <c r="N704" s="6"/>
      <c r="O704" s="63">
        <f>SUMIF('ORION ORIGINAL DATA'!$A$8:$A$305,$A704,'ORION ORIGINAL DATA'!$E$8:$E$305)-D704</f>
        <v>0</v>
      </c>
      <c r="P704" s="6">
        <f>SUMIF('NETSUITE ORIGINAL DATA'!$A$8:$A$5000,$A704,'NETSUITE ORIGINAL DATA'!$E$8:$E$5000)-SUMIF('NETSUITE ORIGINAL DATA'!$A$8:$A$5000,$A704,'NETSUITE ORIGINAL DATA'!$G$8:$G$5000)</f>
        <v>0</v>
      </c>
      <c r="Q704" s="66">
        <f t="shared" si="43"/>
        <v>0</v>
      </c>
      <c r="R704" s="8"/>
    </row>
    <row r="705" spans="1:18" s="30" customFormat="1" x14ac:dyDescent="0.15">
      <c r="A705" s="15" t="s">
        <v>753</v>
      </c>
      <c r="B705" s="30" t="str">
        <f>IFERROR(VLOOKUP(A705,'NETSUITE ORIGINAL DATA'!$A$8:$J$957,2,FALSE),0)</f>
        <v>Pizza Parlor Pizza Sauce</v>
      </c>
      <c r="C705" s="6"/>
      <c r="D705" s="63">
        <f>IFERROR(VLOOKUP($A705,'ORION ORIGINAL DATA'!$A$231:$H$234,3,0),0)</f>
        <v>0</v>
      </c>
      <c r="E705" s="6">
        <f>IFERROR(VLOOKUP($A705,'ORION ORIGINAL DATA'!$A$237:$H$305,3,0),0)</f>
        <v>0</v>
      </c>
      <c r="F705" s="6">
        <f>SUMIF('ORION ORIGINAL DATA'!$A$8:$A$228,$A705,'ORION ORIGINAL DATA'!$C$8:$C$228)</f>
        <v>0</v>
      </c>
      <c r="G705" s="8">
        <f t="shared" si="40"/>
        <v>0</v>
      </c>
      <c r="H705" s="6">
        <f>SUMIF('NETSUITE ORIGINAL DATA'!$A$8:$A$5000,$A705,'NETSUITE ORIGINAL DATA'!$E$8:$E$5000)</f>
        <v>0</v>
      </c>
      <c r="I705" s="66">
        <f t="shared" si="41"/>
        <v>0</v>
      </c>
      <c r="K705" s="63">
        <f>SUMIF('ORION ORIGINAL DATA'!$A$8:$A$305,$A705,'ORION ORIGINAL DATA'!$D$8:$D$305)+D705</f>
        <v>0</v>
      </c>
      <c r="L705" s="6">
        <f>SUMIF('NETSUITE ORIGINAL DATA'!$A$8:$A$5000,$A705,'NETSUITE ORIGINAL DATA'!$G$8:$G$5000)</f>
        <v>0</v>
      </c>
      <c r="M705" s="68">
        <f t="shared" si="42"/>
        <v>0</v>
      </c>
      <c r="N705" s="6"/>
      <c r="O705" s="63">
        <f>SUMIF('ORION ORIGINAL DATA'!$A$8:$A$305,$A705,'ORION ORIGINAL DATA'!$E$8:$E$305)-D705</f>
        <v>0</v>
      </c>
      <c r="P705" s="6">
        <f>SUMIF('NETSUITE ORIGINAL DATA'!$A$8:$A$5000,$A705,'NETSUITE ORIGINAL DATA'!$E$8:$E$5000)-SUMIF('NETSUITE ORIGINAL DATA'!$A$8:$A$5000,$A705,'NETSUITE ORIGINAL DATA'!$G$8:$G$5000)</f>
        <v>0</v>
      </c>
      <c r="Q705" s="66">
        <f t="shared" si="43"/>
        <v>0</v>
      </c>
      <c r="R705" s="8"/>
    </row>
    <row r="706" spans="1:18" s="30" customFormat="1" x14ac:dyDescent="0.15">
      <c r="A706" s="15" t="s">
        <v>754</v>
      </c>
      <c r="B706" s="30" t="str">
        <f>IFERROR(VLOOKUP(A706,'NETSUITE ORIGINAL DATA'!$A$8:$J$957,2,FALSE),0)</f>
        <v>Saucer - Purple 264C - CC10107344WE</v>
      </c>
      <c r="C706" s="6"/>
      <c r="D706" s="63">
        <f>IFERROR(VLOOKUP($A706,'ORION ORIGINAL DATA'!$A$231:$H$234,3,0),0)</f>
        <v>0</v>
      </c>
      <c r="E706" s="6">
        <f>IFERROR(VLOOKUP($A706,'ORION ORIGINAL DATA'!$A$237:$H$305,3,0),0)</f>
        <v>0</v>
      </c>
      <c r="F706" s="6">
        <f>SUMIF('ORION ORIGINAL DATA'!$A$8:$A$228,$A706,'ORION ORIGINAL DATA'!$C$8:$C$228)</f>
        <v>0</v>
      </c>
      <c r="G706" s="8">
        <f t="shared" si="40"/>
        <v>0</v>
      </c>
      <c r="H706" s="6">
        <f>SUMIF('NETSUITE ORIGINAL DATA'!$A$8:$A$5000,$A706,'NETSUITE ORIGINAL DATA'!$E$8:$E$5000)</f>
        <v>0</v>
      </c>
      <c r="I706" s="66">
        <f t="shared" si="41"/>
        <v>0</v>
      </c>
      <c r="K706" s="63">
        <f>SUMIF('ORION ORIGINAL DATA'!$A$8:$A$305,$A706,'ORION ORIGINAL DATA'!$D$8:$D$305)+D706</f>
        <v>0</v>
      </c>
      <c r="L706" s="6">
        <f>SUMIF('NETSUITE ORIGINAL DATA'!$A$8:$A$5000,$A706,'NETSUITE ORIGINAL DATA'!$G$8:$G$5000)</f>
        <v>0</v>
      </c>
      <c r="M706" s="68">
        <f t="shared" si="42"/>
        <v>0</v>
      </c>
      <c r="N706" s="6"/>
      <c r="O706" s="63">
        <f>SUMIF('ORION ORIGINAL DATA'!$A$8:$A$305,$A706,'ORION ORIGINAL DATA'!$E$8:$E$305)-D706</f>
        <v>0</v>
      </c>
      <c r="P706" s="6">
        <f>SUMIF('NETSUITE ORIGINAL DATA'!$A$8:$A$5000,$A706,'NETSUITE ORIGINAL DATA'!$E$8:$E$5000)-SUMIF('NETSUITE ORIGINAL DATA'!$A$8:$A$5000,$A706,'NETSUITE ORIGINAL DATA'!$G$8:$G$5000)</f>
        <v>0</v>
      </c>
      <c r="Q706" s="66">
        <f t="shared" si="43"/>
        <v>0</v>
      </c>
      <c r="R706" s="8"/>
    </row>
    <row r="707" spans="1:18" s="30" customFormat="1" x14ac:dyDescent="0.15">
      <c r="A707" s="15" t="s">
        <v>755</v>
      </c>
      <c r="B707" s="30" t="str">
        <f>IFERROR(VLOOKUP(A707,'NETSUITE ORIGINAL DATA'!$A$8:$J$957,2,FALSE),0)</f>
        <v>Saw - Green - CC10106972WE</v>
      </c>
      <c r="C707" s="6"/>
      <c r="D707" s="63">
        <f>IFERROR(VLOOKUP($A707,'ORION ORIGINAL DATA'!$A$231:$H$234,3,0),0)</f>
        <v>0</v>
      </c>
      <c r="E707" s="6">
        <f>IFERROR(VLOOKUP($A707,'ORION ORIGINAL DATA'!$A$237:$H$305,3,0),0)</f>
        <v>0</v>
      </c>
      <c r="F707" s="6">
        <f>SUMIF('ORION ORIGINAL DATA'!$A$8:$A$228,$A707,'ORION ORIGINAL DATA'!$C$8:$C$228)</f>
        <v>0</v>
      </c>
      <c r="G707" s="8">
        <f t="shared" si="40"/>
        <v>0</v>
      </c>
      <c r="H707" s="6">
        <f>SUMIF('NETSUITE ORIGINAL DATA'!$A$8:$A$5000,$A707,'NETSUITE ORIGINAL DATA'!$E$8:$E$5000)</f>
        <v>0</v>
      </c>
      <c r="I707" s="66">
        <f t="shared" si="41"/>
        <v>0</v>
      </c>
      <c r="K707" s="63">
        <f>SUMIF('ORION ORIGINAL DATA'!$A$8:$A$305,$A707,'ORION ORIGINAL DATA'!$D$8:$D$305)+D707</f>
        <v>0</v>
      </c>
      <c r="L707" s="6">
        <f>SUMIF('NETSUITE ORIGINAL DATA'!$A$8:$A$5000,$A707,'NETSUITE ORIGINAL DATA'!$G$8:$G$5000)</f>
        <v>0</v>
      </c>
      <c r="M707" s="68">
        <f t="shared" si="42"/>
        <v>0</v>
      </c>
      <c r="N707" s="6"/>
      <c r="O707" s="63">
        <f>SUMIF('ORION ORIGINAL DATA'!$A$8:$A$305,$A707,'ORION ORIGINAL DATA'!$E$8:$E$305)-D707</f>
        <v>0</v>
      </c>
      <c r="P707" s="6">
        <f>SUMIF('NETSUITE ORIGINAL DATA'!$A$8:$A$5000,$A707,'NETSUITE ORIGINAL DATA'!$E$8:$E$5000)-SUMIF('NETSUITE ORIGINAL DATA'!$A$8:$A$5000,$A707,'NETSUITE ORIGINAL DATA'!$G$8:$G$5000)</f>
        <v>0</v>
      </c>
      <c r="Q707" s="66">
        <f t="shared" si="43"/>
        <v>0</v>
      </c>
      <c r="R707" s="8"/>
    </row>
    <row r="708" spans="1:18" s="30" customFormat="1" x14ac:dyDescent="0.15">
      <c r="A708" s="15" t="s">
        <v>756</v>
      </c>
      <c r="B708" s="30" t="str">
        <f>IFERROR(VLOOKUP(A708,'NETSUITE ORIGINAL DATA'!$A$8:$J$957,2,FALSE),0)</f>
        <v>Saw - Yellow - CC10106976WE</v>
      </c>
      <c r="C708" s="6"/>
      <c r="D708" s="63">
        <f>IFERROR(VLOOKUP($A708,'ORION ORIGINAL DATA'!$A$231:$H$234,3,0),0)</f>
        <v>0</v>
      </c>
      <c r="E708" s="6">
        <f>IFERROR(VLOOKUP($A708,'ORION ORIGINAL DATA'!$A$237:$H$305,3,0),0)</f>
        <v>0</v>
      </c>
      <c r="F708" s="6">
        <f>SUMIF('ORION ORIGINAL DATA'!$A$8:$A$228,$A708,'ORION ORIGINAL DATA'!$C$8:$C$228)</f>
        <v>0</v>
      </c>
      <c r="G708" s="8">
        <f t="shared" si="40"/>
        <v>0</v>
      </c>
      <c r="H708" s="6">
        <f>SUMIF('NETSUITE ORIGINAL DATA'!$A$8:$A$5000,$A708,'NETSUITE ORIGINAL DATA'!$E$8:$E$5000)</f>
        <v>0</v>
      </c>
      <c r="I708" s="66">
        <f t="shared" si="41"/>
        <v>0</v>
      </c>
      <c r="K708" s="63">
        <f>SUMIF('ORION ORIGINAL DATA'!$A$8:$A$305,$A708,'ORION ORIGINAL DATA'!$D$8:$D$305)+D708</f>
        <v>0</v>
      </c>
      <c r="L708" s="6">
        <f>SUMIF('NETSUITE ORIGINAL DATA'!$A$8:$A$5000,$A708,'NETSUITE ORIGINAL DATA'!$G$8:$G$5000)</f>
        <v>0</v>
      </c>
      <c r="M708" s="68">
        <f t="shared" si="42"/>
        <v>0</v>
      </c>
      <c r="N708" s="6"/>
      <c r="O708" s="63">
        <f>SUMIF('ORION ORIGINAL DATA'!$A$8:$A$305,$A708,'ORION ORIGINAL DATA'!$E$8:$E$305)-D708</f>
        <v>0</v>
      </c>
      <c r="P708" s="6">
        <f>SUMIF('NETSUITE ORIGINAL DATA'!$A$8:$A$5000,$A708,'NETSUITE ORIGINAL DATA'!$E$8:$E$5000)-SUMIF('NETSUITE ORIGINAL DATA'!$A$8:$A$5000,$A708,'NETSUITE ORIGINAL DATA'!$G$8:$G$5000)</f>
        <v>0</v>
      </c>
      <c r="Q708" s="66">
        <f t="shared" si="43"/>
        <v>0</v>
      </c>
      <c r="R708" s="8"/>
    </row>
    <row r="709" spans="1:18" s="30" customFormat="1" x14ac:dyDescent="0.15">
      <c r="A709" s="15" t="s">
        <v>757</v>
      </c>
      <c r="B709" s="30" t="str">
        <f>IFERROR(VLOOKUP(A709,'NETSUITE ORIGINAL DATA'!$A$8:$J$957,2,FALSE),0)</f>
        <v>Green Toys Sport Boat and Book Display......</v>
      </c>
      <c r="C709" s="6"/>
      <c r="D709" s="63">
        <f>IFERROR(VLOOKUP($A709,'ORION ORIGINAL DATA'!$A$231:$H$234,3,0),0)</f>
        <v>0</v>
      </c>
      <c r="E709" s="6">
        <f>IFERROR(VLOOKUP($A709,'ORION ORIGINAL DATA'!$A$237:$H$305,3,0),0)</f>
        <v>0</v>
      </c>
      <c r="F709" s="6">
        <f>SUMIF('ORION ORIGINAL DATA'!$A$8:$A$228,$A709,'ORION ORIGINAL DATA'!$C$8:$C$228)</f>
        <v>0</v>
      </c>
      <c r="G709" s="8">
        <f t="shared" si="40"/>
        <v>0</v>
      </c>
      <c r="H709" s="6">
        <f>SUMIF('NETSUITE ORIGINAL DATA'!$A$8:$A$5000,$A709,'NETSUITE ORIGINAL DATA'!$E$8:$E$5000)</f>
        <v>0</v>
      </c>
      <c r="I709" s="66">
        <f t="shared" si="41"/>
        <v>0</v>
      </c>
      <c r="K709" s="63">
        <f>SUMIF('ORION ORIGINAL DATA'!$A$8:$A$305,$A709,'ORION ORIGINAL DATA'!$D$8:$D$305)+D709</f>
        <v>0</v>
      </c>
      <c r="L709" s="6">
        <f>SUMIF('NETSUITE ORIGINAL DATA'!$A$8:$A$5000,$A709,'NETSUITE ORIGINAL DATA'!$G$8:$G$5000)</f>
        <v>0</v>
      </c>
      <c r="M709" s="68">
        <f t="shared" si="42"/>
        <v>0</v>
      </c>
      <c r="N709" s="6"/>
      <c r="O709" s="63">
        <f>SUMIF('ORION ORIGINAL DATA'!$A$8:$A$305,$A709,'ORION ORIGINAL DATA'!$E$8:$E$305)-D709</f>
        <v>0</v>
      </c>
      <c r="P709" s="6">
        <f>SUMIF('NETSUITE ORIGINAL DATA'!$A$8:$A$5000,$A709,'NETSUITE ORIGINAL DATA'!$E$8:$E$5000)-SUMIF('NETSUITE ORIGINAL DATA'!$A$8:$A$5000,$A709,'NETSUITE ORIGINAL DATA'!$G$8:$G$5000)</f>
        <v>0</v>
      </c>
      <c r="Q709" s="66">
        <f t="shared" si="43"/>
        <v>0</v>
      </c>
      <c r="R709" s="8"/>
    </row>
    <row r="710" spans="1:18" s="30" customFormat="1" x14ac:dyDescent="0.15">
      <c r="A710" s="15" t="s">
        <v>758</v>
      </c>
      <c r="B710" s="30" t="str">
        <f>IFERROR(VLOOKUP(A710,'NETSUITE ORIGINAL DATA'!$A$8:$J$957,2,FALSE),0)</f>
        <v>Green Eats Snack Bowls - 4 per set - Assorted Case Pack</v>
      </c>
      <c r="C710" s="6"/>
      <c r="D710" s="63">
        <f>IFERROR(VLOOKUP($A710,'ORION ORIGINAL DATA'!$A$231:$H$234,3,0),0)</f>
        <v>0</v>
      </c>
      <c r="E710" s="6">
        <f>IFERROR(VLOOKUP($A710,'ORION ORIGINAL DATA'!$A$237:$H$305,3,0),0)</f>
        <v>0</v>
      </c>
      <c r="F710" s="6">
        <f>SUMIF('ORION ORIGINAL DATA'!$A$8:$A$228,$A710,'ORION ORIGINAL DATA'!$C$8:$C$228)</f>
        <v>0</v>
      </c>
      <c r="G710" s="8">
        <f t="shared" si="40"/>
        <v>0</v>
      </c>
      <c r="H710" s="6">
        <f>SUMIF('NETSUITE ORIGINAL DATA'!$A$8:$A$5000,$A710,'NETSUITE ORIGINAL DATA'!$E$8:$E$5000)</f>
        <v>0</v>
      </c>
      <c r="I710" s="66">
        <f t="shared" si="41"/>
        <v>0</v>
      </c>
      <c r="K710" s="63">
        <f>SUMIF('ORION ORIGINAL DATA'!$A$8:$A$305,$A710,'ORION ORIGINAL DATA'!$D$8:$D$305)+D710</f>
        <v>0</v>
      </c>
      <c r="L710" s="6">
        <f>SUMIF('NETSUITE ORIGINAL DATA'!$A$8:$A$5000,$A710,'NETSUITE ORIGINAL DATA'!$G$8:$G$5000)</f>
        <v>0</v>
      </c>
      <c r="M710" s="68">
        <f t="shared" si="42"/>
        <v>0</v>
      </c>
      <c r="N710" s="6"/>
      <c r="O710" s="63">
        <f>SUMIF('ORION ORIGINAL DATA'!$A$8:$A$305,$A710,'ORION ORIGINAL DATA'!$E$8:$E$305)-D710</f>
        <v>0</v>
      </c>
      <c r="P710" s="6">
        <f>SUMIF('NETSUITE ORIGINAL DATA'!$A$8:$A$5000,$A710,'NETSUITE ORIGINAL DATA'!$E$8:$E$5000)-SUMIF('NETSUITE ORIGINAL DATA'!$A$8:$A$5000,$A710,'NETSUITE ORIGINAL DATA'!$G$8:$G$5000)</f>
        <v>0</v>
      </c>
      <c r="Q710" s="66">
        <f t="shared" si="43"/>
        <v>0</v>
      </c>
      <c r="R710" s="8"/>
    </row>
    <row r="711" spans="1:18" s="30" customFormat="1" x14ac:dyDescent="0.15">
      <c r="A711" s="15" t="s">
        <v>759</v>
      </c>
      <c r="B711" s="30" t="str">
        <f>IFERROR(VLOOKUP(A711,'NETSUITE ORIGINAL DATA'!$A$8:$J$957,2,FALSE),0)</f>
        <v>Green Eats Snack Bowls - 4 per set - Blue</v>
      </c>
      <c r="C711" s="6"/>
      <c r="D711" s="63">
        <f>IFERROR(VLOOKUP($A711,'ORION ORIGINAL DATA'!$A$231:$H$234,3,0),0)</f>
        <v>0</v>
      </c>
      <c r="E711" s="6">
        <f>IFERROR(VLOOKUP($A711,'ORION ORIGINAL DATA'!$A$237:$H$305,3,0),0)</f>
        <v>0</v>
      </c>
      <c r="F711" s="6">
        <f>SUMIF('ORION ORIGINAL DATA'!$A$8:$A$228,$A711,'ORION ORIGINAL DATA'!$C$8:$C$228)</f>
        <v>0</v>
      </c>
      <c r="G711" s="8">
        <f t="shared" si="40"/>
        <v>0</v>
      </c>
      <c r="H711" s="6">
        <f>SUMIF('NETSUITE ORIGINAL DATA'!$A$8:$A$5000,$A711,'NETSUITE ORIGINAL DATA'!$E$8:$E$5000)</f>
        <v>0</v>
      </c>
      <c r="I711" s="66">
        <f t="shared" si="41"/>
        <v>0</v>
      </c>
      <c r="K711" s="63">
        <f>SUMIF('ORION ORIGINAL DATA'!$A$8:$A$305,$A711,'ORION ORIGINAL DATA'!$D$8:$D$305)+D711</f>
        <v>0</v>
      </c>
      <c r="L711" s="6">
        <f>SUMIF('NETSUITE ORIGINAL DATA'!$A$8:$A$5000,$A711,'NETSUITE ORIGINAL DATA'!$G$8:$G$5000)</f>
        <v>0</v>
      </c>
      <c r="M711" s="68">
        <f t="shared" si="42"/>
        <v>0</v>
      </c>
      <c r="N711" s="6"/>
      <c r="O711" s="63">
        <f>SUMIF('ORION ORIGINAL DATA'!$A$8:$A$305,$A711,'ORION ORIGINAL DATA'!$E$8:$E$305)-D711</f>
        <v>0</v>
      </c>
      <c r="P711" s="6">
        <f>SUMIF('NETSUITE ORIGINAL DATA'!$A$8:$A$5000,$A711,'NETSUITE ORIGINAL DATA'!$E$8:$E$5000)-SUMIF('NETSUITE ORIGINAL DATA'!$A$8:$A$5000,$A711,'NETSUITE ORIGINAL DATA'!$G$8:$G$5000)</f>
        <v>0</v>
      </c>
      <c r="Q711" s="66">
        <f t="shared" si="43"/>
        <v>0</v>
      </c>
      <c r="R711" s="8"/>
    </row>
    <row r="712" spans="1:18" s="30" customFormat="1" x14ac:dyDescent="0.15">
      <c r="A712" s="15" t="s">
        <v>760</v>
      </c>
      <c r="B712" s="30" t="str">
        <f>IFERROR(VLOOKUP(A712,'NETSUITE ORIGINAL DATA'!$A$8:$J$957,2,FALSE),0)</f>
        <v>Green Eats Snack Bowls- 4 per set - Green</v>
      </c>
      <c r="C712" s="6"/>
      <c r="D712" s="63">
        <f>IFERROR(VLOOKUP($A712,'ORION ORIGINAL DATA'!$A$231:$H$234,3,0),0)</f>
        <v>0</v>
      </c>
      <c r="E712" s="6">
        <f>IFERROR(VLOOKUP($A712,'ORION ORIGINAL DATA'!$A$237:$H$305,3,0),0)</f>
        <v>0</v>
      </c>
      <c r="F712" s="6">
        <f>SUMIF('ORION ORIGINAL DATA'!$A$8:$A$228,$A712,'ORION ORIGINAL DATA'!$C$8:$C$228)</f>
        <v>0</v>
      </c>
      <c r="G712" s="8">
        <f t="shared" si="40"/>
        <v>0</v>
      </c>
      <c r="H712" s="6">
        <f>SUMIF('NETSUITE ORIGINAL DATA'!$A$8:$A$5000,$A712,'NETSUITE ORIGINAL DATA'!$E$8:$E$5000)</f>
        <v>0</v>
      </c>
      <c r="I712" s="66">
        <f t="shared" si="41"/>
        <v>0</v>
      </c>
      <c r="K712" s="63">
        <f>SUMIF('ORION ORIGINAL DATA'!$A$8:$A$305,$A712,'ORION ORIGINAL DATA'!$D$8:$D$305)+D712</f>
        <v>0</v>
      </c>
      <c r="L712" s="6">
        <f>SUMIF('NETSUITE ORIGINAL DATA'!$A$8:$A$5000,$A712,'NETSUITE ORIGINAL DATA'!$G$8:$G$5000)</f>
        <v>0</v>
      </c>
      <c r="M712" s="68">
        <f t="shared" si="42"/>
        <v>0</v>
      </c>
      <c r="N712" s="6"/>
      <c r="O712" s="63">
        <f>SUMIF('ORION ORIGINAL DATA'!$A$8:$A$305,$A712,'ORION ORIGINAL DATA'!$E$8:$E$305)-D712</f>
        <v>0</v>
      </c>
      <c r="P712" s="6">
        <f>SUMIF('NETSUITE ORIGINAL DATA'!$A$8:$A$5000,$A712,'NETSUITE ORIGINAL DATA'!$E$8:$E$5000)-SUMIF('NETSUITE ORIGINAL DATA'!$A$8:$A$5000,$A712,'NETSUITE ORIGINAL DATA'!$G$8:$G$5000)</f>
        <v>0</v>
      </c>
      <c r="Q712" s="66">
        <f t="shared" si="43"/>
        <v>0</v>
      </c>
      <c r="R712" s="8"/>
    </row>
    <row r="713" spans="1:18" s="30" customFormat="1" x14ac:dyDescent="0.15">
      <c r="A713" s="15" t="s">
        <v>761</v>
      </c>
      <c r="B713" s="30" t="str">
        <f>IFERROR(VLOOKUP(A713,'NETSUITE ORIGINAL DATA'!$A$8:$J$957,2,FALSE),0)</f>
        <v>Green Eats Snack Bowls - 4 per set - Orange</v>
      </c>
      <c r="C713" s="6"/>
      <c r="D713" s="63">
        <f>IFERROR(VLOOKUP($A713,'ORION ORIGINAL DATA'!$A$231:$H$234,3,0),0)</f>
        <v>0</v>
      </c>
      <c r="E713" s="6">
        <f>IFERROR(VLOOKUP($A713,'ORION ORIGINAL DATA'!$A$237:$H$305,3,0),0)</f>
        <v>0</v>
      </c>
      <c r="F713" s="6">
        <f>SUMIF('ORION ORIGINAL DATA'!$A$8:$A$228,$A713,'ORION ORIGINAL DATA'!$C$8:$C$228)</f>
        <v>11</v>
      </c>
      <c r="G713" s="8">
        <f t="shared" si="40"/>
        <v>11</v>
      </c>
      <c r="H713" s="6">
        <f>SUMIF('NETSUITE ORIGINAL DATA'!$A$8:$A$5000,$A713,'NETSUITE ORIGINAL DATA'!$E$8:$E$5000)</f>
        <v>11</v>
      </c>
      <c r="I713" s="66">
        <f t="shared" si="41"/>
        <v>0</v>
      </c>
      <c r="K713" s="63">
        <f>SUMIF('ORION ORIGINAL DATA'!$A$8:$A$305,$A713,'ORION ORIGINAL DATA'!$D$8:$D$305)+D713</f>
        <v>0</v>
      </c>
      <c r="L713" s="6">
        <f>SUMIF('NETSUITE ORIGINAL DATA'!$A$8:$A$5000,$A713,'NETSUITE ORIGINAL DATA'!$G$8:$G$5000)</f>
        <v>0</v>
      </c>
      <c r="M713" s="68">
        <f t="shared" si="42"/>
        <v>0</v>
      </c>
      <c r="N713" s="6"/>
      <c r="O713" s="63">
        <f>SUMIF('ORION ORIGINAL DATA'!$A$8:$A$305,$A713,'ORION ORIGINAL DATA'!$E$8:$E$305)-D713</f>
        <v>11</v>
      </c>
      <c r="P713" s="6">
        <f>SUMIF('NETSUITE ORIGINAL DATA'!$A$8:$A$5000,$A713,'NETSUITE ORIGINAL DATA'!$E$8:$E$5000)-SUMIF('NETSUITE ORIGINAL DATA'!$A$8:$A$5000,$A713,'NETSUITE ORIGINAL DATA'!$G$8:$G$5000)</f>
        <v>11</v>
      </c>
      <c r="Q713" s="66">
        <f t="shared" si="43"/>
        <v>0</v>
      </c>
      <c r="R713" s="8"/>
    </row>
    <row r="714" spans="1:18" s="30" customFormat="1" x14ac:dyDescent="0.15">
      <c r="A714" s="15" t="s">
        <v>762</v>
      </c>
      <c r="B714" s="30" t="str">
        <f>IFERROR(VLOOKUP(A714,'NETSUITE ORIGINAL DATA'!$A$8:$J$957,2,FALSE),0)</f>
        <v>Green Eats Snack Bowls - 4 per set - Yellow</v>
      </c>
      <c r="C714" s="6"/>
      <c r="D714" s="63">
        <f>IFERROR(VLOOKUP($A714,'ORION ORIGINAL DATA'!$A$231:$H$234,3,0),0)</f>
        <v>0</v>
      </c>
      <c r="E714" s="6">
        <f>IFERROR(VLOOKUP($A714,'ORION ORIGINAL DATA'!$A$237:$H$305,3,0),0)</f>
        <v>0</v>
      </c>
      <c r="F714" s="6">
        <f>SUMIF('ORION ORIGINAL DATA'!$A$8:$A$228,$A714,'ORION ORIGINAL DATA'!$C$8:$C$228)</f>
        <v>0</v>
      </c>
      <c r="G714" s="8">
        <f t="shared" si="40"/>
        <v>0</v>
      </c>
      <c r="H714" s="6">
        <f>SUMIF('NETSUITE ORIGINAL DATA'!$A$8:$A$5000,$A714,'NETSUITE ORIGINAL DATA'!$E$8:$E$5000)</f>
        <v>0</v>
      </c>
      <c r="I714" s="66">
        <f t="shared" si="41"/>
        <v>0</v>
      </c>
      <c r="K714" s="63">
        <f>SUMIF('ORION ORIGINAL DATA'!$A$8:$A$305,$A714,'ORION ORIGINAL DATA'!$D$8:$D$305)+D714</f>
        <v>0</v>
      </c>
      <c r="L714" s="6">
        <f>SUMIF('NETSUITE ORIGINAL DATA'!$A$8:$A$5000,$A714,'NETSUITE ORIGINAL DATA'!$G$8:$G$5000)</f>
        <v>0</v>
      </c>
      <c r="M714" s="68">
        <f t="shared" si="42"/>
        <v>0</v>
      </c>
      <c r="N714" s="6"/>
      <c r="O714" s="63">
        <f>SUMIF('ORION ORIGINAL DATA'!$A$8:$A$305,$A714,'ORION ORIGINAL DATA'!$E$8:$E$305)-D714</f>
        <v>0</v>
      </c>
      <c r="P714" s="6">
        <f>SUMIF('NETSUITE ORIGINAL DATA'!$A$8:$A$5000,$A714,'NETSUITE ORIGINAL DATA'!$E$8:$E$5000)-SUMIF('NETSUITE ORIGINAL DATA'!$A$8:$A$5000,$A714,'NETSUITE ORIGINAL DATA'!$G$8:$G$5000)</f>
        <v>0</v>
      </c>
      <c r="Q714" s="66">
        <f t="shared" si="43"/>
        <v>0</v>
      </c>
      <c r="R714" s="8"/>
    </row>
    <row r="715" spans="1:18" s="30" customFormat="1" x14ac:dyDescent="0.15">
      <c r="A715" s="15" t="s">
        <v>58</v>
      </c>
      <c r="B715" s="30" t="str">
        <f>IFERROR(VLOOKUP(A715,'NETSUITE ORIGINAL DATA'!$A$8:$J$957,2,FALSE),0)</f>
        <v>Book &amp; Scooper Set - Closed Box</v>
      </c>
      <c r="C715" s="6"/>
      <c r="D715" s="63">
        <f>IFERROR(VLOOKUP($A715,'ORION ORIGINAL DATA'!$A$231:$H$234,3,0),0)</f>
        <v>0</v>
      </c>
      <c r="E715" s="6">
        <f>IFERROR(VLOOKUP($A715,'ORION ORIGINAL DATA'!$A$237:$H$305,3,0),0)</f>
        <v>188</v>
      </c>
      <c r="F715" s="6">
        <f>SUMIF('ORION ORIGINAL DATA'!$A$8:$A$228,$A715,'ORION ORIGINAL DATA'!$C$8:$C$228)</f>
        <v>1247</v>
      </c>
      <c r="G715" s="8">
        <f t="shared" ref="G715:G778" si="44">SUM(D715:F715)</f>
        <v>1435</v>
      </c>
      <c r="H715" s="6">
        <f>SUMIF('NETSUITE ORIGINAL DATA'!$A$8:$A$5000,$A715,'NETSUITE ORIGINAL DATA'!$E$8:$E$5000)</f>
        <v>1435</v>
      </c>
      <c r="I715" s="66">
        <f t="shared" ref="I715:I778" si="45">SUM(G715-H715)</f>
        <v>0</v>
      </c>
      <c r="K715" s="63">
        <f>SUMIF('ORION ORIGINAL DATA'!$A$8:$A$305,$A715,'ORION ORIGINAL DATA'!$D$8:$D$305)+D715</f>
        <v>1</v>
      </c>
      <c r="L715" s="6">
        <f>SUMIF('NETSUITE ORIGINAL DATA'!$A$8:$A$5000,$A715,'NETSUITE ORIGINAL DATA'!$G$8:$G$5000)</f>
        <v>1</v>
      </c>
      <c r="M715" s="68">
        <f t="shared" ref="M715:M778" si="46">K715-L715</f>
        <v>0</v>
      </c>
      <c r="N715" s="6"/>
      <c r="O715" s="63">
        <f>SUMIF('ORION ORIGINAL DATA'!$A$8:$A$305,$A715,'ORION ORIGINAL DATA'!$E$8:$E$305)-D715</f>
        <v>1434</v>
      </c>
      <c r="P715" s="6">
        <f>SUMIF('NETSUITE ORIGINAL DATA'!$A$8:$A$5000,$A715,'NETSUITE ORIGINAL DATA'!$E$8:$E$5000)-SUMIF('NETSUITE ORIGINAL DATA'!$A$8:$A$5000,$A715,'NETSUITE ORIGINAL DATA'!$G$8:$G$5000)</f>
        <v>1434</v>
      </c>
      <c r="Q715" s="66">
        <f t="shared" ref="Q715:Q778" si="47">SUM(O715-P715)</f>
        <v>0</v>
      </c>
      <c r="R715" s="8"/>
    </row>
    <row r="716" spans="1:18" s="30" customFormat="1" x14ac:dyDescent="0.15">
      <c r="A716" s="15" t="s">
        <v>59</v>
      </c>
      <c r="B716" s="30" t="str">
        <f>IFERROR(VLOOKUP(A716,'NETSUITE ORIGINAL DATA'!$A$8:$J$957,2,FALSE),0)</f>
        <v>Scooper/Dumper Mixed Trucks - Kroger</v>
      </c>
      <c r="C716" s="6"/>
      <c r="D716" s="63">
        <f>IFERROR(VLOOKUP($A716,'ORION ORIGINAL DATA'!$A$231:$H$234,3,0),0)</f>
        <v>0</v>
      </c>
      <c r="E716" s="6">
        <f>IFERROR(VLOOKUP($A716,'ORION ORIGINAL DATA'!$A$237:$H$305,3,0),0)</f>
        <v>0</v>
      </c>
      <c r="F716" s="6">
        <f>SUMIF('ORION ORIGINAL DATA'!$A$8:$A$228,$A716,'ORION ORIGINAL DATA'!$C$8:$C$228)</f>
        <v>0</v>
      </c>
      <c r="G716" s="8">
        <f t="shared" si="44"/>
        <v>0</v>
      </c>
      <c r="H716" s="6">
        <f>SUMIF('NETSUITE ORIGINAL DATA'!$A$8:$A$5000,$A716,'NETSUITE ORIGINAL DATA'!$E$8:$E$5000)</f>
        <v>0</v>
      </c>
      <c r="I716" s="66">
        <f t="shared" si="45"/>
        <v>0</v>
      </c>
      <c r="K716" s="63">
        <f>SUMIF('ORION ORIGINAL DATA'!$A$8:$A$305,$A716,'ORION ORIGINAL DATA'!$D$8:$D$305)+D716</f>
        <v>0</v>
      </c>
      <c r="L716" s="6">
        <f>SUMIF('NETSUITE ORIGINAL DATA'!$A$8:$A$5000,$A716,'NETSUITE ORIGINAL DATA'!$G$8:$G$5000)</f>
        <v>0</v>
      </c>
      <c r="M716" s="68">
        <f t="shared" si="46"/>
        <v>0</v>
      </c>
      <c r="N716" s="6"/>
      <c r="O716" s="63">
        <f>SUMIF('ORION ORIGINAL DATA'!$A$8:$A$305,$A716,'ORION ORIGINAL DATA'!$E$8:$E$305)-D716</f>
        <v>0</v>
      </c>
      <c r="P716" s="6">
        <f>SUMIF('NETSUITE ORIGINAL DATA'!$A$8:$A$5000,$A716,'NETSUITE ORIGINAL DATA'!$E$8:$E$5000)-SUMIF('NETSUITE ORIGINAL DATA'!$A$8:$A$5000,$A716,'NETSUITE ORIGINAL DATA'!$G$8:$G$5000)</f>
        <v>0</v>
      </c>
      <c r="Q716" s="66">
        <f t="shared" si="47"/>
        <v>0</v>
      </c>
      <c r="R716" s="8"/>
    </row>
    <row r="717" spans="1:18" s="30" customFormat="1" x14ac:dyDescent="0.15">
      <c r="A717" s="15" t="s">
        <v>763</v>
      </c>
      <c r="B717" s="30" t="str">
        <f>IFERROR(VLOOKUP(A717,'NETSUITE ORIGINAL DATA'!$A$8:$J$957,2,FALSE),0)</f>
        <v>Scooper Dumper Mixed Pack Assembly</v>
      </c>
      <c r="C717" s="6"/>
      <c r="D717" s="63">
        <f>IFERROR(VLOOKUP($A717,'ORION ORIGINAL DATA'!$A$231:$H$234,3,0),0)</f>
        <v>0</v>
      </c>
      <c r="E717" s="6">
        <f>IFERROR(VLOOKUP($A717,'ORION ORIGINAL DATA'!$A$237:$H$305,3,0),0)</f>
        <v>0</v>
      </c>
      <c r="F717" s="6">
        <f>SUMIF('ORION ORIGINAL DATA'!$A$8:$A$228,$A717,'ORION ORIGINAL DATA'!$C$8:$C$228)</f>
        <v>0</v>
      </c>
      <c r="G717" s="8">
        <f t="shared" si="44"/>
        <v>0</v>
      </c>
      <c r="H717" s="6">
        <f>SUMIF('NETSUITE ORIGINAL DATA'!$A$8:$A$5000,$A717,'NETSUITE ORIGINAL DATA'!$E$8:$E$5000)</f>
        <v>0</v>
      </c>
      <c r="I717" s="66">
        <f t="shared" si="45"/>
        <v>0</v>
      </c>
      <c r="K717" s="63">
        <f>SUMIF('ORION ORIGINAL DATA'!$A$8:$A$305,$A717,'ORION ORIGINAL DATA'!$D$8:$D$305)+D717</f>
        <v>0</v>
      </c>
      <c r="L717" s="6">
        <f>SUMIF('NETSUITE ORIGINAL DATA'!$A$8:$A$5000,$A717,'NETSUITE ORIGINAL DATA'!$G$8:$G$5000)</f>
        <v>0</v>
      </c>
      <c r="M717" s="68">
        <f t="shared" si="46"/>
        <v>0</v>
      </c>
      <c r="N717" s="6"/>
      <c r="O717" s="63">
        <f>SUMIF('ORION ORIGINAL DATA'!$A$8:$A$305,$A717,'ORION ORIGINAL DATA'!$E$8:$E$305)-D717</f>
        <v>0</v>
      </c>
      <c r="P717" s="6">
        <f>SUMIF('NETSUITE ORIGINAL DATA'!$A$8:$A$5000,$A717,'NETSUITE ORIGINAL DATA'!$E$8:$E$5000)-SUMIF('NETSUITE ORIGINAL DATA'!$A$8:$A$5000,$A717,'NETSUITE ORIGINAL DATA'!$G$8:$G$5000)</f>
        <v>0</v>
      </c>
      <c r="Q717" s="66">
        <f t="shared" si="47"/>
        <v>0</v>
      </c>
      <c r="R717" s="8"/>
    </row>
    <row r="718" spans="1:18" s="30" customFormat="1" x14ac:dyDescent="0.15">
      <c r="A718" s="15" t="s">
        <v>764</v>
      </c>
      <c r="B718" s="30" t="str">
        <f>IFERROR(VLOOKUP(A718,'NETSUITE ORIGINAL DATA'!$A$8:$J$957,2,FALSE),0)</f>
        <v>Screwdriver Flat - DK Green - CC10118086WE</v>
      </c>
      <c r="C718" s="6"/>
      <c r="D718" s="63">
        <f>IFERROR(VLOOKUP($A718,'ORION ORIGINAL DATA'!$A$231:$H$234,3,0),0)</f>
        <v>0</v>
      </c>
      <c r="E718" s="6">
        <f>IFERROR(VLOOKUP($A718,'ORION ORIGINAL DATA'!$A$237:$H$305,3,0),0)</f>
        <v>0</v>
      </c>
      <c r="F718" s="6">
        <f>SUMIF('ORION ORIGINAL DATA'!$A$8:$A$228,$A718,'ORION ORIGINAL DATA'!$C$8:$C$228)</f>
        <v>0</v>
      </c>
      <c r="G718" s="8">
        <f t="shared" si="44"/>
        <v>0</v>
      </c>
      <c r="H718" s="6">
        <f>SUMIF('NETSUITE ORIGINAL DATA'!$A$8:$A$5000,$A718,'NETSUITE ORIGINAL DATA'!$E$8:$E$5000)</f>
        <v>0</v>
      </c>
      <c r="I718" s="66">
        <f t="shared" si="45"/>
        <v>0</v>
      </c>
      <c r="K718" s="63">
        <f>SUMIF('ORION ORIGINAL DATA'!$A$8:$A$305,$A718,'ORION ORIGINAL DATA'!$D$8:$D$305)+D718</f>
        <v>0</v>
      </c>
      <c r="L718" s="6">
        <f>SUMIF('NETSUITE ORIGINAL DATA'!$A$8:$A$5000,$A718,'NETSUITE ORIGINAL DATA'!$G$8:$G$5000)</f>
        <v>0</v>
      </c>
      <c r="M718" s="68">
        <f t="shared" si="46"/>
        <v>0</v>
      </c>
      <c r="N718" s="6"/>
      <c r="O718" s="63">
        <f>SUMIF('ORION ORIGINAL DATA'!$A$8:$A$305,$A718,'ORION ORIGINAL DATA'!$E$8:$E$305)-D718</f>
        <v>0</v>
      </c>
      <c r="P718" s="6">
        <f>SUMIF('NETSUITE ORIGINAL DATA'!$A$8:$A$5000,$A718,'NETSUITE ORIGINAL DATA'!$E$8:$E$5000)-SUMIF('NETSUITE ORIGINAL DATA'!$A$8:$A$5000,$A718,'NETSUITE ORIGINAL DATA'!$G$8:$G$5000)</f>
        <v>0</v>
      </c>
      <c r="Q718" s="66">
        <f t="shared" si="47"/>
        <v>0</v>
      </c>
      <c r="R718" s="8"/>
    </row>
    <row r="719" spans="1:18" s="30" customFormat="1" x14ac:dyDescent="0.15">
      <c r="A719" s="15" t="s">
        <v>765</v>
      </c>
      <c r="B719" s="30" t="str">
        <f>IFERROR(VLOOKUP(A719,'NETSUITE ORIGINAL DATA'!$A$8:$J$957,2,FALSE),0)</f>
        <v>Screwdriver Flat - Purple - CC10107344WE</v>
      </c>
      <c r="C719" s="6"/>
      <c r="D719" s="63">
        <f>IFERROR(VLOOKUP($A719,'ORION ORIGINAL DATA'!$A$231:$H$234,3,0),0)</f>
        <v>0</v>
      </c>
      <c r="E719" s="6">
        <f>IFERROR(VLOOKUP($A719,'ORION ORIGINAL DATA'!$A$237:$H$305,3,0),0)</f>
        <v>0</v>
      </c>
      <c r="F719" s="6">
        <f>SUMIF('ORION ORIGINAL DATA'!$A$8:$A$228,$A719,'ORION ORIGINAL DATA'!$C$8:$C$228)</f>
        <v>0</v>
      </c>
      <c r="G719" s="8">
        <f t="shared" si="44"/>
        <v>0</v>
      </c>
      <c r="H719" s="6">
        <f>SUMIF('NETSUITE ORIGINAL DATA'!$A$8:$A$5000,$A719,'NETSUITE ORIGINAL DATA'!$E$8:$E$5000)</f>
        <v>0</v>
      </c>
      <c r="I719" s="66">
        <f t="shared" si="45"/>
        <v>0</v>
      </c>
      <c r="K719" s="63">
        <f>SUMIF('ORION ORIGINAL DATA'!$A$8:$A$305,$A719,'ORION ORIGINAL DATA'!$D$8:$D$305)+D719</f>
        <v>0</v>
      </c>
      <c r="L719" s="6">
        <f>SUMIF('NETSUITE ORIGINAL DATA'!$A$8:$A$5000,$A719,'NETSUITE ORIGINAL DATA'!$G$8:$G$5000)</f>
        <v>0</v>
      </c>
      <c r="M719" s="68">
        <f t="shared" si="46"/>
        <v>0</v>
      </c>
      <c r="N719" s="6"/>
      <c r="O719" s="63">
        <f>SUMIF('ORION ORIGINAL DATA'!$A$8:$A$305,$A719,'ORION ORIGINAL DATA'!$E$8:$E$305)-D719</f>
        <v>0</v>
      </c>
      <c r="P719" s="6">
        <f>SUMIF('NETSUITE ORIGINAL DATA'!$A$8:$A$5000,$A719,'NETSUITE ORIGINAL DATA'!$E$8:$E$5000)-SUMIF('NETSUITE ORIGINAL DATA'!$A$8:$A$5000,$A719,'NETSUITE ORIGINAL DATA'!$G$8:$G$5000)</f>
        <v>0</v>
      </c>
      <c r="Q719" s="66">
        <f t="shared" si="47"/>
        <v>0</v>
      </c>
      <c r="R719" s="8"/>
    </row>
    <row r="720" spans="1:18" s="30" customFormat="1" x14ac:dyDescent="0.15">
      <c r="A720" s="15" t="s">
        <v>767</v>
      </c>
      <c r="B720" s="30" t="str">
        <f>IFERROR(VLOOKUP(A720,'NETSUITE ORIGINAL DATA'!$A$8:$J$957,2,FALSE),0)</f>
        <v>GT  School Bus - ECOMMU</v>
      </c>
      <c r="C720" s="6"/>
      <c r="D720" s="63">
        <f>IFERROR(VLOOKUP($A720,'ORION ORIGINAL DATA'!$A$231:$H$234,3,0),0)</f>
        <v>0</v>
      </c>
      <c r="E720" s="6">
        <f>IFERROR(VLOOKUP($A720,'ORION ORIGINAL DATA'!$A$237:$H$305,3,0),0)</f>
        <v>0</v>
      </c>
      <c r="F720" s="6">
        <f>SUMIF('ORION ORIGINAL DATA'!$A$8:$A$228,$A720,'ORION ORIGINAL DATA'!$C$8:$C$228)</f>
        <v>0</v>
      </c>
      <c r="G720" s="8">
        <f t="shared" si="44"/>
        <v>0</v>
      </c>
      <c r="H720" s="6">
        <f>SUMIF('NETSUITE ORIGINAL DATA'!$A$8:$A$5000,$A720,'NETSUITE ORIGINAL DATA'!$E$8:$E$5000)</f>
        <v>0</v>
      </c>
      <c r="I720" s="66">
        <f t="shared" si="45"/>
        <v>0</v>
      </c>
      <c r="K720" s="63">
        <f>SUMIF('ORION ORIGINAL DATA'!$A$8:$A$305,$A720,'ORION ORIGINAL DATA'!$D$8:$D$305)+D720</f>
        <v>0</v>
      </c>
      <c r="L720" s="6">
        <f>SUMIF('NETSUITE ORIGINAL DATA'!$A$8:$A$5000,$A720,'NETSUITE ORIGINAL DATA'!$G$8:$G$5000)</f>
        <v>0</v>
      </c>
      <c r="M720" s="68">
        <f t="shared" si="46"/>
        <v>0</v>
      </c>
      <c r="N720" s="6"/>
      <c r="O720" s="63">
        <f>SUMIF('ORION ORIGINAL DATA'!$A$8:$A$305,$A720,'ORION ORIGINAL DATA'!$E$8:$E$305)-D720</f>
        <v>0</v>
      </c>
      <c r="P720" s="6">
        <f>SUMIF('NETSUITE ORIGINAL DATA'!$A$8:$A$5000,$A720,'NETSUITE ORIGINAL DATA'!$E$8:$E$5000)-SUMIF('NETSUITE ORIGINAL DATA'!$A$8:$A$5000,$A720,'NETSUITE ORIGINAL DATA'!$G$8:$G$5000)</f>
        <v>0</v>
      </c>
      <c r="Q720" s="66">
        <f t="shared" si="47"/>
        <v>0</v>
      </c>
      <c r="R720" s="8"/>
    </row>
    <row r="721" spans="1:18" s="30" customFormat="1" x14ac:dyDescent="0.15">
      <c r="A721" s="15" t="s">
        <v>768</v>
      </c>
      <c r="B721" s="30" t="str">
        <f>IFERROR(VLOOKUP(A721,'NETSUITE ORIGINAL DATA'!$A$8:$J$957,2,FALSE),0)</f>
        <v>Screwdriver Phillips - DK Green - CC10118086WE</v>
      </c>
      <c r="C721" s="6"/>
      <c r="D721" s="63">
        <f>IFERROR(VLOOKUP($A721,'ORION ORIGINAL DATA'!$A$231:$H$234,3,0),0)</f>
        <v>0</v>
      </c>
      <c r="E721" s="6">
        <f>IFERROR(VLOOKUP($A721,'ORION ORIGINAL DATA'!$A$237:$H$305,3,0),0)</f>
        <v>0</v>
      </c>
      <c r="F721" s="6">
        <f>SUMIF('ORION ORIGINAL DATA'!$A$8:$A$228,$A721,'ORION ORIGINAL DATA'!$C$8:$C$228)</f>
        <v>0</v>
      </c>
      <c r="G721" s="8">
        <f t="shared" si="44"/>
        <v>0</v>
      </c>
      <c r="H721" s="6">
        <f>SUMIF('NETSUITE ORIGINAL DATA'!$A$8:$A$5000,$A721,'NETSUITE ORIGINAL DATA'!$E$8:$E$5000)</f>
        <v>0</v>
      </c>
      <c r="I721" s="66">
        <f t="shared" si="45"/>
        <v>0</v>
      </c>
      <c r="K721" s="63">
        <f>SUMIF('ORION ORIGINAL DATA'!$A$8:$A$305,$A721,'ORION ORIGINAL DATA'!$D$8:$D$305)+D721</f>
        <v>0</v>
      </c>
      <c r="L721" s="6">
        <f>SUMIF('NETSUITE ORIGINAL DATA'!$A$8:$A$5000,$A721,'NETSUITE ORIGINAL DATA'!$G$8:$G$5000)</f>
        <v>0</v>
      </c>
      <c r="M721" s="68">
        <f t="shared" si="46"/>
        <v>0</v>
      </c>
      <c r="N721" s="6"/>
      <c r="O721" s="63">
        <f>SUMIF('ORION ORIGINAL DATA'!$A$8:$A$305,$A721,'ORION ORIGINAL DATA'!$E$8:$E$305)-D721</f>
        <v>0</v>
      </c>
      <c r="P721" s="6">
        <f>SUMIF('NETSUITE ORIGINAL DATA'!$A$8:$A$5000,$A721,'NETSUITE ORIGINAL DATA'!$E$8:$E$5000)-SUMIF('NETSUITE ORIGINAL DATA'!$A$8:$A$5000,$A721,'NETSUITE ORIGINAL DATA'!$G$8:$G$5000)</f>
        <v>0</v>
      </c>
      <c r="Q721" s="66">
        <f t="shared" si="47"/>
        <v>0</v>
      </c>
      <c r="R721" s="8"/>
    </row>
    <row r="722" spans="1:18" s="30" customFormat="1" x14ac:dyDescent="0.15">
      <c r="A722" s="15" t="s">
        <v>769</v>
      </c>
      <c r="B722" s="30" t="str">
        <f>IFERROR(VLOOKUP(A722,'NETSUITE ORIGINAL DATA'!$A$8:$J$957,2,FALSE),0)</f>
        <v>Screwdriver Phillips - Purple - CC10107344WE</v>
      </c>
      <c r="C722" s="6"/>
      <c r="D722" s="63">
        <f>IFERROR(VLOOKUP($A722,'ORION ORIGINAL DATA'!$A$231:$H$234,3,0),0)</f>
        <v>0</v>
      </c>
      <c r="E722" s="6">
        <f>IFERROR(VLOOKUP($A722,'ORION ORIGINAL DATA'!$A$237:$H$305,3,0),0)</f>
        <v>0</v>
      </c>
      <c r="F722" s="6">
        <f>SUMIF('ORION ORIGINAL DATA'!$A$8:$A$228,$A722,'ORION ORIGINAL DATA'!$C$8:$C$228)</f>
        <v>0</v>
      </c>
      <c r="G722" s="8">
        <f t="shared" si="44"/>
        <v>0</v>
      </c>
      <c r="H722" s="6">
        <f>SUMIF('NETSUITE ORIGINAL DATA'!$A$8:$A$5000,$A722,'NETSUITE ORIGINAL DATA'!$E$8:$E$5000)</f>
        <v>0</v>
      </c>
      <c r="I722" s="66">
        <f t="shared" si="45"/>
        <v>0</v>
      </c>
      <c r="K722" s="63">
        <f>SUMIF('ORION ORIGINAL DATA'!$A$8:$A$305,$A722,'ORION ORIGINAL DATA'!$D$8:$D$305)+D722</f>
        <v>0</v>
      </c>
      <c r="L722" s="6">
        <f>SUMIF('NETSUITE ORIGINAL DATA'!$A$8:$A$5000,$A722,'NETSUITE ORIGINAL DATA'!$G$8:$G$5000)</f>
        <v>0</v>
      </c>
      <c r="M722" s="68">
        <f t="shared" si="46"/>
        <v>0</v>
      </c>
      <c r="N722" s="6"/>
      <c r="O722" s="63">
        <f>SUMIF('ORION ORIGINAL DATA'!$A$8:$A$305,$A722,'ORION ORIGINAL DATA'!$E$8:$E$305)-D722</f>
        <v>0</v>
      </c>
      <c r="P722" s="6">
        <f>SUMIF('NETSUITE ORIGINAL DATA'!$A$8:$A$5000,$A722,'NETSUITE ORIGINAL DATA'!$E$8:$E$5000)-SUMIF('NETSUITE ORIGINAL DATA'!$A$8:$A$5000,$A722,'NETSUITE ORIGINAL DATA'!$G$8:$G$5000)</f>
        <v>0</v>
      </c>
      <c r="Q722" s="66">
        <f t="shared" si="47"/>
        <v>0</v>
      </c>
      <c r="R722" s="8"/>
    </row>
    <row r="723" spans="1:18" s="30" customFormat="1" x14ac:dyDescent="0.15">
      <c r="A723" s="47" t="s">
        <v>936</v>
      </c>
      <c r="B723" s="47" t="s">
        <v>958</v>
      </c>
      <c r="C723" s="6"/>
      <c r="D723" s="63">
        <f>IFERROR(VLOOKUP($A723,'ORION ORIGINAL DATA'!$A$231:$H$234,3,0),0)</f>
        <v>0</v>
      </c>
      <c r="E723" s="6">
        <f>IFERROR(VLOOKUP($A723,'ORION ORIGINAL DATA'!$A$237:$H$305,3,0),0)</f>
        <v>0</v>
      </c>
      <c r="F723" s="6">
        <f>SUMIF('ORION ORIGINAL DATA'!$A$8:$A$228,$A723,'ORION ORIGINAL DATA'!$C$8:$C$228)</f>
        <v>487</v>
      </c>
      <c r="G723" s="8">
        <f t="shared" si="44"/>
        <v>487</v>
      </c>
      <c r="H723" s="6">
        <f>SUMIF('NETSUITE ORIGINAL DATA'!$A$8:$A$5000,$A723,'NETSUITE ORIGINAL DATA'!$E$8:$E$5000)</f>
        <v>487</v>
      </c>
      <c r="I723" s="66">
        <f t="shared" si="45"/>
        <v>0</v>
      </c>
      <c r="K723" s="63">
        <f>SUMIF('ORION ORIGINAL DATA'!$A$8:$A$305,$A723,'ORION ORIGINAL DATA'!$D$8:$D$305)+D723</f>
        <v>0</v>
      </c>
      <c r="L723" s="6">
        <f>SUMIF('NETSUITE ORIGINAL DATA'!$A$8:$A$5000,$A723,'NETSUITE ORIGINAL DATA'!$G$8:$G$5000)</f>
        <v>0</v>
      </c>
      <c r="M723" s="68">
        <f t="shared" si="46"/>
        <v>0</v>
      </c>
      <c r="N723" s="6"/>
      <c r="O723" s="63">
        <f>SUMIF('ORION ORIGINAL DATA'!$A$8:$A$305,$A723,'ORION ORIGINAL DATA'!$E$8:$E$305)-D723</f>
        <v>487</v>
      </c>
      <c r="P723" s="6">
        <f>SUMIF('NETSUITE ORIGINAL DATA'!$A$8:$A$5000,$A723,'NETSUITE ORIGINAL DATA'!$E$8:$E$5000)-SUMIF('NETSUITE ORIGINAL DATA'!$A$8:$A$5000,$A723,'NETSUITE ORIGINAL DATA'!$G$8:$G$5000)</f>
        <v>487</v>
      </c>
      <c r="Q723" s="66">
        <f t="shared" si="47"/>
        <v>0</v>
      </c>
      <c r="R723" s="8"/>
    </row>
    <row r="724" spans="1:18" s="30" customFormat="1" x14ac:dyDescent="0.15">
      <c r="A724" s="47" t="s">
        <v>935</v>
      </c>
      <c r="B724" s="47" t="s">
        <v>959</v>
      </c>
      <c r="C724" s="6"/>
      <c r="D724" s="63">
        <f>IFERROR(VLOOKUP($A724,'ORION ORIGINAL DATA'!$A$231:$H$234,3,0),0)</f>
        <v>0</v>
      </c>
      <c r="E724" s="6">
        <f>IFERROR(VLOOKUP($A724,'ORION ORIGINAL DATA'!$A$237:$H$305,3,0),0)</f>
        <v>0</v>
      </c>
      <c r="F724" s="6">
        <f>SUMIF('ORION ORIGINAL DATA'!$A$8:$A$228,$A724,'ORION ORIGINAL DATA'!$C$8:$C$228)</f>
        <v>413</v>
      </c>
      <c r="G724" s="8">
        <f t="shared" si="44"/>
        <v>413</v>
      </c>
      <c r="H724" s="6">
        <f>SUMIF('NETSUITE ORIGINAL DATA'!$A$8:$A$5000,$A724,'NETSUITE ORIGINAL DATA'!$E$8:$E$5000)</f>
        <v>413</v>
      </c>
      <c r="I724" s="66">
        <f t="shared" si="45"/>
        <v>0</v>
      </c>
      <c r="K724" s="63">
        <f>SUMIF('ORION ORIGINAL DATA'!$A$8:$A$305,$A724,'ORION ORIGINAL DATA'!$D$8:$D$305)+D724</f>
        <v>0</v>
      </c>
      <c r="L724" s="6">
        <f>SUMIF('NETSUITE ORIGINAL DATA'!$A$8:$A$5000,$A724,'NETSUITE ORIGINAL DATA'!$G$8:$G$5000)</f>
        <v>0</v>
      </c>
      <c r="M724" s="68">
        <f t="shared" si="46"/>
        <v>0</v>
      </c>
      <c r="N724" s="6"/>
      <c r="O724" s="63">
        <f>SUMIF('ORION ORIGINAL DATA'!$A$8:$A$305,$A724,'ORION ORIGINAL DATA'!$E$8:$E$305)-D724</f>
        <v>413</v>
      </c>
      <c r="P724" s="6">
        <f>SUMIF('NETSUITE ORIGINAL DATA'!$A$8:$A$5000,$A724,'NETSUITE ORIGINAL DATA'!$E$8:$E$5000)-SUMIF('NETSUITE ORIGINAL DATA'!$A$8:$A$5000,$A724,'NETSUITE ORIGINAL DATA'!$G$8:$G$5000)</f>
        <v>413</v>
      </c>
      <c r="Q724" s="66">
        <f t="shared" si="47"/>
        <v>0</v>
      </c>
      <c r="R724" s="8"/>
    </row>
    <row r="725" spans="1:18" s="30" customFormat="1" x14ac:dyDescent="0.15">
      <c r="A725" s="15" t="s">
        <v>771</v>
      </c>
      <c r="B725" s="30" t="str">
        <f>IFERROR(VLOOKUP(A725,'NETSUITE ORIGINAL DATA'!$A$8:$J$957,2,FALSE),0)</f>
        <v>GT  Seaplane - Blue - Assorted</v>
      </c>
      <c r="C725" s="6"/>
      <c r="D725" s="63">
        <f>IFERROR(VLOOKUP($A725,'ORION ORIGINAL DATA'!$A$231:$H$234,3,0),0)</f>
        <v>0</v>
      </c>
      <c r="E725" s="6">
        <f>IFERROR(VLOOKUP($A725,'ORION ORIGINAL DATA'!$A$237:$H$305,3,0),0)</f>
        <v>0</v>
      </c>
      <c r="F725" s="6">
        <f>SUMIF('ORION ORIGINAL DATA'!$A$8:$A$228,$A725,'ORION ORIGINAL DATA'!$C$8:$C$228)</f>
        <v>0</v>
      </c>
      <c r="G725" s="8">
        <f t="shared" si="44"/>
        <v>0</v>
      </c>
      <c r="H725" s="6">
        <f>SUMIF('NETSUITE ORIGINAL DATA'!$A$8:$A$5000,$A725,'NETSUITE ORIGINAL DATA'!$E$8:$E$5000)</f>
        <v>0</v>
      </c>
      <c r="I725" s="66">
        <f t="shared" si="45"/>
        <v>0</v>
      </c>
      <c r="K725" s="63">
        <f>SUMIF('ORION ORIGINAL DATA'!$A$8:$A$305,$A725,'ORION ORIGINAL DATA'!$D$8:$D$305)+D725</f>
        <v>0</v>
      </c>
      <c r="L725" s="6">
        <f>SUMIF('NETSUITE ORIGINAL DATA'!$A$8:$A$5000,$A725,'NETSUITE ORIGINAL DATA'!$G$8:$G$5000)</f>
        <v>0</v>
      </c>
      <c r="M725" s="68">
        <f t="shared" si="46"/>
        <v>0</v>
      </c>
      <c r="N725" s="6"/>
      <c r="O725" s="63">
        <f>SUMIF('ORION ORIGINAL DATA'!$A$8:$A$305,$A725,'ORION ORIGINAL DATA'!$E$8:$E$305)-D725</f>
        <v>0</v>
      </c>
      <c r="P725" s="6">
        <f>SUMIF('NETSUITE ORIGINAL DATA'!$A$8:$A$5000,$A725,'NETSUITE ORIGINAL DATA'!$E$8:$E$5000)-SUMIF('NETSUITE ORIGINAL DATA'!$A$8:$A$5000,$A725,'NETSUITE ORIGINAL DATA'!$G$8:$G$5000)</f>
        <v>0</v>
      </c>
      <c r="Q725" s="66">
        <f t="shared" si="47"/>
        <v>0</v>
      </c>
      <c r="R725" s="8"/>
    </row>
    <row r="726" spans="1:18" s="30" customFormat="1" x14ac:dyDescent="0.15">
      <c r="A726" s="15" t="s">
        <v>772</v>
      </c>
      <c r="B726" s="30" t="str">
        <f>IFERROR(VLOOKUP(A726,'NETSUITE ORIGINAL DATA'!$A$8:$J$957,2,FALSE),0)</f>
        <v>Seaplane - Blue/White</v>
      </c>
      <c r="C726" s="6"/>
      <c r="D726" s="63">
        <f>IFERROR(VLOOKUP($A726,'ORION ORIGINAL DATA'!$A$231:$H$234,3,0),0)</f>
        <v>0</v>
      </c>
      <c r="E726" s="6">
        <f>IFERROR(VLOOKUP($A726,'ORION ORIGINAL DATA'!$A$237:$H$305,3,0),0)</f>
        <v>0</v>
      </c>
      <c r="F726" s="6">
        <f>SUMIF('ORION ORIGINAL DATA'!$A$8:$A$228,$A726,'ORION ORIGINAL DATA'!$C$8:$C$228)</f>
        <v>2</v>
      </c>
      <c r="G726" s="8">
        <f t="shared" si="44"/>
        <v>2</v>
      </c>
      <c r="H726" s="6">
        <f>SUMIF('NETSUITE ORIGINAL DATA'!$A$8:$A$5000,$A726,'NETSUITE ORIGINAL DATA'!$E$8:$E$5000)</f>
        <v>2</v>
      </c>
      <c r="I726" s="66">
        <f t="shared" si="45"/>
        <v>0</v>
      </c>
      <c r="K726" s="63">
        <f>SUMIF('ORION ORIGINAL DATA'!$A$8:$A$305,$A726,'ORION ORIGINAL DATA'!$D$8:$D$305)+D726</f>
        <v>1</v>
      </c>
      <c r="L726" s="6">
        <f>SUMIF('NETSUITE ORIGINAL DATA'!$A$8:$A$5000,$A726,'NETSUITE ORIGINAL DATA'!$G$8:$G$5000)</f>
        <v>1</v>
      </c>
      <c r="M726" s="68">
        <f t="shared" si="46"/>
        <v>0</v>
      </c>
      <c r="N726" s="6"/>
      <c r="O726" s="63">
        <f>SUMIF('ORION ORIGINAL DATA'!$A$8:$A$305,$A726,'ORION ORIGINAL DATA'!$E$8:$E$305)-D726</f>
        <v>1</v>
      </c>
      <c r="P726" s="6">
        <f>SUMIF('NETSUITE ORIGINAL DATA'!$A$8:$A$5000,$A726,'NETSUITE ORIGINAL DATA'!$E$8:$E$5000)-SUMIF('NETSUITE ORIGINAL DATA'!$A$8:$A$5000,$A726,'NETSUITE ORIGINAL DATA'!$G$8:$G$5000)</f>
        <v>1</v>
      </c>
      <c r="Q726" s="66">
        <f t="shared" si="47"/>
        <v>0</v>
      </c>
      <c r="R726" s="8"/>
    </row>
    <row r="727" spans="1:18" s="30" customFormat="1" x14ac:dyDescent="0.15">
      <c r="A727" s="15" t="s">
        <v>774</v>
      </c>
      <c r="B727" s="30" t="str">
        <f>IFERROR(VLOOKUP(A727,'NETSUITE ORIGINAL DATA'!$A$8:$J$957,2,FALSE),0)</f>
        <v>Green Toys Seaplane Assembly - Green</v>
      </c>
      <c r="C727" s="6"/>
      <c r="D727" s="63">
        <f>IFERROR(VLOOKUP($A727,'ORION ORIGINAL DATA'!$A$231:$H$234,3,0),0)</f>
        <v>0</v>
      </c>
      <c r="E727" s="6">
        <f>IFERROR(VLOOKUP($A727,'ORION ORIGINAL DATA'!$A$237:$H$305,3,0),0)</f>
        <v>0</v>
      </c>
      <c r="F727" s="6">
        <f>SUMIF('ORION ORIGINAL DATA'!$A$8:$A$228,$A727,'ORION ORIGINAL DATA'!$C$8:$C$228)</f>
        <v>0</v>
      </c>
      <c r="G727" s="8">
        <f t="shared" si="44"/>
        <v>0</v>
      </c>
      <c r="H727" s="6">
        <f>SUMIF('NETSUITE ORIGINAL DATA'!$A$8:$A$5000,$A727,'NETSUITE ORIGINAL DATA'!$E$8:$E$5000)</f>
        <v>0</v>
      </c>
      <c r="I727" s="66">
        <f t="shared" si="45"/>
        <v>0</v>
      </c>
      <c r="K727" s="63">
        <f>SUMIF('ORION ORIGINAL DATA'!$A$8:$A$305,$A727,'ORION ORIGINAL DATA'!$D$8:$D$305)+D727</f>
        <v>0</v>
      </c>
      <c r="L727" s="6">
        <f>SUMIF('NETSUITE ORIGINAL DATA'!$A$8:$A$5000,$A727,'NETSUITE ORIGINAL DATA'!$G$8:$G$5000)</f>
        <v>0</v>
      </c>
      <c r="M727" s="68">
        <f t="shared" si="46"/>
        <v>0</v>
      </c>
      <c r="N727" s="6"/>
      <c r="O727" s="63">
        <f>SUMIF('ORION ORIGINAL DATA'!$A$8:$A$305,$A727,'ORION ORIGINAL DATA'!$E$8:$E$305)-D727</f>
        <v>0</v>
      </c>
      <c r="P727" s="6">
        <f>SUMIF('NETSUITE ORIGINAL DATA'!$A$8:$A$5000,$A727,'NETSUITE ORIGINAL DATA'!$E$8:$E$5000)-SUMIF('NETSUITE ORIGINAL DATA'!$A$8:$A$5000,$A727,'NETSUITE ORIGINAL DATA'!$G$8:$G$5000)</f>
        <v>0</v>
      </c>
      <c r="Q727" s="66">
        <f t="shared" si="47"/>
        <v>0</v>
      </c>
      <c r="R727" s="8"/>
    </row>
    <row r="728" spans="1:18" s="30" customFormat="1" x14ac:dyDescent="0.15">
      <c r="A728" s="15" t="s">
        <v>775</v>
      </c>
      <c r="B728" s="30" t="str">
        <f>IFERROR(VLOOKUP(A728,'NETSUITE ORIGINAL DATA'!$A$8:$J$957,2,FALSE),0)</f>
        <v>Seaplane - White/Blue</v>
      </c>
      <c r="C728" s="6"/>
      <c r="D728" s="63">
        <f>IFERROR(VLOOKUP($A728,'ORION ORIGINAL DATA'!$A$231:$H$234,3,0),0)</f>
        <v>0</v>
      </c>
      <c r="E728" s="6">
        <f>IFERROR(VLOOKUP($A728,'ORION ORIGINAL DATA'!$A$237:$H$305,3,0),0)</f>
        <v>0</v>
      </c>
      <c r="F728" s="6">
        <f>SUMIF('ORION ORIGINAL DATA'!$A$8:$A$228,$A728,'ORION ORIGINAL DATA'!$C$8:$C$228)</f>
        <v>2</v>
      </c>
      <c r="G728" s="8">
        <f t="shared" si="44"/>
        <v>2</v>
      </c>
      <c r="H728" s="6">
        <f>SUMIF('NETSUITE ORIGINAL DATA'!$A$8:$A$5000,$A728,'NETSUITE ORIGINAL DATA'!$E$8:$E$5000)</f>
        <v>2</v>
      </c>
      <c r="I728" s="66">
        <f t="shared" si="45"/>
        <v>0</v>
      </c>
      <c r="K728" s="63">
        <f>SUMIF('ORION ORIGINAL DATA'!$A$8:$A$305,$A728,'ORION ORIGINAL DATA'!$D$8:$D$305)+D728</f>
        <v>1</v>
      </c>
      <c r="L728" s="6">
        <f>SUMIF('NETSUITE ORIGINAL DATA'!$A$8:$A$5000,$A728,'NETSUITE ORIGINAL DATA'!$G$8:$G$5000)</f>
        <v>1</v>
      </c>
      <c r="M728" s="68">
        <f t="shared" si="46"/>
        <v>0</v>
      </c>
      <c r="N728" s="6"/>
      <c r="O728" s="63">
        <f>SUMIF('ORION ORIGINAL DATA'!$A$8:$A$305,$A728,'ORION ORIGINAL DATA'!$E$8:$E$305)-D728</f>
        <v>1</v>
      </c>
      <c r="P728" s="6">
        <f>SUMIF('NETSUITE ORIGINAL DATA'!$A$8:$A$5000,$A728,'NETSUITE ORIGINAL DATA'!$E$8:$E$5000)-SUMIF('NETSUITE ORIGINAL DATA'!$A$8:$A$5000,$A728,'NETSUITE ORIGINAL DATA'!$G$8:$G$5000)</f>
        <v>1</v>
      </c>
      <c r="Q728" s="66">
        <f t="shared" si="47"/>
        <v>0</v>
      </c>
      <c r="R728" s="8"/>
    </row>
    <row r="729" spans="1:18" s="30" customFormat="1" x14ac:dyDescent="0.15">
      <c r="A729" s="15" t="s">
        <v>776</v>
      </c>
      <c r="B729" s="30" t="str">
        <f>IFERROR(VLOOKUP(A729,'NETSUITE ORIGINAL DATA'!$A$8:$J$957,2,FALSE),0)</f>
        <v>GT  Seaplane - Yellow</v>
      </c>
      <c r="C729" s="6"/>
      <c r="D729" s="63">
        <f>IFERROR(VLOOKUP($A729,'ORION ORIGINAL DATA'!$A$231:$H$234,3,0),0)</f>
        <v>0</v>
      </c>
      <c r="E729" s="6">
        <f>IFERROR(VLOOKUP($A729,'ORION ORIGINAL DATA'!$A$237:$H$305,3,0),0)</f>
        <v>94</v>
      </c>
      <c r="F729" s="6">
        <f>SUMIF('ORION ORIGINAL DATA'!$A$8:$A$228,$A729,'ORION ORIGINAL DATA'!$C$8:$C$228)</f>
        <v>7636</v>
      </c>
      <c r="G729" s="8">
        <f t="shared" si="44"/>
        <v>7730</v>
      </c>
      <c r="H729" s="6">
        <f>SUMIF('NETSUITE ORIGINAL DATA'!$A$8:$A$5000,$A729,'NETSUITE ORIGINAL DATA'!$E$8:$E$5000)</f>
        <v>7730</v>
      </c>
      <c r="I729" s="66">
        <f t="shared" si="45"/>
        <v>0</v>
      </c>
      <c r="K729" s="63">
        <f>SUMIF('ORION ORIGINAL DATA'!$A$8:$A$305,$A729,'ORION ORIGINAL DATA'!$D$8:$D$305)+D729</f>
        <v>1117</v>
      </c>
      <c r="L729" s="6">
        <f>SUMIF('NETSUITE ORIGINAL DATA'!$A$8:$A$5000,$A729,'NETSUITE ORIGINAL DATA'!$G$8:$G$5000)</f>
        <v>1117</v>
      </c>
      <c r="M729" s="68">
        <f t="shared" si="46"/>
        <v>0</v>
      </c>
      <c r="N729" s="6"/>
      <c r="O729" s="63">
        <f>SUMIF('ORION ORIGINAL DATA'!$A$8:$A$305,$A729,'ORION ORIGINAL DATA'!$E$8:$E$305)-D729</f>
        <v>6613</v>
      </c>
      <c r="P729" s="6">
        <f>SUMIF('NETSUITE ORIGINAL DATA'!$A$8:$A$5000,$A729,'NETSUITE ORIGINAL DATA'!$E$8:$E$5000)-SUMIF('NETSUITE ORIGINAL DATA'!$A$8:$A$5000,$A729,'NETSUITE ORIGINAL DATA'!$G$8:$G$5000)</f>
        <v>6613</v>
      </c>
      <c r="Q729" s="66">
        <f t="shared" si="47"/>
        <v>0</v>
      </c>
      <c r="R729" s="8"/>
    </row>
    <row r="730" spans="1:18" s="30" customFormat="1" x14ac:dyDescent="0.15">
      <c r="A730" s="15" t="s">
        <v>777</v>
      </c>
      <c r="B730" s="30" t="str">
        <f>IFERROR(VLOOKUP(A730,'NETSUITE ORIGINAL DATA'!$A$8:$J$957,2,FALSE),0)</f>
        <v>Green Toys Seaplane Assembly - Yellow</v>
      </c>
      <c r="C730" s="6"/>
      <c r="D730" s="63">
        <f>IFERROR(VLOOKUP($A730,'ORION ORIGINAL DATA'!$A$231:$H$234,3,0),0)</f>
        <v>0</v>
      </c>
      <c r="E730" s="6">
        <f>IFERROR(VLOOKUP($A730,'ORION ORIGINAL DATA'!$A$237:$H$305,3,0),0)</f>
        <v>0</v>
      </c>
      <c r="F730" s="6">
        <f>SUMIF('ORION ORIGINAL DATA'!$A$8:$A$228,$A730,'ORION ORIGINAL DATA'!$C$8:$C$228)</f>
        <v>0</v>
      </c>
      <c r="G730" s="8">
        <f t="shared" si="44"/>
        <v>0</v>
      </c>
      <c r="H730" s="6">
        <f>SUMIF('NETSUITE ORIGINAL DATA'!$A$8:$A$5000,$A730,'NETSUITE ORIGINAL DATA'!$E$8:$E$5000)</f>
        <v>0</v>
      </c>
      <c r="I730" s="66">
        <f t="shared" si="45"/>
        <v>0</v>
      </c>
      <c r="K730" s="63">
        <f>SUMIF('ORION ORIGINAL DATA'!$A$8:$A$305,$A730,'ORION ORIGINAL DATA'!$D$8:$D$305)+D730</f>
        <v>0</v>
      </c>
      <c r="L730" s="6">
        <f>SUMIF('NETSUITE ORIGINAL DATA'!$A$8:$A$5000,$A730,'NETSUITE ORIGINAL DATA'!$G$8:$G$5000)</f>
        <v>0</v>
      </c>
      <c r="M730" s="68">
        <f t="shared" si="46"/>
        <v>0</v>
      </c>
      <c r="N730" s="6"/>
      <c r="O730" s="63">
        <f>SUMIF('ORION ORIGINAL DATA'!$A$8:$A$305,$A730,'ORION ORIGINAL DATA'!$E$8:$E$305)-D730</f>
        <v>0</v>
      </c>
      <c r="P730" s="6">
        <f>SUMIF('NETSUITE ORIGINAL DATA'!$A$8:$A$5000,$A730,'NETSUITE ORIGINAL DATA'!$E$8:$E$5000)-SUMIF('NETSUITE ORIGINAL DATA'!$A$8:$A$5000,$A730,'NETSUITE ORIGINAL DATA'!$G$8:$G$5000)</f>
        <v>0</v>
      </c>
      <c r="Q730" s="66">
        <f t="shared" si="47"/>
        <v>0</v>
      </c>
      <c r="R730" s="8"/>
    </row>
    <row r="731" spans="1:18" s="30" customFormat="1" x14ac:dyDescent="0.15">
      <c r="A731" s="15" t="s">
        <v>779</v>
      </c>
      <c r="B731" s="30" t="str">
        <f>IFERROR(VLOOKUP(A731,'NETSUITE ORIGINAL DATA'!$A$8:$J$957,2,FALSE),0)</f>
        <v>GT  Seacopter - Blue</v>
      </c>
      <c r="C731" s="6"/>
      <c r="D731" s="63">
        <f>IFERROR(VLOOKUP($A731,'ORION ORIGINAL DATA'!$A$231:$H$234,3,0),0)</f>
        <v>0</v>
      </c>
      <c r="E731" s="6">
        <f>IFERROR(VLOOKUP($A731,'ORION ORIGINAL DATA'!$A$237:$H$305,3,0),0)</f>
        <v>94</v>
      </c>
      <c r="F731" s="6">
        <f>SUMIF('ORION ORIGINAL DATA'!$A$8:$A$228,$A731,'ORION ORIGINAL DATA'!$C$8:$C$228)</f>
        <v>958</v>
      </c>
      <c r="G731" s="8">
        <f t="shared" si="44"/>
        <v>1052</v>
      </c>
      <c r="H731" s="6">
        <f>SUMIF('NETSUITE ORIGINAL DATA'!$A$8:$A$5000,$A731,'NETSUITE ORIGINAL DATA'!$E$8:$E$5000)</f>
        <v>1052</v>
      </c>
      <c r="I731" s="66">
        <f t="shared" si="45"/>
        <v>0</v>
      </c>
      <c r="K731" s="63">
        <f>SUMIF('ORION ORIGINAL DATA'!$A$8:$A$305,$A731,'ORION ORIGINAL DATA'!$D$8:$D$305)+D731</f>
        <v>59</v>
      </c>
      <c r="L731" s="6">
        <f>SUMIF('NETSUITE ORIGINAL DATA'!$A$8:$A$5000,$A731,'NETSUITE ORIGINAL DATA'!$G$8:$G$5000)</f>
        <v>59</v>
      </c>
      <c r="M731" s="68">
        <f t="shared" si="46"/>
        <v>0</v>
      </c>
      <c r="N731" s="6"/>
      <c r="O731" s="63">
        <f>SUMIF('ORION ORIGINAL DATA'!$A$8:$A$305,$A731,'ORION ORIGINAL DATA'!$E$8:$E$305)-D731</f>
        <v>993</v>
      </c>
      <c r="P731" s="6">
        <f>SUMIF('NETSUITE ORIGINAL DATA'!$A$8:$A$5000,$A731,'NETSUITE ORIGINAL DATA'!$E$8:$E$5000)-SUMIF('NETSUITE ORIGINAL DATA'!$A$8:$A$5000,$A731,'NETSUITE ORIGINAL DATA'!$G$8:$G$5000)</f>
        <v>993</v>
      </c>
      <c r="Q731" s="66">
        <f t="shared" si="47"/>
        <v>0</v>
      </c>
      <c r="R731" s="8"/>
    </row>
    <row r="732" spans="1:18" s="30" customFormat="1" x14ac:dyDescent="0.15">
      <c r="A732" s="15" t="s">
        <v>781</v>
      </c>
      <c r="B732" s="30" t="str">
        <f>IFERROR(VLOOKUP(A732,'NETSUITE ORIGINAL DATA'!$A$8:$J$957,2,FALSE),0)</f>
        <v>Seed Packet Basil 2015</v>
      </c>
      <c r="C732" s="6"/>
      <c r="D732" s="63">
        <f>IFERROR(VLOOKUP($A732,'ORION ORIGINAL DATA'!$A$231:$H$234,3,0),0)</f>
        <v>0</v>
      </c>
      <c r="E732" s="6">
        <f>IFERROR(VLOOKUP($A732,'ORION ORIGINAL DATA'!$A$237:$H$305,3,0),0)</f>
        <v>0</v>
      </c>
      <c r="F732" s="6">
        <f>SUMIF('ORION ORIGINAL DATA'!$A$8:$A$228,$A732,'ORION ORIGINAL DATA'!$C$8:$C$228)</f>
        <v>0</v>
      </c>
      <c r="G732" s="8">
        <f t="shared" si="44"/>
        <v>0</v>
      </c>
      <c r="H732" s="6">
        <f>SUMIF('NETSUITE ORIGINAL DATA'!$A$8:$A$5000,$A732,'NETSUITE ORIGINAL DATA'!$E$8:$E$5000)</f>
        <v>0</v>
      </c>
      <c r="I732" s="66">
        <f t="shared" si="45"/>
        <v>0</v>
      </c>
      <c r="K732" s="63">
        <f>SUMIF('ORION ORIGINAL DATA'!$A$8:$A$305,$A732,'ORION ORIGINAL DATA'!$D$8:$D$305)+D732</f>
        <v>0</v>
      </c>
      <c r="L732" s="6">
        <f>SUMIF('NETSUITE ORIGINAL DATA'!$A$8:$A$5000,$A732,'NETSUITE ORIGINAL DATA'!$G$8:$G$5000)</f>
        <v>0</v>
      </c>
      <c r="M732" s="68">
        <f t="shared" si="46"/>
        <v>0</v>
      </c>
      <c r="N732" s="6"/>
      <c r="O732" s="63">
        <f>SUMIF('ORION ORIGINAL DATA'!$A$8:$A$305,$A732,'ORION ORIGINAL DATA'!$E$8:$E$305)-D732</f>
        <v>0</v>
      </c>
      <c r="P732" s="6">
        <f>SUMIF('NETSUITE ORIGINAL DATA'!$A$8:$A$5000,$A732,'NETSUITE ORIGINAL DATA'!$E$8:$E$5000)-SUMIF('NETSUITE ORIGINAL DATA'!$A$8:$A$5000,$A732,'NETSUITE ORIGINAL DATA'!$G$8:$G$5000)</f>
        <v>0</v>
      </c>
      <c r="Q732" s="66">
        <f t="shared" si="47"/>
        <v>0</v>
      </c>
      <c r="R732" s="8"/>
    </row>
    <row r="733" spans="1:18" s="30" customFormat="1" x14ac:dyDescent="0.15">
      <c r="A733" s="15" t="s">
        <v>782</v>
      </c>
      <c r="B733" s="30" t="str">
        <f>IFERROR(VLOOKUP(A733,'NETSUITE ORIGINAL DATA'!$A$8:$J$957,2,FALSE),0)</f>
        <v>Certified Organic Carrot, Pages Seed item #PO683, UPC 071693-926830</v>
      </c>
      <c r="C733" s="6"/>
      <c r="D733" s="63">
        <f>IFERROR(VLOOKUP($A733,'ORION ORIGINAL DATA'!$A$231:$H$234,3,0),0)</f>
        <v>0</v>
      </c>
      <c r="E733" s="6">
        <f>IFERROR(VLOOKUP($A733,'ORION ORIGINAL DATA'!$A$237:$H$305,3,0),0)</f>
        <v>0</v>
      </c>
      <c r="F733" s="6">
        <f>SUMIF('ORION ORIGINAL DATA'!$A$8:$A$228,$A733,'ORION ORIGINAL DATA'!$C$8:$C$228)</f>
        <v>0</v>
      </c>
      <c r="G733" s="8">
        <f t="shared" si="44"/>
        <v>0</v>
      </c>
      <c r="H733" s="6">
        <f>SUMIF('NETSUITE ORIGINAL DATA'!$A$8:$A$5000,$A733,'NETSUITE ORIGINAL DATA'!$E$8:$E$5000)</f>
        <v>0</v>
      </c>
      <c r="I733" s="66">
        <f t="shared" si="45"/>
        <v>0</v>
      </c>
      <c r="K733" s="63">
        <f>SUMIF('ORION ORIGINAL DATA'!$A$8:$A$305,$A733,'ORION ORIGINAL DATA'!$D$8:$D$305)+D733</f>
        <v>0</v>
      </c>
      <c r="L733" s="6">
        <f>SUMIF('NETSUITE ORIGINAL DATA'!$A$8:$A$5000,$A733,'NETSUITE ORIGINAL DATA'!$G$8:$G$5000)</f>
        <v>0</v>
      </c>
      <c r="M733" s="68">
        <f t="shared" si="46"/>
        <v>0</v>
      </c>
      <c r="N733" s="6"/>
      <c r="O733" s="63">
        <f>SUMIF('ORION ORIGINAL DATA'!$A$8:$A$305,$A733,'ORION ORIGINAL DATA'!$E$8:$E$305)-D733</f>
        <v>0</v>
      </c>
      <c r="P733" s="6">
        <f>SUMIF('NETSUITE ORIGINAL DATA'!$A$8:$A$5000,$A733,'NETSUITE ORIGINAL DATA'!$E$8:$E$5000)-SUMIF('NETSUITE ORIGINAL DATA'!$A$8:$A$5000,$A733,'NETSUITE ORIGINAL DATA'!$G$8:$G$5000)</f>
        <v>0</v>
      </c>
      <c r="Q733" s="66">
        <f t="shared" si="47"/>
        <v>0</v>
      </c>
      <c r="R733" s="8"/>
    </row>
    <row r="734" spans="1:18" s="30" customFormat="1" x14ac:dyDescent="0.15">
      <c r="A734" s="15" t="s">
        <v>783</v>
      </c>
      <c r="B734" s="30" t="str">
        <f>IFERROR(VLOOKUP(A734,'NETSUITE ORIGINAL DATA'!$A$8:$J$957,2,FALSE),0)</f>
        <v>Organic Sunflower Blend (Ornamental Mix)</v>
      </c>
      <c r="C734" s="6"/>
      <c r="D734" s="63">
        <f>IFERROR(VLOOKUP($A734,'ORION ORIGINAL DATA'!$A$231:$H$234,3,0),0)</f>
        <v>0</v>
      </c>
      <c r="E734" s="6">
        <f>IFERROR(VLOOKUP($A734,'ORION ORIGINAL DATA'!$A$237:$H$305,3,0),0)</f>
        <v>0</v>
      </c>
      <c r="F734" s="6">
        <f>SUMIF('ORION ORIGINAL DATA'!$A$8:$A$228,$A734,'ORION ORIGINAL DATA'!$C$8:$C$228)</f>
        <v>0</v>
      </c>
      <c r="G734" s="8">
        <f t="shared" si="44"/>
        <v>0</v>
      </c>
      <c r="H734" s="6">
        <f>SUMIF('NETSUITE ORIGINAL DATA'!$A$8:$A$5000,$A734,'NETSUITE ORIGINAL DATA'!$E$8:$E$5000)</f>
        <v>0</v>
      </c>
      <c r="I734" s="66">
        <f t="shared" si="45"/>
        <v>0</v>
      </c>
      <c r="K734" s="63">
        <f>SUMIF('ORION ORIGINAL DATA'!$A$8:$A$305,$A734,'ORION ORIGINAL DATA'!$D$8:$D$305)+D734</f>
        <v>0</v>
      </c>
      <c r="L734" s="6">
        <f>SUMIF('NETSUITE ORIGINAL DATA'!$A$8:$A$5000,$A734,'NETSUITE ORIGINAL DATA'!$G$8:$G$5000)</f>
        <v>0</v>
      </c>
      <c r="M734" s="68">
        <f t="shared" si="46"/>
        <v>0</v>
      </c>
      <c r="N734" s="6"/>
      <c r="O734" s="63">
        <f>SUMIF('ORION ORIGINAL DATA'!$A$8:$A$305,$A734,'ORION ORIGINAL DATA'!$E$8:$E$305)-D734</f>
        <v>0</v>
      </c>
      <c r="P734" s="6">
        <f>SUMIF('NETSUITE ORIGINAL DATA'!$A$8:$A$5000,$A734,'NETSUITE ORIGINAL DATA'!$E$8:$E$5000)-SUMIF('NETSUITE ORIGINAL DATA'!$A$8:$A$5000,$A734,'NETSUITE ORIGINAL DATA'!$G$8:$G$5000)</f>
        <v>0</v>
      </c>
      <c r="Q734" s="66">
        <f t="shared" si="47"/>
        <v>0</v>
      </c>
      <c r="R734" s="8"/>
    </row>
    <row r="735" spans="1:18" s="30" customFormat="1" x14ac:dyDescent="0.15">
      <c r="A735" s="15" t="s">
        <v>784</v>
      </c>
      <c r="B735" s="30" t="str">
        <f>IFERROR(VLOOKUP(A735,'NETSUITE ORIGINAL DATA'!$A$8:$J$957,2,FALSE),0)</f>
        <v>Seed Packet Teddy Bear Sunflower - 2015</v>
      </c>
      <c r="C735" s="6"/>
      <c r="D735" s="63">
        <f>IFERROR(VLOOKUP($A735,'ORION ORIGINAL DATA'!$A$231:$H$234,3,0),0)</f>
        <v>0</v>
      </c>
      <c r="E735" s="6">
        <f>IFERROR(VLOOKUP($A735,'ORION ORIGINAL DATA'!$A$237:$H$305,3,0),0)</f>
        <v>0</v>
      </c>
      <c r="F735" s="6">
        <f>SUMIF('ORION ORIGINAL DATA'!$A$8:$A$228,$A735,'ORION ORIGINAL DATA'!$C$8:$C$228)</f>
        <v>0</v>
      </c>
      <c r="G735" s="8">
        <f t="shared" si="44"/>
        <v>0</v>
      </c>
      <c r="H735" s="6">
        <f>SUMIF('NETSUITE ORIGINAL DATA'!$A$8:$A$5000,$A735,'NETSUITE ORIGINAL DATA'!$E$8:$E$5000)</f>
        <v>0</v>
      </c>
      <c r="I735" s="66">
        <f t="shared" si="45"/>
        <v>0</v>
      </c>
      <c r="K735" s="63">
        <f>SUMIF('ORION ORIGINAL DATA'!$A$8:$A$305,$A735,'ORION ORIGINAL DATA'!$D$8:$D$305)+D735</f>
        <v>0</v>
      </c>
      <c r="L735" s="6">
        <f>SUMIF('NETSUITE ORIGINAL DATA'!$A$8:$A$5000,$A735,'NETSUITE ORIGINAL DATA'!$G$8:$G$5000)</f>
        <v>0</v>
      </c>
      <c r="M735" s="68">
        <f t="shared" si="46"/>
        <v>0</v>
      </c>
      <c r="N735" s="6"/>
      <c r="O735" s="63">
        <f>SUMIF('ORION ORIGINAL DATA'!$A$8:$A$305,$A735,'ORION ORIGINAL DATA'!$E$8:$E$305)-D735</f>
        <v>0</v>
      </c>
      <c r="P735" s="6">
        <f>SUMIF('NETSUITE ORIGINAL DATA'!$A$8:$A$5000,$A735,'NETSUITE ORIGINAL DATA'!$E$8:$E$5000)-SUMIF('NETSUITE ORIGINAL DATA'!$A$8:$A$5000,$A735,'NETSUITE ORIGINAL DATA'!$G$8:$G$5000)</f>
        <v>0</v>
      </c>
      <c r="Q735" s="66">
        <f t="shared" si="47"/>
        <v>0</v>
      </c>
      <c r="R735" s="8"/>
    </row>
    <row r="736" spans="1:18" s="30" customFormat="1" x14ac:dyDescent="0.15">
      <c r="A736" s="15" t="s">
        <v>785</v>
      </c>
      <c r="B736" s="30">
        <f>IFERROR(VLOOKUP(A736,'NETSUITE ORIGINAL DATA'!$A$8:$J$987,2,FALSE),0)</f>
        <v>0</v>
      </c>
      <c r="C736" s="6"/>
      <c r="D736" s="63">
        <f>IFERROR(VLOOKUP($A736,'ORION ORIGINAL DATA'!$A$231:$H$234,3,0),0)</f>
        <v>0</v>
      </c>
      <c r="E736" s="6">
        <f>IFERROR(VLOOKUP($A736,'ORION ORIGINAL DATA'!$A$237:$H$305,3,0),0)</f>
        <v>0</v>
      </c>
      <c r="F736" s="6">
        <f>SUMIF('ORION ORIGINAL DATA'!$A$8:$A$228,$A736,'ORION ORIGINAL DATA'!$C$8:$C$228)</f>
        <v>0</v>
      </c>
      <c r="G736" s="8">
        <f t="shared" si="44"/>
        <v>0</v>
      </c>
      <c r="H736" s="6">
        <f>SUMIF('NETSUITE ORIGINAL DATA'!$A$8:$A$5000,$A736,'NETSUITE ORIGINAL DATA'!$E$8:$E$5000)</f>
        <v>0</v>
      </c>
      <c r="I736" s="66">
        <f t="shared" si="45"/>
        <v>0</v>
      </c>
      <c r="K736" s="63">
        <f>SUMIF('ORION ORIGINAL DATA'!$A$8:$A$305,$A736,'ORION ORIGINAL DATA'!$D$8:$D$305)+D736</f>
        <v>0</v>
      </c>
      <c r="L736" s="6">
        <f>SUMIF('NETSUITE ORIGINAL DATA'!$A$8:$A$5000,$A736,'NETSUITE ORIGINAL DATA'!$G$8:$G$5000)</f>
        <v>0</v>
      </c>
      <c r="M736" s="68">
        <f t="shared" si="46"/>
        <v>0</v>
      </c>
      <c r="N736" s="6"/>
      <c r="O736" s="63">
        <f>SUMIF('ORION ORIGINAL DATA'!$A$8:$A$305,$A736,'ORION ORIGINAL DATA'!$E$8:$E$305)-D736</f>
        <v>0</v>
      </c>
      <c r="P736" s="6">
        <f>SUMIF('NETSUITE ORIGINAL DATA'!$A$8:$A$5000,$A736,'NETSUITE ORIGINAL DATA'!$E$8:$E$5000)-SUMIF('NETSUITE ORIGINAL DATA'!$A$8:$A$5000,$A736,'NETSUITE ORIGINAL DATA'!$G$8:$G$5000)</f>
        <v>0</v>
      </c>
      <c r="Q736" s="66">
        <f t="shared" si="47"/>
        <v>0</v>
      </c>
      <c r="R736" s="8"/>
    </row>
    <row r="737" spans="1:18" s="30" customFormat="1" x14ac:dyDescent="0.15">
      <c r="A737" s="15" t="s">
        <v>786</v>
      </c>
      <c r="B737" s="30">
        <f>IFERROR(VLOOKUP(A737,'NETSUITE ORIGINAL DATA'!$A$8:$J$987,2,FALSE),0)</f>
        <v>0</v>
      </c>
      <c r="C737" s="6"/>
      <c r="D737" s="63">
        <f>IFERROR(VLOOKUP($A737,'ORION ORIGINAL DATA'!$A$231:$H$234,3,0),0)</f>
        <v>0</v>
      </c>
      <c r="E737" s="6">
        <f>IFERROR(VLOOKUP($A737,'ORION ORIGINAL DATA'!$A$237:$H$305,3,0),0)</f>
        <v>0</v>
      </c>
      <c r="F737" s="6">
        <f>SUMIF('ORION ORIGINAL DATA'!$A$8:$A$228,$A737,'ORION ORIGINAL DATA'!$C$8:$C$228)</f>
        <v>0</v>
      </c>
      <c r="G737" s="8">
        <f t="shared" si="44"/>
        <v>0</v>
      </c>
      <c r="H737" s="6">
        <f>SUMIF('NETSUITE ORIGINAL DATA'!$A$8:$A$5000,$A737,'NETSUITE ORIGINAL DATA'!$E$8:$E$5000)</f>
        <v>0</v>
      </c>
      <c r="I737" s="66">
        <f t="shared" si="45"/>
        <v>0</v>
      </c>
      <c r="K737" s="63">
        <f>SUMIF('ORION ORIGINAL DATA'!$A$8:$A$305,$A737,'ORION ORIGINAL DATA'!$D$8:$D$305)+D737</f>
        <v>0</v>
      </c>
      <c r="L737" s="6">
        <f>SUMIF('NETSUITE ORIGINAL DATA'!$A$8:$A$5000,$A737,'NETSUITE ORIGINAL DATA'!$G$8:$G$5000)</f>
        <v>0</v>
      </c>
      <c r="M737" s="68">
        <f t="shared" si="46"/>
        <v>0</v>
      </c>
      <c r="N737" s="6"/>
      <c r="O737" s="63">
        <f>SUMIF('ORION ORIGINAL DATA'!$A$8:$A$305,$A737,'ORION ORIGINAL DATA'!$E$8:$E$305)-D737</f>
        <v>0</v>
      </c>
      <c r="P737" s="6">
        <f>SUMIF('NETSUITE ORIGINAL DATA'!$A$8:$A$5000,$A737,'NETSUITE ORIGINAL DATA'!$E$8:$E$5000)-SUMIF('NETSUITE ORIGINAL DATA'!$A$8:$A$5000,$A737,'NETSUITE ORIGINAL DATA'!$G$8:$G$5000)</f>
        <v>0</v>
      </c>
      <c r="Q737" s="66">
        <f t="shared" si="47"/>
        <v>0</v>
      </c>
      <c r="R737" s="8"/>
    </row>
    <row r="738" spans="1:18" s="30" customFormat="1" x14ac:dyDescent="0.15">
      <c r="A738" s="15" t="s">
        <v>787</v>
      </c>
      <c r="B738" s="30" t="str">
        <f>IFERROR(VLOOKUP(A738,'NETSUITE ORIGINAL DATA'!$A$8:$J$957,2,FALSE),0)</f>
        <v>CL Custom Stacker - Teal/Yellow/Grey/Purple</v>
      </c>
      <c r="C738" s="6"/>
      <c r="D738" s="63">
        <f>IFERROR(VLOOKUP($A738,'ORION ORIGINAL DATA'!$A$231:$H$234,3,0),0)</f>
        <v>0</v>
      </c>
      <c r="E738" s="6">
        <f>IFERROR(VLOOKUP($A738,'ORION ORIGINAL DATA'!$A$237:$H$305,3,0),0)</f>
        <v>0</v>
      </c>
      <c r="F738" s="6">
        <f>SUMIF('ORION ORIGINAL DATA'!$A$8:$A$228,$A738,'ORION ORIGINAL DATA'!$C$8:$C$228)</f>
        <v>0</v>
      </c>
      <c r="G738" s="8">
        <f t="shared" si="44"/>
        <v>0</v>
      </c>
      <c r="H738" s="6">
        <f>SUMIF('NETSUITE ORIGINAL DATA'!$A$8:$A$5000,$A738,'NETSUITE ORIGINAL DATA'!$E$8:$E$5000)</f>
        <v>0</v>
      </c>
      <c r="I738" s="66">
        <f t="shared" si="45"/>
        <v>0</v>
      </c>
      <c r="K738" s="63">
        <f>SUMIF('ORION ORIGINAL DATA'!$A$8:$A$305,$A738,'ORION ORIGINAL DATA'!$D$8:$D$305)+D738</f>
        <v>0</v>
      </c>
      <c r="L738" s="6">
        <f>SUMIF('NETSUITE ORIGINAL DATA'!$A$8:$A$5000,$A738,'NETSUITE ORIGINAL DATA'!$G$8:$G$5000)</f>
        <v>0</v>
      </c>
      <c r="M738" s="68">
        <f t="shared" si="46"/>
        <v>0</v>
      </c>
      <c r="N738" s="6"/>
      <c r="O738" s="63">
        <f>SUMIF('ORION ORIGINAL DATA'!$A$8:$A$305,$A738,'ORION ORIGINAL DATA'!$E$8:$E$305)-D738</f>
        <v>0</v>
      </c>
      <c r="P738" s="6">
        <f>SUMIF('NETSUITE ORIGINAL DATA'!$A$8:$A$5000,$A738,'NETSUITE ORIGINAL DATA'!$E$8:$E$5000)-SUMIF('NETSUITE ORIGINAL DATA'!$A$8:$A$5000,$A738,'NETSUITE ORIGINAL DATA'!$G$8:$G$5000)</f>
        <v>0</v>
      </c>
      <c r="Q738" s="66">
        <f t="shared" si="47"/>
        <v>0</v>
      </c>
      <c r="R738" s="8"/>
    </row>
    <row r="739" spans="1:18" s="30" customFormat="1" x14ac:dyDescent="0.15">
      <c r="A739" s="15" t="s">
        <v>788</v>
      </c>
      <c r="B739" s="30" t="str">
        <f>IFERROR(VLOOKUP(A739,'NETSUITE ORIGINAL DATA'!$A$8:$J$957,2,FALSE),0)</f>
        <v>Orange Sand Shovel</v>
      </c>
      <c r="C739" s="6"/>
      <c r="D739" s="63">
        <f>IFERROR(VLOOKUP($A739,'ORION ORIGINAL DATA'!$A$231:$H$234,3,0),0)</f>
        <v>0</v>
      </c>
      <c r="E739" s="6">
        <f>IFERROR(VLOOKUP($A739,'ORION ORIGINAL DATA'!$A$237:$H$305,3,0),0)</f>
        <v>0</v>
      </c>
      <c r="F739" s="6">
        <f>SUMIF('ORION ORIGINAL DATA'!$A$8:$A$228,$A739,'ORION ORIGINAL DATA'!$C$8:$C$228)</f>
        <v>0</v>
      </c>
      <c r="G739" s="8">
        <f t="shared" si="44"/>
        <v>0</v>
      </c>
      <c r="H739" s="6">
        <f>SUMIF('NETSUITE ORIGINAL DATA'!$A$8:$A$5000,$A739,'NETSUITE ORIGINAL DATA'!$E$8:$E$5000)</f>
        <v>0</v>
      </c>
      <c r="I739" s="66">
        <f t="shared" si="45"/>
        <v>0</v>
      </c>
      <c r="K739" s="63">
        <f>SUMIF('ORION ORIGINAL DATA'!$A$8:$A$305,$A739,'ORION ORIGINAL DATA'!$D$8:$D$305)+D739</f>
        <v>0</v>
      </c>
      <c r="L739" s="6">
        <f>SUMIF('NETSUITE ORIGINAL DATA'!$A$8:$A$5000,$A739,'NETSUITE ORIGINAL DATA'!$G$8:$G$5000)</f>
        <v>0</v>
      </c>
      <c r="M739" s="68">
        <f t="shared" si="46"/>
        <v>0</v>
      </c>
      <c r="N739" s="6"/>
      <c r="O739" s="63">
        <f>SUMIF('ORION ORIGINAL DATA'!$A$8:$A$305,$A739,'ORION ORIGINAL DATA'!$E$8:$E$305)-D739</f>
        <v>0</v>
      </c>
      <c r="P739" s="6">
        <f>SUMIF('NETSUITE ORIGINAL DATA'!$A$8:$A$5000,$A739,'NETSUITE ORIGINAL DATA'!$E$8:$E$5000)-SUMIF('NETSUITE ORIGINAL DATA'!$A$8:$A$5000,$A739,'NETSUITE ORIGINAL DATA'!$G$8:$G$5000)</f>
        <v>0</v>
      </c>
      <c r="Q739" s="66">
        <f t="shared" si="47"/>
        <v>0</v>
      </c>
      <c r="R739" s="8"/>
    </row>
    <row r="740" spans="1:18" s="30" customFormat="1" x14ac:dyDescent="0.15">
      <c r="A740" s="15" t="s">
        <v>789</v>
      </c>
      <c r="B740" s="30" t="str">
        <f>IFERROR(VLOOKUP(A740,'NETSUITE ORIGINAL DATA'!$A$8:$J$957,2,FALSE),0)</f>
        <v>Green Sand Shovel - CC10106972WE</v>
      </c>
      <c r="C740" s="6"/>
      <c r="D740" s="63">
        <f>IFERROR(VLOOKUP($A740,'ORION ORIGINAL DATA'!$A$231:$H$234,3,0),0)</f>
        <v>0</v>
      </c>
      <c r="E740" s="6">
        <f>IFERROR(VLOOKUP($A740,'ORION ORIGINAL DATA'!$A$237:$H$305,3,0),0)</f>
        <v>0</v>
      </c>
      <c r="F740" s="6">
        <f>SUMIF('ORION ORIGINAL DATA'!$A$8:$A$228,$A740,'ORION ORIGINAL DATA'!$C$8:$C$228)</f>
        <v>0</v>
      </c>
      <c r="G740" s="8">
        <f t="shared" si="44"/>
        <v>0</v>
      </c>
      <c r="H740" s="6">
        <f>SUMIF('NETSUITE ORIGINAL DATA'!$A$8:$A$5000,$A740,'NETSUITE ORIGINAL DATA'!$E$8:$E$5000)</f>
        <v>0</v>
      </c>
      <c r="I740" s="66">
        <f t="shared" si="45"/>
        <v>0</v>
      </c>
      <c r="K740" s="63">
        <f>SUMIF('ORION ORIGINAL DATA'!$A$8:$A$305,$A740,'ORION ORIGINAL DATA'!$D$8:$D$305)+D740</f>
        <v>0</v>
      </c>
      <c r="L740" s="6">
        <f>SUMIF('NETSUITE ORIGINAL DATA'!$A$8:$A$5000,$A740,'NETSUITE ORIGINAL DATA'!$G$8:$G$5000)</f>
        <v>0</v>
      </c>
      <c r="M740" s="68">
        <f t="shared" si="46"/>
        <v>0</v>
      </c>
      <c r="N740" s="6"/>
      <c r="O740" s="63">
        <f>SUMIF('ORION ORIGINAL DATA'!$A$8:$A$305,$A740,'ORION ORIGINAL DATA'!$E$8:$E$305)-D740</f>
        <v>0</v>
      </c>
      <c r="P740" s="6">
        <f>SUMIF('NETSUITE ORIGINAL DATA'!$A$8:$A$5000,$A740,'NETSUITE ORIGINAL DATA'!$E$8:$E$5000)-SUMIF('NETSUITE ORIGINAL DATA'!$A$8:$A$5000,$A740,'NETSUITE ORIGINAL DATA'!$G$8:$G$5000)</f>
        <v>0</v>
      </c>
      <c r="Q740" s="66">
        <f t="shared" si="47"/>
        <v>0</v>
      </c>
      <c r="R740" s="8"/>
    </row>
    <row r="741" spans="1:18" s="30" customFormat="1" x14ac:dyDescent="0.15">
      <c r="A741" s="15" t="s">
        <v>790</v>
      </c>
      <c r="B741" s="30" t="str">
        <f>IFERROR(VLOOKUP(A741,'NETSUITE ORIGINAL DATA'!$A$8:$J$957,2,FALSE),0)</f>
        <v>Sand Shovel - Red</v>
      </c>
      <c r="C741" s="6"/>
      <c r="D741" s="63">
        <f>IFERROR(VLOOKUP($A741,'ORION ORIGINAL DATA'!$A$231:$H$234,3,0),0)</f>
        <v>0</v>
      </c>
      <c r="E741" s="6">
        <f>IFERROR(VLOOKUP($A741,'ORION ORIGINAL DATA'!$A$237:$H$305,3,0),0)</f>
        <v>0</v>
      </c>
      <c r="F741" s="6">
        <f>SUMIF('ORION ORIGINAL DATA'!$A$8:$A$228,$A741,'ORION ORIGINAL DATA'!$C$8:$C$228)</f>
        <v>0</v>
      </c>
      <c r="G741" s="8">
        <f t="shared" si="44"/>
        <v>0</v>
      </c>
      <c r="H741" s="6">
        <f>SUMIF('NETSUITE ORIGINAL DATA'!$A$8:$A$5000,$A741,'NETSUITE ORIGINAL DATA'!$E$8:$E$5000)</f>
        <v>0</v>
      </c>
      <c r="I741" s="66">
        <f t="shared" si="45"/>
        <v>0</v>
      </c>
      <c r="K741" s="63">
        <f>SUMIF('ORION ORIGINAL DATA'!$A$8:$A$305,$A741,'ORION ORIGINAL DATA'!$D$8:$D$305)+D741</f>
        <v>0</v>
      </c>
      <c r="L741" s="6">
        <f>SUMIF('NETSUITE ORIGINAL DATA'!$A$8:$A$5000,$A741,'NETSUITE ORIGINAL DATA'!$G$8:$G$5000)</f>
        <v>0</v>
      </c>
      <c r="M741" s="68">
        <f t="shared" si="46"/>
        <v>0</v>
      </c>
      <c r="N741" s="6"/>
      <c r="O741" s="63">
        <f>SUMIF('ORION ORIGINAL DATA'!$A$8:$A$305,$A741,'ORION ORIGINAL DATA'!$E$8:$E$305)-D741</f>
        <v>0</v>
      </c>
      <c r="P741" s="6">
        <f>SUMIF('NETSUITE ORIGINAL DATA'!$A$8:$A$5000,$A741,'NETSUITE ORIGINAL DATA'!$E$8:$E$5000)-SUMIF('NETSUITE ORIGINAL DATA'!$A$8:$A$5000,$A741,'NETSUITE ORIGINAL DATA'!$G$8:$G$5000)</f>
        <v>0</v>
      </c>
      <c r="Q741" s="66">
        <f t="shared" si="47"/>
        <v>0</v>
      </c>
      <c r="R741" s="8"/>
    </row>
    <row r="742" spans="1:18" s="30" customFormat="1" x14ac:dyDescent="0.15">
      <c r="A742" s="15" t="s">
        <v>791</v>
      </c>
      <c r="B742" s="30" t="str">
        <f>IFERROR(VLOOKUP(A742,'NETSUITE ORIGINAL DATA'!$A$8:$J$957,2,FALSE),0)</f>
        <v>Shovel - Yellow - CC10126691WE</v>
      </c>
      <c r="C742" s="6"/>
      <c r="D742" s="63">
        <f>IFERROR(VLOOKUP($A742,'ORION ORIGINAL DATA'!$A$231:$H$234,3,0),0)</f>
        <v>0</v>
      </c>
      <c r="E742" s="6">
        <f>IFERROR(VLOOKUP($A742,'ORION ORIGINAL DATA'!$A$237:$H$305,3,0),0)</f>
        <v>0</v>
      </c>
      <c r="F742" s="6">
        <f>SUMIF('ORION ORIGINAL DATA'!$A$8:$A$228,$A742,'ORION ORIGINAL DATA'!$C$8:$C$228)</f>
        <v>0</v>
      </c>
      <c r="G742" s="8">
        <f t="shared" si="44"/>
        <v>0</v>
      </c>
      <c r="H742" s="6">
        <f>SUMIF('NETSUITE ORIGINAL DATA'!$A$8:$A$5000,$A742,'NETSUITE ORIGINAL DATA'!$E$8:$E$5000)</f>
        <v>0</v>
      </c>
      <c r="I742" s="66">
        <f t="shared" si="45"/>
        <v>0</v>
      </c>
      <c r="K742" s="63">
        <f>SUMIF('ORION ORIGINAL DATA'!$A$8:$A$305,$A742,'ORION ORIGINAL DATA'!$D$8:$D$305)+D742</f>
        <v>0</v>
      </c>
      <c r="L742" s="6">
        <f>SUMIF('NETSUITE ORIGINAL DATA'!$A$8:$A$5000,$A742,'NETSUITE ORIGINAL DATA'!$G$8:$G$5000)</f>
        <v>0</v>
      </c>
      <c r="M742" s="68">
        <f t="shared" si="46"/>
        <v>0</v>
      </c>
      <c r="N742" s="6"/>
      <c r="O742" s="63">
        <f>SUMIF('ORION ORIGINAL DATA'!$A$8:$A$305,$A742,'ORION ORIGINAL DATA'!$E$8:$E$305)-D742</f>
        <v>0</v>
      </c>
      <c r="P742" s="6">
        <f>SUMIF('NETSUITE ORIGINAL DATA'!$A$8:$A$5000,$A742,'NETSUITE ORIGINAL DATA'!$E$8:$E$5000)-SUMIF('NETSUITE ORIGINAL DATA'!$A$8:$A$5000,$A742,'NETSUITE ORIGINAL DATA'!$G$8:$G$5000)</f>
        <v>0</v>
      </c>
      <c r="Q742" s="66">
        <f t="shared" si="47"/>
        <v>0</v>
      </c>
      <c r="R742" s="8"/>
    </row>
    <row r="743" spans="1:18" s="30" customFormat="1" x14ac:dyDescent="0.15">
      <c r="A743" s="15" t="s">
        <v>792</v>
      </c>
      <c r="B743" s="30" t="str">
        <f>IFERROR(VLOOKUP(A743,'NETSUITE ORIGINAL DATA'!$A$8:$J$957,2,FALSE),0)</f>
        <v>Orange Skillet</v>
      </c>
      <c r="C743" s="6"/>
      <c r="D743" s="63">
        <f>IFERROR(VLOOKUP($A743,'ORION ORIGINAL DATA'!$A$231:$H$234,3,0),0)</f>
        <v>0</v>
      </c>
      <c r="E743" s="6">
        <f>IFERROR(VLOOKUP($A743,'ORION ORIGINAL DATA'!$A$237:$H$305,3,0),0)</f>
        <v>0</v>
      </c>
      <c r="F743" s="6">
        <f>SUMIF('ORION ORIGINAL DATA'!$A$8:$A$228,$A743,'ORION ORIGINAL DATA'!$C$8:$C$228)</f>
        <v>50</v>
      </c>
      <c r="G743" s="8">
        <f t="shared" si="44"/>
        <v>50</v>
      </c>
      <c r="H743" s="6">
        <f>SUMIF('NETSUITE ORIGINAL DATA'!$A$8:$A$5000,$A743,'NETSUITE ORIGINAL DATA'!$E$8:$E$5000)</f>
        <v>50</v>
      </c>
      <c r="I743" s="66">
        <f t="shared" si="45"/>
        <v>0</v>
      </c>
      <c r="K743" s="63">
        <f>SUMIF('ORION ORIGINAL DATA'!$A$8:$A$305,$A743,'ORION ORIGINAL DATA'!$D$8:$D$305)+D743</f>
        <v>0</v>
      </c>
      <c r="L743" s="6">
        <f>SUMIF('NETSUITE ORIGINAL DATA'!$A$8:$A$5000,$A743,'NETSUITE ORIGINAL DATA'!$G$8:$G$5000)</f>
        <v>0</v>
      </c>
      <c r="M743" s="68">
        <f t="shared" si="46"/>
        <v>0</v>
      </c>
      <c r="N743" s="6"/>
      <c r="O743" s="63">
        <f>SUMIF('ORION ORIGINAL DATA'!$A$8:$A$305,$A743,'ORION ORIGINAL DATA'!$E$8:$E$305)-D743</f>
        <v>50</v>
      </c>
      <c r="P743" s="6">
        <f>SUMIF('NETSUITE ORIGINAL DATA'!$A$8:$A$5000,$A743,'NETSUITE ORIGINAL DATA'!$E$8:$E$5000)-SUMIF('NETSUITE ORIGINAL DATA'!$A$8:$A$5000,$A743,'NETSUITE ORIGINAL DATA'!$G$8:$G$5000)</f>
        <v>50</v>
      </c>
      <c r="Q743" s="66">
        <f t="shared" si="47"/>
        <v>0</v>
      </c>
      <c r="R743" s="8"/>
    </row>
    <row r="744" spans="1:18" s="30" customFormat="1" x14ac:dyDescent="0.15">
      <c r="A744" s="15" t="s">
        <v>793</v>
      </c>
      <c r="B744" s="30" t="str">
        <f>IFERROR(VLOOKUP(A744,'NETSUITE ORIGINAL DATA'!$A$8:$J$957,2,FALSE),0)</f>
        <v>Gray Skillet</v>
      </c>
      <c r="C744" s="6"/>
      <c r="D744" s="63">
        <f>IFERROR(VLOOKUP($A744,'ORION ORIGINAL DATA'!$A$231:$H$234,3,0),0)</f>
        <v>0</v>
      </c>
      <c r="E744" s="6">
        <f>IFERROR(VLOOKUP($A744,'ORION ORIGINAL DATA'!$A$237:$H$305,3,0),0)</f>
        <v>0</v>
      </c>
      <c r="F744" s="6">
        <f>SUMIF('ORION ORIGINAL DATA'!$A$8:$A$228,$A744,'ORION ORIGINAL DATA'!$C$8:$C$228)</f>
        <v>0</v>
      </c>
      <c r="G744" s="8">
        <f t="shared" si="44"/>
        <v>0</v>
      </c>
      <c r="H744" s="6">
        <f>SUMIF('NETSUITE ORIGINAL DATA'!$A$8:$A$5000,$A744,'NETSUITE ORIGINAL DATA'!$E$8:$E$5000)</f>
        <v>0</v>
      </c>
      <c r="I744" s="66">
        <f t="shared" si="45"/>
        <v>0</v>
      </c>
      <c r="K744" s="63">
        <f>SUMIF('ORION ORIGINAL DATA'!$A$8:$A$305,$A744,'ORION ORIGINAL DATA'!$D$8:$D$305)+D744</f>
        <v>0</v>
      </c>
      <c r="L744" s="6">
        <f>SUMIF('NETSUITE ORIGINAL DATA'!$A$8:$A$5000,$A744,'NETSUITE ORIGINAL DATA'!$G$8:$G$5000)</f>
        <v>0</v>
      </c>
      <c r="M744" s="68">
        <f t="shared" si="46"/>
        <v>0</v>
      </c>
      <c r="N744" s="6"/>
      <c r="O744" s="63">
        <f>SUMIF('ORION ORIGINAL DATA'!$A$8:$A$305,$A744,'ORION ORIGINAL DATA'!$E$8:$E$305)-D744</f>
        <v>0</v>
      </c>
      <c r="P744" s="6">
        <f>SUMIF('NETSUITE ORIGINAL DATA'!$A$8:$A$5000,$A744,'NETSUITE ORIGINAL DATA'!$E$8:$E$5000)-SUMIF('NETSUITE ORIGINAL DATA'!$A$8:$A$5000,$A744,'NETSUITE ORIGINAL DATA'!$G$8:$G$5000)</f>
        <v>0</v>
      </c>
      <c r="Q744" s="66">
        <f t="shared" si="47"/>
        <v>0</v>
      </c>
      <c r="R744" s="8"/>
    </row>
    <row r="745" spans="1:18" s="30" customFormat="1" x14ac:dyDescent="0.15">
      <c r="A745" s="15" t="s">
        <v>60</v>
      </c>
      <c r="B745" s="30" t="str">
        <f>IFERROR(VLOOKUP(A745,'NETSUITE ORIGINAL DATA'!$A$8:$J$957,2,FALSE),0)</f>
        <v>SLDA-1013</v>
      </c>
      <c r="C745" s="6"/>
      <c r="D745" s="63">
        <f>IFERROR(VLOOKUP($A745,'ORION ORIGINAL DATA'!$A$231:$H$234,3,0),0)</f>
        <v>0</v>
      </c>
      <c r="E745" s="6">
        <f>IFERROR(VLOOKUP($A745,'ORION ORIGINAL DATA'!$A$237:$H$305,3,0),0)</f>
        <v>0</v>
      </c>
      <c r="F745" s="6">
        <f>SUMIF('ORION ORIGINAL DATA'!$A$8:$A$228,$A745,'ORION ORIGINAL DATA'!$C$8:$C$228)</f>
        <v>0</v>
      </c>
      <c r="G745" s="8">
        <f t="shared" si="44"/>
        <v>0</v>
      </c>
      <c r="H745" s="6">
        <f>SUMIF('NETSUITE ORIGINAL DATA'!$A$8:$A$5000,$A745,'NETSUITE ORIGINAL DATA'!$E$8:$E$5000)</f>
        <v>0</v>
      </c>
      <c r="I745" s="66">
        <f t="shared" si="45"/>
        <v>0</v>
      </c>
      <c r="K745" s="63">
        <f>SUMIF('ORION ORIGINAL DATA'!$A$8:$A$305,$A745,'ORION ORIGINAL DATA'!$D$8:$D$305)+D745</f>
        <v>0</v>
      </c>
      <c r="L745" s="6">
        <f>SUMIF('NETSUITE ORIGINAL DATA'!$A$8:$A$5000,$A745,'NETSUITE ORIGINAL DATA'!$G$8:$G$5000)</f>
        <v>0</v>
      </c>
      <c r="M745" s="68">
        <f t="shared" si="46"/>
        <v>0</v>
      </c>
      <c r="N745" s="6"/>
      <c r="O745" s="63">
        <f>SUMIF('ORION ORIGINAL DATA'!$A$8:$A$305,$A745,'ORION ORIGINAL DATA'!$E$8:$E$305)-D745</f>
        <v>0</v>
      </c>
      <c r="P745" s="6">
        <f>SUMIF('NETSUITE ORIGINAL DATA'!$A$8:$A$5000,$A745,'NETSUITE ORIGINAL DATA'!$E$8:$E$5000)-SUMIF('NETSUITE ORIGINAL DATA'!$A$8:$A$5000,$A745,'NETSUITE ORIGINAL DATA'!$G$8:$G$5000)</f>
        <v>0</v>
      </c>
      <c r="Q745" s="66">
        <f t="shared" si="47"/>
        <v>0</v>
      </c>
      <c r="R745" s="8"/>
    </row>
    <row r="746" spans="1:18" s="30" customFormat="1" x14ac:dyDescent="0.15">
      <c r="A746" s="15" t="s">
        <v>794</v>
      </c>
      <c r="B746" s="30" t="str">
        <f>IFERROR(VLOOKUP(A746,'NETSUITE ORIGINAL DATA'!$A$8:$J$957,2,FALSE),0)</f>
        <v>Salad Set - Olive Oil</v>
      </c>
      <c r="C746" s="6"/>
      <c r="D746" s="63">
        <f>IFERROR(VLOOKUP($A746,'ORION ORIGINAL DATA'!$A$231:$H$234,3,0),0)</f>
        <v>0</v>
      </c>
      <c r="E746" s="6">
        <f>IFERROR(VLOOKUP($A746,'ORION ORIGINAL DATA'!$A$237:$H$305,3,0),0)</f>
        <v>0</v>
      </c>
      <c r="F746" s="6">
        <f>SUMIF('ORION ORIGINAL DATA'!$A$8:$A$228,$A746,'ORION ORIGINAL DATA'!$C$8:$C$228)</f>
        <v>0</v>
      </c>
      <c r="G746" s="8">
        <f t="shared" si="44"/>
        <v>0</v>
      </c>
      <c r="H746" s="6">
        <f>SUMIF('NETSUITE ORIGINAL DATA'!$A$8:$A$5000,$A746,'NETSUITE ORIGINAL DATA'!$E$8:$E$5000)</f>
        <v>0</v>
      </c>
      <c r="I746" s="66">
        <f t="shared" si="45"/>
        <v>0</v>
      </c>
      <c r="K746" s="63">
        <f>SUMIF('ORION ORIGINAL DATA'!$A$8:$A$305,$A746,'ORION ORIGINAL DATA'!$D$8:$D$305)+D746</f>
        <v>0</v>
      </c>
      <c r="L746" s="6">
        <f>SUMIF('NETSUITE ORIGINAL DATA'!$A$8:$A$5000,$A746,'NETSUITE ORIGINAL DATA'!$G$8:$G$5000)</f>
        <v>0</v>
      </c>
      <c r="M746" s="68">
        <f t="shared" si="46"/>
        <v>0</v>
      </c>
      <c r="N746" s="6"/>
      <c r="O746" s="63">
        <f>SUMIF('ORION ORIGINAL DATA'!$A$8:$A$305,$A746,'ORION ORIGINAL DATA'!$E$8:$E$305)-D746</f>
        <v>0</v>
      </c>
      <c r="P746" s="6">
        <f>SUMIF('NETSUITE ORIGINAL DATA'!$A$8:$A$5000,$A746,'NETSUITE ORIGINAL DATA'!$E$8:$E$5000)-SUMIF('NETSUITE ORIGINAL DATA'!$A$8:$A$5000,$A746,'NETSUITE ORIGINAL DATA'!$G$8:$G$5000)</f>
        <v>0</v>
      </c>
      <c r="Q746" s="66">
        <f t="shared" si="47"/>
        <v>0</v>
      </c>
      <c r="R746" s="8"/>
    </row>
    <row r="747" spans="1:18" s="30" customFormat="1" x14ac:dyDescent="0.15">
      <c r="A747" s="15" t="s">
        <v>795</v>
      </c>
      <c r="B747" s="30" t="str">
        <f>IFERROR(VLOOKUP(A747,'NETSUITE ORIGINAL DATA'!$A$8:$J$957,2,FALSE),0)</f>
        <v>Salad Set - Pepper</v>
      </c>
      <c r="C747" s="6"/>
      <c r="D747" s="63">
        <f>IFERROR(VLOOKUP($A747,'ORION ORIGINAL DATA'!$A$231:$H$234,3,0),0)</f>
        <v>0</v>
      </c>
      <c r="E747" s="6">
        <f>IFERROR(VLOOKUP($A747,'ORION ORIGINAL DATA'!$A$237:$H$305,3,0),0)</f>
        <v>0</v>
      </c>
      <c r="F747" s="6">
        <f>SUMIF('ORION ORIGINAL DATA'!$A$8:$A$228,$A747,'ORION ORIGINAL DATA'!$C$8:$C$228)</f>
        <v>0</v>
      </c>
      <c r="G747" s="8">
        <f t="shared" si="44"/>
        <v>0</v>
      </c>
      <c r="H747" s="6">
        <f>SUMIF('NETSUITE ORIGINAL DATA'!$A$8:$A$5000,$A747,'NETSUITE ORIGINAL DATA'!$E$8:$E$5000)</f>
        <v>0</v>
      </c>
      <c r="I747" s="66">
        <f t="shared" si="45"/>
        <v>0</v>
      </c>
      <c r="K747" s="63">
        <f>SUMIF('ORION ORIGINAL DATA'!$A$8:$A$305,$A747,'ORION ORIGINAL DATA'!$D$8:$D$305)+D747</f>
        <v>0</v>
      </c>
      <c r="L747" s="6">
        <f>SUMIF('NETSUITE ORIGINAL DATA'!$A$8:$A$5000,$A747,'NETSUITE ORIGINAL DATA'!$G$8:$G$5000)</f>
        <v>0</v>
      </c>
      <c r="M747" s="68">
        <f t="shared" si="46"/>
        <v>0</v>
      </c>
      <c r="N747" s="6"/>
      <c r="O747" s="63">
        <f>SUMIF('ORION ORIGINAL DATA'!$A$8:$A$305,$A747,'ORION ORIGINAL DATA'!$E$8:$E$305)-D747</f>
        <v>0</v>
      </c>
      <c r="P747" s="6">
        <f>SUMIF('NETSUITE ORIGINAL DATA'!$A$8:$A$5000,$A747,'NETSUITE ORIGINAL DATA'!$E$8:$E$5000)-SUMIF('NETSUITE ORIGINAL DATA'!$A$8:$A$5000,$A747,'NETSUITE ORIGINAL DATA'!$G$8:$G$5000)</f>
        <v>0</v>
      </c>
      <c r="Q747" s="66">
        <f t="shared" si="47"/>
        <v>0</v>
      </c>
      <c r="R747" s="8"/>
    </row>
    <row r="748" spans="1:18" s="30" customFormat="1" x14ac:dyDescent="0.15">
      <c r="A748" s="15" t="s">
        <v>796</v>
      </c>
      <c r="B748" s="30" t="str">
        <f>IFERROR(VLOOKUP(A748,'NETSUITE ORIGINAL DATA'!$A$8:$J$957,2,FALSE),0)</f>
        <v>Salad Set - Salt</v>
      </c>
      <c r="C748" s="6"/>
      <c r="D748" s="63">
        <f>IFERROR(VLOOKUP($A748,'ORION ORIGINAL DATA'!$A$231:$H$234,3,0),0)</f>
        <v>0</v>
      </c>
      <c r="E748" s="6">
        <f>IFERROR(VLOOKUP($A748,'ORION ORIGINAL DATA'!$A$237:$H$305,3,0),0)</f>
        <v>0</v>
      </c>
      <c r="F748" s="6">
        <f>SUMIF('ORION ORIGINAL DATA'!$A$8:$A$228,$A748,'ORION ORIGINAL DATA'!$C$8:$C$228)</f>
        <v>0</v>
      </c>
      <c r="G748" s="8">
        <f t="shared" si="44"/>
        <v>0</v>
      </c>
      <c r="H748" s="6">
        <f>SUMIF('NETSUITE ORIGINAL DATA'!$A$8:$A$5000,$A748,'NETSUITE ORIGINAL DATA'!$E$8:$E$5000)</f>
        <v>0</v>
      </c>
      <c r="I748" s="66">
        <f t="shared" si="45"/>
        <v>0</v>
      </c>
      <c r="K748" s="63">
        <f>SUMIF('ORION ORIGINAL DATA'!$A$8:$A$305,$A748,'ORION ORIGINAL DATA'!$D$8:$D$305)+D748</f>
        <v>0</v>
      </c>
      <c r="L748" s="6">
        <f>SUMIF('NETSUITE ORIGINAL DATA'!$A$8:$A$5000,$A748,'NETSUITE ORIGINAL DATA'!$G$8:$G$5000)</f>
        <v>0</v>
      </c>
      <c r="M748" s="68">
        <f t="shared" si="46"/>
        <v>0</v>
      </c>
      <c r="N748" s="6"/>
      <c r="O748" s="63">
        <f>SUMIF('ORION ORIGINAL DATA'!$A$8:$A$305,$A748,'ORION ORIGINAL DATA'!$E$8:$E$305)-D748</f>
        <v>0</v>
      </c>
      <c r="P748" s="6">
        <f>SUMIF('NETSUITE ORIGINAL DATA'!$A$8:$A$5000,$A748,'NETSUITE ORIGINAL DATA'!$E$8:$E$5000)-SUMIF('NETSUITE ORIGINAL DATA'!$A$8:$A$5000,$A748,'NETSUITE ORIGINAL DATA'!$G$8:$G$5000)</f>
        <v>0</v>
      </c>
      <c r="Q748" s="66">
        <f t="shared" si="47"/>
        <v>0</v>
      </c>
      <c r="R748" s="8"/>
    </row>
    <row r="749" spans="1:18" s="30" customFormat="1" x14ac:dyDescent="0.15">
      <c r="A749" s="15" t="s">
        <v>797</v>
      </c>
      <c r="B749" s="30" t="str">
        <f>IFERROR(VLOOKUP(A749,'NETSUITE ORIGINAL DATA'!$A$8:$J$957,2,FALSE),0)</f>
        <v>Salad Set Vinegar</v>
      </c>
      <c r="C749" s="6"/>
      <c r="D749" s="63">
        <f>IFERROR(VLOOKUP($A749,'ORION ORIGINAL DATA'!$A$231:$H$234,3,0),0)</f>
        <v>0</v>
      </c>
      <c r="E749" s="6">
        <f>IFERROR(VLOOKUP($A749,'ORION ORIGINAL DATA'!$A$237:$H$305,3,0),0)</f>
        <v>0</v>
      </c>
      <c r="F749" s="6">
        <f>SUMIF('ORION ORIGINAL DATA'!$A$8:$A$228,$A749,'ORION ORIGINAL DATA'!$C$8:$C$228)</f>
        <v>0</v>
      </c>
      <c r="G749" s="8">
        <f t="shared" si="44"/>
        <v>0</v>
      </c>
      <c r="H749" s="6">
        <f>SUMIF('NETSUITE ORIGINAL DATA'!$A$8:$A$5000,$A749,'NETSUITE ORIGINAL DATA'!$E$8:$E$5000)</f>
        <v>0</v>
      </c>
      <c r="I749" s="66">
        <f t="shared" si="45"/>
        <v>0</v>
      </c>
      <c r="K749" s="63">
        <f>SUMIF('ORION ORIGINAL DATA'!$A$8:$A$305,$A749,'ORION ORIGINAL DATA'!$D$8:$D$305)+D749</f>
        <v>0</v>
      </c>
      <c r="L749" s="6">
        <f>SUMIF('NETSUITE ORIGINAL DATA'!$A$8:$A$5000,$A749,'NETSUITE ORIGINAL DATA'!$G$8:$G$5000)</f>
        <v>0</v>
      </c>
      <c r="M749" s="68">
        <f t="shared" si="46"/>
        <v>0</v>
      </c>
      <c r="N749" s="6"/>
      <c r="O749" s="63">
        <f>SUMIF('ORION ORIGINAL DATA'!$A$8:$A$305,$A749,'ORION ORIGINAL DATA'!$E$8:$E$305)-D749</f>
        <v>0</v>
      </c>
      <c r="P749" s="6">
        <f>SUMIF('NETSUITE ORIGINAL DATA'!$A$8:$A$5000,$A749,'NETSUITE ORIGINAL DATA'!$E$8:$E$5000)-SUMIF('NETSUITE ORIGINAL DATA'!$A$8:$A$5000,$A749,'NETSUITE ORIGINAL DATA'!$G$8:$G$5000)</f>
        <v>0</v>
      </c>
      <c r="Q749" s="66">
        <f t="shared" si="47"/>
        <v>0</v>
      </c>
      <c r="R749" s="8"/>
    </row>
    <row r="750" spans="1:18" s="30" customFormat="1" x14ac:dyDescent="0.15">
      <c r="A750" s="15" t="s">
        <v>62</v>
      </c>
      <c r="B750" s="30" t="str">
        <f>IFERROR(VLOOKUP(A750,'NETSUITE ORIGINAL DATA'!$A$8:$J$957,2,FALSE),0)</f>
        <v>Green Toys Sand Play Set</v>
      </c>
      <c r="C750" s="6"/>
      <c r="D750" s="63">
        <f>IFERROR(VLOOKUP($A750,'ORION ORIGINAL DATA'!$A$231:$H$234,3,0),0)</f>
        <v>0</v>
      </c>
      <c r="E750" s="6">
        <f>IFERROR(VLOOKUP($A750,'ORION ORIGINAL DATA'!$A$237:$H$305,3,0),0)</f>
        <v>0</v>
      </c>
      <c r="F750" s="6">
        <f>SUMIF('ORION ORIGINAL DATA'!$A$8:$A$228,$A750,'ORION ORIGINAL DATA'!$C$8:$C$228)</f>
        <v>0</v>
      </c>
      <c r="G750" s="8">
        <f t="shared" si="44"/>
        <v>0</v>
      </c>
      <c r="H750" s="6">
        <f>SUMIF('NETSUITE ORIGINAL DATA'!$A$8:$A$5000,$A750,'NETSUITE ORIGINAL DATA'!$E$8:$E$5000)</f>
        <v>0</v>
      </c>
      <c r="I750" s="66">
        <f t="shared" si="45"/>
        <v>0</v>
      </c>
      <c r="K750" s="63">
        <f>SUMIF('ORION ORIGINAL DATA'!$A$8:$A$305,$A750,'ORION ORIGINAL DATA'!$D$8:$D$305)+D750</f>
        <v>0</v>
      </c>
      <c r="L750" s="6">
        <f>SUMIF('NETSUITE ORIGINAL DATA'!$A$8:$A$5000,$A750,'NETSUITE ORIGINAL DATA'!$G$8:$G$5000)</f>
        <v>0</v>
      </c>
      <c r="M750" s="68">
        <f t="shared" si="46"/>
        <v>0</v>
      </c>
      <c r="N750" s="6"/>
      <c r="O750" s="63">
        <f>SUMIF('ORION ORIGINAL DATA'!$A$8:$A$305,$A750,'ORION ORIGINAL DATA'!$E$8:$E$305)-D750</f>
        <v>0</v>
      </c>
      <c r="P750" s="6">
        <f>SUMIF('NETSUITE ORIGINAL DATA'!$A$8:$A$5000,$A750,'NETSUITE ORIGINAL DATA'!$E$8:$E$5000)-SUMIF('NETSUITE ORIGINAL DATA'!$A$8:$A$5000,$A750,'NETSUITE ORIGINAL DATA'!$G$8:$G$5000)</f>
        <v>0</v>
      </c>
      <c r="Q750" s="66">
        <f t="shared" si="47"/>
        <v>0</v>
      </c>
      <c r="R750" s="8"/>
    </row>
    <row r="751" spans="1:18" s="30" customFormat="1" x14ac:dyDescent="0.15">
      <c r="A751" s="15" t="s">
        <v>63</v>
      </c>
      <c r="B751" s="30" t="str">
        <f>IFERROR(VLOOKUP(A751,'NETSUITE ORIGINAL DATA'!$A$8:$J$957,2,FALSE),0)</f>
        <v>SND01R</v>
      </c>
      <c r="C751" s="6"/>
      <c r="D751" s="63">
        <f>IFERROR(VLOOKUP($A751,'ORION ORIGINAL DATA'!$A$231:$H$234,3,0),0)</f>
        <v>0</v>
      </c>
      <c r="E751" s="6">
        <f>IFERROR(VLOOKUP($A751,'ORION ORIGINAL DATA'!$A$237:$H$305,3,0),0)</f>
        <v>94</v>
      </c>
      <c r="F751" s="6">
        <f>SUMIF('ORION ORIGINAL DATA'!$A$8:$A$228,$A751,'ORION ORIGINAL DATA'!$C$8:$C$228)</f>
        <v>3270</v>
      </c>
      <c r="G751" s="8">
        <f t="shared" si="44"/>
        <v>3364</v>
      </c>
      <c r="H751" s="6">
        <f>SUMIF('NETSUITE ORIGINAL DATA'!$A$8:$A$5000,$A751,'NETSUITE ORIGINAL DATA'!$E$8:$E$5000)</f>
        <v>3364</v>
      </c>
      <c r="I751" s="66">
        <f t="shared" si="45"/>
        <v>0</v>
      </c>
      <c r="K751" s="63">
        <f>SUMIF('ORION ORIGINAL DATA'!$A$8:$A$305,$A751,'ORION ORIGINAL DATA'!$D$8:$D$305)+D751</f>
        <v>139</v>
      </c>
      <c r="L751" s="6">
        <f>SUMIF('NETSUITE ORIGINAL DATA'!$A$8:$A$5000,$A751,'NETSUITE ORIGINAL DATA'!$G$8:$G$5000)</f>
        <v>139</v>
      </c>
      <c r="M751" s="68">
        <f t="shared" si="46"/>
        <v>0</v>
      </c>
      <c r="N751" s="6"/>
      <c r="O751" s="63">
        <f>SUMIF('ORION ORIGINAL DATA'!$A$8:$A$305,$A751,'ORION ORIGINAL DATA'!$E$8:$E$305)-D751</f>
        <v>3225</v>
      </c>
      <c r="P751" s="6">
        <f>SUMIF('NETSUITE ORIGINAL DATA'!$A$8:$A$5000,$A751,'NETSUITE ORIGINAL DATA'!$E$8:$E$5000)-SUMIF('NETSUITE ORIGINAL DATA'!$A$8:$A$5000,$A751,'NETSUITE ORIGINAL DATA'!$G$8:$G$5000)</f>
        <v>3225</v>
      </c>
      <c r="Q751" s="66">
        <f t="shared" si="47"/>
        <v>0</v>
      </c>
      <c r="R751" s="8"/>
    </row>
    <row r="752" spans="1:18" s="30" customFormat="1" x14ac:dyDescent="0.15">
      <c r="A752" s="15" t="s">
        <v>65</v>
      </c>
      <c r="B752" s="30" t="str">
        <f>IFERROR(VLOOKUP(A752,'NETSUITE ORIGINAL DATA'!$A$8:$J$957,2,FALSE),0)</f>
        <v>SNDB-1017</v>
      </c>
      <c r="C752" s="6"/>
      <c r="D752" s="63">
        <f>IFERROR(VLOOKUP($A752,'ORION ORIGINAL DATA'!$A$231:$H$234,3,0),0)</f>
        <v>0</v>
      </c>
      <c r="E752" s="6">
        <f>IFERROR(VLOOKUP($A752,'ORION ORIGINAL DATA'!$A$237:$H$305,3,0),0)</f>
        <v>94</v>
      </c>
      <c r="F752" s="6">
        <f>SUMIF('ORION ORIGINAL DATA'!$A$8:$A$228,$A752,'ORION ORIGINAL DATA'!$C$8:$C$228)</f>
        <v>171</v>
      </c>
      <c r="G752" s="8">
        <f t="shared" si="44"/>
        <v>265</v>
      </c>
      <c r="H752" s="6">
        <f>SUMIF('NETSUITE ORIGINAL DATA'!$A$8:$A$5000,$A752,'NETSUITE ORIGINAL DATA'!$E$8:$E$5000)</f>
        <v>265</v>
      </c>
      <c r="I752" s="66">
        <f t="shared" si="45"/>
        <v>0</v>
      </c>
      <c r="K752" s="63">
        <f>SUMIF('ORION ORIGINAL DATA'!$A$8:$A$305,$A752,'ORION ORIGINAL DATA'!$D$8:$D$305)+D752</f>
        <v>6</v>
      </c>
      <c r="L752" s="6">
        <f>SUMIF('NETSUITE ORIGINAL DATA'!$A$8:$A$5000,$A752,'NETSUITE ORIGINAL DATA'!$G$8:$G$5000)</f>
        <v>6</v>
      </c>
      <c r="M752" s="68">
        <f t="shared" si="46"/>
        <v>0</v>
      </c>
      <c r="N752" s="6"/>
      <c r="O752" s="63">
        <f>SUMIF('ORION ORIGINAL DATA'!$A$8:$A$305,$A752,'ORION ORIGINAL DATA'!$E$8:$E$305)-D752</f>
        <v>259</v>
      </c>
      <c r="P752" s="6">
        <f>SUMIF('NETSUITE ORIGINAL DATA'!$A$8:$A$5000,$A752,'NETSUITE ORIGINAL DATA'!$E$8:$E$5000)-SUMIF('NETSUITE ORIGINAL DATA'!$A$8:$A$5000,$A752,'NETSUITE ORIGINAL DATA'!$G$8:$G$5000)</f>
        <v>259</v>
      </c>
      <c r="Q752" s="66">
        <f t="shared" si="47"/>
        <v>0</v>
      </c>
      <c r="R752" s="8"/>
    </row>
    <row r="753" spans="1:18" s="30" customFormat="1" x14ac:dyDescent="0.15">
      <c r="A753" s="15" t="s">
        <v>66</v>
      </c>
      <c r="B753" s="30" t="str">
        <f>IFERROR(VLOOKUP(A753,'NETSUITE ORIGINAL DATA'!$A$8:$J$957,2,FALSE),0)</f>
        <v>SNDP-1023</v>
      </c>
      <c r="C753" s="6"/>
      <c r="D753" s="63">
        <f>IFERROR(VLOOKUP($A753,'ORION ORIGINAL DATA'!$A$231:$H$234,3,0),0)</f>
        <v>0</v>
      </c>
      <c r="E753" s="6">
        <f>IFERROR(VLOOKUP($A753,'ORION ORIGINAL DATA'!$A$237:$H$305,3,0),0)</f>
        <v>94</v>
      </c>
      <c r="F753" s="6">
        <f>SUMIF('ORION ORIGINAL DATA'!$A$8:$A$228,$A753,'ORION ORIGINAL DATA'!$C$8:$C$228)</f>
        <v>821</v>
      </c>
      <c r="G753" s="8">
        <f t="shared" si="44"/>
        <v>915</v>
      </c>
      <c r="H753" s="6">
        <f>SUMIF('NETSUITE ORIGINAL DATA'!$A$8:$A$5000,$A753,'NETSUITE ORIGINAL DATA'!$E$8:$E$5000)</f>
        <v>915</v>
      </c>
      <c r="I753" s="66">
        <f t="shared" si="45"/>
        <v>0</v>
      </c>
      <c r="K753" s="63">
        <f>SUMIF('ORION ORIGINAL DATA'!$A$8:$A$305,$A753,'ORION ORIGINAL DATA'!$D$8:$D$305)+D753</f>
        <v>19</v>
      </c>
      <c r="L753" s="6">
        <f>SUMIF('NETSUITE ORIGINAL DATA'!$A$8:$A$5000,$A753,'NETSUITE ORIGINAL DATA'!$G$8:$G$5000)</f>
        <v>19</v>
      </c>
      <c r="M753" s="68">
        <f t="shared" si="46"/>
        <v>0</v>
      </c>
      <c r="N753" s="6"/>
      <c r="O753" s="63">
        <f>SUMIF('ORION ORIGINAL DATA'!$A$8:$A$305,$A753,'ORION ORIGINAL DATA'!$E$8:$E$305)-D753</f>
        <v>896</v>
      </c>
      <c r="P753" s="6">
        <f>SUMIF('NETSUITE ORIGINAL DATA'!$A$8:$A$5000,$A753,'NETSUITE ORIGINAL DATA'!$E$8:$E$5000)-SUMIF('NETSUITE ORIGINAL DATA'!$A$8:$A$5000,$A753,'NETSUITE ORIGINAL DATA'!$G$8:$G$5000)</f>
        <v>896</v>
      </c>
      <c r="Q753" s="66">
        <f t="shared" si="47"/>
        <v>0</v>
      </c>
      <c r="R753" s="8"/>
    </row>
    <row r="754" spans="1:18" s="30" customFormat="1" x14ac:dyDescent="0.15">
      <c r="A754" s="15" t="s">
        <v>798</v>
      </c>
      <c r="B754" s="30" t="str">
        <f>IFERROR(VLOOKUP(A754,'NETSUITE ORIGINAL DATA'!$A$8:$J$957,2,FALSE),0)</f>
        <v>Jiffy Quick Soil Mix QSM-60, bagged into 3-paks with 2 mil film</v>
      </c>
      <c r="C754" s="6"/>
      <c r="D754" s="63">
        <f>IFERROR(VLOOKUP($A754,'ORION ORIGINAL DATA'!$A$231:$H$234,3,0),0)</f>
        <v>0</v>
      </c>
      <c r="E754" s="6">
        <f>IFERROR(VLOOKUP($A754,'ORION ORIGINAL DATA'!$A$237:$H$305,3,0),0)</f>
        <v>0</v>
      </c>
      <c r="F754" s="6">
        <f>SUMIF('ORION ORIGINAL DATA'!$A$8:$A$228,$A754,'ORION ORIGINAL DATA'!$C$8:$C$228)</f>
        <v>0</v>
      </c>
      <c r="G754" s="8">
        <f t="shared" si="44"/>
        <v>0</v>
      </c>
      <c r="H754" s="6">
        <f>SUMIF('NETSUITE ORIGINAL DATA'!$A$8:$A$5000,$A754,'NETSUITE ORIGINAL DATA'!$E$8:$E$5000)</f>
        <v>0</v>
      </c>
      <c r="I754" s="66">
        <f t="shared" si="45"/>
        <v>0</v>
      </c>
      <c r="K754" s="63">
        <f>SUMIF('ORION ORIGINAL DATA'!$A$8:$A$305,$A754,'ORION ORIGINAL DATA'!$D$8:$D$305)+D754</f>
        <v>0</v>
      </c>
      <c r="L754" s="6">
        <f>SUMIF('NETSUITE ORIGINAL DATA'!$A$8:$A$5000,$A754,'NETSUITE ORIGINAL DATA'!$G$8:$G$5000)</f>
        <v>0</v>
      </c>
      <c r="M754" s="68">
        <f t="shared" si="46"/>
        <v>0</v>
      </c>
      <c r="N754" s="6"/>
      <c r="O754" s="63">
        <f>SUMIF('ORION ORIGINAL DATA'!$A$8:$A$305,$A754,'ORION ORIGINAL DATA'!$E$8:$E$305)-D754</f>
        <v>0</v>
      </c>
      <c r="P754" s="6">
        <f>SUMIF('NETSUITE ORIGINAL DATA'!$A$8:$A$5000,$A754,'NETSUITE ORIGINAL DATA'!$E$8:$E$5000)-SUMIF('NETSUITE ORIGINAL DATA'!$A$8:$A$5000,$A754,'NETSUITE ORIGINAL DATA'!$G$8:$G$5000)</f>
        <v>0</v>
      </c>
      <c r="Q754" s="66">
        <f t="shared" si="47"/>
        <v>0</v>
      </c>
      <c r="R754" s="8"/>
    </row>
    <row r="755" spans="1:18" s="30" customFormat="1" x14ac:dyDescent="0.15">
      <c r="A755" s="15" t="s">
        <v>799</v>
      </c>
      <c r="B755" s="30" t="str">
        <f>IFERROR(VLOOKUP(A755,'NETSUITE ORIGINAL DATA'!$A$8:$J$957,2,FALSE),0)</f>
        <v>Jiffy Quick Soil Mix QSM-60, bagged into single paks with 2 mil film</v>
      </c>
      <c r="C755" s="6"/>
      <c r="D755" s="63">
        <f>IFERROR(VLOOKUP($A755,'ORION ORIGINAL DATA'!$A$231:$H$234,3,0),0)</f>
        <v>0</v>
      </c>
      <c r="E755" s="6">
        <f>IFERROR(VLOOKUP($A755,'ORION ORIGINAL DATA'!$A$237:$H$305,3,0),0)</f>
        <v>0</v>
      </c>
      <c r="F755" s="6">
        <f>SUMIF('ORION ORIGINAL DATA'!$A$8:$A$228,$A755,'ORION ORIGINAL DATA'!$C$8:$C$228)</f>
        <v>0</v>
      </c>
      <c r="G755" s="8">
        <f t="shared" si="44"/>
        <v>0</v>
      </c>
      <c r="H755" s="6">
        <f>SUMIF('NETSUITE ORIGINAL DATA'!$A$8:$A$5000,$A755,'NETSUITE ORIGINAL DATA'!$E$8:$E$5000)</f>
        <v>0</v>
      </c>
      <c r="I755" s="66">
        <f t="shared" si="45"/>
        <v>0</v>
      </c>
      <c r="K755" s="63">
        <f>SUMIF('ORION ORIGINAL DATA'!$A$8:$A$305,$A755,'ORION ORIGINAL DATA'!$D$8:$D$305)+D755</f>
        <v>0</v>
      </c>
      <c r="L755" s="6">
        <f>SUMIF('NETSUITE ORIGINAL DATA'!$A$8:$A$5000,$A755,'NETSUITE ORIGINAL DATA'!$G$8:$G$5000)</f>
        <v>0</v>
      </c>
      <c r="M755" s="68">
        <f t="shared" si="46"/>
        <v>0</v>
      </c>
      <c r="N755" s="6"/>
      <c r="O755" s="63">
        <f>SUMIF('ORION ORIGINAL DATA'!$A$8:$A$305,$A755,'ORION ORIGINAL DATA'!$E$8:$E$305)-D755</f>
        <v>0</v>
      </c>
      <c r="P755" s="6">
        <f>SUMIF('NETSUITE ORIGINAL DATA'!$A$8:$A$5000,$A755,'NETSUITE ORIGINAL DATA'!$E$8:$E$5000)-SUMIF('NETSUITE ORIGINAL DATA'!$A$8:$A$5000,$A755,'NETSUITE ORIGINAL DATA'!$G$8:$G$5000)</f>
        <v>0</v>
      </c>
      <c r="Q755" s="66">
        <f t="shared" si="47"/>
        <v>0</v>
      </c>
      <c r="R755" s="8"/>
    </row>
    <row r="756" spans="1:18" s="30" customFormat="1" x14ac:dyDescent="0.15">
      <c r="A756" s="15" t="s">
        <v>800</v>
      </c>
      <c r="B756" s="30" t="str">
        <f>IFERROR(VLOOKUP(A756,'NETSUITE ORIGINAL DATA'!$A$8:$J$957,2,FALSE),0)</f>
        <v>Green Eats Feeding Spoons and Forks - 4 ea. per set - Yellow</v>
      </c>
      <c r="C756" s="6"/>
      <c r="D756" s="63">
        <f>IFERROR(VLOOKUP($A756,'ORION ORIGINAL DATA'!$A$231:$H$234,3,0),0)</f>
        <v>0</v>
      </c>
      <c r="E756" s="6">
        <f>IFERROR(VLOOKUP($A756,'ORION ORIGINAL DATA'!$A$237:$H$305,3,0),0)</f>
        <v>0</v>
      </c>
      <c r="F756" s="6">
        <f>SUMIF('ORION ORIGINAL DATA'!$A$8:$A$228,$A756,'ORION ORIGINAL DATA'!$C$8:$C$228)</f>
        <v>0</v>
      </c>
      <c r="G756" s="8">
        <f t="shared" si="44"/>
        <v>0</v>
      </c>
      <c r="H756" s="6">
        <f>SUMIF('NETSUITE ORIGINAL DATA'!$A$8:$A$5000,$A756,'NETSUITE ORIGINAL DATA'!$E$8:$E$5000)</f>
        <v>0</v>
      </c>
      <c r="I756" s="66">
        <f t="shared" si="45"/>
        <v>0</v>
      </c>
      <c r="K756" s="63">
        <f>SUMIF('ORION ORIGINAL DATA'!$A$8:$A$305,$A756,'ORION ORIGINAL DATA'!$D$8:$D$305)+D756</f>
        <v>0</v>
      </c>
      <c r="L756" s="6">
        <f>SUMIF('NETSUITE ORIGINAL DATA'!$A$8:$A$5000,$A756,'NETSUITE ORIGINAL DATA'!$G$8:$G$5000)</f>
        <v>0</v>
      </c>
      <c r="M756" s="68">
        <f t="shared" si="46"/>
        <v>0</v>
      </c>
      <c r="N756" s="6"/>
      <c r="O756" s="63">
        <f>SUMIF('ORION ORIGINAL DATA'!$A$8:$A$305,$A756,'ORION ORIGINAL DATA'!$E$8:$E$305)-D756</f>
        <v>0</v>
      </c>
      <c r="P756" s="6">
        <f>SUMIF('NETSUITE ORIGINAL DATA'!$A$8:$A$5000,$A756,'NETSUITE ORIGINAL DATA'!$E$8:$E$5000)-SUMIF('NETSUITE ORIGINAL DATA'!$A$8:$A$5000,$A756,'NETSUITE ORIGINAL DATA'!$G$8:$G$5000)</f>
        <v>0</v>
      </c>
      <c r="Q756" s="66">
        <f t="shared" si="47"/>
        <v>0</v>
      </c>
      <c r="R756" s="8"/>
    </row>
    <row r="757" spans="1:18" s="30" customFormat="1" x14ac:dyDescent="0.15">
      <c r="A757" s="15" t="s">
        <v>801</v>
      </c>
      <c r="B757" s="30" t="str">
        <f>IFERROR(VLOOKUP(A757,'NETSUITE ORIGINAL DATA'!$A$8:$J$957,2,FALSE),0)</f>
        <v>Orange Spork for Salad Set</v>
      </c>
      <c r="C757" s="6"/>
      <c r="D757" s="63">
        <f>IFERROR(VLOOKUP($A757,'ORION ORIGINAL DATA'!$A$231:$H$234,3,0),0)</f>
        <v>0</v>
      </c>
      <c r="E757" s="6">
        <f>IFERROR(VLOOKUP($A757,'ORION ORIGINAL DATA'!$A$237:$H$305,3,0),0)</f>
        <v>0</v>
      </c>
      <c r="F757" s="6">
        <f>SUMIF('ORION ORIGINAL DATA'!$A$8:$A$228,$A757,'ORION ORIGINAL DATA'!$C$8:$C$228)</f>
        <v>0</v>
      </c>
      <c r="G757" s="8">
        <f t="shared" si="44"/>
        <v>0</v>
      </c>
      <c r="H757" s="6">
        <f>SUMIF('NETSUITE ORIGINAL DATA'!$A$8:$A$5000,$A757,'NETSUITE ORIGINAL DATA'!$E$8:$E$5000)</f>
        <v>0</v>
      </c>
      <c r="I757" s="66">
        <f t="shared" si="45"/>
        <v>0</v>
      </c>
      <c r="K757" s="63">
        <f>SUMIF('ORION ORIGINAL DATA'!$A$8:$A$305,$A757,'ORION ORIGINAL DATA'!$D$8:$D$305)+D757</f>
        <v>0</v>
      </c>
      <c r="L757" s="6">
        <f>SUMIF('NETSUITE ORIGINAL DATA'!$A$8:$A$5000,$A757,'NETSUITE ORIGINAL DATA'!$G$8:$G$5000)</f>
        <v>0</v>
      </c>
      <c r="M757" s="68">
        <f t="shared" si="46"/>
        <v>0</v>
      </c>
      <c r="N757" s="6"/>
      <c r="O757" s="63">
        <f>SUMIF('ORION ORIGINAL DATA'!$A$8:$A$305,$A757,'ORION ORIGINAL DATA'!$E$8:$E$305)-D757</f>
        <v>0</v>
      </c>
      <c r="P757" s="6">
        <f>SUMIF('NETSUITE ORIGINAL DATA'!$A$8:$A$5000,$A757,'NETSUITE ORIGINAL DATA'!$E$8:$E$5000)-SUMIF('NETSUITE ORIGINAL DATA'!$A$8:$A$5000,$A757,'NETSUITE ORIGINAL DATA'!$G$8:$G$5000)</f>
        <v>0</v>
      </c>
      <c r="Q757" s="66">
        <f t="shared" si="47"/>
        <v>0</v>
      </c>
      <c r="R757" s="8"/>
    </row>
    <row r="758" spans="1:18" s="30" customFormat="1" x14ac:dyDescent="0.15">
      <c r="A758" s="15" t="s">
        <v>802</v>
      </c>
      <c r="B758" s="30" t="str">
        <f>IFERROR(VLOOKUP(A758,'NETSUITE ORIGINAL DATA'!$A$8:$J$957,2,FALSE),0)</f>
        <v>Green Eats Snack Plates - 4 per set - Assorted Case</v>
      </c>
      <c r="C758" s="6"/>
      <c r="D758" s="63">
        <f>IFERROR(VLOOKUP($A758,'ORION ORIGINAL DATA'!$A$231:$H$234,3,0),0)</f>
        <v>0</v>
      </c>
      <c r="E758" s="6">
        <f>IFERROR(VLOOKUP($A758,'ORION ORIGINAL DATA'!$A$237:$H$305,3,0),0)</f>
        <v>0</v>
      </c>
      <c r="F758" s="6">
        <f>SUMIF('ORION ORIGINAL DATA'!$A$8:$A$228,$A758,'ORION ORIGINAL DATA'!$C$8:$C$228)</f>
        <v>166</v>
      </c>
      <c r="G758" s="8">
        <f t="shared" si="44"/>
        <v>166</v>
      </c>
      <c r="H758" s="6">
        <f>SUMIF('NETSUITE ORIGINAL DATA'!$A$8:$A$5000,$A758,'NETSUITE ORIGINAL DATA'!$E$8:$E$5000)</f>
        <v>166</v>
      </c>
      <c r="I758" s="66">
        <f t="shared" si="45"/>
        <v>0</v>
      </c>
      <c r="K758" s="63">
        <f>SUMIF('ORION ORIGINAL DATA'!$A$8:$A$305,$A758,'ORION ORIGINAL DATA'!$D$8:$D$305)+D758</f>
        <v>0</v>
      </c>
      <c r="L758" s="6">
        <f>SUMIF('NETSUITE ORIGINAL DATA'!$A$8:$A$5000,$A758,'NETSUITE ORIGINAL DATA'!$G$8:$G$5000)</f>
        <v>0</v>
      </c>
      <c r="M758" s="68">
        <f t="shared" si="46"/>
        <v>0</v>
      </c>
      <c r="N758" s="6"/>
      <c r="O758" s="63">
        <f>SUMIF('ORION ORIGINAL DATA'!$A$8:$A$305,$A758,'ORION ORIGINAL DATA'!$E$8:$E$305)-D758</f>
        <v>166</v>
      </c>
      <c r="P758" s="6">
        <f>SUMIF('NETSUITE ORIGINAL DATA'!$A$8:$A$5000,$A758,'NETSUITE ORIGINAL DATA'!$E$8:$E$5000)-SUMIF('NETSUITE ORIGINAL DATA'!$A$8:$A$5000,$A758,'NETSUITE ORIGINAL DATA'!$G$8:$G$5000)</f>
        <v>166</v>
      </c>
      <c r="Q758" s="66">
        <f t="shared" si="47"/>
        <v>0</v>
      </c>
      <c r="R758" s="8"/>
    </row>
    <row r="759" spans="1:18" s="30" customFormat="1" x14ac:dyDescent="0.15">
      <c r="A759" s="15" t="s">
        <v>803</v>
      </c>
      <c r="B759" s="30" t="str">
        <f>IFERROR(VLOOKUP(A759,'NETSUITE ORIGINAL DATA'!$A$8:$J$957,2,FALSE),0)</f>
        <v>Green Eats Snack Plates - 4 per set - Blue</v>
      </c>
      <c r="C759" s="6"/>
      <c r="D759" s="63">
        <f>IFERROR(VLOOKUP($A759,'ORION ORIGINAL DATA'!$A$231:$H$234,3,0),0)</f>
        <v>0</v>
      </c>
      <c r="E759" s="6">
        <f>IFERROR(VLOOKUP($A759,'ORION ORIGINAL DATA'!$A$237:$H$305,3,0),0)</f>
        <v>0</v>
      </c>
      <c r="F759" s="6">
        <f>SUMIF('ORION ORIGINAL DATA'!$A$8:$A$228,$A759,'ORION ORIGINAL DATA'!$C$8:$C$228)</f>
        <v>12</v>
      </c>
      <c r="G759" s="8">
        <f t="shared" si="44"/>
        <v>12</v>
      </c>
      <c r="H759" s="6">
        <f>SUMIF('NETSUITE ORIGINAL DATA'!$A$8:$A$5000,$A759,'NETSUITE ORIGINAL DATA'!$E$8:$E$5000)</f>
        <v>12</v>
      </c>
      <c r="I759" s="66">
        <f t="shared" si="45"/>
        <v>0</v>
      </c>
      <c r="K759" s="63">
        <f>SUMIF('ORION ORIGINAL DATA'!$A$8:$A$305,$A759,'ORION ORIGINAL DATA'!$D$8:$D$305)+D759</f>
        <v>0</v>
      </c>
      <c r="L759" s="6">
        <f>SUMIF('NETSUITE ORIGINAL DATA'!$A$8:$A$5000,$A759,'NETSUITE ORIGINAL DATA'!$G$8:$G$5000)</f>
        <v>0</v>
      </c>
      <c r="M759" s="68">
        <f t="shared" si="46"/>
        <v>0</v>
      </c>
      <c r="N759" s="6"/>
      <c r="O759" s="63">
        <f>SUMIF('ORION ORIGINAL DATA'!$A$8:$A$305,$A759,'ORION ORIGINAL DATA'!$E$8:$E$305)-D759</f>
        <v>12</v>
      </c>
      <c r="P759" s="6">
        <f>SUMIF('NETSUITE ORIGINAL DATA'!$A$8:$A$5000,$A759,'NETSUITE ORIGINAL DATA'!$E$8:$E$5000)-SUMIF('NETSUITE ORIGINAL DATA'!$A$8:$A$5000,$A759,'NETSUITE ORIGINAL DATA'!$G$8:$G$5000)</f>
        <v>12</v>
      </c>
      <c r="Q759" s="66">
        <f t="shared" si="47"/>
        <v>0</v>
      </c>
      <c r="R759" s="8"/>
    </row>
    <row r="760" spans="1:18" s="30" customFormat="1" x14ac:dyDescent="0.15">
      <c r="A760" s="15" t="s">
        <v>804</v>
      </c>
      <c r="B760" s="30" t="str">
        <f>IFERROR(VLOOKUP(A760,'NETSUITE ORIGINAL DATA'!$A$8:$J$957,2,FALSE),0)</f>
        <v>Green Eats Snack Plates - 4 per set - Green</v>
      </c>
      <c r="C760" s="6"/>
      <c r="D760" s="63">
        <f>IFERROR(VLOOKUP($A760,'ORION ORIGINAL DATA'!$A$231:$H$234,3,0),0)</f>
        <v>0</v>
      </c>
      <c r="E760" s="6">
        <f>IFERROR(VLOOKUP($A760,'ORION ORIGINAL DATA'!$A$237:$H$305,3,0),0)</f>
        <v>0</v>
      </c>
      <c r="F760" s="6">
        <f>SUMIF('ORION ORIGINAL DATA'!$A$8:$A$228,$A760,'ORION ORIGINAL DATA'!$C$8:$C$228)</f>
        <v>71</v>
      </c>
      <c r="G760" s="8">
        <f t="shared" si="44"/>
        <v>71</v>
      </c>
      <c r="H760" s="6">
        <f>SUMIF('NETSUITE ORIGINAL DATA'!$A$8:$A$5000,$A760,'NETSUITE ORIGINAL DATA'!$E$8:$E$5000)</f>
        <v>71</v>
      </c>
      <c r="I760" s="66">
        <f t="shared" si="45"/>
        <v>0</v>
      </c>
      <c r="K760" s="63">
        <f>SUMIF('ORION ORIGINAL DATA'!$A$8:$A$305,$A760,'ORION ORIGINAL DATA'!$D$8:$D$305)+D760</f>
        <v>0</v>
      </c>
      <c r="L760" s="6">
        <f>SUMIF('NETSUITE ORIGINAL DATA'!$A$8:$A$5000,$A760,'NETSUITE ORIGINAL DATA'!$G$8:$G$5000)</f>
        <v>0</v>
      </c>
      <c r="M760" s="68">
        <f t="shared" si="46"/>
        <v>0</v>
      </c>
      <c r="N760" s="6"/>
      <c r="O760" s="63">
        <f>SUMIF('ORION ORIGINAL DATA'!$A$8:$A$305,$A760,'ORION ORIGINAL DATA'!$E$8:$E$305)-D760</f>
        <v>71</v>
      </c>
      <c r="P760" s="6">
        <f>SUMIF('NETSUITE ORIGINAL DATA'!$A$8:$A$5000,$A760,'NETSUITE ORIGINAL DATA'!$E$8:$E$5000)-SUMIF('NETSUITE ORIGINAL DATA'!$A$8:$A$5000,$A760,'NETSUITE ORIGINAL DATA'!$G$8:$G$5000)</f>
        <v>71</v>
      </c>
      <c r="Q760" s="66">
        <f t="shared" si="47"/>
        <v>0</v>
      </c>
      <c r="R760" s="8"/>
    </row>
    <row r="761" spans="1:18" s="30" customFormat="1" x14ac:dyDescent="0.15">
      <c r="A761" s="15" t="s">
        <v>805</v>
      </c>
      <c r="B761" s="30" t="str">
        <f>IFERROR(VLOOKUP(A761,'NETSUITE ORIGINAL DATA'!$A$8:$J$957,2,FALSE),0)</f>
        <v>Green Eats Snack Plates - 4 per set - Orange</v>
      </c>
      <c r="C761" s="6"/>
      <c r="D761" s="63">
        <f>IFERROR(VLOOKUP($A761,'ORION ORIGINAL DATA'!$A$231:$H$234,3,0),0)</f>
        <v>0</v>
      </c>
      <c r="E761" s="6">
        <f>IFERROR(VLOOKUP($A761,'ORION ORIGINAL DATA'!$A$237:$H$305,3,0),0)</f>
        <v>0</v>
      </c>
      <c r="F761" s="6">
        <f>SUMIF('ORION ORIGINAL DATA'!$A$8:$A$228,$A761,'ORION ORIGINAL DATA'!$C$8:$C$228)</f>
        <v>828</v>
      </c>
      <c r="G761" s="8">
        <f t="shared" si="44"/>
        <v>828</v>
      </c>
      <c r="H761" s="6">
        <f>SUMIF('NETSUITE ORIGINAL DATA'!$A$8:$A$5000,$A761,'NETSUITE ORIGINAL DATA'!$E$8:$E$5000)</f>
        <v>828</v>
      </c>
      <c r="I761" s="66">
        <f t="shared" si="45"/>
        <v>0</v>
      </c>
      <c r="K761" s="63">
        <f>SUMIF('ORION ORIGINAL DATA'!$A$8:$A$305,$A761,'ORION ORIGINAL DATA'!$D$8:$D$305)+D761</f>
        <v>0</v>
      </c>
      <c r="L761" s="6">
        <f>SUMIF('NETSUITE ORIGINAL DATA'!$A$8:$A$5000,$A761,'NETSUITE ORIGINAL DATA'!$G$8:$G$5000)</f>
        <v>0</v>
      </c>
      <c r="M761" s="68">
        <f t="shared" si="46"/>
        <v>0</v>
      </c>
      <c r="N761" s="6"/>
      <c r="O761" s="63">
        <f>SUMIF('ORION ORIGINAL DATA'!$A$8:$A$305,$A761,'ORION ORIGINAL DATA'!$E$8:$E$305)-D761</f>
        <v>828</v>
      </c>
      <c r="P761" s="6">
        <f>SUMIF('NETSUITE ORIGINAL DATA'!$A$8:$A$5000,$A761,'NETSUITE ORIGINAL DATA'!$E$8:$E$5000)-SUMIF('NETSUITE ORIGINAL DATA'!$A$8:$A$5000,$A761,'NETSUITE ORIGINAL DATA'!$G$8:$G$5000)</f>
        <v>828</v>
      </c>
      <c r="Q761" s="66">
        <f t="shared" si="47"/>
        <v>0</v>
      </c>
      <c r="R761" s="8"/>
    </row>
    <row r="762" spans="1:18" s="30" customFormat="1" x14ac:dyDescent="0.15">
      <c r="A762" s="15" t="s">
        <v>806</v>
      </c>
      <c r="B762" s="30" t="str">
        <f>IFERROR(VLOOKUP(A762,'NETSUITE ORIGINAL DATA'!$A$8:$J$957,2,FALSE),0)</f>
        <v>Green Eats Snack Plates - 4 per set - Yellow</v>
      </c>
      <c r="C762" s="6"/>
      <c r="D762" s="63">
        <f>IFERROR(VLOOKUP($A762,'ORION ORIGINAL DATA'!$A$231:$H$234,3,0),0)</f>
        <v>0</v>
      </c>
      <c r="E762" s="6">
        <f>IFERROR(VLOOKUP($A762,'ORION ORIGINAL DATA'!$A$237:$H$305,3,0),0)</f>
        <v>0</v>
      </c>
      <c r="F762" s="6">
        <f>SUMIF('ORION ORIGINAL DATA'!$A$8:$A$228,$A762,'ORION ORIGINAL DATA'!$C$8:$C$228)</f>
        <v>24</v>
      </c>
      <c r="G762" s="8">
        <f t="shared" si="44"/>
        <v>24</v>
      </c>
      <c r="H762" s="6">
        <f>SUMIF('NETSUITE ORIGINAL DATA'!$A$8:$A$5000,$A762,'NETSUITE ORIGINAL DATA'!$E$8:$E$5000)</f>
        <v>24</v>
      </c>
      <c r="I762" s="66">
        <f t="shared" si="45"/>
        <v>0</v>
      </c>
      <c r="K762" s="63">
        <f>SUMIF('ORION ORIGINAL DATA'!$A$8:$A$305,$A762,'ORION ORIGINAL DATA'!$D$8:$D$305)+D762</f>
        <v>0</v>
      </c>
      <c r="L762" s="6">
        <f>SUMIF('NETSUITE ORIGINAL DATA'!$A$8:$A$5000,$A762,'NETSUITE ORIGINAL DATA'!$G$8:$G$5000)</f>
        <v>0</v>
      </c>
      <c r="M762" s="68">
        <f t="shared" si="46"/>
        <v>0</v>
      </c>
      <c r="N762" s="6"/>
      <c r="O762" s="63">
        <f>SUMIF('ORION ORIGINAL DATA'!$A$8:$A$305,$A762,'ORION ORIGINAL DATA'!$E$8:$E$305)-D762</f>
        <v>24</v>
      </c>
      <c r="P762" s="6">
        <f>SUMIF('NETSUITE ORIGINAL DATA'!$A$8:$A$5000,$A762,'NETSUITE ORIGINAL DATA'!$E$8:$E$5000)-SUMIF('NETSUITE ORIGINAL DATA'!$A$8:$A$5000,$A762,'NETSUITE ORIGINAL DATA'!$G$8:$G$5000)</f>
        <v>24</v>
      </c>
      <c r="Q762" s="66">
        <f t="shared" si="47"/>
        <v>0</v>
      </c>
      <c r="R762" s="8"/>
    </row>
    <row r="763" spans="1:18" s="30" customFormat="1" x14ac:dyDescent="0.15">
      <c r="A763" s="15" t="s">
        <v>807</v>
      </c>
      <c r="B763" s="30" t="str">
        <f>IFERROR(VLOOKUP(A763,'NETSUITE ORIGINAL DATA'!$A$8:$J$957,2,FALSE),0)</f>
        <v>Yellow Spoon</v>
      </c>
      <c r="C763" s="6"/>
      <c r="D763" s="63">
        <f>IFERROR(VLOOKUP($A763,'ORION ORIGINAL DATA'!$A$231:$H$234,3,0),0)</f>
        <v>0</v>
      </c>
      <c r="E763" s="6">
        <f>IFERROR(VLOOKUP($A763,'ORION ORIGINAL DATA'!$A$237:$H$305,3,0),0)</f>
        <v>0</v>
      </c>
      <c r="F763" s="6">
        <f>SUMIF('ORION ORIGINAL DATA'!$A$8:$A$228,$A763,'ORION ORIGINAL DATA'!$C$8:$C$228)</f>
        <v>0</v>
      </c>
      <c r="G763" s="8">
        <f t="shared" si="44"/>
        <v>0</v>
      </c>
      <c r="H763" s="6">
        <f>SUMIF('NETSUITE ORIGINAL DATA'!$A$8:$A$5000,$A763,'NETSUITE ORIGINAL DATA'!$E$8:$E$5000)</f>
        <v>0</v>
      </c>
      <c r="I763" s="66">
        <f t="shared" si="45"/>
        <v>0</v>
      </c>
      <c r="K763" s="63">
        <f>SUMIF('ORION ORIGINAL DATA'!$A$8:$A$305,$A763,'ORION ORIGINAL DATA'!$D$8:$D$305)+D763</f>
        <v>0</v>
      </c>
      <c r="L763" s="6">
        <f>SUMIF('NETSUITE ORIGINAL DATA'!$A$8:$A$5000,$A763,'NETSUITE ORIGINAL DATA'!$G$8:$G$5000)</f>
        <v>0</v>
      </c>
      <c r="M763" s="68">
        <f t="shared" si="46"/>
        <v>0</v>
      </c>
      <c r="N763" s="6"/>
      <c r="O763" s="63">
        <f>SUMIF('ORION ORIGINAL DATA'!$A$8:$A$305,$A763,'ORION ORIGINAL DATA'!$E$8:$E$305)-D763</f>
        <v>0</v>
      </c>
      <c r="P763" s="6">
        <f>SUMIF('NETSUITE ORIGINAL DATA'!$A$8:$A$5000,$A763,'NETSUITE ORIGINAL DATA'!$E$8:$E$5000)-SUMIF('NETSUITE ORIGINAL DATA'!$A$8:$A$5000,$A763,'NETSUITE ORIGINAL DATA'!$G$8:$G$5000)</f>
        <v>0</v>
      </c>
      <c r="Q763" s="66">
        <f t="shared" si="47"/>
        <v>0</v>
      </c>
      <c r="R763" s="8"/>
    </row>
    <row r="764" spans="1:18" s="30" customFormat="1" x14ac:dyDescent="0.15">
      <c r="A764" s="15" t="s">
        <v>808</v>
      </c>
      <c r="B764" s="30" t="str">
        <f>IFERROR(VLOOKUP(A764,'NETSUITE ORIGINAL DATA'!$A$8:$J$957,2,FALSE),0)</f>
        <v>Pink Spoon</v>
      </c>
      <c r="C764" s="6"/>
      <c r="D764" s="63">
        <f>IFERROR(VLOOKUP($A764,'ORION ORIGINAL DATA'!$A$231:$H$234,3,0),0)</f>
        <v>0</v>
      </c>
      <c r="E764" s="6">
        <f>IFERROR(VLOOKUP($A764,'ORION ORIGINAL DATA'!$A$237:$H$305,3,0),0)</f>
        <v>0</v>
      </c>
      <c r="F764" s="6">
        <f>SUMIF('ORION ORIGINAL DATA'!$A$8:$A$228,$A764,'ORION ORIGINAL DATA'!$C$8:$C$228)</f>
        <v>0</v>
      </c>
      <c r="G764" s="8">
        <f t="shared" si="44"/>
        <v>0</v>
      </c>
      <c r="H764" s="6">
        <f>SUMIF('NETSUITE ORIGINAL DATA'!$A$8:$A$5000,$A764,'NETSUITE ORIGINAL DATA'!$E$8:$E$5000)</f>
        <v>0</v>
      </c>
      <c r="I764" s="66">
        <f t="shared" si="45"/>
        <v>0</v>
      </c>
      <c r="K764" s="63">
        <f>SUMIF('ORION ORIGINAL DATA'!$A$8:$A$305,$A764,'ORION ORIGINAL DATA'!$D$8:$D$305)+D764</f>
        <v>0</v>
      </c>
      <c r="L764" s="6">
        <f>SUMIF('NETSUITE ORIGINAL DATA'!$A$8:$A$5000,$A764,'NETSUITE ORIGINAL DATA'!$G$8:$G$5000)</f>
        <v>0</v>
      </c>
      <c r="M764" s="68">
        <f t="shared" si="46"/>
        <v>0</v>
      </c>
      <c r="N764" s="6"/>
      <c r="O764" s="63">
        <f>SUMIF('ORION ORIGINAL DATA'!$A$8:$A$305,$A764,'ORION ORIGINAL DATA'!$E$8:$E$305)-D764</f>
        <v>0</v>
      </c>
      <c r="P764" s="6">
        <f>SUMIF('NETSUITE ORIGINAL DATA'!$A$8:$A$5000,$A764,'NETSUITE ORIGINAL DATA'!$E$8:$E$5000)-SUMIF('NETSUITE ORIGINAL DATA'!$A$8:$A$5000,$A764,'NETSUITE ORIGINAL DATA'!$G$8:$G$5000)</f>
        <v>0</v>
      </c>
      <c r="Q764" s="66">
        <f t="shared" si="47"/>
        <v>0</v>
      </c>
      <c r="R764" s="8"/>
    </row>
    <row r="765" spans="1:18" s="30" customFormat="1" x14ac:dyDescent="0.15">
      <c r="A765" s="15" t="s">
        <v>809</v>
      </c>
      <c r="B765" s="30" t="str">
        <f>IFERROR(VLOOKUP(A765,'NETSUITE ORIGINAL DATA'!$A$8:$J$957,2,FALSE),0)</f>
        <v>PBK Pink Spoon</v>
      </c>
      <c r="C765" s="6"/>
      <c r="D765" s="63">
        <f>IFERROR(VLOOKUP($A765,'ORION ORIGINAL DATA'!$A$231:$H$234,3,0),0)</f>
        <v>0</v>
      </c>
      <c r="E765" s="6">
        <f>IFERROR(VLOOKUP($A765,'ORION ORIGINAL DATA'!$A$237:$H$305,3,0),0)</f>
        <v>0</v>
      </c>
      <c r="F765" s="6">
        <f>SUMIF('ORION ORIGINAL DATA'!$A$8:$A$228,$A765,'ORION ORIGINAL DATA'!$C$8:$C$228)</f>
        <v>0</v>
      </c>
      <c r="G765" s="8">
        <f t="shared" si="44"/>
        <v>0</v>
      </c>
      <c r="H765" s="6">
        <f>SUMIF('NETSUITE ORIGINAL DATA'!$A$8:$A$5000,$A765,'NETSUITE ORIGINAL DATA'!$E$8:$E$5000)</f>
        <v>0</v>
      </c>
      <c r="I765" s="66">
        <f t="shared" si="45"/>
        <v>0</v>
      </c>
      <c r="K765" s="63">
        <f>SUMIF('ORION ORIGINAL DATA'!$A$8:$A$305,$A765,'ORION ORIGINAL DATA'!$D$8:$D$305)+D765</f>
        <v>0</v>
      </c>
      <c r="L765" s="6">
        <f>SUMIF('NETSUITE ORIGINAL DATA'!$A$8:$A$5000,$A765,'NETSUITE ORIGINAL DATA'!$G$8:$G$5000)</f>
        <v>0</v>
      </c>
      <c r="M765" s="68">
        <f t="shared" si="46"/>
        <v>0</v>
      </c>
      <c r="N765" s="6"/>
      <c r="O765" s="63">
        <f>SUMIF('ORION ORIGINAL DATA'!$A$8:$A$305,$A765,'ORION ORIGINAL DATA'!$E$8:$E$305)-D765</f>
        <v>0</v>
      </c>
      <c r="P765" s="6">
        <f>SUMIF('NETSUITE ORIGINAL DATA'!$A$8:$A$5000,$A765,'NETSUITE ORIGINAL DATA'!$E$8:$E$5000)-SUMIF('NETSUITE ORIGINAL DATA'!$A$8:$A$5000,$A765,'NETSUITE ORIGINAL DATA'!$G$8:$G$5000)</f>
        <v>0</v>
      </c>
      <c r="Q765" s="66">
        <f t="shared" si="47"/>
        <v>0</v>
      </c>
      <c r="R765" s="8"/>
    </row>
    <row r="766" spans="1:18" s="30" customFormat="1" x14ac:dyDescent="0.15">
      <c r="A766" s="15" t="s">
        <v>810</v>
      </c>
      <c r="B766" s="30" t="str">
        <f>IFERROR(VLOOKUP(A766,'NETSUITE ORIGINAL DATA'!$A$8:$J$957,2,FALSE),0)</f>
        <v>Orange Spoon for Salad Set</v>
      </c>
      <c r="C766" s="6"/>
      <c r="D766" s="63">
        <f>IFERROR(VLOOKUP($A766,'ORION ORIGINAL DATA'!$A$231:$H$234,3,0),0)</f>
        <v>0</v>
      </c>
      <c r="E766" s="6">
        <f>IFERROR(VLOOKUP($A766,'ORION ORIGINAL DATA'!$A$237:$H$305,3,0),0)</f>
        <v>0</v>
      </c>
      <c r="F766" s="6">
        <f>SUMIF('ORION ORIGINAL DATA'!$A$8:$A$228,$A766,'ORION ORIGINAL DATA'!$C$8:$C$228)</f>
        <v>0</v>
      </c>
      <c r="G766" s="8">
        <f t="shared" si="44"/>
        <v>0</v>
      </c>
      <c r="H766" s="6">
        <f>SUMIF('NETSUITE ORIGINAL DATA'!$A$8:$A$5000,$A766,'NETSUITE ORIGINAL DATA'!$E$8:$E$5000)</f>
        <v>0</v>
      </c>
      <c r="I766" s="66">
        <f t="shared" si="45"/>
        <v>0</v>
      </c>
      <c r="K766" s="63">
        <f>SUMIF('ORION ORIGINAL DATA'!$A$8:$A$305,$A766,'ORION ORIGINAL DATA'!$D$8:$D$305)+D766</f>
        <v>0</v>
      </c>
      <c r="L766" s="6">
        <f>SUMIF('NETSUITE ORIGINAL DATA'!$A$8:$A$5000,$A766,'NETSUITE ORIGINAL DATA'!$G$8:$G$5000)</f>
        <v>0</v>
      </c>
      <c r="M766" s="68">
        <f t="shared" si="46"/>
        <v>0</v>
      </c>
      <c r="N766" s="6"/>
      <c r="O766" s="63">
        <f>SUMIF('ORION ORIGINAL DATA'!$A$8:$A$305,$A766,'ORION ORIGINAL DATA'!$E$8:$E$305)-D766</f>
        <v>0</v>
      </c>
      <c r="P766" s="6">
        <f>SUMIF('NETSUITE ORIGINAL DATA'!$A$8:$A$5000,$A766,'NETSUITE ORIGINAL DATA'!$E$8:$E$5000)-SUMIF('NETSUITE ORIGINAL DATA'!$A$8:$A$5000,$A766,'NETSUITE ORIGINAL DATA'!$G$8:$G$5000)</f>
        <v>0</v>
      </c>
      <c r="Q766" s="66">
        <f t="shared" si="47"/>
        <v>0</v>
      </c>
      <c r="R766" s="8"/>
    </row>
    <row r="767" spans="1:18" s="30" customFormat="1" x14ac:dyDescent="0.15">
      <c r="A767" s="15" t="s">
        <v>811</v>
      </c>
      <c r="B767" s="30" t="str">
        <f>IFERROR(VLOOKUP(A767,'NETSUITE ORIGINAL DATA'!$A$8:$J$957,2,FALSE),0)</f>
        <v>Green Eats Feeding Spoons - 8 per set - Yellow</v>
      </c>
      <c r="C767" s="6"/>
      <c r="D767" s="63">
        <f>IFERROR(VLOOKUP($A767,'ORION ORIGINAL DATA'!$A$231:$H$234,3,0),0)</f>
        <v>0</v>
      </c>
      <c r="E767" s="6">
        <f>IFERROR(VLOOKUP($A767,'ORION ORIGINAL DATA'!$A$237:$H$305,3,0),0)</f>
        <v>0</v>
      </c>
      <c r="F767" s="6">
        <f>SUMIF('ORION ORIGINAL DATA'!$A$8:$A$228,$A767,'ORION ORIGINAL DATA'!$C$8:$C$228)</f>
        <v>11</v>
      </c>
      <c r="G767" s="8">
        <f t="shared" si="44"/>
        <v>11</v>
      </c>
      <c r="H767" s="6">
        <f>SUMIF('NETSUITE ORIGINAL DATA'!$A$8:$A$5000,$A767,'NETSUITE ORIGINAL DATA'!$E$8:$E$5000)</f>
        <v>11</v>
      </c>
      <c r="I767" s="66">
        <f t="shared" si="45"/>
        <v>0</v>
      </c>
      <c r="K767" s="63">
        <f>SUMIF('ORION ORIGINAL DATA'!$A$8:$A$305,$A767,'ORION ORIGINAL DATA'!$D$8:$D$305)+D767</f>
        <v>0</v>
      </c>
      <c r="L767" s="6">
        <f>SUMIF('NETSUITE ORIGINAL DATA'!$A$8:$A$5000,$A767,'NETSUITE ORIGINAL DATA'!$G$8:$G$5000)</f>
        <v>0</v>
      </c>
      <c r="M767" s="68">
        <f t="shared" si="46"/>
        <v>0</v>
      </c>
      <c r="N767" s="6"/>
      <c r="O767" s="63">
        <f>SUMIF('ORION ORIGINAL DATA'!$A$8:$A$305,$A767,'ORION ORIGINAL DATA'!$E$8:$E$305)-D767</f>
        <v>11</v>
      </c>
      <c r="P767" s="6">
        <f>SUMIF('NETSUITE ORIGINAL DATA'!$A$8:$A$5000,$A767,'NETSUITE ORIGINAL DATA'!$E$8:$E$5000)-SUMIF('NETSUITE ORIGINAL DATA'!$A$8:$A$5000,$A767,'NETSUITE ORIGINAL DATA'!$G$8:$G$5000)</f>
        <v>11</v>
      </c>
      <c r="Q767" s="66">
        <f t="shared" si="47"/>
        <v>0</v>
      </c>
      <c r="R767" s="8"/>
    </row>
    <row r="768" spans="1:18" s="30" customFormat="1" x14ac:dyDescent="0.15">
      <c r="A768" s="15" t="s">
        <v>812</v>
      </c>
      <c r="B768" s="30" t="str">
        <f>IFERROR(VLOOKUP(A768,'NETSUITE ORIGINAL DATA'!$A$8:$J$957,2,FALSE),0)</f>
        <v>Green Toys Shape Sorter - Pink and Purple</v>
      </c>
      <c r="C768" s="6"/>
      <c r="D768" s="63">
        <f>IFERROR(VLOOKUP($A768,'ORION ORIGINAL DATA'!$A$231:$H$234,3,0),0)</f>
        <v>0</v>
      </c>
      <c r="E768" s="6">
        <f>IFERROR(VLOOKUP($A768,'ORION ORIGINAL DATA'!$A$237:$H$305,3,0),0)</f>
        <v>100</v>
      </c>
      <c r="F768" s="6">
        <f>SUMIF('ORION ORIGINAL DATA'!$A$8:$A$228,$A768,'ORION ORIGINAL DATA'!$C$8:$C$228)</f>
        <v>0</v>
      </c>
      <c r="G768" s="8">
        <f t="shared" si="44"/>
        <v>100</v>
      </c>
      <c r="H768" s="6">
        <f>SUMIF('NETSUITE ORIGINAL DATA'!$A$8:$A$5000,$A768,'NETSUITE ORIGINAL DATA'!$E$8:$E$5000)</f>
        <v>100</v>
      </c>
      <c r="I768" s="66">
        <f t="shared" si="45"/>
        <v>0</v>
      </c>
      <c r="K768" s="63">
        <f>SUMIF('ORION ORIGINAL DATA'!$A$8:$A$305,$A768,'ORION ORIGINAL DATA'!$D$8:$D$305)+D768</f>
        <v>0</v>
      </c>
      <c r="L768" s="6">
        <f>SUMIF('NETSUITE ORIGINAL DATA'!$A$8:$A$5000,$A768,'NETSUITE ORIGINAL DATA'!$G$8:$G$5000)</f>
        <v>0</v>
      </c>
      <c r="M768" s="68">
        <f t="shared" si="46"/>
        <v>0</v>
      </c>
      <c r="N768" s="6"/>
      <c r="O768" s="63">
        <f>SUMIF('ORION ORIGINAL DATA'!$A$8:$A$305,$A768,'ORION ORIGINAL DATA'!$E$8:$E$305)-D768</f>
        <v>100</v>
      </c>
      <c r="P768" s="6">
        <f>SUMIF('NETSUITE ORIGINAL DATA'!$A$8:$A$5000,$A768,'NETSUITE ORIGINAL DATA'!$E$8:$E$5000)-SUMIF('NETSUITE ORIGINAL DATA'!$A$8:$A$5000,$A768,'NETSUITE ORIGINAL DATA'!$G$8:$G$5000)</f>
        <v>100</v>
      </c>
      <c r="Q768" s="66">
        <f t="shared" si="47"/>
        <v>0</v>
      </c>
      <c r="R768" s="8"/>
    </row>
    <row r="769" spans="1:18" s="30" customFormat="1" x14ac:dyDescent="0.15">
      <c r="A769" s="15" t="s">
        <v>814</v>
      </c>
      <c r="B769" s="30" t="str">
        <f>IFERROR(VLOOKUP(A769,'NETSUITE ORIGINAL DATA'!$A$8:$J$957,2,FALSE),0)</f>
        <v>GT Shape Sorter - Limeade</v>
      </c>
      <c r="C769" s="6"/>
      <c r="D769" s="63">
        <f>IFERROR(VLOOKUP($A769,'ORION ORIGINAL DATA'!$A$231:$H$234,3,0),0)</f>
        <v>0</v>
      </c>
      <c r="E769" s="6">
        <f>IFERROR(VLOOKUP($A769,'ORION ORIGINAL DATA'!$A$237:$H$305,3,0),0)</f>
        <v>0</v>
      </c>
      <c r="F769" s="6">
        <f>SUMIF('ORION ORIGINAL DATA'!$A$8:$A$228,$A769,'ORION ORIGINAL DATA'!$C$8:$C$228)</f>
        <v>300</v>
      </c>
      <c r="G769" s="8">
        <f t="shared" si="44"/>
        <v>300</v>
      </c>
      <c r="H769" s="6">
        <f>SUMIF('NETSUITE ORIGINAL DATA'!$A$8:$A$5000,$A769,'NETSUITE ORIGINAL DATA'!$E$8:$E$5000)</f>
        <v>300</v>
      </c>
      <c r="I769" s="66">
        <f t="shared" si="45"/>
        <v>0</v>
      </c>
      <c r="K769" s="63">
        <f>SUMIF('ORION ORIGINAL DATA'!$A$8:$A$305,$A769,'ORION ORIGINAL DATA'!$D$8:$D$305)+D769</f>
        <v>0</v>
      </c>
      <c r="L769" s="6">
        <f>SUMIF('NETSUITE ORIGINAL DATA'!$A$8:$A$5000,$A769,'NETSUITE ORIGINAL DATA'!$G$8:$G$5000)</f>
        <v>0</v>
      </c>
      <c r="M769" s="68">
        <f t="shared" si="46"/>
        <v>0</v>
      </c>
      <c r="N769" s="6"/>
      <c r="O769" s="63">
        <f>SUMIF('ORION ORIGINAL DATA'!$A$8:$A$305,$A769,'ORION ORIGINAL DATA'!$E$8:$E$305)-D769</f>
        <v>300</v>
      </c>
      <c r="P769" s="6">
        <f>SUMIF('NETSUITE ORIGINAL DATA'!$A$8:$A$5000,$A769,'NETSUITE ORIGINAL DATA'!$E$8:$E$5000)-SUMIF('NETSUITE ORIGINAL DATA'!$A$8:$A$5000,$A769,'NETSUITE ORIGINAL DATA'!$G$8:$G$5000)</f>
        <v>300</v>
      </c>
      <c r="Q769" s="66">
        <f t="shared" si="47"/>
        <v>0</v>
      </c>
      <c r="R769" s="8"/>
    </row>
    <row r="770" spans="1:18" s="30" customFormat="1" x14ac:dyDescent="0.15">
      <c r="A770" s="15" t="s">
        <v>815</v>
      </c>
      <c r="B770" s="30" t="str">
        <f>IFERROR(VLOOKUP(A770,'NETSUITE ORIGINAL DATA'!$A$8:$J$957,2,FALSE),0)</f>
        <v>Green Spatula</v>
      </c>
      <c r="C770" s="6"/>
      <c r="D770" s="63">
        <f>IFERROR(VLOOKUP($A770,'ORION ORIGINAL DATA'!$A$231:$H$234,3,0),0)</f>
        <v>0</v>
      </c>
      <c r="E770" s="6">
        <f>IFERROR(VLOOKUP($A770,'ORION ORIGINAL DATA'!$A$237:$H$305,3,0),0)</f>
        <v>0</v>
      </c>
      <c r="F770" s="6">
        <f>SUMIF('ORION ORIGINAL DATA'!$A$8:$A$228,$A770,'ORION ORIGINAL DATA'!$C$8:$C$228)</f>
        <v>0</v>
      </c>
      <c r="G770" s="8">
        <f t="shared" si="44"/>
        <v>0</v>
      </c>
      <c r="H770" s="6">
        <f>SUMIF('NETSUITE ORIGINAL DATA'!$A$8:$A$5000,$A770,'NETSUITE ORIGINAL DATA'!$E$8:$E$5000)</f>
        <v>0</v>
      </c>
      <c r="I770" s="66">
        <f t="shared" si="45"/>
        <v>0</v>
      </c>
      <c r="K770" s="63">
        <f>SUMIF('ORION ORIGINAL DATA'!$A$8:$A$305,$A770,'ORION ORIGINAL DATA'!$D$8:$D$305)+D770</f>
        <v>0</v>
      </c>
      <c r="L770" s="6">
        <f>SUMIF('NETSUITE ORIGINAL DATA'!$A$8:$A$5000,$A770,'NETSUITE ORIGINAL DATA'!$G$8:$G$5000)</f>
        <v>0</v>
      </c>
      <c r="M770" s="68">
        <f t="shared" si="46"/>
        <v>0</v>
      </c>
      <c r="N770" s="6"/>
      <c r="O770" s="63">
        <f>SUMIF('ORION ORIGINAL DATA'!$A$8:$A$305,$A770,'ORION ORIGINAL DATA'!$E$8:$E$305)-D770</f>
        <v>0</v>
      </c>
      <c r="P770" s="6">
        <f>SUMIF('NETSUITE ORIGINAL DATA'!$A$8:$A$5000,$A770,'NETSUITE ORIGINAL DATA'!$E$8:$E$5000)-SUMIF('NETSUITE ORIGINAL DATA'!$A$8:$A$5000,$A770,'NETSUITE ORIGINAL DATA'!$G$8:$G$5000)</f>
        <v>0</v>
      </c>
      <c r="Q770" s="66">
        <f t="shared" si="47"/>
        <v>0</v>
      </c>
      <c r="R770" s="8"/>
    </row>
    <row r="771" spans="1:18" s="30" customFormat="1" x14ac:dyDescent="0.15">
      <c r="A771" s="15" t="s">
        <v>816</v>
      </c>
      <c r="B771" s="30" t="str">
        <f>IFERROR(VLOOKUP(A771,'NETSUITE ORIGINAL DATA'!$A$8:$J$957,2,FALSE),0)</f>
        <v>Yellow Spatula  - CC10106976WE - YELLOW 129C</v>
      </c>
      <c r="C771" s="6"/>
      <c r="D771" s="63">
        <f>IFERROR(VLOOKUP($A771,'ORION ORIGINAL DATA'!$A$231:$H$234,3,0),0)</f>
        <v>0</v>
      </c>
      <c r="E771" s="6">
        <f>IFERROR(VLOOKUP($A771,'ORION ORIGINAL DATA'!$A$237:$H$305,3,0),0)</f>
        <v>0</v>
      </c>
      <c r="F771" s="6">
        <f>SUMIF('ORION ORIGINAL DATA'!$A$8:$A$228,$A771,'ORION ORIGINAL DATA'!$C$8:$C$228)</f>
        <v>0</v>
      </c>
      <c r="G771" s="8">
        <f t="shared" si="44"/>
        <v>0</v>
      </c>
      <c r="H771" s="6">
        <f>SUMIF('NETSUITE ORIGINAL DATA'!$A$8:$A$5000,$A771,'NETSUITE ORIGINAL DATA'!$E$8:$E$5000)</f>
        <v>0</v>
      </c>
      <c r="I771" s="66">
        <f t="shared" si="45"/>
        <v>0</v>
      </c>
      <c r="K771" s="63">
        <f>SUMIF('ORION ORIGINAL DATA'!$A$8:$A$305,$A771,'ORION ORIGINAL DATA'!$D$8:$D$305)+D771</f>
        <v>0</v>
      </c>
      <c r="L771" s="6">
        <f>SUMIF('NETSUITE ORIGINAL DATA'!$A$8:$A$5000,$A771,'NETSUITE ORIGINAL DATA'!$G$8:$G$5000)</f>
        <v>0</v>
      </c>
      <c r="M771" s="68">
        <f t="shared" si="46"/>
        <v>0</v>
      </c>
      <c r="N771" s="6"/>
      <c r="O771" s="63">
        <f>SUMIF('ORION ORIGINAL DATA'!$A$8:$A$305,$A771,'ORION ORIGINAL DATA'!$E$8:$E$305)-D771</f>
        <v>0</v>
      </c>
      <c r="P771" s="6">
        <f>SUMIF('NETSUITE ORIGINAL DATA'!$A$8:$A$5000,$A771,'NETSUITE ORIGINAL DATA'!$E$8:$E$5000)-SUMIF('NETSUITE ORIGINAL DATA'!$A$8:$A$5000,$A771,'NETSUITE ORIGINAL DATA'!$G$8:$G$5000)</f>
        <v>0</v>
      </c>
      <c r="Q771" s="66">
        <f t="shared" si="47"/>
        <v>0</v>
      </c>
      <c r="R771" s="8"/>
    </row>
    <row r="772" spans="1:18" s="30" customFormat="1" x14ac:dyDescent="0.15">
      <c r="A772" s="15" t="s">
        <v>817</v>
      </c>
      <c r="B772" s="30" t="str">
        <f>IFERROR(VLOOKUP(A772,'NETSUITE ORIGINAL DATA'!$A$8:$J$957,2,FALSE),0)</f>
        <v>Stacking Cups - Assorted, Red White Blue</v>
      </c>
      <c r="C772" s="6"/>
      <c r="D772" s="63">
        <f>IFERROR(VLOOKUP($A772,'ORION ORIGINAL DATA'!$A$231:$H$234,3,0),0)</f>
        <v>0</v>
      </c>
      <c r="E772" s="6">
        <f>IFERROR(VLOOKUP($A772,'ORION ORIGINAL DATA'!$A$237:$H$305,3,0),0)</f>
        <v>0</v>
      </c>
      <c r="F772" s="6">
        <f>SUMIF('ORION ORIGINAL DATA'!$A$8:$A$228,$A772,'ORION ORIGINAL DATA'!$C$8:$C$228)</f>
        <v>0</v>
      </c>
      <c r="G772" s="8">
        <f t="shared" si="44"/>
        <v>0</v>
      </c>
      <c r="H772" s="6">
        <f>SUMIF('NETSUITE ORIGINAL DATA'!$A$8:$A$5000,$A772,'NETSUITE ORIGINAL DATA'!$E$8:$E$5000)</f>
        <v>0</v>
      </c>
      <c r="I772" s="66">
        <f t="shared" si="45"/>
        <v>0</v>
      </c>
      <c r="K772" s="63">
        <f>SUMIF('ORION ORIGINAL DATA'!$A$8:$A$305,$A772,'ORION ORIGINAL DATA'!$D$8:$D$305)+D772</f>
        <v>0</v>
      </c>
      <c r="L772" s="6">
        <f>SUMIF('NETSUITE ORIGINAL DATA'!$A$8:$A$5000,$A772,'NETSUITE ORIGINAL DATA'!$G$8:$G$5000)</f>
        <v>0</v>
      </c>
      <c r="M772" s="68">
        <f t="shared" si="46"/>
        <v>0</v>
      </c>
      <c r="N772" s="6"/>
      <c r="O772" s="63">
        <f>SUMIF('ORION ORIGINAL DATA'!$A$8:$A$305,$A772,'ORION ORIGINAL DATA'!$E$8:$E$305)-D772</f>
        <v>0</v>
      </c>
      <c r="P772" s="6">
        <f>SUMIF('NETSUITE ORIGINAL DATA'!$A$8:$A$5000,$A772,'NETSUITE ORIGINAL DATA'!$E$8:$E$5000)-SUMIF('NETSUITE ORIGINAL DATA'!$A$8:$A$5000,$A772,'NETSUITE ORIGINAL DATA'!$G$8:$G$5000)</f>
        <v>0</v>
      </c>
      <c r="Q772" s="66">
        <f t="shared" si="47"/>
        <v>0</v>
      </c>
      <c r="R772" s="8"/>
    </row>
    <row r="773" spans="1:18" s="30" customFormat="1" x14ac:dyDescent="0.15">
      <c r="A773" s="15" t="s">
        <v>819</v>
      </c>
      <c r="B773" s="30" t="str">
        <f>IFERROR(VLOOKUP(A773,'NETSUITE ORIGINAL DATA'!$A$8:$J$957,2,FALSE),0)</f>
        <v>Sesame St. Elmo Explores Activity Book</v>
      </c>
      <c r="C773" s="6"/>
      <c r="D773" s="63">
        <f>IFERROR(VLOOKUP($A773,'ORION ORIGINAL DATA'!$A$231:$H$234,3,0),0)</f>
        <v>0</v>
      </c>
      <c r="E773" s="6">
        <f>IFERROR(VLOOKUP($A773,'ORION ORIGINAL DATA'!$A$237:$H$305,3,0),0)</f>
        <v>0</v>
      </c>
      <c r="F773" s="6">
        <f>SUMIF('ORION ORIGINAL DATA'!$A$8:$A$228,$A773,'ORION ORIGINAL DATA'!$C$8:$C$228)</f>
        <v>0</v>
      </c>
      <c r="G773" s="8">
        <f t="shared" si="44"/>
        <v>0</v>
      </c>
      <c r="H773" s="6">
        <f>SUMIF('NETSUITE ORIGINAL DATA'!$A$8:$A$5000,$A773,'NETSUITE ORIGINAL DATA'!$E$8:$E$5000)</f>
        <v>0</v>
      </c>
      <c r="I773" s="66">
        <f t="shared" si="45"/>
        <v>0</v>
      </c>
      <c r="K773" s="63">
        <f>SUMIF('ORION ORIGINAL DATA'!$A$8:$A$305,$A773,'ORION ORIGINAL DATA'!$D$8:$D$305)+D773</f>
        <v>0</v>
      </c>
      <c r="L773" s="6">
        <f>SUMIF('NETSUITE ORIGINAL DATA'!$A$8:$A$5000,$A773,'NETSUITE ORIGINAL DATA'!$G$8:$G$5000)</f>
        <v>0</v>
      </c>
      <c r="M773" s="68">
        <f t="shared" si="46"/>
        <v>0</v>
      </c>
      <c r="N773" s="6"/>
      <c r="O773" s="63">
        <f>SUMIF('ORION ORIGINAL DATA'!$A$8:$A$305,$A773,'ORION ORIGINAL DATA'!$E$8:$E$305)-D773</f>
        <v>0</v>
      </c>
      <c r="P773" s="6">
        <f>SUMIF('NETSUITE ORIGINAL DATA'!$A$8:$A$5000,$A773,'NETSUITE ORIGINAL DATA'!$E$8:$E$5000)-SUMIF('NETSUITE ORIGINAL DATA'!$A$8:$A$5000,$A773,'NETSUITE ORIGINAL DATA'!$G$8:$G$5000)</f>
        <v>0</v>
      </c>
      <c r="Q773" s="66">
        <f t="shared" si="47"/>
        <v>0</v>
      </c>
      <c r="R773" s="8"/>
    </row>
    <row r="774" spans="1:18" s="30" customFormat="1" x14ac:dyDescent="0.15">
      <c r="A774" s="15" t="s">
        <v>1055</v>
      </c>
      <c r="B774" s="30" t="str">
        <f>IFERROR(VLOOKUP(A774,'NETSUITE ORIGINAL DATA'!$A$8:$J$957,2,FALSE),0)</f>
        <v>Abby's Garden Planting Activity Set</v>
      </c>
      <c r="C774" s="6"/>
      <c r="D774" s="63">
        <f>IFERROR(VLOOKUP($A774,'ORION ORIGINAL DATA'!$A$231:$H$234,3,0),0)</f>
        <v>0</v>
      </c>
      <c r="E774" s="6">
        <f>IFERROR(VLOOKUP($A774,'ORION ORIGINAL DATA'!$A$237:$H$305,3,0),0)</f>
        <v>0</v>
      </c>
      <c r="F774" s="6">
        <f>SUMIF('ORION ORIGINAL DATA'!$A$8:$A$228,$A774,'ORION ORIGINAL DATA'!$C$8:$C$228)</f>
        <v>1800</v>
      </c>
      <c r="G774" s="8">
        <f t="shared" si="44"/>
        <v>1800</v>
      </c>
      <c r="H774" s="6">
        <f>SUMIF('NETSUITE ORIGINAL DATA'!$A$8:$A$5000,$A774,'NETSUITE ORIGINAL DATA'!$E$8:$E$5000)</f>
        <v>1800</v>
      </c>
      <c r="I774" s="66">
        <f t="shared" si="45"/>
        <v>0</v>
      </c>
      <c r="K774" s="63">
        <f>SUMIF('ORION ORIGINAL DATA'!$A$8:$A$305,$A774,'ORION ORIGINAL DATA'!$D$8:$D$305)+D774</f>
        <v>84</v>
      </c>
      <c r="L774" s="6">
        <f>SUMIF('NETSUITE ORIGINAL DATA'!$A$8:$A$5000,$A774,'NETSUITE ORIGINAL DATA'!$G$8:$G$5000)</f>
        <v>84</v>
      </c>
      <c r="M774" s="68">
        <f t="shared" si="46"/>
        <v>0</v>
      </c>
      <c r="N774" s="6"/>
      <c r="O774" s="63">
        <f>SUMIF('ORION ORIGINAL DATA'!$A$8:$A$305,$A774,'ORION ORIGINAL DATA'!$E$8:$E$305)-D774</f>
        <v>1716</v>
      </c>
      <c r="P774" s="6">
        <f>SUMIF('NETSUITE ORIGINAL DATA'!$A$8:$A$5000,$A774,'NETSUITE ORIGINAL DATA'!$E$8:$E$5000)-SUMIF('NETSUITE ORIGINAL DATA'!$A$8:$A$5000,$A774,'NETSUITE ORIGINAL DATA'!$G$8:$G$5000)</f>
        <v>1716</v>
      </c>
      <c r="Q774" s="66">
        <f t="shared" si="47"/>
        <v>0</v>
      </c>
      <c r="R774" s="8"/>
    </row>
    <row r="775" spans="1:18" s="30" customFormat="1" x14ac:dyDescent="0.15">
      <c r="A775" s="15" t="s">
        <v>820</v>
      </c>
      <c r="B775" s="30" t="str">
        <f>IFERROR(VLOOKUP(A775,'NETSUITE ORIGINAL DATA'!$A$8:$J$957,2,FALSE),0)</f>
        <v>Sesame St. Gardening Kit Activity Book</v>
      </c>
      <c r="C775" s="6"/>
      <c r="D775" s="63">
        <f>IFERROR(VLOOKUP($A775,'ORION ORIGINAL DATA'!$A$231:$H$234,3,0),0)</f>
        <v>0</v>
      </c>
      <c r="E775" s="6">
        <f>IFERROR(VLOOKUP($A775,'ORION ORIGINAL DATA'!$A$237:$H$305,3,0),0)</f>
        <v>0</v>
      </c>
      <c r="F775" s="6">
        <f>SUMIF('ORION ORIGINAL DATA'!$A$8:$A$228,$A775,'ORION ORIGINAL DATA'!$C$8:$C$228)</f>
        <v>0</v>
      </c>
      <c r="G775" s="8">
        <f t="shared" si="44"/>
        <v>0</v>
      </c>
      <c r="H775" s="6">
        <f>SUMIF('NETSUITE ORIGINAL DATA'!$A$8:$A$5000,$A775,'NETSUITE ORIGINAL DATA'!$E$8:$E$5000)</f>
        <v>0</v>
      </c>
      <c r="I775" s="66">
        <f t="shared" si="45"/>
        <v>0</v>
      </c>
      <c r="K775" s="63">
        <f>SUMIF('ORION ORIGINAL DATA'!$A$8:$A$305,$A775,'ORION ORIGINAL DATA'!$D$8:$D$305)+D775</f>
        <v>0</v>
      </c>
      <c r="L775" s="6">
        <f>SUMIF('NETSUITE ORIGINAL DATA'!$A$8:$A$5000,$A775,'NETSUITE ORIGINAL DATA'!$G$8:$G$5000)</f>
        <v>0</v>
      </c>
      <c r="M775" s="68">
        <f t="shared" si="46"/>
        <v>0</v>
      </c>
      <c r="N775" s="6"/>
      <c r="O775" s="63">
        <f>SUMIF('ORION ORIGINAL DATA'!$A$8:$A$305,$A775,'ORION ORIGINAL DATA'!$E$8:$E$305)-D775</f>
        <v>0</v>
      </c>
      <c r="P775" s="6">
        <f>SUMIF('NETSUITE ORIGINAL DATA'!$A$8:$A$5000,$A775,'NETSUITE ORIGINAL DATA'!$E$8:$E$5000)-SUMIF('NETSUITE ORIGINAL DATA'!$A$8:$A$5000,$A775,'NETSUITE ORIGINAL DATA'!$G$8:$G$5000)</f>
        <v>0</v>
      </c>
      <c r="Q775" s="66">
        <f t="shared" si="47"/>
        <v>0</v>
      </c>
      <c r="R775" s="8"/>
    </row>
    <row r="776" spans="1:18" s="30" customFormat="1" x14ac:dyDescent="0.15">
      <c r="A776" s="15" t="s">
        <v>821</v>
      </c>
      <c r="B776" s="30" t="str">
        <f>IFERROR(VLOOKUP(A776,'NETSUITE ORIGINAL DATA'!$A$8:$J$957,2,FALSE),0)</f>
        <v>Sesame St. Gardening Kit Sticker Sheet</v>
      </c>
      <c r="C776" s="6"/>
      <c r="D776" s="63">
        <f>IFERROR(VLOOKUP($A776,'ORION ORIGINAL DATA'!$A$231:$H$234,3,0),0)</f>
        <v>0</v>
      </c>
      <c r="E776" s="6">
        <f>IFERROR(VLOOKUP($A776,'ORION ORIGINAL DATA'!$A$237:$H$305,3,0),0)</f>
        <v>0</v>
      </c>
      <c r="F776" s="6">
        <f>SUMIF('ORION ORIGINAL DATA'!$A$8:$A$228,$A776,'ORION ORIGINAL DATA'!$C$8:$C$228)</f>
        <v>0</v>
      </c>
      <c r="G776" s="8">
        <f t="shared" si="44"/>
        <v>0</v>
      </c>
      <c r="H776" s="6">
        <f>SUMIF('NETSUITE ORIGINAL DATA'!$A$8:$A$5000,$A776,'NETSUITE ORIGINAL DATA'!$E$8:$E$5000)</f>
        <v>0</v>
      </c>
      <c r="I776" s="66">
        <f t="shared" si="45"/>
        <v>0</v>
      </c>
      <c r="K776" s="63">
        <f>SUMIF('ORION ORIGINAL DATA'!$A$8:$A$305,$A776,'ORION ORIGINAL DATA'!$D$8:$D$305)+D776</f>
        <v>0</v>
      </c>
      <c r="L776" s="6">
        <f>SUMIF('NETSUITE ORIGINAL DATA'!$A$8:$A$5000,$A776,'NETSUITE ORIGINAL DATA'!$G$8:$G$5000)</f>
        <v>0</v>
      </c>
      <c r="M776" s="68">
        <f t="shared" si="46"/>
        <v>0</v>
      </c>
      <c r="N776" s="6"/>
      <c r="O776" s="63">
        <f>SUMIF('ORION ORIGINAL DATA'!$A$8:$A$305,$A776,'ORION ORIGINAL DATA'!$E$8:$E$305)-D776</f>
        <v>0</v>
      </c>
      <c r="P776" s="6">
        <f>SUMIF('NETSUITE ORIGINAL DATA'!$A$8:$A$5000,$A776,'NETSUITE ORIGINAL DATA'!$E$8:$E$5000)-SUMIF('NETSUITE ORIGINAL DATA'!$A$8:$A$5000,$A776,'NETSUITE ORIGINAL DATA'!$G$8:$G$5000)</f>
        <v>0</v>
      </c>
      <c r="Q776" s="66">
        <f t="shared" si="47"/>
        <v>0</v>
      </c>
      <c r="R776" s="8"/>
    </row>
    <row r="777" spans="1:18" s="30" customFormat="1" x14ac:dyDescent="0.15">
      <c r="A777" s="15" t="s">
        <v>822</v>
      </c>
      <c r="B777" s="30" t="str">
        <f>IFERROR(VLOOKUP(A777,'NETSUITE ORIGINAL DATA'!$A$8:$J$957,2,FALSE),0)</f>
        <v>Sesame St. Gardening Kit Sticker Sheet, Version B</v>
      </c>
      <c r="C777" s="6"/>
      <c r="D777" s="63">
        <f>IFERROR(VLOOKUP($A777,'ORION ORIGINAL DATA'!$A$231:$H$234,3,0),0)</f>
        <v>0</v>
      </c>
      <c r="E777" s="6">
        <f>IFERROR(VLOOKUP($A777,'ORION ORIGINAL DATA'!$A$237:$H$305,3,0),0)</f>
        <v>0</v>
      </c>
      <c r="F777" s="6">
        <f>SUMIF('ORION ORIGINAL DATA'!$A$8:$A$228,$A777,'ORION ORIGINAL DATA'!$C$8:$C$228)</f>
        <v>0</v>
      </c>
      <c r="G777" s="8">
        <f t="shared" si="44"/>
        <v>0</v>
      </c>
      <c r="H777" s="6">
        <f>SUMIF('NETSUITE ORIGINAL DATA'!$A$8:$A$5000,$A777,'NETSUITE ORIGINAL DATA'!$E$8:$E$5000)</f>
        <v>0</v>
      </c>
      <c r="I777" s="66">
        <f t="shared" si="45"/>
        <v>0</v>
      </c>
      <c r="K777" s="63">
        <f>SUMIF('ORION ORIGINAL DATA'!$A$8:$A$305,$A777,'ORION ORIGINAL DATA'!$D$8:$D$305)+D777</f>
        <v>0</v>
      </c>
      <c r="L777" s="6">
        <f>SUMIF('NETSUITE ORIGINAL DATA'!$A$8:$A$5000,$A777,'NETSUITE ORIGINAL DATA'!$G$8:$G$5000)</f>
        <v>0</v>
      </c>
      <c r="M777" s="68">
        <f t="shared" si="46"/>
        <v>0</v>
      </c>
      <c r="N777" s="6"/>
      <c r="O777" s="63">
        <f>SUMIF('ORION ORIGINAL DATA'!$A$8:$A$305,$A777,'ORION ORIGINAL DATA'!$E$8:$E$305)-D777</f>
        <v>0</v>
      </c>
      <c r="P777" s="6">
        <f>SUMIF('NETSUITE ORIGINAL DATA'!$A$8:$A$5000,$A777,'NETSUITE ORIGINAL DATA'!$E$8:$E$5000)-SUMIF('NETSUITE ORIGINAL DATA'!$A$8:$A$5000,$A777,'NETSUITE ORIGINAL DATA'!$G$8:$G$5000)</f>
        <v>0</v>
      </c>
      <c r="Q777" s="66">
        <f t="shared" si="47"/>
        <v>0</v>
      </c>
      <c r="R777" s="8"/>
    </row>
    <row r="778" spans="1:18" s="30" customFormat="1" x14ac:dyDescent="0.15">
      <c r="A778" s="15" t="s">
        <v>824</v>
      </c>
      <c r="B778" s="30" t="str">
        <f>IFERROR(VLOOKUP(A778,'NETSUITE ORIGINAL DATA'!$A$8:$J$957,2,FALSE),0)</f>
        <v>Spring End Cap Shipper; Flood Coat Body, Litho Header-Flat</v>
      </c>
      <c r="C778" s="6"/>
      <c r="D778" s="63">
        <f>IFERROR(VLOOKUP($A778,'ORION ORIGINAL DATA'!$A$231:$H$234,3,0),0)</f>
        <v>0</v>
      </c>
      <c r="E778" s="6">
        <f>IFERROR(VLOOKUP($A778,'ORION ORIGINAL DATA'!$A$237:$H$305,3,0),0)</f>
        <v>0</v>
      </c>
      <c r="F778" s="6">
        <f>SUMIF('ORION ORIGINAL DATA'!$A$8:$A$228,$A778,'ORION ORIGINAL DATA'!$C$8:$C$228)</f>
        <v>0</v>
      </c>
      <c r="G778" s="8">
        <f t="shared" si="44"/>
        <v>0</v>
      </c>
      <c r="H778" s="6">
        <f>SUMIF('NETSUITE ORIGINAL DATA'!$A$8:$A$5000,$A778,'NETSUITE ORIGINAL DATA'!$E$8:$E$5000)</f>
        <v>0</v>
      </c>
      <c r="I778" s="66">
        <f t="shared" si="45"/>
        <v>0</v>
      </c>
      <c r="K778" s="63">
        <f>SUMIF('ORION ORIGINAL DATA'!$A$8:$A$305,$A778,'ORION ORIGINAL DATA'!$D$8:$D$305)+D778</f>
        <v>0</v>
      </c>
      <c r="L778" s="6">
        <f>SUMIF('NETSUITE ORIGINAL DATA'!$A$8:$A$5000,$A778,'NETSUITE ORIGINAL DATA'!$G$8:$G$5000)</f>
        <v>0</v>
      </c>
      <c r="M778" s="68">
        <f t="shared" si="46"/>
        <v>0</v>
      </c>
      <c r="N778" s="6"/>
      <c r="O778" s="63">
        <f>SUMIF('ORION ORIGINAL DATA'!$A$8:$A$305,$A778,'ORION ORIGINAL DATA'!$E$8:$E$305)-D778</f>
        <v>0</v>
      </c>
      <c r="P778" s="6">
        <f>SUMIF('NETSUITE ORIGINAL DATA'!$A$8:$A$5000,$A778,'NETSUITE ORIGINAL DATA'!$E$8:$E$5000)-SUMIF('NETSUITE ORIGINAL DATA'!$A$8:$A$5000,$A778,'NETSUITE ORIGINAL DATA'!$G$8:$G$5000)</f>
        <v>0</v>
      </c>
      <c r="Q778" s="66">
        <f t="shared" si="47"/>
        <v>0</v>
      </c>
      <c r="R778" s="8"/>
    </row>
    <row r="779" spans="1:18" s="30" customFormat="1" x14ac:dyDescent="0.15">
      <c r="A779" s="15" t="s">
        <v>825</v>
      </c>
      <c r="B779" s="30" t="str">
        <f>IFERROR(VLOOKUP(A779,'NETSUITE ORIGINAL DATA'!$A$8:$J$957,2,FALSE),0)</f>
        <v>Sesame St. Plant Marker - Basil</v>
      </c>
      <c r="C779" s="6"/>
      <c r="D779" s="63">
        <f>IFERROR(VLOOKUP($A779,'ORION ORIGINAL DATA'!$A$231:$H$234,3,0),0)</f>
        <v>0</v>
      </c>
      <c r="E779" s="6">
        <f>IFERROR(VLOOKUP($A779,'ORION ORIGINAL DATA'!$A$237:$H$305,3,0),0)</f>
        <v>0</v>
      </c>
      <c r="F779" s="6">
        <f>SUMIF('ORION ORIGINAL DATA'!$A$8:$A$228,$A779,'ORION ORIGINAL DATA'!$C$8:$C$228)</f>
        <v>0</v>
      </c>
      <c r="G779" s="8">
        <f t="shared" ref="G779:G842" si="48">SUM(D779:F779)</f>
        <v>0</v>
      </c>
      <c r="H779" s="6">
        <f>SUMIF('NETSUITE ORIGINAL DATA'!$A$8:$A$5000,$A779,'NETSUITE ORIGINAL DATA'!$E$8:$E$5000)</f>
        <v>0</v>
      </c>
      <c r="I779" s="66">
        <f t="shared" ref="I779:I842" si="49">SUM(G779-H779)</f>
        <v>0</v>
      </c>
      <c r="K779" s="63">
        <f>SUMIF('ORION ORIGINAL DATA'!$A$8:$A$305,$A779,'ORION ORIGINAL DATA'!$D$8:$D$305)+D779</f>
        <v>0</v>
      </c>
      <c r="L779" s="6">
        <f>SUMIF('NETSUITE ORIGINAL DATA'!$A$8:$A$5000,$A779,'NETSUITE ORIGINAL DATA'!$G$8:$G$5000)</f>
        <v>0</v>
      </c>
      <c r="M779" s="68">
        <f t="shared" ref="M779:M842" si="50">K779-L779</f>
        <v>0</v>
      </c>
      <c r="N779" s="6"/>
      <c r="O779" s="63">
        <f>SUMIF('ORION ORIGINAL DATA'!$A$8:$A$305,$A779,'ORION ORIGINAL DATA'!$E$8:$E$305)-D779</f>
        <v>0</v>
      </c>
      <c r="P779" s="6">
        <f>SUMIF('NETSUITE ORIGINAL DATA'!$A$8:$A$5000,$A779,'NETSUITE ORIGINAL DATA'!$E$8:$E$5000)-SUMIF('NETSUITE ORIGINAL DATA'!$A$8:$A$5000,$A779,'NETSUITE ORIGINAL DATA'!$G$8:$G$5000)</f>
        <v>0</v>
      </c>
      <c r="Q779" s="66">
        <f t="shared" ref="Q779:Q842" si="51">SUM(O779-P779)</f>
        <v>0</v>
      </c>
      <c r="R779" s="8"/>
    </row>
    <row r="780" spans="1:18" s="30" customFormat="1" x14ac:dyDescent="0.15">
      <c r="A780" s="15" t="s">
        <v>826</v>
      </c>
      <c r="B780" s="30" t="str">
        <f>IFERROR(VLOOKUP(A780,'NETSUITE ORIGINAL DATA'!$A$8:$J$957,2,FALSE),0)</f>
        <v>Sesame St. Plant Marker - Carrot</v>
      </c>
      <c r="C780" s="6"/>
      <c r="D780" s="63">
        <f>IFERROR(VLOOKUP($A780,'ORION ORIGINAL DATA'!$A$231:$H$234,3,0),0)</f>
        <v>0</v>
      </c>
      <c r="E780" s="6">
        <f>IFERROR(VLOOKUP($A780,'ORION ORIGINAL DATA'!$A$237:$H$305,3,0),0)</f>
        <v>0</v>
      </c>
      <c r="F780" s="6">
        <f>SUMIF('ORION ORIGINAL DATA'!$A$8:$A$228,$A780,'ORION ORIGINAL DATA'!$C$8:$C$228)</f>
        <v>0</v>
      </c>
      <c r="G780" s="8">
        <f t="shared" si="48"/>
        <v>0</v>
      </c>
      <c r="H780" s="6">
        <f>SUMIF('NETSUITE ORIGINAL DATA'!$A$8:$A$5000,$A780,'NETSUITE ORIGINAL DATA'!$E$8:$E$5000)</f>
        <v>0</v>
      </c>
      <c r="I780" s="66">
        <f t="shared" si="49"/>
        <v>0</v>
      </c>
      <c r="K780" s="63">
        <f>SUMIF('ORION ORIGINAL DATA'!$A$8:$A$305,$A780,'ORION ORIGINAL DATA'!$D$8:$D$305)+D780</f>
        <v>0</v>
      </c>
      <c r="L780" s="6">
        <f>SUMIF('NETSUITE ORIGINAL DATA'!$A$8:$A$5000,$A780,'NETSUITE ORIGINAL DATA'!$G$8:$G$5000)</f>
        <v>0</v>
      </c>
      <c r="M780" s="68">
        <f t="shared" si="50"/>
        <v>0</v>
      </c>
      <c r="N780" s="6"/>
      <c r="O780" s="63">
        <f>SUMIF('ORION ORIGINAL DATA'!$A$8:$A$305,$A780,'ORION ORIGINAL DATA'!$E$8:$E$305)-D780</f>
        <v>0</v>
      </c>
      <c r="P780" s="6">
        <f>SUMIF('NETSUITE ORIGINAL DATA'!$A$8:$A$5000,$A780,'NETSUITE ORIGINAL DATA'!$E$8:$E$5000)-SUMIF('NETSUITE ORIGINAL DATA'!$A$8:$A$5000,$A780,'NETSUITE ORIGINAL DATA'!$G$8:$G$5000)</f>
        <v>0</v>
      </c>
      <c r="Q780" s="66">
        <f t="shared" si="51"/>
        <v>0</v>
      </c>
      <c r="R780" s="8"/>
    </row>
    <row r="781" spans="1:18" s="30" customFormat="1" x14ac:dyDescent="0.15">
      <c r="A781" s="15" t="s">
        <v>827</v>
      </c>
      <c r="B781" s="30" t="str">
        <f>IFERROR(VLOOKUP(A781,'NETSUITE ORIGINAL DATA'!$A$8:$J$957,2,FALSE),0)</f>
        <v>Sesame St. Plant Marker - Sunflower</v>
      </c>
      <c r="C781" s="6"/>
      <c r="D781" s="63">
        <f>IFERROR(VLOOKUP($A781,'ORION ORIGINAL DATA'!$A$231:$H$234,3,0),0)</f>
        <v>0</v>
      </c>
      <c r="E781" s="6">
        <f>IFERROR(VLOOKUP($A781,'ORION ORIGINAL DATA'!$A$237:$H$305,3,0),0)</f>
        <v>0</v>
      </c>
      <c r="F781" s="6">
        <f>SUMIF('ORION ORIGINAL DATA'!$A$8:$A$228,$A781,'ORION ORIGINAL DATA'!$C$8:$C$228)</f>
        <v>0</v>
      </c>
      <c r="G781" s="8">
        <f t="shared" si="48"/>
        <v>0</v>
      </c>
      <c r="H781" s="6">
        <f>SUMIF('NETSUITE ORIGINAL DATA'!$A$8:$A$5000,$A781,'NETSUITE ORIGINAL DATA'!$E$8:$E$5000)</f>
        <v>0</v>
      </c>
      <c r="I781" s="66">
        <f t="shared" si="49"/>
        <v>0</v>
      </c>
      <c r="K781" s="63">
        <f>SUMIF('ORION ORIGINAL DATA'!$A$8:$A$305,$A781,'ORION ORIGINAL DATA'!$D$8:$D$305)+D781</f>
        <v>0</v>
      </c>
      <c r="L781" s="6">
        <f>SUMIF('NETSUITE ORIGINAL DATA'!$A$8:$A$5000,$A781,'NETSUITE ORIGINAL DATA'!$G$8:$G$5000)</f>
        <v>0</v>
      </c>
      <c r="M781" s="68">
        <f t="shared" si="50"/>
        <v>0</v>
      </c>
      <c r="N781" s="6"/>
      <c r="O781" s="63">
        <f>SUMIF('ORION ORIGINAL DATA'!$A$8:$A$305,$A781,'ORION ORIGINAL DATA'!$E$8:$E$305)-D781</f>
        <v>0</v>
      </c>
      <c r="P781" s="6">
        <f>SUMIF('NETSUITE ORIGINAL DATA'!$A$8:$A$5000,$A781,'NETSUITE ORIGINAL DATA'!$E$8:$E$5000)-SUMIF('NETSUITE ORIGINAL DATA'!$A$8:$A$5000,$A781,'NETSUITE ORIGINAL DATA'!$G$8:$G$5000)</f>
        <v>0</v>
      </c>
      <c r="Q781" s="66">
        <f t="shared" si="51"/>
        <v>0</v>
      </c>
      <c r="R781" s="8"/>
    </row>
    <row r="782" spans="1:18" s="30" customFormat="1" x14ac:dyDescent="0.15">
      <c r="A782" s="15" t="s">
        <v>828</v>
      </c>
      <c r="B782" s="30" t="str">
        <f>IFERROR(VLOOKUP(A782,'NETSUITE ORIGINAL DATA'!$A$8:$J$957,2,FALSE),0)</f>
        <v>Sesame St. Seed Packet Basil</v>
      </c>
      <c r="C782" s="6"/>
      <c r="D782" s="63">
        <f>IFERROR(VLOOKUP($A782,'ORION ORIGINAL DATA'!$A$231:$H$234,3,0),0)</f>
        <v>0</v>
      </c>
      <c r="E782" s="6">
        <f>IFERROR(VLOOKUP($A782,'ORION ORIGINAL DATA'!$A$237:$H$305,3,0),0)</f>
        <v>0</v>
      </c>
      <c r="F782" s="6">
        <f>SUMIF('ORION ORIGINAL DATA'!$A$8:$A$228,$A782,'ORION ORIGINAL DATA'!$C$8:$C$228)</f>
        <v>0</v>
      </c>
      <c r="G782" s="8">
        <f t="shared" si="48"/>
        <v>0</v>
      </c>
      <c r="H782" s="6">
        <f>SUMIF('NETSUITE ORIGINAL DATA'!$A$8:$A$5000,$A782,'NETSUITE ORIGINAL DATA'!$E$8:$E$5000)</f>
        <v>0</v>
      </c>
      <c r="I782" s="66">
        <f t="shared" si="49"/>
        <v>0</v>
      </c>
      <c r="K782" s="63">
        <f>SUMIF('ORION ORIGINAL DATA'!$A$8:$A$305,$A782,'ORION ORIGINAL DATA'!$D$8:$D$305)+D782</f>
        <v>0</v>
      </c>
      <c r="L782" s="6">
        <f>SUMIF('NETSUITE ORIGINAL DATA'!$A$8:$A$5000,$A782,'NETSUITE ORIGINAL DATA'!$G$8:$G$5000)</f>
        <v>0</v>
      </c>
      <c r="M782" s="68">
        <f t="shared" si="50"/>
        <v>0</v>
      </c>
      <c r="N782" s="6"/>
      <c r="O782" s="63">
        <f>SUMIF('ORION ORIGINAL DATA'!$A$8:$A$305,$A782,'ORION ORIGINAL DATA'!$E$8:$E$305)-D782</f>
        <v>0</v>
      </c>
      <c r="P782" s="6">
        <f>SUMIF('NETSUITE ORIGINAL DATA'!$A$8:$A$5000,$A782,'NETSUITE ORIGINAL DATA'!$E$8:$E$5000)-SUMIF('NETSUITE ORIGINAL DATA'!$A$8:$A$5000,$A782,'NETSUITE ORIGINAL DATA'!$G$8:$G$5000)</f>
        <v>0</v>
      </c>
      <c r="Q782" s="66">
        <f t="shared" si="51"/>
        <v>0</v>
      </c>
      <c r="R782" s="8"/>
    </row>
    <row r="783" spans="1:18" s="30" customFormat="1" x14ac:dyDescent="0.15">
      <c r="A783" s="15" t="s">
        <v>829</v>
      </c>
      <c r="B783" s="30" t="str">
        <f>IFERROR(VLOOKUP(A783,'NETSUITE ORIGINAL DATA'!$A$8:$J$957,2,FALSE),0)</f>
        <v>Sesame St. Seed Packet Carrot</v>
      </c>
      <c r="C783" s="6"/>
      <c r="D783" s="63">
        <f>IFERROR(VLOOKUP($A783,'ORION ORIGINAL DATA'!$A$231:$H$234,3,0),0)</f>
        <v>0</v>
      </c>
      <c r="E783" s="6">
        <f>IFERROR(VLOOKUP($A783,'ORION ORIGINAL DATA'!$A$237:$H$305,3,0),0)</f>
        <v>0</v>
      </c>
      <c r="F783" s="6">
        <f>SUMIF('ORION ORIGINAL DATA'!$A$8:$A$228,$A783,'ORION ORIGINAL DATA'!$C$8:$C$228)</f>
        <v>0</v>
      </c>
      <c r="G783" s="8">
        <f t="shared" si="48"/>
        <v>0</v>
      </c>
      <c r="H783" s="6">
        <f>SUMIF('NETSUITE ORIGINAL DATA'!$A$8:$A$5000,$A783,'NETSUITE ORIGINAL DATA'!$E$8:$E$5000)</f>
        <v>0</v>
      </c>
      <c r="I783" s="66">
        <f t="shared" si="49"/>
        <v>0</v>
      </c>
      <c r="K783" s="63">
        <f>SUMIF('ORION ORIGINAL DATA'!$A$8:$A$305,$A783,'ORION ORIGINAL DATA'!$D$8:$D$305)+D783</f>
        <v>0</v>
      </c>
      <c r="L783" s="6">
        <f>SUMIF('NETSUITE ORIGINAL DATA'!$A$8:$A$5000,$A783,'NETSUITE ORIGINAL DATA'!$G$8:$G$5000)</f>
        <v>0</v>
      </c>
      <c r="M783" s="68">
        <f t="shared" si="50"/>
        <v>0</v>
      </c>
      <c r="N783" s="6"/>
      <c r="O783" s="63">
        <f>SUMIF('ORION ORIGINAL DATA'!$A$8:$A$305,$A783,'ORION ORIGINAL DATA'!$E$8:$E$305)-D783</f>
        <v>0</v>
      </c>
      <c r="P783" s="6">
        <f>SUMIF('NETSUITE ORIGINAL DATA'!$A$8:$A$5000,$A783,'NETSUITE ORIGINAL DATA'!$E$8:$E$5000)-SUMIF('NETSUITE ORIGINAL DATA'!$A$8:$A$5000,$A783,'NETSUITE ORIGINAL DATA'!$G$8:$G$5000)</f>
        <v>0</v>
      </c>
      <c r="Q783" s="66">
        <f t="shared" si="51"/>
        <v>0</v>
      </c>
      <c r="R783" s="8"/>
    </row>
    <row r="784" spans="1:18" s="30" customFormat="1" x14ac:dyDescent="0.15">
      <c r="A784" s="15" t="s">
        <v>830</v>
      </c>
      <c r="B784" s="30" t="str">
        <f>IFERROR(VLOOKUP(A784,'NETSUITE ORIGINAL DATA'!$A$8:$J$957,2,FALSE),0)</f>
        <v>Sesame St. Seed Packet Sunflower</v>
      </c>
      <c r="C784" s="6"/>
      <c r="D784" s="63">
        <f>IFERROR(VLOOKUP($A784,'ORION ORIGINAL DATA'!$A$231:$H$234,3,0),0)</f>
        <v>0</v>
      </c>
      <c r="E784" s="6">
        <f>IFERROR(VLOOKUP($A784,'ORION ORIGINAL DATA'!$A$237:$H$305,3,0),0)</f>
        <v>0</v>
      </c>
      <c r="F784" s="6">
        <f>SUMIF('ORION ORIGINAL DATA'!$A$8:$A$228,$A784,'ORION ORIGINAL DATA'!$C$8:$C$228)</f>
        <v>0</v>
      </c>
      <c r="G784" s="8">
        <f t="shared" si="48"/>
        <v>0</v>
      </c>
      <c r="H784" s="6">
        <f>SUMIF('NETSUITE ORIGINAL DATA'!$A$8:$A$5000,$A784,'NETSUITE ORIGINAL DATA'!$E$8:$E$5000)</f>
        <v>0</v>
      </c>
      <c r="I784" s="66">
        <f t="shared" si="49"/>
        <v>0</v>
      </c>
      <c r="K784" s="63">
        <f>SUMIF('ORION ORIGINAL DATA'!$A$8:$A$305,$A784,'ORION ORIGINAL DATA'!$D$8:$D$305)+D784</f>
        <v>0</v>
      </c>
      <c r="L784" s="6">
        <f>SUMIF('NETSUITE ORIGINAL DATA'!$A$8:$A$5000,$A784,'NETSUITE ORIGINAL DATA'!$G$8:$G$5000)</f>
        <v>0</v>
      </c>
      <c r="M784" s="68">
        <f t="shared" si="50"/>
        <v>0</v>
      </c>
      <c r="N784" s="6"/>
      <c r="O784" s="63">
        <f>SUMIF('ORION ORIGINAL DATA'!$A$8:$A$305,$A784,'ORION ORIGINAL DATA'!$E$8:$E$305)-D784</f>
        <v>0</v>
      </c>
      <c r="P784" s="6">
        <f>SUMIF('NETSUITE ORIGINAL DATA'!$A$8:$A$5000,$A784,'NETSUITE ORIGINAL DATA'!$E$8:$E$5000)-SUMIF('NETSUITE ORIGINAL DATA'!$A$8:$A$5000,$A784,'NETSUITE ORIGINAL DATA'!$G$8:$G$5000)</f>
        <v>0</v>
      </c>
      <c r="Q784" s="66">
        <f t="shared" si="51"/>
        <v>0</v>
      </c>
      <c r="R784" s="8"/>
    </row>
    <row r="785" spans="1:18" s="30" customFormat="1" x14ac:dyDescent="0.15">
      <c r="A785" s="15" t="s">
        <v>831</v>
      </c>
      <c r="B785" s="30" t="str">
        <f>IFERROR(VLOOKUP(A785,'NETSUITE ORIGINAL DATA'!$A$8:$J$957,2,FALSE),0)</f>
        <v>GT  Submarine Safe Seas Set - Assorted</v>
      </c>
      <c r="C785" s="6"/>
      <c r="D785" s="63">
        <f>IFERROR(VLOOKUP($A785,'ORION ORIGINAL DATA'!$A$231:$H$234,3,0),0)</f>
        <v>0</v>
      </c>
      <c r="E785" s="6">
        <f>IFERROR(VLOOKUP($A785,'ORION ORIGINAL DATA'!$A$237:$H$305,3,0),0)</f>
        <v>0</v>
      </c>
      <c r="F785" s="6">
        <f>SUMIF('ORION ORIGINAL DATA'!$A$8:$A$228,$A785,'ORION ORIGINAL DATA'!$C$8:$C$228)</f>
        <v>2</v>
      </c>
      <c r="G785" s="8">
        <f t="shared" si="48"/>
        <v>2</v>
      </c>
      <c r="H785" s="6">
        <f>SUMIF('NETSUITE ORIGINAL DATA'!$A$8:$A$5000,$A785,'NETSUITE ORIGINAL DATA'!$E$8:$E$5000)</f>
        <v>2</v>
      </c>
      <c r="I785" s="66">
        <f t="shared" si="49"/>
        <v>0</v>
      </c>
      <c r="K785" s="63">
        <f>SUMIF('ORION ORIGINAL DATA'!$A$8:$A$305,$A785,'ORION ORIGINAL DATA'!$D$8:$D$305)+D785</f>
        <v>0</v>
      </c>
      <c r="L785" s="6">
        <f>SUMIF('NETSUITE ORIGINAL DATA'!$A$8:$A$5000,$A785,'NETSUITE ORIGINAL DATA'!$G$8:$G$5000)</f>
        <v>0</v>
      </c>
      <c r="M785" s="68">
        <f t="shared" si="50"/>
        <v>0</v>
      </c>
      <c r="N785" s="6"/>
      <c r="O785" s="63">
        <f>SUMIF('ORION ORIGINAL DATA'!$A$8:$A$305,$A785,'ORION ORIGINAL DATA'!$E$8:$E$305)-D785</f>
        <v>2</v>
      </c>
      <c r="P785" s="6">
        <f>SUMIF('NETSUITE ORIGINAL DATA'!$A$8:$A$5000,$A785,'NETSUITE ORIGINAL DATA'!$E$8:$E$5000)-SUMIF('NETSUITE ORIGINAL DATA'!$A$8:$A$5000,$A785,'NETSUITE ORIGINAL DATA'!$G$8:$G$5000)</f>
        <v>2</v>
      </c>
      <c r="Q785" s="66">
        <f t="shared" si="51"/>
        <v>0</v>
      </c>
      <c r="R785" s="8"/>
    </row>
    <row r="786" spans="1:18" s="30" customFormat="1" x14ac:dyDescent="0.15">
      <c r="A786" s="15" t="s">
        <v>832</v>
      </c>
      <c r="B786" s="30" t="str">
        <f>IFERROR(VLOOKUP(A786,'NETSUITE ORIGINAL DATA'!$A$8:$J$957,2,FALSE),0)</f>
        <v>Sesame St. Watering Can Set Activity Book</v>
      </c>
      <c r="C786" s="6"/>
      <c r="D786" s="63">
        <f>IFERROR(VLOOKUP($A786,'ORION ORIGINAL DATA'!$A$231:$H$234,3,0),0)</f>
        <v>0</v>
      </c>
      <c r="E786" s="6">
        <f>IFERROR(VLOOKUP($A786,'ORION ORIGINAL DATA'!$A$237:$H$305,3,0),0)</f>
        <v>0</v>
      </c>
      <c r="F786" s="6">
        <f>SUMIF('ORION ORIGINAL DATA'!$A$8:$A$228,$A786,'ORION ORIGINAL DATA'!$C$8:$C$228)</f>
        <v>0</v>
      </c>
      <c r="G786" s="8">
        <f t="shared" si="48"/>
        <v>0</v>
      </c>
      <c r="H786" s="6">
        <f>SUMIF('NETSUITE ORIGINAL DATA'!$A$8:$A$5000,$A786,'NETSUITE ORIGINAL DATA'!$E$8:$E$5000)</f>
        <v>0</v>
      </c>
      <c r="I786" s="66">
        <f t="shared" si="49"/>
        <v>0</v>
      </c>
      <c r="K786" s="63">
        <f>SUMIF('ORION ORIGINAL DATA'!$A$8:$A$305,$A786,'ORION ORIGINAL DATA'!$D$8:$D$305)+D786</f>
        <v>0</v>
      </c>
      <c r="L786" s="6">
        <f>SUMIF('NETSUITE ORIGINAL DATA'!$A$8:$A$5000,$A786,'NETSUITE ORIGINAL DATA'!$G$8:$G$5000)</f>
        <v>0</v>
      </c>
      <c r="M786" s="68">
        <f t="shared" si="50"/>
        <v>0</v>
      </c>
      <c r="N786" s="6"/>
      <c r="O786" s="63">
        <f>SUMIF('ORION ORIGINAL DATA'!$A$8:$A$305,$A786,'ORION ORIGINAL DATA'!$E$8:$E$305)-D786</f>
        <v>0</v>
      </c>
      <c r="P786" s="6">
        <f>SUMIF('NETSUITE ORIGINAL DATA'!$A$8:$A$5000,$A786,'NETSUITE ORIGINAL DATA'!$E$8:$E$5000)-SUMIF('NETSUITE ORIGINAL DATA'!$A$8:$A$5000,$A786,'NETSUITE ORIGINAL DATA'!$G$8:$G$5000)</f>
        <v>0</v>
      </c>
      <c r="Q786" s="66">
        <f t="shared" si="51"/>
        <v>0</v>
      </c>
      <c r="R786" s="8"/>
    </row>
    <row r="787" spans="1:18" s="30" customFormat="1" x14ac:dyDescent="0.15">
      <c r="A787" s="15" t="s">
        <v>1057</v>
      </c>
      <c r="B787" s="30" t="str">
        <f>IFERROR(VLOOKUP(A787,'NETSUITE ORIGINAL DATA'!$A$8:$J$957,2,FALSE),0)</f>
        <v>Watering Can Outdoor Activity Set - Abby</v>
      </c>
      <c r="C787" s="6"/>
      <c r="D787" s="63">
        <f>IFERROR(VLOOKUP($A787,'ORION ORIGINAL DATA'!$A$231:$H$234,3,0),0)</f>
        <v>0</v>
      </c>
      <c r="E787" s="6">
        <f>IFERROR(VLOOKUP($A787,'ORION ORIGINAL DATA'!$A$237:$H$305,3,0),0)</f>
        <v>0</v>
      </c>
      <c r="F787" s="6">
        <f>SUMIF('ORION ORIGINAL DATA'!$A$8:$A$228,$A787,'ORION ORIGINAL DATA'!$C$8:$C$228)</f>
        <v>0</v>
      </c>
      <c r="G787" s="8">
        <f t="shared" si="48"/>
        <v>0</v>
      </c>
      <c r="H787" s="6">
        <f>SUMIF('NETSUITE ORIGINAL DATA'!$A$8:$A$5000,$A787,'NETSUITE ORIGINAL DATA'!$E$8:$E$5000)</f>
        <v>0</v>
      </c>
      <c r="I787" s="66">
        <f t="shared" si="49"/>
        <v>0</v>
      </c>
      <c r="K787" s="63">
        <f>SUMIF('ORION ORIGINAL DATA'!$A$8:$A$305,$A787,'ORION ORIGINAL DATA'!$D$8:$D$305)+D787</f>
        <v>0</v>
      </c>
      <c r="L787" s="6">
        <f>SUMIF('NETSUITE ORIGINAL DATA'!$A$8:$A$5000,$A787,'NETSUITE ORIGINAL DATA'!$G$8:$G$5000)</f>
        <v>0</v>
      </c>
      <c r="M787" s="68">
        <f t="shared" si="50"/>
        <v>0</v>
      </c>
      <c r="N787" s="6"/>
      <c r="O787" s="63">
        <f>SUMIF('ORION ORIGINAL DATA'!$A$8:$A$305,$A787,'ORION ORIGINAL DATA'!$E$8:$E$305)-D787</f>
        <v>0</v>
      </c>
      <c r="P787" s="6">
        <f>SUMIF('NETSUITE ORIGINAL DATA'!$A$8:$A$5000,$A787,'NETSUITE ORIGINAL DATA'!$E$8:$E$5000)-SUMIF('NETSUITE ORIGINAL DATA'!$A$8:$A$5000,$A787,'NETSUITE ORIGINAL DATA'!$G$8:$G$5000)</f>
        <v>0</v>
      </c>
      <c r="Q787" s="66">
        <f t="shared" si="51"/>
        <v>0</v>
      </c>
      <c r="R787" s="8"/>
    </row>
    <row r="788" spans="1:18" s="30" customFormat="1" x14ac:dyDescent="0.15">
      <c r="A788" s="15" t="s">
        <v>1853</v>
      </c>
      <c r="B788" s="30" t="str">
        <f>IFERROR(VLOOKUP(A788,'NETSUITE ORIGINAL DATA'!$A$8:$J$957,2,FALSE),0)</f>
        <v>Sesame St. Watering Can Pink Assembly (Assembled w/Rope handle, Rake and Shovel Bulk Packed)</v>
      </c>
      <c r="C788" s="6"/>
      <c r="D788" s="63">
        <f>IFERROR(VLOOKUP($A788,'ORION ORIGINAL DATA'!$A$231:$H$234,3,0),0)</f>
        <v>0</v>
      </c>
      <c r="E788" s="6">
        <f>IFERROR(VLOOKUP($A788,'ORION ORIGINAL DATA'!$A$237:$H$305,3,0),0)</f>
        <v>0</v>
      </c>
      <c r="F788" s="6">
        <f>SUMIF('ORION ORIGINAL DATA'!$A$8:$A$228,$A788,'ORION ORIGINAL DATA'!$C$8:$C$228)</f>
        <v>0</v>
      </c>
      <c r="G788" s="8">
        <f t="shared" si="48"/>
        <v>0</v>
      </c>
      <c r="H788" s="6">
        <f>SUMIF('NETSUITE ORIGINAL DATA'!$A$8:$A$5000,$A788,'NETSUITE ORIGINAL DATA'!$E$8:$E$5000)</f>
        <v>0</v>
      </c>
      <c r="I788" s="66">
        <f t="shared" si="49"/>
        <v>0</v>
      </c>
      <c r="K788" s="63">
        <f>SUMIF('ORION ORIGINAL DATA'!$A$8:$A$305,$A788,'ORION ORIGINAL DATA'!$D$8:$D$305)+D788</f>
        <v>0</v>
      </c>
      <c r="L788" s="6">
        <f>SUMIF('NETSUITE ORIGINAL DATA'!$A$8:$A$5000,$A788,'NETSUITE ORIGINAL DATA'!$G$8:$G$5000)</f>
        <v>0</v>
      </c>
      <c r="M788" s="68">
        <f t="shared" si="50"/>
        <v>0</v>
      </c>
      <c r="N788" s="6"/>
      <c r="O788" s="63">
        <f>SUMIF('ORION ORIGINAL DATA'!$A$8:$A$305,$A788,'ORION ORIGINAL DATA'!$E$8:$E$305)-D788</f>
        <v>0</v>
      </c>
      <c r="P788" s="6">
        <f>SUMIF('NETSUITE ORIGINAL DATA'!$A$8:$A$5000,$A788,'NETSUITE ORIGINAL DATA'!$E$8:$E$5000)-SUMIF('NETSUITE ORIGINAL DATA'!$A$8:$A$5000,$A788,'NETSUITE ORIGINAL DATA'!$G$8:$G$5000)</f>
        <v>0</v>
      </c>
      <c r="Q788" s="66">
        <f t="shared" si="51"/>
        <v>0</v>
      </c>
      <c r="R788" s="8"/>
    </row>
    <row r="789" spans="1:18" s="30" customFormat="1" x14ac:dyDescent="0.15">
      <c r="A789" s="15" t="s">
        <v>1059</v>
      </c>
      <c r="B789" s="30" t="str">
        <f>IFERROR(VLOOKUP(A789,'NETSUITE ORIGINAL DATA'!$A$8:$J$957,2,FALSE),0)</f>
        <v>Watering Can Outdoor Activity Set - Elmo</v>
      </c>
      <c r="C789" s="6"/>
      <c r="D789" s="63">
        <f>IFERROR(VLOOKUP($A789,'ORION ORIGINAL DATA'!$A$231:$H$234,3,0),0)</f>
        <v>0</v>
      </c>
      <c r="E789" s="6">
        <f>IFERROR(VLOOKUP($A789,'ORION ORIGINAL DATA'!$A$237:$H$305,3,0),0)</f>
        <v>0</v>
      </c>
      <c r="F789" s="6">
        <f>SUMIF('ORION ORIGINAL DATA'!$A$8:$A$228,$A789,'ORION ORIGINAL DATA'!$C$8:$C$228)</f>
        <v>0</v>
      </c>
      <c r="G789" s="8">
        <f t="shared" si="48"/>
        <v>0</v>
      </c>
      <c r="H789" s="6">
        <f>SUMIF('NETSUITE ORIGINAL DATA'!$A$8:$A$5000,$A789,'NETSUITE ORIGINAL DATA'!$E$8:$E$5000)</f>
        <v>0</v>
      </c>
      <c r="I789" s="66">
        <f t="shared" si="49"/>
        <v>0</v>
      </c>
      <c r="K789" s="63">
        <f>SUMIF('ORION ORIGINAL DATA'!$A$8:$A$305,$A789,'ORION ORIGINAL DATA'!$D$8:$D$305)+D789</f>
        <v>0</v>
      </c>
      <c r="L789" s="6">
        <f>SUMIF('NETSUITE ORIGINAL DATA'!$A$8:$A$5000,$A789,'NETSUITE ORIGINAL DATA'!$G$8:$G$5000)</f>
        <v>0</v>
      </c>
      <c r="M789" s="68">
        <f t="shared" si="50"/>
        <v>0</v>
      </c>
      <c r="N789" s="6"/>
      <c r="O789" s="63">
        <f>SUMIF('ORION ORIGINAL DATA'!$A$8:$A$305,$A789,'ORION ORIGINAL DATA'!$E$8:$E$305)-D789</f>
        <v>0</v>
      </c>
      <c r="P789" s="6">
        <f>SUMIF('NETSUITE ORIGINAL DATA'!$A$8:$A$5000,$A789,'NETSUITE ORIGINAL DATA'!$E$8:$E$5000)-SUMIF('NETSUITE ORIGINAL DATA'!$A$8:$A$5000,$A789,'NETSUITE ORIGINAL DATA'!$G$8:$G$5000)</f>
        <v>0</v>
      </c>
      <c r="Q789" s="66">
        <f t="shared" si="51"/>
        <v>0</v>
      </c>
      <c r="R789" s="8"/>
    </row>
    <row r="790" spans="1:18" s="30" customFormat="1" x14ac:dyDescent="0.15">
      <c r="A790" s="15" t="s">
        <v>1855</v>
      </c>
      <c r="B790" s="30" t="str">
        <f>IFERROR(VLOOKUP(A790,'NETSUITE ORIGINAL DATA'!$A$8:$J$957,2,FALSE),0)</f>
        <v>Sesame St. Watering Can Red Assembly (Assembled w/Rope handle, Rake and Shovel Bulk Packed)</v>
      </c>
      <c r="C790" s="6"/>
      <c r="D790" s="63">
        <f>IFERROR(VLOOKUP($A790,'ORION ORIGINAL DATA'!$A$231:$H$234,3,0),0)</f>
        <v>0</v>
      </c>
      <c r="E790" s="6">
        <f>IFERROR(VLOOKUP($A790,'ORION ORIGINAL DATA'!$A$237:$H$305,3,0),0)</f>
        <v>0</v>
      </c>
      <c r="F790" s="6">
        <f>SUMIF('ORION ORIGINAL DATA'!$A$8:$A$228,$A790,'ORION ORIGINAL DATA'!$C$8:$C$228)</f>
        <v>0</v>
      </c>
      <c r="G790" s="8">
        <f t="shared" si="48"/>
        <v>0</v>
      </c>
      <c r="H790" s="6">
        <f>SUMIF('NETSUITE ORIGINAL DATA'!$A$8:$A$5000,$A790,'NETSUITE ORIGINAL DATA'!$E$8:$E$5000)</f>
        <v>0</v>
      </c>
      <c r="I790" s="66">
        <f t="shared" si="49"/>
        <v>0</v>
      </c>
      <c r="K790" s="63">
        <f>SUMIF('ORION ORIGINAL DATA'!$A$8:$A$305,$A790,'ORION ORIGINAL DATA'!$D$8:$D$305)+D790</f>
        <v>0</v>
      </c>
      <c r="L790" s="6">
        <f>SUMIF('NETSUITE ORIGINAL DATA'!$A$8:$A$5000,$A790,'NETSUITE ORIGINAL DATA'!$G$8:$G$5000)</f>
        <v>0</v>
      </c>
      <c r="M790" s="68">
        <f t="shared" si="50"/>
        <v>0</v>
      </c>
      <c r="N790" s="6"/>
      <c r="O790" s="63">
        <f>SUMIF('ORION ORIGINAL DATA'!$A$8:$A$305,$A790,'ORION ORIGINAL DATA'!$E$8:$E$305)-D790</f>
        <v>0</v>
      </c>
      <c r="P790" s="6">
        <f>SUMIF('NETSUITE ORIGINAL DATA'!$A$8:$A$5000,$A790,'NETSUITE ORIGINAL DATA'!$E$8:$E$5000)-SUMIF('NETSUITE ORIGINAL DATA'!$A$8:$A$5000,$A790,'NETSUITE ORIGINAL DATA'!$G$8:$G$5000)</f>
        <v>0</v>
      </c>
      <c r="Q790" s="66">
        <f t="shared" si="51"/>
        <v>0</v>
      </c>
      <c r="R790" s="8"/>
    </row>
    <row r="791" spans="1:18" s="30" customFormat="1" x14ac:dyDescent="0.15">
      <c r="A791" s="15" t="s">
        <v>1061</v>
      </c>
      <c r="B791" s="30" t="str">
        <f>IFERROR(VLOOKUP(A791,'NETSUITE ORIGINAL DATA'!$A$8:$J$957,2,FALSE),0)</f>
        <v>Elmo Explores Outdoor Activity Set</v>
      </c>
      <c r="C791" s="6"/>
      <c r="D791" s="63">
        <f>IFERROR(VLOOKUP($A791,'ORION ORIGINAL DATA'!$A$231:$H$234,3,0),0)</f>
        <v>0</v>
      </c>
      <c r="E791" s="6">
        <f>IFERROR(VLOOKUP($A791,'ORION ORIGINAL DATA'!$A$237:$H$305,3,0),0)</f>
        <v>0</v>
      </c>
      <c r="F791" s="6">
        <f>SUMIF('ORION ORIGINAL DATA'!$A$8:$A$228,$A791,'ORION ORIGINAL DATA'!$C$8:$C$228)</f>
        <v>80</v>
      </c>
      <c r="G791" s="8">
        <f t="shared" si="48"/>
        <v>80</v>
      </c>
      <c r="H791" s="6">
        <f>SUMIF('NETSUITE ORIGINAL DATA'!$A$8:$A$5000,$A791,'NETSUITE ORIGINAL DATA'!$E$8:$E$5000)</f>
        <v>80</v>
      </c>
      <c r="I791" s="66">
        <f t="shared" si="49"/>
        <v>0</v>
      </c>
      <c r="K791" s="63">
        <f>SUMIF('ORION ORIGINAL DATA'!$A$8:$A$305,$A791,'ORION ORIGINAL DATA'!$D$8:$D$305)+D791</f>
        <v>80</v>
      </c>
      <c r="L791" s="6">
        <f>SUMIF('NETSUITE ORIGINAL DATA'!$A$8:$A$5000,$A791,'NETSUITE ORIGINAL DATA'!$G$8:$G$5000)</f>
        <v>80</v>
      </c>
      <c r="M791" s="68">
        <f t="shared" si="50"/>
        <v>0</v>
      </c>
      <c r="N791" s="6"/>
      <c r="O791" s="63">
        <f>SUMIF('ORION ORIGINAL DATA'!$A$8:$A$305,$A791,'ORION ORIGINAL DATA'!$E$8:$E$305)-D791</f>
        <v>0</v>
      </c>
      <c r="P791" s="6">
        <f>SUMIF('NETSUITE ORIGINAL DATA'!$A$8:$A$5000,$A791,'NETSUITE ORIGINAL DATA'!$E$8:$E$5000)-SUMIF('NETSUITE ORIGINAL DATA'!$A$8:$A$5000,$A791,'NETSUITE ORIGINAL DATA'!$G$8:$G$5000)</f>
        <v>0</v>
      </c>
      <c r="Q791" s="66">
        <f t="shared" si="51"/>
        <v>0</v>
      </c>
      <c r="R791" s="8"/>
    </row>
    <row r="792" spans="1:18" s="30" customFormat="1" x14ac:dyDescent="0.15">
      <c r="A792" s="15" t="s">
        <v>833</v>
      </c>
      <c r="B792" s="30" t="str">
        <f>IFERROR(VLOOKUP(A792,'NETSUITE ORIGINAL DATA'!$A$8:$J$957,2,FALSE),0)</f>
        <v>Green Toys Stacking Cups - Pink and Purple</v>
      </c>
      <c r="C792" s="6"/>
      <c r="D792" s="63">
        <f>IFERROR(VLOOKUP($A792,'ORION ORIGINAL DATA'!$A$231:$H$234,3,0),0)</f>
        <v>0</v>
      </c>
      <c r="E792" s="6">
        <f>IFERROR(VLOOKUP($A792,'ORION ORIGINAL DATA'!$A$237:$H$305,3,0),0)</f>
        <v>0</v>
      </c>
      <c r="F792" s="6">
        <f>SUMIF('ORION ORIGINAL DATA'!$A$8:$A$228,$A792,'ORION ORIGINAL DATA'!$C$8:$C$228)</f>
        <v>207</v>
      </c>
      <c r="G792" s="8">
        <f t="shared" si="48"/>
        <v>207</v>
      </c>
      <c r="H792" s="6">
        <f>SUMIF('NETSUITE ORIGINAL DATA'!$A$8:$A$5000,$A792,'NETSUITE ORIGINAL DATA'!$E$8:$E$5000)</f>
        <v>207</v>
      </c>
      <c r="I792" s="66">
        <f t="shared" si="49"/>
        <v>0</v>
      </c>
      <c r="K792" s="63">
        <f>SUMIF('ORION ORIGINAL DATA'!$A$8:$A$305,$A792,'ORION ORIGINAL DATA'!$D$8:$D$305)+D792</f>
        <v>0</v>
      </c>
      <c r="L792" s="6">
        <f>SUMIF('NETSUITE ORIGINAL DATA'!$A$8:$A$5000,$A792,'NETSUITE ORIGINAL DATA'!$G$8:$G$5000)</f>
        <v>0</v>
      </c>
      <c r="M792" s="68">
        <f t="shared" si="50"/>
        <v>0</v>
      </c>
      <c r="N792" s="6"/>
      <c r="O792" s="63">
        <f>SUMIF('ORION ORIGINAL DATA'!$A$8:$A$305,$A792,'ORION ORIGINAL DATA'!$E$8:$E$305)-D792</f>
        <v>207</v>
      </c>
      <c r="P792" s="6">
        <f>SUMIF('NETSUITE ORIGINAL DATA'!$A$8:$A$5000,$A792,'NETSUITE ORIGINAL DATA'!$E$8:$E$5000)-SUMIF('NETSUITE ORIGINAL DATA'!$A$8:$A$5000,$A792,'NETSUITE ORIGINAL DATA'!$G$8:$G$5000)</f>
        <v>207</v>
      </c>
      <c r="Q792" s="66">
        <f t="shared" si="51"/>
        <v>0</v>
      </c>
      <c r="R792" s="8"/>
    </row>
    <row r="793" spans="1:18" s="30" customFormat="1" x14ac:dyDescent="0.15">
      <c r="A793" s="15" t="s">
        <v>835</v>
      </c>
      <c r="B793" s="30" t="str">
        <f>IFERROR(VLOOKUP(A793,'NETSUITE ORIGINAL DATA'!$A$8:$J$957,2,FALSE),0)</f>
        <v>Stacking Cups Assembly w/Ecoprime</v>
      </c>
      <c r="C793" s="6"/>
      <c r="D793" s="63">
        <f>IFERROR(VLOOKUP($A793,'ORION ORIGINAL DATA'!$A$231:$H$234,3,0),0)</f>
        <v>0</v>
      </c>
      <c r="E793" s="6">
        <f>IFERROR(VLOOKUP($A793,'ORION ORIGINAL DATA'!$A$237:$H$305,3,0),0)</f>
        <v>0</v>
      </c>
      <c r="F793" s="6">
        <f>SUMIF('ORION ORIGINAL DATA'!$A$8:$A$228,$A793,'ORION ORIGINAL DATA'!$C$8:$C$228)</f>
        <v>0</v>
      </c>
      <c r="G793" s="8">
        <f t="shared" si="48"/>
        <v>0</v>
      </c>
      <c r="H793" s="6">
        <f>SUMIF('NETSUITE ORIGINAL DATA'!$A$8:$A$5000,$A793,'NETSUITE ORIGINAL DATA'!$E$8:$E$5000)</f>
        <v>0</v>
      </c>
      <c r="I793" s="66">
        <f t="shared" si="49"/>
        <v>0</v>
      </c>
      <c r="K793" s="63">
        <f>SUMIF('ORION ORIGINAL DATA'!$A$8:$A$305,$A793,'ORION ORIGINAL DATA'!$D$8:$D$305)+D793</f>
        <v>0</v>
      </c>
      <c r="L793" s="6">
        <f>SUMIF('NETSUITE ORIGINAL DATA'!$A$8:$A$5000,$A793,'NETSUITE ORIGINAL DATA'!$G$8:$G$5000)</f>
        <v>0</v>
      </c>
      <c r="M793" s="68">
        <f t="shared" si="50"/>
        <v>0</v>
      </c>
      <c r="N793" s="6"/>
      <c r="O793" s="63">
        <f>SUMIF('ORION ORIGINAL DATA'!$A$8:$A$305,$A793,'ORION ORIGINAL DATA'!$E$8:$E$305)-D793</f>
        <v>0</v>
      </c>
      <c r="P793" s="6">
        <f>SUMIF('NETSUITE ORIGINAL DATA'!$A$8:$A$5000,$A793,'NETSUITE ORIGINAL DATA'!$E$8:$E$5000)-SUMIF('NETSUITE ORIGINAL DATA'!$A$8:$A$5000,$A793,'NETSUITE ORIGINAL DATA'!$G$8:$G$5000)</f>
        <v>0</v>
      </c>
      <c r="Q793" s="66">
        <f t="shared" si="51"/>
        <v>0</v>
      </c>
      <c r="R793" s="8"/>
    </row>
    <row r="794" spans="1:18" s="30" customFormat="1" x14ac:dyDescent="0.15">
      <c r="A794" s="15" t="s">
        <v>836</v>
      </c>
      <c r="B794" s="30" t="str">
        <f>IFERROR(VLOOKUP(A794,'NETSUITE ORIGINAL DATA'!$A$8:$J$957,2,FALSE),0)</f>
        <v>Assembled Stacking Cup - Red White Blue....</v>
      </c>
      <c r="C794" s="6"/>
      <c r="D794" s="63">
        <f>IFERROR(VLOOKUP($A794,'ORION ORIGINAL DATA'!$A$231:$H$234,3,0),0)</f>
        <v>0</v>
      </c>
      <c r="E794" s="6">
        <f>IFERROR(VLOOKUP($A794,'ORION ORIGINAL DATA'!$A$237:$H$305,3,0),0)</f>
        <v>0</v>
      </c>
      <c r="F794" s="6">
        <f>SUMIF('ORION ORIGINAL DATA'!$A$8:$A$228,$A794,'ORION ORIGINAL DATA'!$C$8:$C$228)</f>
        <v>0</v>
      </c>
      <c r="G794" s="8">
        <f t="shared" si="48"/>
        <v>0</v>
      </c>
      <c r="H794" s="6">
        <f>SUMIF('NETSUITE ORIGINAL DATA'!$A$8:$A$5000,$A794,'NETSUITE ORIGINAL DATA'!$E$8:$E$5000)</f>
        <v>0</v>
      </c>
      <c r="I794" s="66">
        <f t="shared" si="49"/>
        <v>0</v>
      </c>
      <c r="K794" s="63">
        <f>SUMIF('ORION ORIGINAL DATA'!$A$8:$A$305,$A794,'ORION ORIGINAL DATA'!$D$8:$D$305)+D794</f>
        <v>0</v>
      </c>
      <c r="L794" s="6">
        <f>SUMIF('NETSUITE ORIGINAL DATA'!$A$8:$A$5000,$A794,'NETSUITE ORIGINAL DATA'!$G$8:$G$5000)</f>
        <v>0</v>
      </c>
      <c r="M794" s="68">
        <f t="shared" si="50"/>
        <v>0</v>
      </c>
      <c r="N794" s="6"/>
      <c r="O794" s="63">
        <f>SUMIF('ORION ORIGINAL DATA'!$A$8:$A$305,$A794,'ORION ORIGINAL DATA'!$E$8:$E$305)-D794</f>
        <v>0</v>
      </c>
      <c r="P794" s="6">
        <f>SUMIF('NETSUITE ORIGINAL DATA'!$A$8:$A$5000,$A794,'NETSUITE ORIGINAL DATA'!$E$8:$E$5000)-SUMIF('NETSUITE ORIGINAL DATA'!$A$8:$A$5000,$A794,'NETSUITE ORIGINAL DATA'!$G$8:$G$5000)</f>
        <v>0</v>
      </c>
      <c r="Q794" s="66">
        <f t="shared" si="51"/>
        <v>0</v>
      </c>
      <c r="R794" s="8"/>
    </row>
    <row r="795" spans="1:18" s="30" customFormat="1" x14ac:dyDescent="0.15">
      <c r="A795" s="15" t="s">
        <v>837</v>
      </c>
      <c r="B795" s="30" t="str">
        <f>IFERROR(VLOOKUP(A795,'NETSUITE ORIGINAL DATA'!$A$8:$J$957,2,FALSE),0)</f>
        <v>New Sand and Water Stacking Cup Assembly - TYC</v>
      </c>
      <c r="C795" s="6"/>
      <c r="D795" s="63">
        <f>IFERROR(VLOOKUP($A795,'ORION ORIGINAL DATA'!$A$231:$H$234,3,0),0)</f>
        <v>0</v>
      </c>
      <c r="E795" s="6">
        <f>IFERROR(VLOOKUP($A795,'ORION ORIGINAL DATA'!$A$237:$H$305,3,0),0)</f>
        <v>0</v>
      </c>
      <c r="F795" s="6">
        <f>SUMIF('ORION ORIGINAL DATA'!$A$8:$A$228,$A795,'ORION ORIGINAL DATA'!$C$8:$C$228)</f>
        <v>0</v>
      </c>
      <c r="G795" s="8">
        <f t="shared" si="48"/>
        <v>0</v>
      </c>
      <c r="H795" s="6">
        <f>SUMIF('NETSUITE ORIGINAL DATA'!$A$8:$A$5000,$A795,'NETSUITE ORIGINAL DATA'!$E$8:$E$5000)</f>
        <v>0</v>
      </c>
      <c r="I795" s="66">
        <f t="shared" si="49"/>
        <v>0</v>
      </c>
      <c r="K795" s="63">
        <f>SUMIF('ORION ORIGINAL DATA'!$A$8:$A$305,$A795,'ORION ORIGINAL DATA'!$D$8:$D$305)+D795</f>
        <v>0</v>
      </c>
      <c r="L795" s="6">
        <f>SUMIF('NETSUITE ORIGINAL DATA'!$A$8:$A$5000,$A795,'NETSUITE ORIGINAL DATA'!$G$8:$G$5000)</f>
        <v>0</v>
      </c>
      <c r="M795" s="68">
        <f t="shared" si="50"/>
        <v>0</v>
      </c>
      <c r="N795" s="6"/>
      <c r="O795" s="63">
        <f>SUMIF('ORION ORIGINAL DATA'!$A$8:$A$305,$A795,'ORION ORIGINAL DATA'!$E$8:$E$305)-D795</f>
        <v>0</v>
      </c>
      <c r="P795" s="6">
        <f>SUMIF('NETSUITE ORIGINAL DATA'!$A$8:$A$5000,$A795,'NETSUITE ORIGINAL DATA'!$E$8:$E$5000)-SUMIF('NETSUITE ORIGINAL DATA'!$A$8:$A$5000,$A795,'NETSUITE ORIGINAL DATA'!$G$8:$G$5000)</f>
        <v>0</v>
      </c>
      <c r="Q795" s="66">
        <f t="shared" si="51"/>
        <v>0</v>
      </c>
      <c r="R795" s="8"/>
    </row>
    <row r="796" spans="1:18" s="30" customFormat="1" x14ac:dyDescent="0.15">
      <c r="A796" s="15" t="s">
        <v>838</v>
      </c>
      <c r="B796" s="30" t="str">
        <f>IFERROR(VLOOKUP(A796,'NETSUITE ORIGINAL DATA'!$A$8:$J$957,2,FALSE),0)</f>
        <v>Stacking Cups - Coral</v>
      </c>
      <c r="C796" s="6"/>
      <c r="D796" s="63">
        <f>IFERROR(VLOOKUP($A796,'ORION ORIGINAL DATA'!$A$231:$H$234,3,0),0)</f>
        <v>0</v>
      </c>
      <c r="E796" s="6">
        <f>IFERROR(VLOOKUP($A796,'ORION ORIGINAL DATA'!$A$237:$H$305,3,0),0)</f>
        <v>0</v>
      </c>
      <c r="F796" s="6">
        <f>SUMIF('ORION ORIGINAL DATA'!$A$8:$A$228,$A796,'ORION ORIGINAL DATA'!$C$8:$C$228)</f>
        <v>88</v>
      </c>
      <c r="G796" s="8">
        <f t="shared" si="48"/>
        <v>88</v>
      </c>
      <c r="H796" s="6">
        <f>SUMIF('NETSUITE ORIGINAL DATA'!$A$8:$A$5000,$A796,'NETSUITE ORIGINAL DATA'!$E$8:$E$5000)</f>
        <v>88</v>
      </c>
      <c r="I796" s="66">
        <f t="shared" si="49"/>
        <v>0</v>
      </c>
      <c r="K796" s="63">
        <f>SUMIF('ORION ORIGINAL DATA'!$A$8:$A$305,$A796,'ORION ORIGINAL DATA'!$D$8:$D$305)+D796</f>
        <v>0</v>
      </c>
      <c r="L796" s="6">
        <f>SUMIF('NETSUITE ORIGINAL DATA'!$A$8:$A$5000,$A796,'NETSUITE ORIGINAL DATA'!$G$8:$G$5000)</f>
        <v>0</v>
      </c>
      <c r="M796" s="68">
        <f t="shared" si="50"/>
        <v>0</v>
      </c>
      <c r="N796" s="6"/>
      <c r="O796" s="63">
        <f>SUMIF('ORION ORIGINAL DATA'!$A$8:$A$305,$A796,'ORION ORIGINAL DATA'!$E$8:$E$305)-D796</f>
        <v>88</v>
      </c>
      <c r="P796" s="6">
        <f>SUMIF('NETSUITE ORIGINAL DATA'!$A$8:$A$5000,$A796,'NETSUITE ORIGINAL DATA'!$E$8:$E$5000)-SUMIF('NETSUITE ORIGINAL DATA'!$A$8:$A$5000,$A796,'NETSUITE ORIGINAL DATA'!$G$8:$G$5000)</f>
        <v>88</v>
      </c>
      <c r="Q796" s="66">
        <f t="shared" si="51"/>
        <v>0</v>
      </c>
      <c r="R796" s="8"/>
    </row>
    <row r="797" spans="1:18" s="30" customFormat="1" x14ac:dyDescent="0.15">
      <c r="A797" s="15" t="s">
        <v>839</v>
      </c>
      <c r="B797" s="30" t="str">
        <f>IFERROR(VLOOKUP(A797,'NETSUITE ORIGINAL DATA'!$A$8:$J$957,2,FALSE),0)</f>
        <v>CL Custom Stacker - Red/Yellow/Blue/Green</v>
      </c>
      <c r="C797" s="6"/>
      <c r="D797" s="63">
        <f>IFERROR(VLOOKUP($A797,'ORION ORIGINAL DATA'!$A$231:$H$234,3,0),0)</f>
        <v>0</v>
      </c>
      <c r="E797" s="6">
        <f>IFERROR(VLOOKUP($A797,'ORION ORIGINAL DATA'!$A$237:$H$305,3,0),0)</f>
        <v>0</v>
      </c>
      <c r="F797" s="6">
        <f>SUMIF('ORION ORIGINAL DATA'!$A$8:$A$228,$A797,'ORION ORIGINAL DATA'!$C$8:$C$228)</f>
        <v>0</v>
      </c>
      <c r="G797" s="8">
        <f t="shared" si="48"/>
        <v>0</v>
      </c>
      <c r="H797" s="6">
        <f>SUMIF('NETSUITE ORIGINAL DATA'!$A$8:$A$5000,$A797,'NETSUITE ORIGINAL DATA'!$E$8:$E$5000)</f>
        <v>0</v>
      </c>
      <c r="I797" s="66">
        <f t="shared" si="49"/>
        <v>0</v>
      </c>
      <c r="K797" s="63">
        <f>SUMIF('ORION ORIGINAL DATA'!$A$8:$A$305,$A797,'ORION ORIGINAL DATA'!$D$8:$D$305)+D797</f>
        <v>0</v>
      </c>
      <c r="L797" s="6">
        <f>SUMIF('NETSUITE ORIGINAL DATA'!$A$8:$A$5000,$A797,'NETSUITE ORIGINAL DATA'!$G$8:$G$5000)</f>
        <v>0</v>
      </c>
      <c r="M797" s="68">
        <f t="shared" si="50"/>
        <v>0</v>
      </c>
      <c r="N797" s="6"/>
      <c r="O797" s="63">
        <f>SUMIF('ORION ORIGINAL DATA'!$A$8:$A$305,$A797,'ORION ORIGINAL DATA'!$E$8:$E$305)-D797</f>
        <v>0</v>
      </c>
      <c r="P797" s="6">
        <f>SUMIF('NETSUITE ORIGINAL DATA'!$A$8:$A$5000,$A797,'NETSUITE ORIGINAL DATA'!$E$8:$E$5000)-SUMIF('NETSUITE ORIGINAL DATA'!$A$8:$A$5000,$A797,'NETSUITE ORIGINAL DATA'!$G$8:$G$5000)</f>
        <v>0</v>
      </c>
      <c r="Q797" s="66">
        <f t="shared" si="51"/>
        <v>0</v>
      </c>
      <c r="R797" s="8"/>
    </row>
    <row r="798" spans="1:18" s="30" customFormat="1" x14ac:dyDescent="0.15">
      <c r="A798" s="15" t="s">
        <v>840</v>
      </c>
      <c r="B798" s="30" t="str">
        <f>IFERROR(VLOOKUP(A798,'NETSUITE ORIGINAL DATA'!$A$8:$J$957,2,FALSE),0)</f>
        <v>GT  Stacker</v>
      </c>
      <c r="C798" s="6"/>
      <c r="D798" s="63">
        <f>IFERROR(VLOOKUP($A798,'ORION ORIGINAL DATA'!$A$231:$H$234,3,0),0)</f>
        <v>0</v>
      </c>
      <c r="E798" s="6">
        <f>IFERROR(VLOOKUP($A798,'ORION ORIGINAL DATA'!$A$237:$H$305,3,0),0)</f>
        <v>100</v>
      </c>
      <c r="F798" s="6">
        <f>SUMIF('ORION ORIGINAL DATA'!$A$8:$A$228,$A798,'ORION ORIGINAL DATA'!$C$8:$C$228)</f>
        <v>2493</v>
      </c>
      <c r="G798" s="8">
        <f t="shared" si="48"/>
        <v>2593</v>
      </c>
      <c r="H798" s="6">
        <f>SUMIF('NETSUITE ORIGINAL DATA'!$A$8:$A$5000,$A798,'NETSUITE ORIGINAL DATA'!$E$8:$E$5000)</f>
        <v>2593</v>
      </c>
      <c r="I798" s="66">
        <f t="shared" si="49"/>
        <v>0</v>
      </c>
      <c r="K798" s="63">
        <f>SUMIF('ORION ORIGINAL DATA'!$A$8:$A$305,$A798,'ORION ORIGINAL DATA'!$D$8:$D$305)+D798</f>
        <v>128</v>
      </c>
      <c r="L798" s="6">
        <f>SUMIF('NETSUITE ORIGINAL DATA'!$A$8:$A$5000,$A798,'NETSUITE ORIGINAL DATA'!$G$8:$G$5000)</f>
        <v>128</v>
      </c>
      <c r="M798" s="68">
        <f t="shared" si="50"/>
        <v>0</v>
      </c>
      <c r="N798" s="6"/>
      <c r="O798" s="63">
        <f>SUMIF('ORION ORIGINAL DATA'!$A$8:$A$305,$A798,'ORION ORIGINAL DATA'!$E$8:$E$305)-D798</f>
        <v>2465</v>
      </c>
      <c r="P798" s="6">
        <f>SUMIF('NETSUITE ORIGINAL DATA'!$A$8:$A$5000,$A798,'NETSUITE ORIGINAL DATA'!$E$8:$E$5000)-SUMIF('NETSUITE ORIGINAL DATA'!$A$8:$A$5000,$A798,'NETSUITE ORIGINAL DATA'!$G$8:$G$5000)</f>
        <v>2465</v>
      </c>
      <c r="Q798" s="66">
        <f t="shared" si="51"/>
        <v>0</v>
      </c>
      <c r="R798" s="8"/>
    </row>
    <row r="799" spans="1:18" s="30" customFormat="1" x14ac:dyDescent="0.15">
      <c r="A799" s="15" t="s">
        <v>841</v>
      </c>
      <c r="B799" s="30" t="str">
        <f>IFERROR(VLOOKUP(A799,'NETSUITE ORIGINAL DATA'!$A$8:$J$957,2,FALSE),0)</f>
        <v>Green Toys Stacker - Red White Green</v>
      </c>
      <c r="C799" s="6"/>
      <c r="D799" s="63">
        <f>IFERROR(VLOOKUP($A799,'ORION ORIGINAL DATA'!$A$231:$H$234,3,0),0)</f>
        <v>0</v>
      </c>
      <c r="E799" s="6">
        <f>IFERROR(VLOOKUP($A799,'ORION ORIGINAL DATA'!$A$237:$H$305,3,0),0)</f>
        <v>0</v>
      </c>
      <c r="F799" s="6">
        <f>SUMIF('ORION ORIGINAL DATA'!$A$8:$A$228,$A799,'ORION ORIGINAL DATA'!$C$8:$C$228)</f>
        <v>7</v>
      </c>
      <c r="G799" s="8">
        <f t="shared" si="48"/>
        <v>7</v>
      </c>
      <c r="H799" s="6">
        <f>SUMIF('NETSUITE ORIGINAL DATA'!$A$8:$A$5000,$A799,'NETSUITE ORIGINAL DATA'!$E$8:$E$5000)</f>
        <v>7</v>
      </c>
      <c r="I799" s="66">
        <f t="shared" si="49"/>
        <v>0</v>
      </c>
      <c r="K799" s="63">
        <f>SUMIF('ORION ORIGINAL DATA'!$A$8:$A$305,$A799,'ORION ORIGINAL DATA'!$D$8:$D$305)+D799</f>
        <v>0</v>
      </c>
      <c r="L799" s="6">
        <f>SUMIF('NETSUITE ORIGINAL DATA'!$A$8:$A$5000,$A799,'NETSUITE ORIGINAL DATA'!$G$8:$G$5000)</f>
        <v>0</v>
      </c>
      <c r="M799" s="68">
        <f t="shared" si="50"/>
        <v>0</v>
      </c>
      <c r="N799" s="6"/>
      <c r="O799" s="63">
        <f>SUMIF('ORION ORIGINAL DATA'!$A$8:$A$305,$A799,'ORION ORIGINAL DATA'!$E$8:$E$305)-D799</f>
        <v>7</v>
      </c>
      <c r="P799" s="6">
        <f>SUMIF('NETSUITE ORIGINAL DATA'!$A$8:$A$5000,$A799,'NETSUITE ORIGINAL DATA'!$E$8:$E$5000)-SUMIF('NETSUITE ORIGINAL DATA'!$A$8:$A$5000,$A799,'NETSUITE ORIGINAL DATA'!$G$8:$G$5000)</f>
        <v>7</v>
      </c>
      <c r="Q799" s="66">
        <f t="shared" si="51"/>
        <v>0</v>
      </c>
      <c r="R799" s="8"/>
    </row>
    <row r="800" spans="1:18" s="30" customFormat="1" x14ac:dyDescent="0.15">
      <c r="A800" s="15" t="s">
        <v>67</v>
      </c>
      <c r="B800" s="30" t="str">
        <f>IFERROR(VLOOKUP(A800,'NETSUITE ORIGINAL DATA'!$A$8:$J$957,2,FALSE),0)</f>
        <v>STPA-1477</v>
      </c>
      <c r="C800" s="6"/>
      <c r="D800" s="63">
        <f>IFERROR(VLOOKUP($A800,'ORION ORIGINAL DATA'!$A$231:$H$234,3,0),0)</f>
        <v>0</v>
      </c>
      <c r="E800" s="6">
        <f>IFERROR(VLOOKUP($A800,'ORION ORIGINAL DATA'!$A$237:$H$305,3,0),0)</f>
        <v>0</v>
      </c>
      <c r="F800" s="6">
        <f>SUMIF('ORION ORIGINAL DATA'!$A$8:$A$228,$A800,'ORION ORIGINAL DATA'!$C$8:$C$228)</f>
        <v>0</v>
      </c>
      <c r="G800" s="8">
        <f t="shared" si="48"/>
        <v>0</v>
      </c>
      <c r="H800" s="6">
        <f>SUMIF('NETSUITE ORIGINAL DATA'!$A$8:$A$5000,$A800,'NETSUITE ORIGINAL DATA'!$E$8:$E$5000)</f>
        <v>0</v>
      </c>
      <c r="I800" s="66">
        <f t="shared" si="49"/>
        <v>0</v>
      </c>
      <c r="K800" s="63">
        <f>SUMIF('ORION ORIGINAL DATA'!$A$8:$A$305,$A800,'ORION ORIGINAL DATA'!$D$8:$D$305)+D800</f>
        <v>0</v>
      </c>
      <c r="L800" s="6">
        <f>SUMIF('NETSUITE ORIGINAL DATA'!$A$8:$A$5000,$A800,'NETSUITE ORIGINAL DATA'!$G$8:$G$5000)</f>
        <v>0</v>
      </c>
      <c r="M800" s="68">
        <f t="shared" si="50"/>
        <v>0</v>
      </c>
      <c r="N800" s="6"/>
      <c r="O800" s="63">
        <f>SUMIF('ORION ORIGINAL DATA'!$A$8:$A$305,$A800,'ORION ORIGINAL DATA'!$E$8:$E$305)-D800</f>
        <v>0</v>
      </c>
      <c r="P800" s="6">
        <f>SUMIF('NETSUITE ORIGINAL DATA'!$A$8:$A$5000,$A800,'NETSUITE ORIGINAL DATA'!$E$8:$E$5000)-SUMIF('NETSUITE ORIGINAL DATA'!$A$8:$A$5000,$A800,'NETSUITE ORIGINAL DATA'!$G$8:$G$5000)</f>
        <v>0</v>
      </c>
      <c r="Q800" s="66">
        <f t="shared" si="51"/>
        <v>0</v>
      </c>
      <c r="R800" s="8"/>
    </row>
    <row r="801" spans="1:18" s="30" customFormat="1" x14ac:dyDescent="0.15">
      <c r="A801" s="15" t="s">
        <v>68</v>
      </c>
      <c r="B801" s="30" t="str">
        <f>IFERROR(VLOOKUP(A801,'NETSUITE ORIGINAL DATA'!$A$8:$J$957,2,FALSE),0)</f>
        <v>STPA2-1289</v>
      </c>
      <c r="C801" s="6"/>
      <c r="D801" s="63">
        <f>IFERROR(VLOOKUP($A801,'ORION ORIGINAL DATA'!$A$231:$H$234,3,0),0)</f>
        <v>0</v>
      </c>
      <c r="E801" s="6">
        <f>IFERROR(VLOOKUP($A801,'ORION ORIGINAL DATA'!$A$237:$H$305,3,0),0)</f>
        <v>0</v>
      </c>
      <c r="F801" s="6">
        <f>SUMIF('ORION ORIGINAL DATA'!$A$8:$A$228,$A801,'ORION ORIGINAL DATA'!$C$8:$C$228)</f>
        <v>1737</v>
      </c>
      <c r="G801" s="8">
        <f t="shared" si="48"/>
        <v>1737</v>
      </c>
      <c r="H801" s="6">
        <f>SUMIF('NETSUITE ORIGINAL DATA'!$A$8:$A$5000,$A801,'NETSUITE ORIGINAL DATA'!$E$8:$E$5000)</f>
        <v>1737</v>
      </c>
      <c r="I801" s="66">
        <f t="shared" si="49"/>
        <v>0</v>
      </c>
      <c r="K801" s="63">
        <f>SUMIF('ORION ORIGINAL DATA'!$A$8:$A$305,$A801,'ORION ORIGINAL DATA'!$D$8:$D$305)+D801</f>
        <v>12</v>
      </c>
      <c r="L801" s="6">
        <f>SUMIF('NETSUITE ORIGINAL DATA'!$A$8:$A$5000,$A801,'NETSUITE ORIGINAL DATA'!$G$8:$G$5000)</f>
        <v>12</v>
      </c>
      <c r="M801" s="68">
        <f t="shared" si="50"/>
        <v>0</v>
      </c>
      <c r="N801" s="6"/>
      <c r="O801" s="63">
        <f>SUMIF('ORION ORIGINAL DATA'!$A$8:$A$305,$A801,'ORION ORIGINAL DATA'!$E$8:$E$305)-D801</f>
        <v>1725</v>
      </c>
      <c r="P801" s="6">
        <f>SUMIF('NETSUITE ORIGINAL DATA'!$A$8:$A$5000,$A801,'NETSUITE ORIGINAL DATA'!$E$8:$E$5000)-SUMIF('NETSUITE ORIGINAL DATA'!$A$8:$A$5000,$A801,'NETSUITE ORIGINAL DATA'!$G$8:$G$5000)</f>
        <v>1725</v>
      </c>
      <c r="Q801" s="66">
        <f t="shared" si="51"/>
        <v>0</v>
      </c>
      <c r="R801" s="8"/>
    </row>
    <row r="802" spans="1:18" s="30" customFormat="1" x14ac:dyDescent="0.15">
      <c r="A802" s="15" t="s">
        <v>842</v>
      </c>
      <c r="B802" s="30" t="str">
        <f>IFERROR(VLOOKUP(A802,'NETSUITE ORIGINAL DATA'!$A$8:$J$957,2,FALSE),0)</f>
        <v>Pizza Parlor Order Pad</v>
      </c>
      <c r="C802" s="6"/>
      <c r="D802" s="63">
        <f>IFERROR(VLOOKUP($A802,'ORION ORIGINAL DATA'!$A$231:$H$234,3,0),0)</f>
        <v>0</v>
      </c>
      <c r="E802" s="6">
        <f>IFERROR(VLOOKUP($A802,'ORION ORIGINAL DATA'!$A$237:$H$305,3,0),0)</f>
        <v>0</v>
      </c>
      <c r="F802" s="6">
        <f>SUMIF('ORION ORIGINAL DATA'!$A$8:$A$228,$A802,'ORION ORIGINAL DATA'!$C$8:$C$228)</f>
        <v>0</v>
      </c>
      <c r="G802" s="8">
        <f t="shared" si="48"/>
        <v>0</v>
      </c>
      <c r="H802" s="6">
        <f>SUMIF('NETSUITE ORIGINAL DATA'!$A$8:$A$5000,$A802,'NETSUITE ORIGINAL DATA'!$E$8:$E$5000)</f>
        <v>0</v>
      </c>
      <c r="I802" s="66">
        <f t="shared" si="49"/>
        <v>0</v>
      </c>
      <c r="K802" s="63">
        <f>SUMIF('ORION ORIGINAL DATA'!$A$8:$A$305,$A802,'ORION ORIGINAL DATA'!$D$8:$D$305)+D802</f>
        <v>0</v>
      </c>
      <c r="L802" s="6">
        <f>SUMIF('NETSUITE ORIGINAL DATA'!$A$8:$A$5000,$A802,'NETSUITE ORIGINAL DATA'!$G$8:$G$5000)</f>
        <v>0</v>
      </c>
      <c r="M802" s="68">
        <f t="shared" si="50"/>
        <v>0</v>
      </c>
      <c r="N802" s="6"/>
      <c r="O802" s="63">
        <f>SUMIF('ORION ORIGINAL DATA'!$A$8:$A$305,$A802,'ORION ORIGINAL DATA'!$E$8:$E$305)-D802</f>
        <v>0</v>
      </c>
      <c r="P802" s="6">
        <f>SUMIF('NETSUITE ORIGINAL DATA'!$A$8:$A$5000,$A802,'NETSUITE ORIGINAL DATA'!$E$8:$E$5000)-SUMIF('NETSUITE ORIGINAL DATA'!$A$8:$A$5000,$A802,'NETSUITE ORIGINAL DATA'!$G$8:$G$5000)</f>
        <v>0</v>
      </c>
      <c r="Q802" s="66">
        <f t="shared" si="51"/>
        <v>0</v>
      </c>
      <c r="R802" s="8"/>
    </row>
    <row r="803" spans="1:18" s="30" customFormat="1" x14ac:dyDescent="0.15">
      <c r="A803" s="15" t="s">
        <v>69</v>
      </c>
      <c r="B803" s="30" t="str">
        <f>IFERROR(VLOOKUP(A803,'NETSUITE ORIGINAL DATA'!$A$8:$J$957,2,FALSE),0)</f>
        <v>STPA2 STSA2 Mixed Case - 2 each</v>
      </c>
      <c r="C803" s="6"/>
      <c r="D803" s="63">
        <f>IFERROR(VLOOKUP($A803,'ORION ORIGINAL DATA'!$A$231:$H$234,3,0),0)</f>
        <v>0</v>
      </c>
      <c r="E803" s="6">
        <f>IFERROR(VLOOKUP($A803,'ORION ORIGINAL DATA'!$A$237:$H$305,3,0),0)</f>
        <v>0</v>
      </c>
      <c r="F803" s="6">
        <f>SUMIF('ORION ORIGINAL DATA'!$A$8:$A$228,$A803,'ORION ORIGINAL DATA'!$C$8:$C$228)</f>
        <v>0</v>
      </c>
      <c r="G803" s="8">
        <f t="shared" si="48"/>
        <v>0</v>
      </c>
      <c r="H803" s="6">
        <f>SUMIF('NETSUITE ORIGINAL DATA'!$A$8:$A$5000,$A803,'NETSUITE ORIGINAL DATA'!$E$8:$E$5000)</f>
        <v>0</v>
      </c>
      <c r="I803" s="66">
        <f t="shared" si="49"/>
        <v>0</v>
      </c>
      <c r="K803" s="63">
        <f>SUMIF('ORION ORIGINAL DATA'!$A$8:$A$305,$A803,'ORION ORIGINAL DATA'!$D$8:$D$305)+D803</f>
        <v>0</v>
      </c>
      <c r="L803" s="6">
        <f>SUMIF('NETSUITE ORIGINAL DATA'!$A$8:$A$5000,$A803,'NETSUITE ORIGINAL DATA'!$G$8:$G$5000)</f>
        <v>0</v>
      </c>
      <c r="M803" s="68">
        <f t="shared" si="50"/>
        <v>0</v>
      </c>
      <c r="N803" s="6"/>
      <c r="O803" s="63">
        <f>SUMIF('ORION ORIGINAL DATA'!$A$8:$A$305,$A803,'ORION ORIGINAL DATA'!$E$8:$E$305)-D803</f>
        <v>0</v>
      </c>
      <c r="P803" s="6">
        <f>SUMIF('NETSUITE ORIGINAL DATA'!$A$8:$A$5000,$A803,'NETSUITE ORIGINAL DATA'!$E$8:$E$5000)-SUMIF('NETSUITE ORIGINAL DATA'!$A$8:$A$5000,$A803,'NETSUITE ORIGINAL DATA'!$G$8:$G$5000)</f>
        <v>0</v>
      </c>
      <c r="Q803" s="66">
        <f t="shared" si="51"/>
        <v>0</v>
      </c>
      <c r="R803" s="8"/>
    </row>
    <row r="804" spans="1:18" s="30" customFormat="1" x14ac:dyDescent="0.15">
      <c r="A804" s="15" t="s">
        <v>70</v>
      </c>
      <c r="B804" s="30" t="str">
        <f>IFERROR(VLOOKUP(A804,'NETSUITE ORIGINAL DATA'!$A$8:$J$957,2,FALSE),0)</f>
        <v>STSA-8587</v>
      </c>
      <c r="C804" s="6"/>
      <c r="D804" s="63">
        <f>IFERROR(VLOOKUP($A804,'ORION ORIGINAL DATA'!$A$231:$H$234,3,0),0)</f>
        <v>0</v>
      </c>
      <c r="E804" s="6">
        <f>IFERROR(VLOOKUP($A804,'ORION ORIGINAL DATA'!$A$237:$H$305,3,0),0)</f>
        <v>0</v>
      </c>
      <c r="F804" s="6">
        <f>SUMIF('ORION ORIGINAL DATA'!$A$8:$A$228,$A804,'ORION ORIGINAL DATA'!$C$8:$C$228)</f>
        <v>0</v>
      </c>
      <c r="G804" s="8">
        <f t="shared" si="48"/>
        <v>0</v>
      </c>
      <c r="H804" s="6">
        <f>SUMIF('NETSUITE ORIGINAL DATA'!$A$8:$A$5000,$A804,'NETSUITE ORIGINAL DATA'!$E$8:$E$5000)</f>
        <v>0</v>
      </c>
      <c r="I804" s="66">
        <f t="shared" si="49"/>
        <v>0</v>
      </c>
      <c r="K804" s="63">
        <f>SUMIF('ORION ORIGINAL DATA'!$A$8:$A$305,$A804,'ORION ORIGINAL DATA'!$D$8:$D$305)+D804</f>
        <v>0</v>
      </c>
      <c r="L804" s="6">
        <f>SUMIF('NETSUITE ORIGINAL DATA'!$A$8:$A$5000,$A804,'NETSUITE ORIGINAL DATA'!$G$8:$G$5000)</f>
        <v>0</v>
      </c>
      <c r="M804" s="68">
        <f t="shared" si="50"/>
        <v>0</v>
      </c>
      <c r="N804" s="6"/>
      <c r="O804" s="63">
        <f>SUMIF('ORION ORIGINAL DATA'!$A$8:$A$305,$A804,'ORION ORIGINAL DATA'!$E$8:$E$305)-D804</f>
        <v>0</v>
      </c>
      <c r="P804" s="6">
        <f>SUMIF('NETSUITE ORIGINAL DATA'!$A$8:$A$5000,$A804,'NETSUITE ORIGINAL DATA'!$E$8:$E$5000)-SUMIF('NETSUITE ORIGINAL DATA'!$A$8:$A$5000,$A804,'NETSUITE ORIGINAL DATA'!$G$8:$G$5000)</f>
        <v>0</v>
      </c>
      <c r="Q804" s="66">
        <f t="shared" si="51"/>
        <v>0</v>
      </c>
      <c r="R804" s="8"/>
    </row>
    <row r="805" spans="1:18" s="30" customFormat="1" x14ac:dyDescent="0.15">
      <c r="A805" s="15" t="s">
        <v>843</v>
      </c>
      <c r="B805" s="30" t="str">
        <f>IFERROR(VLOOKUP(A805,'NETSUITE ORIGINAL DATA'!$A$8:$J$957,2,FALSE),0)</f>
        <v>Sandwich Shop Order Pad</v>
      </c>
      <c r="C805" s="6"/>
      <c r="D805" s="63">
        <f>IFERROR(VLOOKUP($A805,'ORION ORIGINAL DATA'!$A$231:$H$234,3,0),0)</f>
        <v>0</v>
      </c>
      <c r="E805" s="6">
        <f>IFERROR(VLOOKUP($A805,'ORION ORIGINAL DATA'!$A$237:$H$305,3,0),0)</f>
        <v>0</v>
      </c>
      <c r="F805" s="6">
        <f>SUMIF('ORION ORIGINAL DATA'!$A$8:$A$228,$A805,'ORION ORIGINAL DATA'!$C$8:$C$228)</f>
        <v>0</v>
      </c>
      <c r="G805" s="8">
        <f t="shared" si="48"/>
        <v>0</v>
      </c>
      <c r="H805" s="6">
        <f>SUMIF('NETSUITE ORIGINAL DATA'!$A$8:$A$5000,$A805,'NETSUITE ORIGINAL DATA'!$E$8:$E$5000)</f>
        <v>0</v>
      </c>
      <c r="I805" s="66">
        <f t="shared" si="49"/>
        <v>0</v>
      </c>
      <c r="K805" s="63">
        <f>SUMIF('ORION ORIGINAL DATA'!$A$8:$A$305,$A805,'ORION ORIGINAL DATA'!$D$8:$D$305)+D805</f>
        <v>0</v>
      </c>
      <c r="L805" s="6">
        <f>SUMIF('NETSUITE ORIGINAL DATA'!$A$8:$A$5000,$A805,'NETSUITE ORIGINAL DATA'!$G$8:$G$5000)</f>
        <v>0</v>
      </c>
      <c r="M805" s="68">
        <f t="shared" si="50"/>
        <v>0</v>
      </c>
      <c r="N805" s="6"/>
      <c r="O805" s="63">
        <f>SUMIF('ORION ORIGINAL DATA'!$A$8:$A$305,$A805,'ORION ORIGINAL DATA'!$E$8:$E$305)-D805</f>
        <v>0</v>
      </c>
      <c r="P805" s="6">
        <f>SUMIF('NETSUITE ORIGINAL DATA'!$A$8:$A$5000,$A805,'NETSUITE ORIGINAL DATA'!$E$8:$E$5000)-SUMIF('NETSUITE ORIGINAL DATA'!$A$8:$A$5000,$A805,'NETSUITE ORIGINAL DATA'!$G$8:$G$5000)</f>
        <v>0</v>
      </c>
      <c r="Q805" s="66">
        <f t="shared" si="51"/>
        <v>0</v>
      </c>
      <c r="R805" s="8"/>
    </row>
    <row r="806" spans="1:18" s="30" customFormat="1" x14ac:dyDescent="0.15">
      <c r="A806" s="15" t="s">
        <v>845</v>
      </c>
      <c r="B806" s="30" t="str">
        <f>IFERROR(VLOOKUP(A806,'NETSUITE ORIGINAL DATA'!$A$8:$J$957,2,FALSE),0)</f>
        <v>Green Toys Submarine - Assortment Stacking Package</v>
      </c>
      <c r="C806" s="6"/>
      <c r="D806" s="63">
        <f>IFERROR(VLOOKUP($A806,'ORION ORIGINAL DATA'!$A$231:$H$234,3,0),0)</f>
        <v>0</v>
      </c>
      <c r="E806" s="6">
        <f>IFERROR(VLOOKUP($A806,'ORION ORIGINAL DATA'!$A$237:$H$305,3,0),0)</f>
        <v>0</v>
      </c>
      <c r="F806" s="6">
        <f>SUMIF('ORION ORIGINAL DATA'!$A$8:$A$228,$A806,'ORION ORIGINAL DATA'!$C$8:$C$228)</f>
        <v>2</v>
      </c>
      <c r="G806" s="8">
        <f t="shared" si="48"/>
        <v>2</v>
      </c>
      <c r="H806" s="6">
        <f>SUMIF('NETSUITE ORIGINAL DATA'!$A$8:$A$5000,$A806,'NETSUITE ORIGINAL DATA'!$E$8:$E$5000)</f>
        <v>2</v>
      </c>
      <c r="I806" s="66">
        <f t="shared" si="49"/>
        <v>0</v>
      </c>
      <c r="K806" s="63">
        <f>SUMIF('ORION ORIGINAL DATA'!$A$8:$A$305,$A806,'ORION ORIGINAL DATA'!$D$8:$D$305)+D806</f>
        <v>0</v>
      </c>
      <c r="L806" s="6">
        <f>SUMIF('NETSUITE ORIGINAL DATA'!$A$8:$A$5000,$A806,'NETSUITE ORIGINAL DATA'!$G$8:$G$5000)</f>
        <v>0</v>
      </c>
      <c r="M806" s="68">
        <f t="shared" si="50"/>
        <v>0</v>
      </c>
      <c r="N806" s="6"/>
      <c r="O806" s="63">
        <f>SUMIF('ORION ORIGINAL DATA'!$A$8:$A$305,$A806,'ORION ORIGINAL DATA'!$E$8:$E$305)-D806</f>
        <v>2</v>
      </c>
      <c r="P806" s="6">
        <f>SUMIF('NETSUITE ORIGINAL DATA'!$A$8:$A$5000,$A806,'NETSUITE ORIGINAL DATA'!$E$8:$E$5000)-SUMIF('NETSUITE ORIGINAL DATA'!$A$8:$A$5000,$A806,'NETSUITE ORIGINAL DATA'!$G$8:$G$5000)</f>
        <v>2</v>
      </c>
      <c r="Q806" s="66">
        <f t="shared" si="51"/>
        <v>0</v>
      </c>
      <c r="R806" s="8"/>
    </row>
    <row r="807" spans="1:18" s="30" customFormat="1" x14ac:dyDescent="0.15">
      <c r="A807" s="15" t="s">
        <v>846</v>
      </c>
      <c r="B807" s="30" t="str">
        <f>IFERROR(VLOOKUP(A807,'NETSUITE ORIGINAL DATA'!$A$8:$J$957,2,FALSE),0)</f>
        <v>Green Toys Tug Boat - Assorted, Stacking Package</v>
      </c>
      <c r="C807" s="6"/>
      <c r="D807" s="63">
        <f>IFERROR(VLOOKUP($A807,'ORION ORIGINAL DATA'!$A$231:$H$234,3,0),0)</f>
        <v>0</v>
      </c>
      <c r="E807" s="6">
        <f>IFERROR(VLOOKUP($A807,'ORION ORIGINAL DATA'!$A$237:$H$305,3,0),0)</f>
        <v>0</v>
      </c>
      <c r="F807" s="6">
        <f>SUMIF('ORION ORIGINAL DATA'!$A$8:$A$228,$A807,'ORION ORIGINAL DATA'!$C$8:$C$228)</f>
        <v>2606</v>
      </c>
      <c r="G807" s="8">
        <f t="shared" si="48"/>
        <v>2606</v>
      </c>
      <c r="H807" s="6">
        <f>SUMIF('NETSUITE ORIGINAL DATA'!$A$8:$A$5000,$A807,'NETSUITE ORIGINAL DATA'!$E$8:$E$5000)</f>
        <v>2606</v>
      </c>
      <c r="I807" s="66">
        <f t="shared" si="49"/>
        <v>0</v>
      </c>
      <c r="K807" s="63">
        <f>SUMIF('ORION ORIGINAL DATA'!$A$8:$A$305,$A807,'ORION ORIGINAL DATA'!$D$8:$D$305)+D807</f>
        <v>6</v>
      </c>
      <c r="L807" s="6">
        <f>SUMIF('NETSUITE ORIGINAL DATA'!$A$8:$A$5000,$A807,'NETSUITE ORIGINAL DATA'!$G$8:$G$5000)</f>
        <v>6</v>
      </c>
      <c r="M807" s="68">
        <f t="shared" si="50"/>
        <v>0</v>
      </c>
      <c r="N807" s="6"/>
      <c r="O807" s="63">
        <f>SUMIF('ORION ORIGINAL DATA'!$A$8:$A$305,$A807,'ORION ORIGINAL DATA'!$E$8:$E$305)-D807</f>
        <v>2600</v>
      </c>
      <c r="P807" s="6">
        <f>SUMIF('NETSUITE ORIGINAL DATA'!$A$8:$A$5000,$A807,'NETSUITE ORIGINAL DATA'!$E$8:$E$5000)-SUMIF('NETSUITE ORIGINAL DATA'!$A$8:$A$5000,$A807,'NETSUITE ORIGINAL DATA'!$G$8:$G$5000)</f>
        <v>2600</v>
      </c>
      <c r="Q807" s="66">
        <f t="shared" si="51"/>
        <v>0</v>
      </c>
      <c r="R807" s="8"/>
    </row>
    <row r="808" spans="1:18" s="30" customFormat="1" x14ac:dyDescent="0.15">
      <c r="A808" s="15" t="s">
        <v>847</v>
      </c>
      <c r="B808" s="30" t="str">
        <f>IFERROR(VLOOKUP(A808,'NETSUITE ORIGINAL DATA'!$A$8:$J$957,2,FALSE),0)</f>
        <v>Green Toys Tug Boat - Assorted, Stacking Package</v>
      </c>
      <c r="C808" s="6"/>
      <c r="D808" s="63">
        <f>IFERROR(VLOOKUP($A808,'ORION ORIGINAL DATA'!$A$231:$H$234,3,0),0)</f>
        <v>0</v>
      </c>
      <c r="E808" s="6">
        <f>IFERROR(VLOOKUP($A808,'ORION ORIGINAL DATA'!$A$237:$H$305,3,0),0)</f>
        <v>0</v>
      </c>
      <c r="F808" s="6">
        <f>SUMIF('ORION ORIGINAL DATA'!$A$8:$A$228,$A808,'ORION ORIGINAL DATA'!$C$8:$C$228)</f>
        <v>0</v>
      </c>
      <c r="G808" s="8">
        <f t="shared" si="48"/>
        <v>0</v>
      </c>
      <c r="H808" s="6">
        <f>SUMIF('NETSUITE ORIGINAL DATA'!$A$8:$A$5000,$A808,'NETSUITE ORIGINAL DATA'!$E$8:$E$5000)</f>
        <v>0</v>
      </c>
      <c r="I808" s="66">
        <f t="shared" si="49"/>
        <v>0</v>
      </c>
      <c r="K808" s="63">
        <f>SUMIF('ORION ORIGINAL DATA'!$A$8:$A$305,$A808,'ORION ORIGINAL DATA'!$D$8:$D$305)+D808</f>
        <v>0</v>
      </c>
      <c r="L808" s="6">
        <f>SUMIF('NETSUITE ORIGINAL DATA'!$A$8:$A$5000,$A808,'NETSUITE ORIGINAL DATA'!$G$8:$G$5000)</f>
        <v>0</v>
      </c>
      <c r="M808" s="68">
        <f t="shared" si="50"/>
        <v>0</v>
      </c>
      <c r="N808" s="6"/>
      <c r="O808" s="63">
        <f>SUMIF('ORION ORIGINAL DATA'!$A$8:$A$305,$A808,'ORION ORIGINAL DATA'!$E$8:$E$305)-D808</f>
        <v>0</v>
      </c>
      <c r="P808" s="6">
        <f>SUMIF('NETSUITE ORIGINAL DATA'!$A$8:$A$5000,$A808,'NETSUITE ORIGINAL DATA'!$E$8:$E$5000)-SUMIF('NETSUITE ORIGINAL DATA'!$A$8:$A$5000,$A808,'NETSUITE ORIGINAL DATA'!$G$8:$G$5000)</f>
        <v>0</v>
      </c>
      <c r="Q808" s="66">
        <f t="shared" si="51"/>
        <v>0</v>
      </c>
      <c r="R808" s="8"/>
    </row>
    <row r="809" spans="1:18" s="30" customFormat="1" x14ac:dyDescent="0.15">
      <c r="A809" s="15" t="s">
        <v>848</v>
      </c>
      <c r="B809" s="30" t="str">
        <f>IFERROR(VLOOKUP(A809,'NETSUITE ORIGINAL DATA'!$A$8:$J$957,2,FALSE),0)</f>
        <v>GT  Stove Top - Assortment</v>
      </c>
      <c r="C809" s="6"/>
      <c r="D809" s="63">
        <f>IFERROR(VLOOKUP($A809,'ORION ORIGINAL DATA'!$A$231:$H$234,3,0),0)</f>
        <v>0</v>
      </c>
      <c r="E809" s="6">
        <f>IFERROR(VLOOKUP($A809,'ORION ORIGINAL DATA'!$A$237:$H$305,3,0),0)</f>
        <v>0</v>
      </c>
      <c r="F809" s="6">
        <f>SUMIF('ORION ORIGINAL DATA'!$A$8:$A$228,$A809,'ORION ORIGINAL DATA'!$C$8:$C$228)</f>
        <v>243</v>
      </c>
      <c r="G809" s="8">
        <f t="shared" si="48"/>
        <v>243</v>
      </c>
      <c r="H809" s="6">
        <f>SUMIF('NETSUITE ORIGINAL DATA'!$A$8:$A$5000,$A809,'NETSUITE ORIGINAL DATA'!$E$8:$E$5000)</f>
        <v>243</v>
      </c>
      <c r="I809" s="66">
        <f t="shared" si="49"/>
        <v>0</v>
      </c>
      <c r="K809" s="63">
        <f>SUMIF('ORION ORIGINAL DATA'!$A$8:$A$305,$A809,'ORION ORIGINAL DATA'!$D$8:$D$305)+D809</f>
        <v>0</v>
      </c>
      <c r="L809" s="6">
        <f>SUMIF('NETSUITE ORIGINAL DATA'!$A$8:$A$5000,$A809,'NETSUITE ORIGINAL DATA'!$G$8:$G$5000)</f>
        <v>0</v>
      </c>
      <c r="M809" s="68">
        <f t="shared" si="50"/>
        <v>0</v>
      </c>
      <c r="N809" s="6"/>
      <c r="O809" s="63">
        <f>SUMIF('ORION ORIGINAL DATA'!$A$8:$A$305,$A809,'ORION ORIGINAL DATA'!$E$8:$E$305)-D809</f>
        <v>243</v>
      </c>
      <c r="P809" s="6">
        <f>SUMIF('NETSUITE ORIGINAL DATA'!$A$8:$A$5000,$A809,'NETSUITE ORIGINAL DATA'!$E$8:$E$5000)-SUMIF('NETSUITE ORIGINAL DATA'!$A$8:$A$5000,$A809,'NETSUITE ORIGINAL DATA'!$G$8:$G$5000)</f>
        <v>243</v>
      </c>
      <c r="Q809" s="66">
        <f t="shared" si="51"/>
        <v>0</v>
      </c>
      <c r="R809" s="8"/>
    </row>
    <row r="810" spans="1:18" s="30" customFormat="1" x14ac:dyDescent="0.15">
      <c r="A810" s="15" t="s">
        <v>849</v>
      </c>
      <c r="B810" s="30" t="str">
        <f>IFERROR(VLOOKUP(A810,'NETSUITE ORIGINAL DATA'!$A$8:$J$957,2,FALSE),0)</f>
        <v>GT  Stove Top - Pink</v>
      </c>
      <c r="C810" s="6"/>
      <c r="D810" s="63">
        <f>IFERROR(VLOOKUP($A810,'ORION ORIGINAL DATA'!$A$231:$H$234,3,0),0)</f>
        <v>0</v>
      </c>
      <c r="E810" s="6">
        <f>IFERROR(VLOOKUP($A810,'ORION ORIGINAL DATA'!$A$237:$H$305,3,0),0)</f>
        <v>100</v>
      </c>
      <c r="F810" s="6">
        <f>SUMIF('ORION ORIGINAL DATA'!$A$8:$A$228,$A810,'ORION ORIGINAL DATA'!$C$8:$C$228)</f>
        <v>894</v>
      </c>
      <c r="G810" s="8">
        <f t="shared" si="48"/>
        <v>994</v>
      </c>
      <c r="H810" s="6">
        <f>SUMIF('NETSUITE ORIGINAL DATA'!$A$8:$A$5000,$A810,'NETSUITE ORIGINAL DATA'!$E$8:$E$5000)</f>
        <v>994</v>
      </c>
      <c r="I810" s="66">
        <f t="shared" si="49"/>
        <v>0</v>
      </c>
      <c r="K810" s="63">
        <f>SUMIF('ORION ORIGINAL DATA'!$A$8:$A$305,$A810,'ORION ORIGINAL DATA'!$D$8:$D$305)+D810</f>
        <v>1</v>
      </c>
      <c r="L810" s="6">
        <f>SUMIF('NETSUITE ORIGINAL DATA'!$A$8:$A$5000,$A810,'NETSUITE ORIGINAL DATA'!$G$8:$G$5000)</f>
        <v>1</v>
      </c>
      <c r="M810" s="68">
        <f t="shared" si="50"/>
        <v>0</v>
      </c>
      <c r="N810" s="6"/>
      <c r="O810" s="63">
        <f>SUMIF('ORION ORIGINAL DATA'!$A$8:$A$305,$A810,'ORION ORIGINAL DATA'!$E$8:$E$305)-D810</f>
        <v>993</v>
      </c>
      <c r="P810" s="6">
        <f>SUMIF('NETSUITE ORIGINAL DATA'!$A$8:$A$5000,$A810,'NETSUITE ORIGINAL DATA'!$E$8:$E$5000)-SUMIF('NETSUITE ORIGINAL DATA'!$A$8:$A$5000,$A810,'NETSUITE ORIGINAL DATA'!$G$8:$G$5000)</f>
        <v>993</v>
      </c>
      <c r="Q810" s="66">
        <f t="shared" si="51"/>
        <v>0</v>
      </c>
      <c r="R810" s="8"/>
    </row>
    <row r="811" spans="1:18" s="30" customFormat="1" x14ac:dyDescent="0.15">
      <c r="A811" s="15" t="s">
        <v>850</v>
      </c>
      <c r="B811" s="30" t="str">
        <f>IFERROR(VLOOKUP(A811,'NETSUITE ORIGINAL DATA'!$A$8:$J$957,2,FALSE),0)</f>
        <v>GT  Stove Top - Teal</v>
      </c>
      <c r="C811" s="6"/>
      <c r="D811" s="63">
        <f>IFERROR(VLOOKUP($A811,'ORION ORIGINAL DATA'!$A$231:$H$234,3,0),0)</f>
        <v>0</v>
      </c>
      <c r="E811" s="6">
        <f>IFERROR(VLOOKUP($A811,'ORION ORIGINAL DATA'!$A$237:$H$305,3,0),0)</f>
        <v>0</v>
      </c>
      <c r="F811" s="6">
        <f>SUMIF('ORION ORIGINAL DATA'!$A$8:$A$228,$A811,'ORION ORIGINAL DATA'!$C$8:$C$228)</f>
        <v>0</v>
      </c>
      <c r="G811" s="8">
        <f t="shared" si="48"/>
        <v>0</v>
      </c>
      <c r="H811" s="6">
        <f>SUMIF('NETSUITE ORIGINAL DATA'!$A$8:$A$5000,$A811,'NETSUITE ORIGINAL DATA'!$E$8:$E$5000)</f>
        <v>0</v>
      </c>
      <c r="I811" s="66">
        <f t="shared" si="49"/>
        <v>0</v>
      </c>
      <c r="K811" s="63">
        <f>SUMIF('ORION ORIGINAL DATA'!$A$8:$A$305,$A811,'ORION ORIGINAL DATA'!$D$8:$D$305)+D811</f>
        <v>0</v>
      </c>
      <c r="L811" s="6">
        <f>SUMIF('NETSUITE ORIGINAL DATA'!$A$8:$A$5000,$A811,'NETSUITE ORIGINAL DATA'!$G$8:$G$5000)</f>
        <v>0</v>
      </c>
      <c r="M811" s="68">
        <f t="shared" si="50"/>
        <v>0</v>
      </c>
      <c r="N811" s="6"/>
      <c r="O811" s="63">
        <f>SUMIF('ORION ORIGINAL DATA'!$A$8:$A$305,$A811,'ORION ORIGINAL DATA'!$E$8:$E$305)-D811</f>
        <v>0</v>
      </c>
      <c r="P811" s="6">
        <f>SUMIF('NETSUITE ORIGINAL DATA'!$A$8:$A$5000,$A811,'NETSUITE ORIGINAL DATA'!$E$8:$E$5000)-SUMIF('NETSUITE ORIGINAL DATA'!$A$8:$A$5000,$A811,'NETSUITE ORIGINAL DATA'!$G$8:$G$5000)</f>
        <v>0</v>
      </c>
      <c r="Q811" s="66">
        <f t="shared" si="51"/>
        <v>0</v>
      </c>
      <c r="R811" s="8"/>
    </row>
    <row r="812" spans="1:18" s="30" customFormat="1" x14ac:dyDescent="0.15">
      <c r="A812" s="15" t="s">
        <v>852</v>
      </c>
      <c r="B812" s="30" t="str">
        <f>IFERROR(VLOOKUP(A812,'NETSUITE ORIGINAL DATA'!$A$8:$J$957,2,FALSE),0)</f>
        <v>Green Toys Submarine Assembly - Assortment</v>
      </c>
      <c r="C812" s="6"/>
      <c r="D812" s="63">
        <f>IFERROR(VLOOKUP($A812,'ORION ORIGINAL DATA'!$A$231:$H$234,3,0),0)</f>
        <v>0</v>
      </c>
      <c r="E812" s="6">
        <f>IFERROR(VLOOKUP($A812,'ORION ORIGINAL DATA'!$A$237:$H$305,3,0),0)</f>
        <v>0</v>
      </c>
      <c r="F812" s="6">
        <f>SUMIF('ORION ORIGINAL DATA'!$A$8:$A$228,$A812,'ORION ORIGINAL DATA'!$C$8:$C$228)</f>
        <v>0</v>
      </c>
      <c r="G812" s="8">
        <f t="shared" si="48"/>
        <v>0</v>
      </c>
      <c r="H812" s="6">
        <f>SUMIF('NETSUITE ORIGINAL DATA'!$A$8:$A$5000,$A812,'NETSUITE ORIGINAL DATA'!$E$8:$E$5000)</f>
        <v>0</v>
      </c>
      <c r="I812" s="66">
        <f t="shared" si="49"/>
        <v>0</v>
      </c>
      <c r="K812" s="63">
        <f>SUMIF('ORION ORIGINAL DATA'!$A$8:$A$305,$A812,'ORION ORIGINAL DATA'!$D$8:$D$305)+D812</f>
        <v>0</v>
      </c>
      <c r="L812" s="6">
        <f>SUMIF('NETSUITE ORIGINAL DATA'!$A$8:$A$5000,$A812,'NETSUITE ORIGINAL DATA'!$G$8:$G$5000)</f>
        <v>0</v>
      </c>
      <c r="M812" s="68">
        <f t="shared" si="50"/>
        <v>0</v>
      </c>
      <c r="N812" s="6"/>
      <c r="O812" s="63">
        <f>SUMIF('ORION ORIGINAL DATA'!$A$8:$A$305,$A812,'ORION ORIGINAL DATA'!$E$8:$E$305)-D812</f>
        <v>0</v>
      </c>
      <c r="P812" s="6">
        <f>SUMIF('NETSUITE ORIGINAL DATA'!$A$8:$A$5000,$A812,'NETSUITE ORIGINAL DATA'!$E$8:$E$5000)-SUMIF('NETSUITE ORIGINAL DATA'!$A$8:$A$5000,$A812,'NETSUITE ORIGINAL DATA'!$G$8:$G$5000)</f>
        <v>0</v>
      </c>
      <c r="Q812" s="66">
        <f t="shared" si="51"/>
        <v>0</v>
      </c>
      <c r="R812" s="8"/>
    </row>
    <row r="813" spans="1:18" s="30" customFormat="1" x14ac:dyDescent="0.15">
      <c r="A813" s="15" t="s">
        <v>854</v>
      </c>
      <c r="B813" s="30" t="str">
        <f>IFERROR(VLOOKUP(A813,'NETSUITE ORIGINAL DATA'!$A$8:$J$957,2,FALSE),0)</f>
        <v>GT  Submarine - Purple/Blue</v>
      </c>
      <c r="C813" s="6"/>
      <c r="D813" s="63">
        <f>IFERROR(VLOOKUP($A813,'ORION ORIGINAL DATA'!$A$231:$H$234,3,0),0)</f>
        <v>0</v>
      </c>
      <c r="E813" s="6">
        <f>IFERROR(VLOOKUP($A813,'ORION ORIGINAL DATA'!$A$237:$H$305,3,0),0)</f>
        <v>0</v>
      </c>
      <c r="F813" s="6">
        <f>SUMIF('ORION ORIGINAL DATA'!$A$8:$A$228,$A813,'ORION ORIGINAL DATA'!$C$8:$C$228)</f>
        <v>0</v>
      </c>
      <c r="G813" s="8">
        <f t="shared" si="48"/>
        <v>0</v>
      </c>
      <c r="H813" s="6">
        <f>SUMIF('NETSUITE ORIGINAL DATA'!$A$8:$A$5000,$A813,'NETSUITE ORIGINAL DATA'!$E$8:$E$5000)</f>
        <v>0</v>
      </c>
      <c r="I813" s="66">
        <f t="shared" si="49"/>
        <v>0</v>
      </c>
      <c r="K813" s="63">
        <f>SUMIF('ORION ORIGINAL DATA'!$A$8:$A$305,$A813,'ORION ORIGINAL DATA'!$D$8:$D$305)+D813</f>
        <v>0</v>
      </c>
      <c r="L813" s="6">
        <f>SUMIF('NETSUITE ORIGINAL DATA'!$A$8:$A$5000,$A813,'NETSUITE ORIGINAL DATA'!$G$8:$G$5000)</f>
        <v>0</v>
      </c>
      <c r="M813" s="68">
        <f t="shared" si="50"/>
        <v>0</v>
      </c>
      <c r="N813" s="6"/>
      <c r="O813" s="63">
        <f>SUMIF('ORION ORIGINAL DATA'!$A$8:$A$305,$A813,'ORION ORIGINAL DATA'!$E$8:$E$305)-D813</f>
        <v>0</v>
      </c>
      <c r="P813" s="6">
        <f>SUMIF('NETSUITE ORIGINAL DATA'!$A$8:$A$5000,$A813,'NETSUITE ORIGINAL DATA'!$E$8:$E$5000)-SUMIF('NETSUITE ORIGINAL DATA'!$A$8:$A$5000,$A813,'NETSUITE ORIGINAL DATA'!$G$8:$G$5000)</f>
        <v>0</v>
      </c>
      <c r="Q813" s="66">
        <f t="shared" si="51"/>
        <v>0</v>
      </c>
      <c r="R813" s="8"/>
    </row>
    <row r="814" spans="1:18" s="30" customFormat="1" x14ac:dyDescent="0.15">
      <c r="A814" s="15" t="s">
        <v>856</v>
      </c>
      <c r="B814" s="30" t="str">
        <f>IFERROR(VLOOKUP(A814,'NETSUITE ORIGINAL DATA'!$A$8:$J$957,2,FALSE),0)</f>
        <v>Pink Sugar Bowl Base</v>
      </c>
      <c r="C814" s="6"/>
      <c r="D814" s="63">
        <f>IFERROR(VLOOKUP($A814,'ORION ORIGINAL DATA'!$A$231:$H$234,3,0),0)</f>
        <v>0</v>
      </c>
      <c r="E814" s="6">
        <f>IFERROR(VLOOKUP($A814,'ORION ORIGINAL DATA'!$A$237:$H$305,3,0),0)</f>
        <v>0</v>
      </c>
      <c r="F814" s="6">
        <f>SUMIF('ORION ORIGINAL DATA'!$A$8:$A$228,$A814,'ORION ORIGINAL DATA'!$C$8:$C$228)</f>
        <v>0</v>
      </c>
      <c r="G814" s="8">
        <f t="shared" si="48"/>
        <v>0</v>
      </c>
      <c r="H814" s="6">
        <f>SUMIF('NETSUITE ORIGINAL DATA'!$A$8:$A$5000,$A814,'NETSUITE ORIGINAL DATA'!$E$8:$E$5000)</f>
        <v>0</v>
      </c>
      <c r="I814" s="66">
        <f t="shared" si="49"/>
        <v>0</v>
      </c>
      <c r="K814" s="63">
        <f>SUMIF('ORION ORIGINAL DATA'!$A$8:$A$305,$A814,'ORION ORIGINAL DATA'!$D$8:$D$305)+D814</f>
        <v>0</v>
      </c>
      <c r="L814" s="6">
        <f>SUMIF('NETSUITE ORIGINAL DATA'!$A$8:$A$5000,$A814,'NETSUITE ORIGINAL DATA'!$G$8:$G$5000)</f>
        <v>0</v>
      </c>
      <c r="M814" s="68">
        <f t="shared" si="50"/>
        <v>0</v>
      </c>
      <c r="N814" s="6"/>
      <c r="O814" s="63">
        <f>SUMIF('ORION ORIGINAL DATA'!$A$8:$A$305,$A814,'ORION ORIGINAL DATA'!$E$8:$E$305)-D814</f>
        <v>0</v>
      </c>
      <c r="P814" s="6">
        <f>SUMIF('NETSUITE ORIGINAL DATA'!$A$8:$A$5000,$A814,'NETSUITE ORIGINAL DATA'!$E$8:$E$5000)-SUMIF('NETSUITE ORIGINAL DATA'!$A$8:$A$5000,$A814,'NETSUITE ORIGINAL DATA'!$G$8:$G$5000)</f>
        <v>0</v>
      </c>
      <c r="Q814" s="66">
        <f t="shared" si="51"/>
        <v>0</v>
      </c>
      <c r="R814" s="8"/>
    </row>
    <row r="815" spans="1:18" s="30" customFormat="1" x14ac:dyDescent="0.15">
      <c r="A815" s="15" t="s">
        <v>857</v>
      </c>
      <c r="B815" s="30" t="str">
        <f>IFERROR(VLOOKUP(A815,'NETSUITE ORIGINAL DATA'!$A$8:$J$957,2,FALSE),0)</f>
        <v>Purple Sugar Bowl Base - Holes added 07/15/2013</v>
      </c>
      <c r="C815" s="6"/>
      <c r="D815" s="63">
        <f>IFERROR(VLOOKUP($A815,'ORION ORIGINAL DATA'!$A$231:$H$234,3,0),0)</f>
        <v>0</v>
      </c>
      <c r="E815" s="6">
        <f>IFERROR(VLOOKUP($A815,'ORION ORIGINAL DATA'!$A$237:$H$305,3,0),0)</f>
        <v>0</v>
      </c>
      <c r="F815" s="6">
        <f>SUMIF('ORION ORIGINAL DATA'!$A$8:$A$228,$A815,'ORION ORIGINAL DATA'!$C$8:$C$228)</f>
        <v>0</v>
      </c>
      <c r="G815" s="8">
        <f t="shared" si="48"/>
        <v>0</v>
      </c>
      <c r="H815" s="6">
        <f>SUMIF('NETSUITE ORIGINAL DATA'!$A$8:$A$5000,$A815,'NETSUITE ORIGINAL DATA'!$E$8:$E$5000)</f>
        <v>0</v>
      </c>
      <c r="I815" s="66">
        <f t="shared" si="49"/>
        <v>0</v>
      </c>
      <c r="K815" s="63">
        <f>SUMIF('ORION ORIGINAL DATA'!$A$8:$A$305,$A815,'ORION ORIGINAL DATA'!$D$8:$D$305)+D815</f>
        <v>0</v>
      </c>
      <c r="L815" s="6">
        <f>SUMIF('NETSUITE ORIGINAL DATA'!$A$8:$A$5000,$A815,'NETSUITE ORIGINAL DATA'!$G$8:$G$5000)</f>
        <v>0</v>
      </c>
      <c r="M815" s="68">
        <f t="shared" si="50"/>
        <v>0</v>
      </c>
      <c r="N815" s="6"/>
      <c r="O815" s="63">
        <f>SUMIF('ORION ORIGINAL DATA'!$A$8:$A$305,$A815,'ORION ORIGINAL DATA'!$E$8:$E$305)-D815</f>
        <v>0</v>
      </c>
      <c r="P815" s="6">
        <f>SUMIF('NETSUITE ORIGINAL DATA'!$A$8:$A$5000,$A815,'NETSUITE ORIGINAL DATA'!$E$8:$E$5000)-SUMIF('NETSUITE ORIGINAL DATA'!$A$8:$A$5000,$A815,'NETSUITE ORIGINAL DATA'!$G$8:$G$5000)</f>
        <v>0</v>
      </c>
      <c r="Q815" s="66">
        <f t="shared" si="51"/>
        <v>0</v>
      </c>
      <c r="R815" s="8"/>
    </row>
    <row r="816" spans="1:18" s="30" customFormat="1" x14ac:dyDescent="0.15">
      <c r="A816" s="15" t="s">
        <v>858</v>
      </c>
      <c r="B816" s="30" t="str">
        <f>IFERROR(VLOOKUP(A816,'NETSUITE ORIGINAL DATA'!$A$8:$J$957,2,FALSE),0)</f>
        <v>PBK Pink Sugar Bowl Base 2013 - Holes added 07/15/2013</v>
      </c>
      <c r="C816" s="6"/>
      <c r="D816" s="63">
        <f>IFERROR(VLOOKUP($A816,'ORION ORIGINAL DATA'!$A$231:$H$234,3,0),0)</f>
        <v>0</v>
      </c>
      <c r="E816" s="6">
        <f>IFERROR(VLOOKUP($A816,'ORION ORIGINAL DATA'!$A$237:$H$305,3,0),0)</f>
        <v>0</v>
      </c>
      <c r="F816" s="6">
        <f>SUMIF('ORION ORIGINAL DATA'!$A$8:$A$228,$A816,'ORION ORIGINAL DATA'!$C$8:$C$228)</f>
        <v>0</v>
      </c>
      <c r="G816" s="8">
        <f t="shared" si="48"/>
        <v>0</v>
      </c>
      <c r="H816" s="6">
        <f>SUMIF('NETSUITE ORIGINAL DATA'!$A$8:$A$5000,$A816,'NETSUITE ORIGINAL DATA'!$E$8:$E$5000)</f>
        <v>0</v>
      </c>
      <c r="I816" s="66">
        <f t="shared" si="49"/>
        <v>0</v>
      </c>
      <c r="K816" s="63">
        <f>SUMIF('ORION ORIGINAL DATA'!$A$8:$A$305,$A816,'ORION ORIGINAL DATA'!$D$8:$D$305)+D816</f>
        <v>0</v>
      </c>
      <c r="L816" s="6">
        <f>SUMIF('NETSUITE ORIGINAL DATA'!$A$8:$A$5000,$A816,'NETSUITE ORIGINAL DATA'!$G$8:$G$5000)</f>
        <v>0</v>
      </c>
      <c r="M816" s="68">
        <f t="shared" si="50"/>
        <v>0</v>
      </c>
      <c r="N816" s="6"/>
      <c r="O816" s="63">
        <f>SUMIF('ORION ORIGINAL DATA'!$A$8:$A$305,$A816,'ORION ORIGINAL DATA'!$E$8:$E$305)-D816</f>
        <v>0</v>
      </c>
      <c r="P816" s="6">
        <f>SUMIF('NETSUITE ORIGINAL DATA'!$A$8:$A$5000,$A816,'NETSUITE ORIGINAL DATA'!$E$8:$E$5000)-SUMIF('NETSUITE ORIGINAL DATA'!$A$8:$A$5000,$A816,'NETSUITE ORIGINAL DATA'!$G$8:$G$5000)</f>
        <v>0</v>
      </c>
      <c r="Q816" s="66">
        <f t="shared" si="51"/>
        <v>0</v>
      </c>
      <c r="R816" s="8"/>
    </row>
    <row r="817" spans="1:18" s="30" customFormat="1" x14ac:dyDescent="0.15">
      <c r="A817" s="15" t="s">
        <v>859</v>
      </c>
      <c r="B817" s="30" t="str">
        <f>IFERROR(VLOOKUP(A817,'NETSUITE ORIGINAL DATA'!$A$8:$J$957,2,FALSE),0)</f>
        <v>Sugar Bowl Base - Holes added - Yellow 129C - CC10106976WE</v>
      </c>
      <c r="C817" s="6"/>
      <c r="D817" s="63">
        <f>IFERROR(VLOOKUP($A817,'ORION ORIGINAL DATA'!$A$231:$H$234,3,0),0)</f>
        <v>0</v>
      </c>
      <c r="E817" s="6">
        <f>IFERROR(VLOOKUP($A817,'ORION ORIGINAL DATA'!$A$237:$H$305,3,0),0)</f>
        <v>0</v>
      </c>
      <c r="F817" s="6">
        <f>SUMIF('ORION ORIGINAL DATA'!$A$8:$A$228,$A817,'ORION ORIGINAL DATA'!$C$8:$C$228)</f>
        <v>0</v>
      </c>
      <c r="G817" s="8">
        <f t="shared" si="48"/>
        <v>0</v>
      </c>
      <c r="H817" s="6">
        <f>SUMIF('NETSUITE ORIGINAL DATA'!$A$8:$A$5000,$A817,'NETSUITE ORIGINAL DATA'!$E$8:$E$5000)</f>
        <v>0</v>
      </c>
      <c r="I817" s="66">
        <f t="shared" si="49"/>
        <v>0</v>
      </c>
      <c r="K817" s="63">
        <f>SUMIF('ORION ORIGINAL DATA'!$A$8:$A$305,$A817,'ORION ORIGINAL DATA'!$D$8:$D$305)+D817</f>
        <v>0</v>
      </c>
      <c r="L817" s="6">
        <f>SUMIF('NETSUITE ORIGINAL DATA'!$A$8:$A$5000,$A817,'NETSUITE ORIGINAL DATA'!$G$8:$G$5000)</f>
        <v>0</v>
      </c>
      <c r="M817" s="68">
        <f t="shared" si="50"/>
        <v>0</v>
      </c>
      <c r="N817" s="6"/>
      <c r="O817" s="63">
        <f>SUMIF('ORION ORIGINAL DATA'!$A$8:$A$305,$A817,'ORION ORIGINAL DATA'!$E$8:$E$305)-D817</f>
        <v>0</v>
      </c>
      <c r="P817" s="6">
        <f>SUMIF('NETSUITE ORIGINAL DATA'!$A$8:$A$5000,$A817,'NETSUITE ORIGINAL DATA'!$E$8:$E$5000)-SUMIF('NETSUITE ORIGINAL DATA'!$A$8:$A$5000,$A817,'NETSUITE ORIGINAL DATA'!$G$8:$G$5000)</f>
        <v>0</v>
      </c>
      <c r="Q817" s="66">
        <f t="shared" si="51"/>
        <v>0</v>
      </c>
      <c r="R817" s="8"/>
    </row>
    <row r="818" spans="1:18" s="30" customFormat="1" x14ac:dyDescent="0.15">
      <c r="A818" s="15" t="s">
        <v>72</v>
      </c>
      <c r="B818" s="30" t="str">
        <f>IFERROR(VLOOKUP(A818,'NETSUITE ORIGINAL DATA'!$A$8:$J$957,2,FALSE),0)</f>
        <v>Sand &amp; Water Play Sand Bucket w. Stacking Cups....</v>
      </c>
      <c r="C818" s="6"/>
      <c r="D818" s="63">
        <f>IFERROR(VLOOKUP($A818,'ORION ORIGINAL DATA'!$A$231:$H$234,3,0),0)</f>
        <v>0</v>
      </c>
      <c r="E818" s="6">
        <f>IFERROR(VLOOKUP($A818,'ORION ORIGINAL DATA'!$A$237:$H$305,3,0),0)</f>
        <v>0</v>
      </c>
      <c r="F818" s="6">
        <f>SUMIF('ORION ORIGINAL DATA'!$A$8:$A$228,$A818,'ORION ORIGINAL DATA'!$C$8:$C$228)</f>
        <v>0</v>
      </c>
      <c r="G818" s="8">
        <f t="shared" si="48"/>
        <v>0</v>
      </c>
      <c r="H818" s="6">
        <f>SUMIF('NETSUITE ORIGINAL DATA'!$A$8:$A$5000,$A818,'NETSUITE ORIGINAL DATA'!$E$8:$E$5000)</f>
        <v>0</v>
      </c>
      <c r="I818" s="66">
        <f t="shared" si="49"/>
        <v>0</v>
      </c>
      <c r="K818" s="63">
        <f>SUMIF('ORION ORIGINAL DATA'!$A$8:$A$305,$A818,'ORION ORIGINAL DATA'!$D$8:$D$305)+D818</f>
        <v>0</v>
      </c>
      <c r="L818" s="6">
        <f>SUMIF('NETSUITE ORIGINAL DATA'!$A$8:$A$5000,$A818,'NETSUITE ORIGINAL DATA'!$G$8:$G$5000)</f>
        <v>0</v>
      </c>
      <c r="M818" s="68">
        <f t="shared" si="50"/>
        <v>0</v>
      </c>
      <c r="N818" s="6"/>
      <c r="O818" s="63">
        <f>SUMIF('ORION ORIGINAL DATA'!$A$8:$A$305,$A818,'ORION ORIGINAL DATA'!$E$8:$E$305)-D818</f>
        <v>0</v>
      </c>
      <c r="P818" s="6">
        <f>SUMIF('NETSUITE ORIGINAL DATA'!$A$8:$A$5000,$A818,'NETSUITE ORIGINAL DATA'!$E$8:$E$5000)-SUMIF('NETSUITE ORIGINAL DATA'!$A$8:$A$5000,$A818,'NETSUITE ORIGINAL DATA'!$G$8:$G$5000)</f>
        <v>0</v>
      </c>
      <c r="Q818" s="66">
        <f t="shared" si="51"/>
        <v>0</v>
      </c>
      <c r="R818" s="8"/>
    </row>
    <row r="819" spans="1:18" s="30" customFormat="1" x14ac:dyDescent="0.15">
      <c r="A819" s="15" t="s">
        <v>73</v>
      </c>
      <c r="B819" s="30" t="str">
        <f>IFERROR(VLOOKUP(A819,'NETSUITE ORIGINAL DATA'!$A$8:$J$957,2,FALSE),0)</f>
        <v>Sand &amp; Water Play Sand Bucket w. Sport Boats &amp; Tools......</v>
      </c>
      <c r="C819" s="6"/>
      <c r="D819" s="63">
        <f>IFERROR(VLOOKUP($A819,'ORION ORIGINAL DATA'!$A$231:$H$234,3,0),0)</f>
        <v>0</v>
      </c>
      <c r="E819" s="6">
        <f>IFERROR(VLOOKUP($A819,'ORION ORIGINAL DATA'!$A$237:$H$305,3,0),0)</f>
        <v>0</v>
      </c>
      <c r="F819" s="6">
        <f>SUMIF('ORION ORIGINAL DATA'!$A$8:$A$228,$A819,'ORION ORIGINAL DATA'!$C$8:$C$228)</f>
        <v>376</v>
      </c>
      <c r="G819" s="8">
        <f t="shared" si="48"/>
        <v>376</v>
      </c>
      <c r="H819" s="6">
        <f>SUMIF('NETSUITE ORIGINAL DATA'!$A$8:$A$5000,$A819,'NETSUITE ORIGINAL DATA'!$E$8:$E$5000)</f>
        <v>376</v>
      </c>
      <c r="I819" s="66">
        <f t="shared" si="49"/>
        <v>0</v>
      </c>
      <c r="K819" s="63">
        <f>SUMIF('ORION ORIGINAL DATA'!$A$8:$A$305,$A819,'ORION ORIGINAL DATA'!$D$8:$D$305)+D819</f>
        <v>8</v>
      </c>
      <c r="L819" s="6">
        <f>SUMIF('NETSUITE ORIGINAL DATA'!$A$8:$A$5000,$A819,'NETSUITE ORIGINAL DATA'!$G$8:$G$5000)</f>
        <v>8</v>
      </c>
      <c r="M819" s="68">
        <f t="shared" si="50"/>
        <v>0</v>
      </c>
      <c r="N819" s="6"/>
      <c r="O819" s="63">
        <f>SUMIF('ORION ORIGINAL DATA'!$A$8:$A$305,$A819,'ORION ORIGINAL DATA'!$E$8:$E$305)-D819</f>
        <v>368</v>
      </c>
      <c r="P819" s="6">
        <f>SUMIF('NETSUITE ORIGINAL DATA'!$A$8:$A$5000,$A819,'NETSUITE ORIGINAL DATA'!$E$8:$E$5000)-SUMIF('NETSUITE ORIGINAL DATA'!$A$8:$A$5000,$A819,'NETSUITE ORIGINAL DATA'!$G$8:$G$5000)</f>
        <v>368</v>
      </c>
      <c r="Q819" s="66">
        <f t="shared" si="51"/>
        <v>0</v>
      </c>
      <c r="R819" s="8"/>
    </row>
    <row r="820" spans="1:18" s="30" customFormat="1" x14ac:dyDescent="0.15">
      <c r="A820" s="15" t="s">
        <v>74</v>
      </c>
      <c r="B820" s="30" t="str">
        <f>IFERROR(VLOOKUP(A820,'NETSUITE ORIGINAL DATA'!$A$8:$J$957,2,FALSE),0)</f>
        <v>Sand &amp; Water Super Sets: Bucket with Cups (TYC)</v>
      </c>
      <c r="C820" s="6"/>
      <c r="D820" s="63">
        <f>IFERROR(VLOOKUP($A820,'ORION ORIGINAL DATA'!$A$231:$H$234,3,0),0)</f>
        <v>0</v>
      </c>
      <c r="E820" s="6">
        <f>IFERROR(VLOOKUP($A820,'ORION ORIGINAL DATA'!$A$237:$H$305,3,0),0)</f>
        <v>0</v>
      </c>
      <c r="F820" s="6">
        <f>SUMIF('ORION ORIGINAL DATA'!$A$8:$A$228,$A820,'ORION ORIGINAL DATA'!$C$8:$C$228)</f>
        <v>0</v>
      </c>
      <c r="G820" s="8">
        <f t="shared" si="48"/>
        <v>0</v>
      </c>
      <c r="H820" s="6">
        <f>SUMIF('NETSUITE ORIGINAL DATA'!$A$8:$A$5000,$A820,'NETSUITE ORIGINAL DATA'!$E$8:$E$5000)</f>
        <v>0</v>
      </c>
      <c r="I820" s="66">
        <f t="shared" si="49"/>
        <v>0</v>
      </c>
      <c r="K820" s="63">
        <f>SUMIF('ORION ORIGINAL DATA'!$A$8:$A$305,$A820,'ORION ORIGINAL DATA'!$D$8:$D$305)+D820</f>
        <v>0</v>
      </c>
      <c r="L820" s="6">
        <f>SUMIF('NETSUITE ORIGINAL DATA'!$A$8:$A$5000,$A820,'NETSUITE ORIGINAL DATA'!$G$8:$G$5000)</f>
        <v>0</v>
      </c>
      <c r="M820" s="68">
        <f t="shared" si="50"/>
        <v>0</v>
      </c>
      <c r="N820" s="6"/>
      <c r="O820" s="63">
        <f>SUMIF('ORION ORIGINAL DATA'!$A$8:$A$305,$A820,'ORION ORIGINAL DATA'!$E$8:$E$305)-D820</f>
        <v>0</v>
      </c>
      <c r="P820" s="6">
        <f>SUMIF('NETSUITE ORIGINAL DATA'!$A$8:$A$5000,$A820,'NETSUITE ORIGINAL DATA'!$E$8:$E$5000)-SUMIF('NETSUITE ORIGINAL DATA'!$A$8:$A$5000,$A820,'NETSUITE ORIGINAL DATA'!$G$8:$G$5000)</f>
        <v>0</v>
      </c>
      <c r="Q820" s="66">
        <f t="shared" si="51"/>
        <v>0</v>
      </c>
      <c r="R820" s="8"/>
    </row>
    <row r="821" spans="1:18" s="30" customFormat="1" x14ac:dyDescent="0.15">
      <c r="A821" s="15" t="s">
        <v>75</v>
      </c>
      <c r="B821" s="30" t="str">
        <f>IFERROR(VLOOKUP(A821,'NETSUITE ORIGINAL DATA'!$A$8:$J$957,2,FALSE),0)</f>
        <v>Sand &amp; Water Play Buckets sold separately....</v>
      </c>
      <c r="C821" s="6"/>
      <c r="D821" s="63">
        <f>IFERROR(VLOOKUP($A821,'ORION ORIGINAL DATA'!$A$231:$H$234,3,0),0)</f>
        <v>0</v>
      </c>
      <c r="E821" s="6">
        <f>IFERROR(VLOOKUP($A821,'ORION ORIGINAL DATA'!$A$237:$H$305,3,0),0)</f>
        <v>0</v>
      </c>
      <c r="F821" s="6">
        <f>SUMIF('ORION ORIGINAL DATA'!$A$8:$A$228,$A821,'ORION ORIGINAL DATA'!$C$8:$C$228)</f>
        <v>0</v>
      </c>
      <c r="G821" s="8">
        <f t="shared" si="48"/>
        <v>0</v>
      </c>
      <c r="H821" s="6">
        <f>SUMIF('NETSUITE ORIGINAL DATA'!$A$8:$A$5000,$A821,'NETSUITE ORIGINAL DATA'!$E$8:$E$5000)</f>
        <v>0</v>
      </c>
      <c r="I821" s="66">
        <f t="shared" si="49"/>
        <v>0</v>
      </c>
      <c r="K821" s="63">
        <f>SUMIF('ORION ORIGINAL DATA'!$A$8:$A$305,$A821,'ORION ORIGINAL DATA'!$D$8:$D$305)+D821</f>
        <v>0</v>
      </c>
      <c r="L821" s="6">
        <f>SUMIF('NETSUITE ORIGINAL DATA'!$A$8:$A$5000,$A821,'NETSUITE ORIGINAL DATA'!$G$8:$G$5000)</f>
        <v>0</v>
      </c>
      <c r="M821" s="68">
        <f t="shared" si="50"/>
        <v>0</v>
      </c>
      <c r="N821" s="6"/>
      <c r="O821" s="63">
        <f>SUMIF('ORION ORIGINAL DATA'!$A$8:$A$305,$A821,'ORION ORIGINAL DATA'!$E$8:$E$305)-D821</f>
        <v>0</v>
      </c>
      <c r="P821" s="6">
        <f>SUMIF('NETSUITE ORIGINAL DATA'!$A$8:$A$5000,$A821,'NETSUITE ORIGINAL DATA'!$E$8:$E$5000)-SUMIF('NETSUITE ORIGINAL DATA'!$A$8:$A$5000,$A821,'NETSUITE ORIGINAL DATA'!$G$8:$G$5000)</f>
        <v>0</v>
      </c>
      <c r="Q821" s="66">
        <f t="shared" si="51"/>
        <v>0</v>
      </c>
      <c r="R821" s="8"/>
    </row>
    <row r="822" spans="1:18" s="30" customFormat="1" x14ac:dyDescent="0.15">
      <c r="A822" s="15" t="s">
        <v>76</v>
      </c>
      <c r="B822" s="30" t="str">
        <f>IFERROR(VLOOKUP(A822,'NETSUITE ORIGINAL DATA'!$A$8:$J$957,2,FALSE),0)</f>
        <v>Sand &amp; Water Play Dump Truck w. Scooper....</v>
      </c>
      <c r="C822" s="6"/>
      <c r="D822" s="63">
        <f>IFERROR(VLOOKUP($A822,'ORION ORIGINAL DATA'!$A$231:$H$234,3,0),0)</f>
        <v>0</v>
      </c>
      <c r="E822" s="6">
        <f>IFERROR(VLOOKUP($A822,'ORION ORIGINAL DATA'!$A$237:$H$305,3,0),0)</f>
        <v>0</v>
      </c>
      <c r="F822" s="6">
        <f>SUMIF('ORION ORIGINAL DATA'!$A$8:$A$228,$A822,'ORION ORIGINAL DATA'!$C$8:$C$228)</f>
        <v>0</v>
      </c>
      <c r="G822" s="8">
        <f t="shared" si="48"/>
        <v>0</v>
      </c>
      <c r="H822" s="6">
        <f>SUMIF('NETSUITE ORIGINAL DATA'!$A$8:$A$5000,$A822,'NETSUITE ORIGINAL DATA'!$E$8:$E$5000)</f>
        <v>0</v>
      </c>
      <c r="I822" s="66">
        <f t="shared" si="49"/>
        <v>0</v>
      </c>
      <c r="K822" s="63">
        <f>SUMIF('ORION ORIGINAL DATA'!$A$8:$A$305,$A822,'ORION ORIGINAL DATA'!$D$8:$D$305)+D822</f>
        <v>0</v>
      </c>
      <c r="L822" s="6">
        <f>SUMIF('NETSUITE ORIGINAL DATA'!$A$8:$A$5000,$A822,'NETSUITE ORIGINAL DATA'!$G$8:$G$5000)</f>
        <v>0</v>
      </c>
      <c r="M822" s="68">
        <f t="shared" si="50"/>
        <v>0</v>
      </c>
      <c r="N822" s="6"/>
      <c r="O822" s="63">
        <f>SUMIF('ORION ORIGINAL DATA'!$A$8:$A$305,$A822,'ORION ORIGINAL DATA'!$E$8:$E$305)-D822</f>
        <v>0</v>
      </c>
      <c r="P822" s="6">
        <f>SUMIF('NETSUITE ORIGINAL DATA'!$A$8:$A$5000,$A822,'NETSUITE ORIGINAL DATA'!$E$8:$E$5000)-SUMIF('NETSUITE ORIGINAL DATA'!$A$8:$A$5000,$A822,'NETSUITE ORIGINAL DATA'!$G$8:$G$5000)</f>
        <v>0</v>
      </c>
      <c r="Q822" s="66">
        <f t="shared" si="51"/>
        <v>0</v>
      </c>
      <c r="R822" s="8"/>
    </row>
    <row r="823" spans="1:18" s="30" customFormat="1" x14ac:dyDescent="0.15">
      <c r="A823" s="15" t="s">
        <v>77</v>
      </c>
      <c r="B823" s="30" t="str">
        <f>IFERROR(VLOOKUP(A823,'NETSUITE ORIGINAL DATA'!$A$8:$J$957,2,FALSE),0)</f>
        <v>Sand &amp; Water Play Dump Truck w. Boat &amp; Sand Tools....</v>
      </c>
      <c r="C823" s="6"/>
      <c r="D823" s="63">
        <f>IFERROR(VLOOKUP($A823,'ORION ORIGINAL DATA'!$A$231:$H$234,3,0),0)</f>
        <v>0</v>
      </c>
      <c r="E823" s="6">
        <f>IFERROR(VLOOKUP($A823,'ORION ORIGINAL DATA'!$A$237:$H$305,3,0),0)</f>
        <v>0</v>
      </c>
      <c r="F823" s="6">
        <f>SUMIF('ORION ORIGINAL DATA'!$A$8:$A$228,$A823,'ORION ORIGINAL DATA'!$C$8:$C$228)</f>
        <v>2</v>
      </c>
      <c r="G823" s="8">
        <f t="shared" si="48"/>
        <v>2</v>
      </c>
      <c r="H823" s="6">
        <f>SUMIF('NETSUITE ORIGINAL DATA'!$A$8:$A$5000,$A823,'NETSUITE ORIGINAL DATA'!$E$8:$E$5000)</f>
        <v>2</v>
      </c>
      <c r="I823" s="66">
        <f t="shared" si="49"/>
        <v>0</v>
      </c>
      <c r="K823" s="63">
        <f>SUMIF('ORION ORIGINAL DATA'!$A$8:$A$305,$A823,'ORION ORIGINAL DATA'!$D$8:$D$305)+D823</f>
        <v>0</v>
      </c>
      <c r="L823" s="6">
        <f>SUMIF('NETSUITE ORIGINAL DATA'!$A$8:$A$5000,$A823,'NETSUITE ORIGINAL DATA'!$G$8:$G$5000)</f>
        <v>0</v>
      </c>
      <c r="M823" s="68">
        <f t="shared" si="50"/>
        <v>0</v>
      </c>
      <c r="N823" s="6"/>
      <c r="O823" s="63">
        <f>SUMIF('ORION ORIGINAL DATA'!$A$8:$A$305,$A823,'ORION ORIGINAL DATA'!$E$8:$E$305)-D823</f>
        <v>2</v>
      </c>
      <c r="P823" s="6">
        <f>SUMIF('NETSUITE ORIGINAL DATA'!$A$8:$A$5000,$A823,'NETSUITE ORIGINAL DATA'!$E$8:$E$5000)-SUMIF('NETSUITE ORIGINAL DATA'!$A$8:$A$5000,$A823,'NETSUITE ORIGINAL DATA'!$G$8:$G$5000)</f>
        <v>2</v>
      </c>
      <c r="Q823" s="66">
        <f t="shared" si="51"/>
        <v>0</v>
      </c>
      <c r="R823" s="8"/>
    </row>
    <row r="824" spans="1:18" s="30" customFormat="1" x14ac:dyDescent="0.15">
      <c r="A824" s="15" t="s">
        <v>78</v>
      </c>
      <c r="B824" s="30" t="str">
        <f>IFERROR(VLOOKUP(A824,'NETSUITE ORIGINAL DATA'!$A$8:$J$957,2,FALSE),0)</f>
        <v>Sand &amp; Water Deluxe Sets: Dump Truck (YT) with Scooper</v>
      </c>
      <c r="C824" s="6"/>
      <c r="D824" s="63">
        <f>IFERROR(VLOOKUP($A824,'ORION ORIGINAL DATA'!$A$231:$H$234,3,0),0)</f>
        <v>0</v>
      </c>
      <c r="E824" s="6">
        <f>IFERROR(VLOOKUP($A824,'ORION ORIGINAL DATA'!$A$237:$H$305,3,0),0)</f>
        <v>0</v>
      </c>
      <c r="F824" s="6">
        <f>SUMIF('ORION ORIGINAL DATA'!$A$8:$A$228,$A824,'ORION ORIGINAL DATA'!$C$8:$C$228)</f>
        <v>1</v>
      </c>
      <c r="G824" s="8">
        <f t="shared" si="48"/>
        <v>1</v>
      </c>
      <c r="H824" s="6">
        <f>SUMIF('NETSUITE ORIGINAL DATA'!$A$8:$A$5000,$A824,'NETSUITE ORIGINAL DATA'!$E$8:$E$5000)</f>
        <v>1</v>
      </c>
      <c r="I824" s="66">
        <f t="shared" si="49"/>
        <v>0</v>
      </c>
      <c r="K824" s="63">
        <f>SUMIF('ORION ORIGINAL DATA'!$A$8:$A$305,$A824,'ORION ORIGINAL DATA'!$D$8:$D$305)+D824</f>
        <v>0</v>
      </c>
      <c r="L824" s="6">
        <f>SUMIF('NETSUITE ORIGINAL DATA'!$A$8:$A$5000,$A824,'NETSUITE ORIGINAL DATA'!$G$8:$G$5000)</f>
        <v>0</v>
      </c>
      <c r="M824" s="68">
        <f t="shared" si="50"/>
        <v>0</v>
      </c>
      <c r="N824" s="6"/>
      <c r="O824" s="63">
        <f>SUMIF('ORION ORIGINAL DATA'!$A$8:$A$305,$A824,'ORION ORIGINAL DATA'!$E$8:$E$305)-D824</f>
        <v>1</v>
      </c>
      <c r="P824" s="6">
        <f>SUMIF('NETSUITE ORIGINAL DATA'!$A$8:$A$5000,$A824,'NETSUITE ORIGINAL DATA'!$E$8:$E$5000)-SUMIF('NETSUITE ORIGINAL DATA'!$A$8:$A$5000,$A824,'NETSUITE ORIGINAL DATA'!$G$8:$G$5000)</f>
        <v>1</v>
      </c>
      <c r="Q824" s="66">
        <f t="shared" si="51"/>
        <v>0</v>
      </c>
      <c r="R824" s="8"/>
    </row>
    <row r="825" spans="1:18" s="30" customFormat="1" x14ac:dyDescent="0.15">
      <c r="A825" s="15" t="s">
        <v>79</v>
      </c>
      <c r="B825" s="30" t="str">
        <f>IFERROR(VLOOKUP(A825,'NETSUITE ORIGINAL DATA'!$A$8:$J$957,2,FALSE),0)</f>
        <v>Sand &amp; Water Deluxe Sets: Dump Truck (OB) with Boat (BB)</v>
      </c>
      <c r="C825" s="6"/>
      <c r="D825" s="63">
        <f>IFERROR(VLOOKUP($A825,'ORION ORIGINAL DATA'!$A$231:$H$234,3,0),0)</f>
        <v>0</v>
      </c>
      <c r="E825" s="6">
        <f>IFERROR(VLOOKUP($A825,'ORION ORIGINAL DATA'!$A$237:$H$305,3,0),0)</f>
        <v>0</v>
      </c>
      <c r="F825" s="6">
        <f>SUMIF('ORION ORIGINAL DATA'!$A$8:$A$228,$A825,'ORION ORIGINAL DATA'!$C$8:$C$228)</f>
        <v>784</v>
      </c>
      <c r="G825" s="8">
        <f t="shared" si="48"/>
        <v>784</v>
      </c>
      <c r="H825" s="6">
        <f>SUMIF('NETSUITE ORIGINAL DATA'!$A$8:$A$5000,$A825,'NETSUITE ORIGINAL DATA'!$E$8:$E$5000)</f>
        <v>784</v>
      </c>
      <c r="I825" s="66">
        <f t="shared" si="49"/>
        <v>0</v>
      </c>
      <c r="K825" s="63">
        <f>SUMIF('ORION ORIGINAL DATA'!$A$8:$A$305,$A825,'ORION ORIGINAL DATA'!$D$8:$D$305)+D825</f>
        <v>0</v>
      </c>
      <c r="L825" s="6">
        <f>SUMIF('NETSUITE ORIGINAL DATA'!$A$8:$A$5000,$A825,'NETSUITE ORIGINAL DATA'!$G$8:$G$5000)</f>
        <v>0</v>
      </c>
      <c r="M825" s="68">
        <f t="shared" si="50"/>
        <v>0</v>
      </c>
      <c r="N825" s="6"/>
      <c r="O825" s="63">
        <f>SUMIF('ORION ORIGINAL DATA'!$A$8:$A$305,$A825,'ORION ORIGINAL DATA'!$E$8:$E$305)-D825</f>
        <v>784</v>
      </c>
      <c r="P825" s="6">
        <f>SUMIF('NETSUITE ORIGINAL DATA'!$A$8:$A$5000,$A825,'NETSUITE ORIGINAL DATA'!$E$8:$E$5000)-SUMIF('NETSUITE ORIGINAL DATA'!$A$8:$A$5000,$A825,'NETSUITE ORIGINAL DATA'!$G$8:$G$5000)</f>
        <v>784</v>
      </c>
      <c r="Q825" s="66">
        <f t="shared" si="51"/>
        <v>0</v>
      </c>
      <c r="R825" s="8"/>
    </row>
    <row r="826" spans="1:18" s="30" customFormat="1" x14ac:dyDescent="0.15">
      <c r="A826" s="15" t="s">
        <v>80</v>
      </c>
      <c r="B826" s="30" t="str">
        <f>IFERROR(VLOOKUP(A826,'NETSUITE ORIGINAL DATA'!$A$8:$J$957,2,FALSE),0)</f>
        <v>Sand &amp; Water Essentials: Dumper - Blue</v>
      </c>
      <c r="C826" s="6"/>
      <c r="D826" s="63">
        <f>IFERROR(VLOOKUP($A826,'ORION ORIGINAL DATA'!$A$231:$H$234,3,0),0)</f>
        <v>0</v>
      </c>
      <c r="E826" s="6">
        <f>IFERROR(VLOOKUP($A826,'ORION ORIGINAL DATA'!$A$237:$H$305,3,0),0)</f>
        <v>0</v>
      </c>
      <c r="F826" s="6">
        <f>SUMIF('ORION ORIGINAL DATA'!$A$8:$A$228,$A826,'ORION ORIGINAL DATA'!$C$8:$C$228)</f>
        <v>558</v>
      </c>
      <c r="G826" s="8">
        <f t="shared" si="48"/>
        <v>558</v>
      </c>
      <c r="H826" s="6">
        <f>SUMIF('NETSUITE ORIGINAL DATA'!$A$8:$A$5000,$A826,'NETSUITE ORIGINAL DATA'!$E$8:$E$5000)</f>
        <v>558</v>
      </c>
      <c r="I826" s="66">
        <f t="shared" si="49"/>
        <v>0</v>
      </c>
      <c r="K826" s="63">
        <f>SUMIF('ORION ORIGINAL DATA'!$A$8:$A$305,$A826,'ORION ORIGINAL DATA'!$D$8:$D$305)+D826</f>
        <v>0</v>
      </c>
      <c r="L826" s="6">
        <f>SUMIF('NETSUITE ORIGINAL DATA'!$A$8:$A$5000,$A826,'NETSUITE ORIGINAL DATA'!$G$8:$G$5000)</f>
        <v>0</v>
      </c>
      <c r="M826" s="68">
        <f t="shared" si="50"/>
        <v>0</v>
      </c>
      <c r="N826" s="6"/>
      <c r="O826" s="63">
        <f>SUMIF('ORION ORIGINAL DATA'!$A$8:$A$305,$A826,'ORION ORIGINAL DATA'!$E$8:$E$305)-D826</f>
        <v>558</v>
      </c>
      <c r="P826" s="6">
        <f>SUMIF('NETSUITE ORIGINAL DATA'!$A$8:$A$5000,$A826,'NETSUITE ORIGINAL DATA'!$E$8:$E$5000)-SUMIF('NETSUITE ORIGINAL DATA'!$A$8:$A$5000,$A826,'NETSUITE ORIGINAL DATA'!$G$8:$G$5000)</f>
        <v>558</v>
      </c>
      <c r="Q826" s="66">
        <f t="shared" si="51"/>
        <v>0</v>
      </c>
      <c r="R826" s="8"/>
    </row>
    <row r="827" spans="1:18" s="30" customFormat="1" x14ac:dyDescent="0.15">
      <c r="A827" s="15" t="s">
        <v>82</v>
      </c>
      <c r="B827" s="30" t="str">
        <f>IFERROR(VLOOKUP(A827,'NETSUITE ORIGINAL DATA'!$A$8:$J$957,2,FALSE),0)</f>
        <v>Sand &amp; Water Play Rescue Boat w. Helicopter....</v>
      </c>
      <c r="C827" s="6"/>
      <c r="D827" s="63">
        <f>IFERROR(VLOOKUP($A827,'ORION ORIGINAL DATA'!$A$231:$H$234,3,0),0)</f>
        <v>0</v>
      </c>
      <c r="E827" s="6">
        <f>IFERROR(VLOOKUP($A827,'ORION ORIGINAL DATA'!$A$237:$H$305,3,0),0)</f>
        <v>0</v>
      </c>
      <c r="F827" s="6">
        <f>SUMIF('ORION ORIGINAL DATA'!$A$8:$A$228,$A827,'ORION ORIGINAL DATA'!$C$8:$C$228)</f>
        <v>0</v>
      </c>
      <c r="G827" s="8">
        <f t="shared" si="48"/>
        <v>0</v>
      </c>
      <c r="H827" s="6">
        <f>SUMIF('NETSUITE ORIGINAL DATA'!$A$8:$A$5000,$A827,'NETSUITE ORIGINAL DATA'!$E$8:$E$5000)</f>
        <v>0</v>
      </c>
      <c r="I827" s="66">
        <f t="shared" si="49"/>
        <v>0</v>
      </c>
      <c r="K827" s="63">
        <f>SUMIF('ORION ORIGINAL DATA'!$A$8:$A$305,$A827,'ORION ORIGINAL DATA'!$D$8:$D$305)+D827</f>
        <v>0</v>
      </c>
      <c r="L827" s="6">
        <f>SUMIF('NETSUITE ORIGINAL DATA'!$A$8:$A$5000,$A827,'NETSUITE ORIGINAL DATA'!$G$8:$G$5000)</f>
        <v>0</v>
      </c>
      <c r="M827" s="68">
        <f t="shared" si="50"/>
        <v>0</v>
      </c>
      <c r="N827" s="6"/>
      <c r="O827" s="63">
        <f>SUMIF('ORION ORIGINAL DATA'!$A$8:$A$305,$A827,'ORION ORIGINAL DATA'!$E$8:$E$305)-D827</f>
        <v>0</v>
      </c>
      <c r="P827" s="6">
        <f>SUMIF('NETSUITE ORIGINAL DATA'!$A$8:$A$5000,$A827,'NETSUITE ORIGINAL DATA'!$E$8:$E$5000)-SUMIF('NETSUITE ORIGINAL DATA'!$A$8:$A$5000,$A827,'NETSUITE ORIGINAL DATA'!$G$8:$G$5000)</f>
        <v>0</v>
      </c>
      <c r="Q827" s="66">
        <f t="shared" si="51"/>
        <v>0</v>
      </c>
      <c r="R827" s="8"/>
    </row>
    <row r="828" spans="1:18" s="30" customFormat="1" x14ac:dyDescent="0.15">
      <c r="A828" s="15" t="s">
        <v>83</v>
      </c>
      <c r="B828" s="30" t="str">
        <f>IFERROR(VLOOKUP(A828,'NETSUITE ORIGINAL DATA'!$A$8:$J$957,2,FALSE),0)</f>
        <v>Sand &amp; Water Play Rescue Boat w. Helicopter V2</v>
      </c>
      <c r="C828" s="6"/>
      <c r="D828" s="63">
        <f>IFERROR(VLOOKUP($A828,'ORION ORIGINAL DATA'!$A$231:$H$234,3,0),0)</f>
        <v>0</v>
      </c>
      <c r="E828" s="6">
        <f>IFERROR(VLOOKUP($A828,'ORION ORIGINAL DATA'!$A$237:$H$305,3,0),0)</f>
        <v>0</v>
      </c>
      <c r="F828" s="6">
        <f>SUMIF('ORION ORIGINAL DATA'!$A$8:$A$228,$A828,'ORION ORIGINAL DATA'!$C$8:$C$228)</f>
        <v>4</v>
      </c>
      <c r="G828" s="8">
        <f t="shared" si="48"/>
        <v>4</v>
      </c>
      <c r="H828" s="6">
        <f>SUMIF('NETSUITE ORIGINAL DATA'!$A$8:$A$5000,$A828,'NETSUITE ORIGINAL DATA'!$E$8:$E$5000)</f>
        <v>4</v>
      </c>
      <c r="I828" s="66">
        <f t="shared" si="49"/>
        <v>0</v>
      </c>
      <c r="K828" s="63">
        <f>SUMIF('ORION ORIGINAL DATA'!$A$8:$A$305,$A828,'ORION ORIGINAL DATA'!$D$8:$D$305)+D828</f>
        <v>0</v>
      </c>
      <c r="L828" s="6">
        <f>SUMIF('NETSUITE ORIGINAL DATA'!$A$8:$A$5000,$A828,'NETSUITE ORIGINAL DATA'!$G$8:$G$5000)</f>
        <v>0</v>
      </c>
      <c r="M828" s="68">
        <f t="shared" si="50"/>
        <v>0</v>
      </c>
      <c r="N828" s="6"/>
      <c r="O828" s="63">
        <f>SUMIF('ORION ORIGINAL DATA'!$A$8:$A$305,$A828,'ORION ORIGINAL DATA'!$E$8:$E$305)-D828</f>
        <v>4</v>
      </c>
      <c r="P828" s="6">
        <f>SUMIF('NETSUITE ORIGINAL DATA'!$A$8:$A$5000,$A828,'NETSUITE ORIGINAL DATA'!$E$8:$E$5000)-SUMIF('NETSUITE ORIGINAL DATA'!$A$8:$A$5000,$A828,'NETSUITE ORIGINAL DATA'!$G$8:$G$5000)</f>
        <v>4</v>
      </c>
      <c r="Q828" s="66">
        <f t="shared" si="51"/>
        <v>0</v>
      </c>
      <c r="R828" s="8"/>
    </row>
    <row r="829" spans="1:18" s="30" customFormat="1" x14ac:dyDescent="0.15">
      <c r="A829" s="15" t="s">
        <v>84</v>
      </c>
      <c r="B829" s="30" t="str">
        <f>IFERROR(VLOOKUP(A829,'NETSUITE ORIGINAL DATA'!$A$8:$J$957,2,FALSE),0)</f>
        <v>Sand &amp; Water Play Sport Boats w. Rake and Shovel......</v>
      </c>
      <c r="C829" s="6"/>
      <c r="D829" s="63">
        <f>IFERROR(VLOOKUP($A829,'ORION ORIGINAL DATA'!$A$231:$H$234,3,0),0)</f>
        <v>0</v>
      </c>
      <c r="E829" s="6">
        <f>IFERROR(VLOOKUP($A829,'ORION ORIGINAL DATA'!$A$237:$H$305,3,0),0)</f>
        <v>0</v>
      </c>
      <c r="F829" s="6">
        <f>SUMIF('ORION ORIGINAL DATA'!$A$8:$A$228,$A829,'ORION ORIGINAL DATA'!$C$8:$C$228)</f>
        <v>888</v>
      </c>
      <c r="G829" s="8">
        <f t="shared" si="48"/>
        <v>888</v>
      </c>
      <c r="H829" s="6">
        <f>SUMIF('NETSUITE ORIGINAL DATA'!$A$8:$A$5000,$A829,'NETSUITE ORIGINAL DATA'!$E$8:$E$5000)</f>
        <v>888</v>
      </c>
      <c r="I829" s="66">
        <f t="shared" si="49"/>
        <v>0</v>
      </c>
      <c r="K829" s="63">
        <f>SUMIF('ORION ORIGINAL DATA'!$A$8:$A$305,$A829,'ORION ORIGINAL DATA'!$D$8:$D$305)+D829</f>
        <v>0</v>
      </c>
      <c r="L829" s="6">
        <f>SUMIF('NETSUITE ORIGINAL DATA'!$A$8:$A$5000,$A829,'NETSUITE ORIGINAL DATA'!$G$8:$G$5000)</f>
        <v>0</v>
      </c>
      <c r="M829" s="68">
        <f t="shared" si="50"/>
        <v>0</v>
      </c>
      <c r="N829" s="6"/>
      <c r="O829" s="63">
        <f>SUMIF('ORION ORIGINAL DATA'!$A$8:$A$305,$A829,'ORION ORIGINAL DATA'!$E$8:$E$305)-D829</f>
        <v>888</v>
      </c>
      <c r="P829" s="6">
        <f>SUMIF('NETSUITE ORIGINAL DATA'!$A$8:$A$5000,$A829,'NETSUITE ORIGINAL DATA'!$E$8:$E$5000)-SUMIF('NETSUITE ORIGINAL DATA'!$A$8:$A$5000,$A829,'NETSUITE ORIGINAL DATA'!$G$8:$G$5000)</f>
        <v>888</v>
      </c>
      <c r="Q829" s="66">
        <f t="shared" si="51"/>
        <v>0</v>
      </c>
      <c r="R829" s="8"/>
    </row>
    <row r="830" spans="1:18" s="30" customFormat="1" x14ac:dyDescent="0.15">
      <c r="A830" s="15" t="s">
        <v>85</v>
      </c>
      <c r="B830" s="30" t="str">
        <f>IFERROR(VLOOKUP(A830,'NETSUITE ORIGINAL DATA'!$A$8:$J$957,2,FALSE),0)</f>
        <v>Sand &amp; Water Play Scooper w. Rake and Shovel....</v>
      </c>
      <c r="C830" s="6"/>
      <c r="D830" s="63">
        <f>IFERROR(VLOOKUP($A830,'ORION ORIGINAL DATA'!$A$231:$H$234,3,0),0)</f>
        <v>0</v>
      </c>
      <c r="E830" s="6">
        <f>IFERROR(VLOOKUP($A830,'ORION ORIGINAL DATA'!$A$237:$H$305,3,0),0)</f>
        <v>0</v>
      </c>
      <c r="F830" s="6">
        <f>SUMIF('ORION ORIGINAL DATA'!$A$8:$A$228,$A830,'ORION ORIGINAL DATA'!$C$8:$C$228)</f>
        <v>0</v>
      </c>
      <c r="G830" s="8">
        <f t="shared" si="48"/>
        <v>0</v>
      </c>
      <c r="H830" s="6">
        <f>SUMIF('NETSUITE ORIGINAL DATA'!$A$8:$A$5000,$A830,'NETSUITE ORIGINAL DATA'!$E$8:$E$5000)</f>
        <v>0</v>
      </c>
      <c r="I830" s="66">
        <f t="shared" si="49"/>
        <v>0</v>
      </c>
      <c r="K830" s="63">
        <f>SUMIF('ORION ORIGINAL DATA'!$A$8:$A$305,$A830,'ORION ORIGINAL DATA'!$D$8:$D$305)+D830</f>
        <v>0</v>
      </c>
      <c r="L830" s="6">
        <f>SUMIF('NETSUITE ORIGINAL DATA'!$A$8:$A$5000,$A830,'NETSUITE ORIGINAL DATA'!$G$8:$G$5000)</f>
        <v>0</v>
      </c>
      <c r="M830" s="68">
        <f t="shared" si="50"/>
        <v>0</v>
      </c>
      <c r="N830" s="6"/>
      <c r="O830" s="63">
        <f>SUMIF('ORION ORIGINAL DATA'!$A$8:$A$305,$A830,'ORION ORIGINAL DATA'!$E$8:$E$305)-D830</f>
        <v>0</v>
      </c>
      <c r="P830" s="6">
        <f>SUMIF('NETSUITE ORIGINAL DATA'!$A$8:$A$5000,$A830,'NETSUITE ORIGINAL DATA'!$E$8:$E$5000)-SUMIF('NETSUITE ORIGINAL DATA'!$A$8:$A$5000,$A830,'NETSUITE ORIGINAL DATA'!$G$8:$G$5000)</f>
        <v>0</v>
      </c>
      <c r="Q830" s="66">
        <f t="shared" si="51"/>
        <v>0</v>
      </c>
      <c r="R830" s="8"/>
    </row>
    <row r="831" spans="1:18" s="30" customFormat="1" x14ac:dyDescent="0.15">
      <c r="A831" s="15" t="s">
        <v>86</v>
      </c>
      <c r="B831" s="30" t="str">
        <f>IFERROR(VLOOKUP(A831,'NETSUITE ORIGINAL DATA'!$A$8:$J$957,2,FALSE),0)</f>
        <v>Sand &amp; Water Play Scooper w. Rake and Shovel V2</v>
      </c>
      <c r="C831" s="6"/>
      <c r="D831" s="63">
        <f>IFERROR(VLOOKUP($A831,'ORION ORIGINAL DATA'!$A$231:$H$234,3,0),0)</f>
        <v>0</v>
      </c>
      <c r="E831" s="6">
        <f>IFERROR(VLOOKUP($A831,'ORION ORIGINAL DATA'!$A$237:$H$305,3,0),0)</f>
        <v>0</v>
      </c>
      <c r="F831" s="6">
        <f>SUMIF('ORION ORIGINAL DATA'!$A$8:$A$228,$A831,'ORION ORIGINAL DATA'!$C$8:$C$228)</f>
        <v>6</v>
      </c>
      <c r="G831" s="8">
        <f t="shared" si="48"/>
        <v>6</v>
      </c>
      <c r="H831" s="6">
        <f>SUMIF('NETSUITE ORIGINAL DATA'!$A$8:$A$5000,$A831,'NETSUITE ORIGINAL DATA'!$E$8:$E$5000)</f>
        <v>6</v>
      </c>
      <c r="I831" s="66">
        <f t="shared" si="49"/>
        <v>0</v>
      </c>
      <c r="K831" s="63">
        <f>SUMIF('ORION ORIGINAL DATA'!$A$8:$A$305,$A831,'ORION ORIGINAL DATA'!$D$8:$D$305)+D831</f>
        <v>0</v>
      </c>
      <c r="L831" s="6">
        <f>SUMIF('NETSUITE ORIGINAL DATA'!$A$8:$A$5000,$A831,'NETSUITE ORIGINAL DATA'!$G$8:$G$5000)</f>
        <v>0</v>
      </c>
      <c r="M831" s="68">
        <f t="shared" si="50"/>
        <v>0</v>
      </c>
      <c r="N831" s="6"/>
      <c r="O831" s="63">
        <f>SUMIF('ORION ORIGINAL DATA'!$A$8:$A$305,$A831,'ORION ORIGINAL DATA'!$E$8:$E$305)-D831</f>
        <v>6</v>
      </c>
      <c r="P831" s="6">
        <f>SUMIF('NETSUITE ORIGINAL DATA'!$A$8:$A$5000,$A831,'NETSUITE ORIGINAL DATA'!$E$8:$E$5000)-SUMIF('NETSUITE ORIGINAL DATA'!$A$8:$A$5000,$A831,'NETSUITE ORIGINAL DATA'!$G$8:$G$5000)</f>
        <v>6</v>
      </c>
      <c r="Q831" s="66">
        <f t="shared" si="51"/>
        <v>0</v>
      </c>
      <c r="R831" s="8"/>
    </row>
    <row r="832" spans="1:18" s="30" customFormat="1" x14ac:dyDescent="0.15">
      <c r="A832" s="15" t="s">
        <v>87</v>
      </c>
      <c r="B832" s="30" t="str">
        <f>IFERROR(VLOOKUP(A832,'NETSUITE ORIGINAL DATA'!$A$8:$J$957,2,FALSE),0)</f>
        <v>Sand &amp; Water Seaplane w. Rake and Shovel....</v>
      </c>
      <c r="C832" s="6"/>
      <c r="D832" s="63">
        <f>IFERROR(VLOOKUP($A832,'ORION ORIGINAL DATA'!$A$231:$H$234,3,0),0)</f>
        <v>0</v>
      </c>
      <c r="E832" s="6">
        <f>IFERROR(VLOOKUP($A832,'ORION ORIGINAL DATA'!$A$237:$H$305,3,0),0)</f>
        <v>0</v>
      </c>
      <c r="F832" s="6">
        <f>SUMIF('ORION ORIGINAL DATA'!$A$8:$A$228,$A832,'ORION ORIGINAL DATA'!$C$8:$C$228)</f>
        <v>0</v>
      </c>
      <c r="G832" s="8">
        <f t="shared" si="48"/>
        <v>0</v>
      </c>
      <c r="H832" s="6">
        <f>SUMIF('NETSUITE ORIGINAL DATA'!$A$8:$A$5000,$A832,'NETSUITE ORIGINAL DATA'!$E$8:$E$5000)</f>
        <v>0</v>
      </c>
      <c r="I832" s="66">
        <f t="shared" si="49"/>
        <v>0</v>
      </c>
      <c r="K832" s="63">
        <f>SUMIF('ORION ORIGINAL DATA'!$A$8:$A$305,$A832,'ORION ORIGINAL DATA'!$D$8:$D$305)+D832</f>
        <v>0</v>
      </c>
      <c r="L832" s="6">
        <f>SUMIF('NETSUITE ORIGINAL DATA'!$A$8:$A$5000,$A832,'NETSUITE ORIGINAL DATA'!$G$8:$G$5000)</f>
        <v>0</v>
      </c>
      <c r="M832" s="68">
        <f t="shared" si="50"/>
        <v>0</v>
      </c>
      <c r="N832" s="6"/>
      <c r="O832" s="63">
        <f>SUMIF('ORION ORIGINAL DATA'!$A$8:$A$305,$A832,'ORION ORIGINAL DATA'!$E$8:$E$305)-D832</f>
        <v>0</v>
      </c>
      <c r="P832" s="6">
        <f>SUMIF('NETSUITE ORIGINAL DATA'!$A$8:$A$5000,$A832,'NETSUITE ORIGINAL DATA'!$E$8:$E$5000)-SUMIF('NETSUITE ORIGINAL DATA'!$A$8:$A$5000,$A832,'NETSUITE ORIGINAL DATA'!$G$8:$G$5000)</f>
        <v>0</v>
      </c>
      <c r="Q832" s="66">
        <f t="shared" si="51"/>
        <v>0</v>
      </c>
      <c r="R832" s="8"/>
    </row>
    <row r="833" spans="1:18" s="30" customFormat="1" x14ac:dyDescent="0.15">
      <c r="A833" s="15" t="s">
        <v>860</v>
      </c>
      <c r="B833" s="30" t="str">
        <f>IFERROR(VLOOKUP(A833,'NETSUITE ORIGINAL DATA'!$A$8:$J$957,2,FALSE),0)</f>
        <v>Citrus Lane Tool Set Insert - Used for TACL-1076</v>
      </c>
      <c r="C833" s="6"/>
      <c r="D833" s="63">
        <f>IFERROR(VLOOKUP($A833,'ORION ORIGINAL DATA'!$A$231:$H$234,3,0),0)</f>
        <v>0</v>
      </c>
      <c r="E833" s="6">
        <f>IFERROR(VLOOKUP($A833,'ORION ORIGINAL DATA'!$A$237:$H$305,3,0),0)</f>
        <v>0</v>
      </c>
      <c r="F833" s="6">
        <f>SUMIF('ORION ORIGINAL DATA'!$A$8:$A$228,$A833,'ORION ORIGINAL DATA'!$C$8:$C$228)</f>
        <v>0</v>
      </c>
      <c r="G833" s="8">
        <f t="shared" si="48"/>
        <v>0</v>
      </c>
      <c r="H833" s="6">
        <f>SUMIF('NETSUITE ORIGINAL DATA'!$A$8:$A$5000,$A833,'NETSUITE ORIGINAL DATA'!$E$8:$E$5000)</f>
        <v>0</v>
      </c>
      <c r="I833" s="66">
        <f t="shared" si="49"/>
        <v>0</v>
      </c>
      <c r="K833" s="63">
        <f>SUMIF('ORION ORIGINAL DATA'!$A$8:$A$305,$A833,'ORION ORIGINAL DATA'!$D$8:$D$305)+D833</f>
        <v>0</v>
      </c>
      <c r="L833" s="6">
        <f>SUMIF('NETSUITE ORIGINAL DATA'!$A$8:$A$5000,$A833,'NETSUITE ORIGINAL DATA'!$G$8:$G$5000)</f>
        <v>0</v>
      </c>
      <c r="M833" s="68">
        <f t="shared" si="50"/>
        <v>0</v>
      </c>
      <c r="N833" s="6"/>
      <c r="O833" s="63">
        <f>SUMIF('ORION ORIGINAL DATA'!$A$8:$A$305,$A833,'ORION ORIGINAL DATA'!$E$8:$E$305)-D833</f>
        <v>0</v>
      </c>
      <c r="P833" s="6">
        <f>SUMIF('NETSUITE ORIGINAL DATA'!$A$8:$A$5000,$A833,'NETSUITE ORIGINAL DATA'!$E$8:$E$5000)-SUMIF('NETSUITE ORIGINAL DATA'!$A$8:$A$5000,$A833,'NETSUITE ORIGINAL DATA'!$G$8:$G$5000)</f>
        <v>0</v>
      </c>
      <c r="Q833" s="66">
        <f t="shared" si="51"/>
        <v>0</v>
      </c>
      <c r="R833" s="8"/>
    </row>
    <row r="834" spans="1:18" s="30" customFormat="1" x14ac:dyDescent="0.15">
      <c r="A834" s="15" t="s">
        <v>861</v>
      </c>
      <c r="B834" s="30" t="str">
        <f>IFERROR(VLOOKUP(A834,'NETSUITE ORIGINAL DATA'!$A$8:$J$957,2,FALSE),0)</f>
        <v>Citrus Lane Tool Set Insert - Used for TBCL-1077</v>
      </c>
      <c r="C834" s="6"/>
      <c r="D834" s="63">
        <f>IFERROR(VLOOKUP($A834,'ORION ORIGINAL DATA'!$A$231:$H$234,3,0),0)</f>
        <v>0</v>
      </c>
      <c r="E834" s="6">
        <f>IFERROR(VLOOKUP($A834,'ORION ORIGINAL DATA'!$A$237:$H$305,3,0),0)</f>
        <v>0</v>
      </c>
      <c r="F834" s="6">
        <f>SUMIF('ORION ORIGINAL DATA'!$A$8:$A$228,$A834,'ORION ORIGINAL DATA'!$C$8:$C$228)</f>
        <v>0</v>
      </c>
      <c r="G834" s="8">
        <f t="shared" si="48"/>
        <v>0</v>
      </c>
      <c r="H834" s="6">
        <f>SUMIF('NETSUITE ORIGINAL DATA'!$A$8:$A$5000,$A834,'NETSUITE ORIGINAL DATA'!$E$8:$E$5000)</f>
        <v>0</v>
      </c>
      <c r="I834" s="66">
        <f t="shared" si="49"/>
        <v>0</v>
      </c>
      <c r="K834" s="63">
        <f>SUMIF('ORION ORIGINAL DATA'!$A$8:$A$305,$A834,'ORION ORIGINAL DATA'!$D$8:$D$305)+D834</f>
        <v>0</v>
      </c>
      <c r="L834" s="6">
        <f>SUMIF('NETSUITE ORIGINAL DATA'!$A$8:$A$5000,$A834,'NETSUITE ORIGINAL DATA'!$G$8:$G$5000)</f>
        <v>0</v>
      </c>
      <c r="M834" s="68">
        <f t="shared" si="50"/>
        <v>0</v>
      </c>
      <c r="N834" s="6"/>
      <c r="O834" s="63">
        <f>SUMIF('ORION ORIGINAL DATA'!$A$8:$A$305,$A834,'ORION ORIGINAL DATA'!$E$8:$E$305)-D834</f>
        <v>0</v>
      </c>
      <c r="P834" s="6">
        <f>SUMIF('NETSUITE ORIGINAL DATA'!$A$8:$A$5000,$A834,'NETSUITE ORIGINAL DATA'!$E$8:$E$5000)-SUMIF('NETSUITE ORIGINAL DATA'!$A$8:$A$5000,$A834,'NETSUITE ORIGINAL DATA'!$G$8:$G$5000)</f>
        <v>0</v>
      </c>
      <c r="Q834" s="66">
        <f t="shared" si="51"/>
        <v>0</v>
      </c>
      <c r="R834" s="8"/>
    </row>
    <row r="835" spans="1:18" s="30" customFormat="1" x14ac:dyDescent="0.15">
      <c r="A835" s="15" t="s">
        <v>862</v>
      </c>
      <c r="B835" s="30" t="str">
        <f>IFERROR(VLOOKUP(A835,'NETSUITE ORIGINAL DATA'!$A$8:$J$957,2,FALSE),0)</f>
        <v>Green Toys Tug Boat - Blue, Grey, Turquoise</v>
      </c>
      <c r="C835" s="6"/>
      <c r="D835" s="63">
        <f>IFERROR(VLOOKUP($A835,'ORION ORIGINAL DATA'!$A$231:$H$234,3,0),0)</f>
        <v>0</v>
      </c>
      <c r="E835" s="6">
        <f>IFERROR(VLOOKUP($A835,'ORION ORIGINAL DATA'!$A$237:$H$305,3,0),0)</f>
        <v>0</v>
      </c>
      <c r="F835" s="6">
        <f>SUMIF('ORION ORIGINAL DATA'!$A$8:$A$228,$A835,'ORION ORIGINAL DATA'!$C$8:$C$228)</f>
        <v>9</v>
      </c>
      <c r="G835" s="8">
        <f t="shared" si="48"/>
        <v>9</v>
      </c>
      <c r="H835" s="6">
        <f>SUMIF('NETSUITE ORIGINAL DATA'!$A$8:$A$5000,$A835,'NETSUITE ORIGINAL DATA'!$E$8:$E$5000)</f>
        <v>9</v>
      </c>
      <c r="I835" s="66">
        <f t="shared" si="49"/>
        <v>0</v>
      </c>
      <c r="K835" s="63">
        <f>SUMIF('ORION ORIGINAL DATA'!$A$8:$A$305,$A835,'ORION ORIGINAL DATA'!$D$8:$D$305)+D835</f>
        <v>0</v>
      </c>
      <c r="L835" s="6">
        <f>SUMIF('NETSUITE ORIGINAL DATA'!$A$8:$A$5000,$A835,'NETSUITE ORIGINAL DATA'!$G$8:$G$5000)</f>
        <v>0</v>
      </c>
      <c r="M835" s="68">
        <f t="shared" si="50"/>
        <v>0</v>
      </c>
      <c r="N835" s="6"/>
      <c r="O835" s="63">
        <f>SUMIF('ORION ORIGINAL DATA'!$A$8:$A$305,$A835,'ORION ORIGINAL DATA'!$E$8:$E$305)-D835</f>
        <v>9</v>
      </c>
      <c r="P835" s="6">
        <f>SUMIF('NETSUITE ORIGINAL DATA'!$A$8:$A$5000,$A835,'NETSUITE ORIGINAL DATA'!$E$8:$E$5000)-SUMIF('NETSUITE ORIGINAL DATA'!$A$8:$A$5000,$A835,'NETSUITE ORIGINAL DATA'!$G$8:$G$5000)</f>
        <v>9</v>
      </c>
      <c r="Q835" s="66">
        <f t="shared" si="51"/>
        <v>0</v>
      </c>
      <c r="R835" s="8"/>
    </row>
    <row r="836" spans="1:18" s="30" customFormat="1" x14ac:dyDescent="0.15">
      <c r="A836" s="15" t="s">
        <v>863</v>
      </c>
      <c r="B836" s="30" t="str">
        <f>IFERROR(VLOOKUP(A836,'NETSUITE ORIGINAL DATA'!$A$8:$J$957,2,FALSE),0)</f>
        <v>Green Eats Tabletop Set</v>
      </c>
      <c r="C836" s="6"/>
      <c r="D836" s="63">
        <f>IFERROR(VLOOKUP($A836,'ORION ORIGINAL DATA'!$A$231:$H$234,3,0),0)</f>
        <v>0</v>
      </c>
      <c r="E836" s="6">
        <f>IFERROR(VLOOKUP($A836,'ORION ORIGINAL DATA'!$A$237:$H$305,3,0),0)</f>
        <v>0</v>
      </c>
      <c r="F836" s="6">
        <f>SUMIF('ORION ORIGINAL DATA'!$A$8:$A$228,$A836,'ORION ORIGINAL DATA'!$C$8:$C$228)</f>
        <v>4</v>
      </c>
      <c r="G836" s="8">
        <f t="shared" si="48"/>
        <v>4</v>
      </c>
      <c r="H836" s="6">
        <f>SUMIF('NETSUITE ORIGINAL DATA'!$A$8:$A$5000,$A836,'NETSUITE ORIGINAL DATA'!$E$8:$E$5000)</f>
        <v>4</v>
      </c>
      <c r="I836" s="66">
        <f t="shared" si="49"/>
        <v>0</v>
      </c>
      <c r="K836" s="63">
        <f>SUMIF('ORION ORIGINAL DATA'!$A$8:$A$305,$A836,'ORION ORIGINAL DATA'!$D$8:$D$305)+D836</f>
        <v>0</v>
      </c>
      <c r="L836" s="6">
        <f>SUMIF('NETSUITE ORIGINAL DATA'!$A$8:$A$5000,$A836,'NETSUITE ORIGINAL DATA'!$G$8:$G$5000)</f>
        <v>0</v>
      </c>
      <c r="M836" s="68">
        <f t="shared" si="50"/>
        <v>0</v>
      </c>
      <c r="N836" s="6"/>
      <c r="O836" s="63">
        <f>SUMIF('ORION ORIGINAL DATA'!$A$8:$A$305,$A836,'ORION ORIGINAL DATA'!$E$8:$E$305)-D836</f>
        <v>4</v>
      </c>
      <c r="P836" s="6">
        <f>SUMIF('NETSUITE ORIGINAL DATA'!$A$8:$A$5000,$A836,'NETSUITE ORIGINAL DATA'!$E$8:$E$5000)-SUMIF('NETSUITE ORIGINAL DATA'!$A$8:$A$5000,$A836,'NETSUITE ORIGINAL DATA'!$G$8:$G$5000)</f>
        <v>4</v>
      </c>
      <c r="Q836" s="66">
        <f t="shared" si="51"/>
        <v>0</v>
      </c>
      <c r="R836" s="8"/>
    </row>
    <row r="837" spans="1:18" s="30" customFormat="1" x14ac:dyDescent="0.15">
      <c r="A837" s="15" t="s">
        <v>864</v>
      </c>
      <c r="B837" s="30" t="str">
        <f>IFERROR(VLOOKUP(A837,'NETSUITE ORIGINAL DATA'!$A$8:$J$957,2,FALSE),0)</f>
        <v>Toolbox - CC10133673WE Blue</v>
      </c>
      <c r="C837" s="6"/>
      <c r="D837" s="63">
        <f>IFERROR(VLOOKUP($A837,'ORION ORIGINAL DATA'!$A$231:$H$234,3,0),0)</f>
        <v>0</v>
      </c>
      <c r="E837" s="6">
        <f>IFERROR(VLOOKUP($A837,'ORION ORIGINAL DATA'!$A$237:$H$305,3,0),0)</f>
        <v>0</v>
      </c>
      <c r="F837" s="6">
        <f>SUMIF('ORION ORIGINAL DATA'!$A$8:$A$228,$A837,'ORION ORIGINAL DATA'!$C$8:$C$228)</f>
        <v>0</v>
      </c>
      <c r="G837" s="8">
        <f t="shared" si="48"/>
        <v>0</v>
      </c>
      <c r="H837" s="6">
        <f>SUMIF('NETSUITE ORIGINAL DATA'!$A$8:$A$5000,$A837,'NETSUITE ORIGINAL DATA'!$E$8:$E$5000)</f>
        <v>0</v>
      </c>
      <c r="I837" s="66">
        <f t="shared" si="49"/>
        <v>0</v>
      </c>
      <c r="K837" s="63">
        <f>SUMIF('ORION ORIGINAL DATA'!$A$8:$A$305,$A837,'ORION ORIGINAL DATA'!$D$8:$D$305)+D837</f>
        <v>0</v>
      </c>
      <c r="L837" s="6">
        <f>SUMIF('NETSUITE ORIGINAL DATA'!$A$8:$A$5000,$A837,'NETSUITE ORIGINAL DATA'!$G$8:$G$5000)</f>
        <v>0</v>
      </c>
      <c r="M837" s="68">
        <f t="shared" si="50"/>
        <v>0</v>
      </c>
      <c r="N837" s="6"/>
      <c r="O837" s="63">
        <f>SUMIF('ORION ORIGINAL DATA'!$A$8:$A$305,$A837,'ORION ORIGINAL DATA'!$E$8:$E$305)-D837</f>
        <v>0</v>
      </c>
      <c r="P837" s="6">
        <f>SUMIF('NETSUITE ORIGINAL DATA'!$A$8:$A$5000,$A837,'NETSUITE ORIGINAL DATA'!$E$8:$E$5000)-SUMIF('NETSUITE ORIGINAL DATA'!$A$8:$A$5000,$A837,'NETSUITE ORIGINAL DATA'!$G$8:$G$5000)</f>
        <v>0</v>
      </c>
      <c r="Q837" s="66">
        <f t="shared" si="51"/>
        <v>0</v>
      </c>
      <c r="R837" s="8"/>
    </row>
    <row r="838" spans="1:18" s="30" customFormat="1" x14ac:dyDescent="0.15">
      <c r="A838" s="15" t="s">
        <v>865</v>
      </c>
      <c r="B838" s="30" t="str">
        <f>IFERROR(VLOOKUP(A838,'NETSUITE ORIGINAL DATA'!$A$8:$J$957,2,FALSE),0)</f>
        <v>Toolbox - Pink - CC10107335WE</v>
      </c>
      <c r="C838" s="6"/>
      <c r="D838" s="63">
        <f>IFERROR(VLOOKUP($A838,'ORION ORIGINAL DATA'!$A$231:$H$234,3,0),0)</f>
        <v>0</v>
      </c>
      <c r="E838" s="6">
        <f>IFERROR(VLOOKUP($A838,'ORION ORIGINAL DATA'!$A$237:$H$305,3,0),0)</f>
        <v>0</v>
      </c>
      <c r="F838" s="6">
        <f>SUMIF('ORION ORIGINAL DATA'!$A$8:$A$228,$A838,'ORION ORIGINAL DATA'!$C$8:$C$228)</f>
        <v>0</v>
      </c>
      <c r="G838" s="8">
        <f t="shared" si="48"/>
        <v>0</v>
      </c>
      <c r="H838" s="6">
        <f>SUMIF('NETSUITE ORIGINAL DATA'!$A$8:$A$5000,$A838,'NETSUITE ORIGINAL DATA'!$E$8:$E$5000)</f>
        <v>0</v>
      </c>
      <c r="I838" s="66">
        <f t="shared" si="49"/>
        <v>0</v>
      </c>
      <c r="K838" s="63">
        <f>SUMIF('ORION ORIGINAL DATA'!$A$8:$A$305,$A838,'ORION ORIGINAL DATA'!$D$8:$D$305)+D838</f>
        <v>0</v>
      </c>
      <c r="L838" s="6">
        <f>SUMIF('NETSUITE ORIGINAL DATA'!$A$8:$A$5000,$A838,'NETSUITE ORIGINAL DATA'!$G$8:$G$5000)</f>
        <v>0</v>
      </c>
      <c r="M838" s="68">
        <f t="shared" si="50"/>
        <v>0</v>
      </c>
      <c r="N838" s="6"/>
      <c r="O838" s="63">
        <f>SUMIF('ORION ORIGINAL DATA'!$A$8:$A$305,$A838,'ORION ORIGINAL DATA'!$E$8:$E$305)-D838</f>
        <v>0</v>
      </c>
      <c r="P838" s="6">
        <f>SUMIF('NETSUITE ORIGINAL DATA'!$A$8:$A$5000,$A838,'NETSUITE ORIGINAL DATA'!$E$8:$E$5000)-SUMIF('NETSUITE ORIGINAL DATA'!$A$8:$A$5000,$A838,'NETSUITE ORIGINAL DATA'!$G$8:$G$5000)</f>
        <v>0</v>
      </c>
      <c r="Q838" s="66">
        <f t="shared" si="51"/>
        <v>0</v>
      </c>
      <c r="R838" s="8"/>
    </row>
    <row r="839" spans="1:18" s="30" customFormat="1" x14ac:dyDescent="0.15">
      <c r="A839" s="15" t="s">
        <v>1888</v>
      </c>
      <c r="B839" s="30" t="str">
        <f>IFERROR(VLOOKUP(A839,'NETSUITE ORIGINAL DATA'!$A$8:$J$957,2,FALSE),0)</f>
        <v>Green Toys Tide Pool Bath Set</v>
      </c>
      <c r="C839" s="6"/>
      <c r="D839" s="63">
        <f>IFERROR(VLOOKUP($A839,'ORION ORIGINAL DATA'!$A$231:$H$234,3,0),0)</f>
        <v>0</v>
      </c>
      <c r="E839" s="6">
        <f>IFERROR(VLOOKUP($A839,'ORION ORIGINAL DATA'!$A$237:$H$305,3,0),0)</f>
        <v>0</v>
      </c>
      <c r="F839" s="6">
        <f>SUMIF('ORION ORIGINAL DATA'!$A$8:$A$228,$A839,'ORION ORIGINAL DATA'!$C$8:$C$228)</f>
        <v>0</v>
      </c>
      <c r="G839" s="8">
        <f t="shared" si="48"/>
        <v>0</v>
      </c>
      <c r="H839" s="6">
        <f>SUMIF('NETSUITE ORIGINAL DATA'!$A$8:$A$5000,$A839,'NETSUITE ORIGINAL DATA'!$E$8:$E$5000)</f>
        <v>0</v>
      </c>
      <c r="I839" s="66">
        <f t="shared" si="49"/>
        <v>0</v>
      </c>
      <c r="K839" s="63">
        <f>SUMIF('ORION ORIGINAL DATA'!$A$8:$A$305,$A839,'ORION ORIGINAL DATA'!$D$8:$D$305)+D839</f>
        <v>0</v>
      </c>
      <c r="L839" s="6">
        <f>SUMIF('NETSUITE ORIGINAL DATA'!$A$8:$A$5000,$A839,'NETSUITE ORIGINAL DATA'!$G$8:$G$5000)</f>
        <v>0</v>
      </c>
      <c r="M839" s="68">
        <f t="shared" si="50"/>
        <v>0</v>
      </c>
      <c r="N839" s="6"/>
      <c r="O839" s="63">
        <f>SUMIF('ORION ORIGINAL DATA'!$A$8:$A$305,$A839,'ORION ORIGINAL DATA'!$E$8:$E$305)-D839</f>
        <v>0</v>
      </c>
      <c r="P839" s="6">
        <f>SUMIF('NETSUITE ORIGINAL DATA'!$A$8:$A$5000,$A839,'NETSUITE ORIGINAL DATA'!$E$8:$E$5000)-SUMIF('NETSUITE ORIGINAL DATA'!$A$8:$A$5000,$A839,'NETSUITE ORIGINAL DATA'!$G$8:$G$5000)</f>
        <v>0</v>
      </c>
      <c r="Q839" s="66">
        <f t="shared" si="51"/>
        <v>0</v>
      </c>
      <c r="R839" s="8"/>
    </row>
    <row r="840" spans="1:18" s="30" customFormat="1" x14ac:dyDescent="0.15">
      <c r="A840" s="15" t="s">
        <v>90</v>
      </c>
      <c r="B840" s="30" t="str">
        <f>IFERROR(VLOOKUP(A840,'NETSUITE ORIGINAL DATA'!$A$8:$J$957,2,FALSE),0)</f>
        <v>Green Toys Tea Set - Pink - 17 piece set</v>
      </c>
      <c r="C840" s="6"/>
      <c r="D840" s="63">
        <f>IFERROR(VLOOKUP($A840,'ORION ORIGINAL DATA'!$A$231:$H$234,3,0),0)</f>
        <v>0</v>
      </c>
      <c r="E840" s="6">
        <f>IFERROR(VLOOKUP($A840,'ORION ORIGINAL DATA'!$A$237:$H$305,3,0),0)</f>
        <v>0</v>
      </c>
      <c r="F840" s="6">
        <f>SUMIF('ORION ORIGINAL DATA'!$A$8:$A$228,$A840,'ORION ORIGINAL DATA'!$C$8:$C$228)</f>
        <v>0</v>
      </c>
      <c r="G840" s="8">
        <f t="shared" si="48"/>
        <v>0</v>
      </c>
      <c r="H840" s="6">
        <f>SUMIF('NETSUITE ORIGINAL DATA'!$A$8:$A$5000,$A840,'NETSUITE ORIGINAL DATA'!$E$8:$E$5000)</f>
        <v>0</v>
      </c>
      <c r="I840" s="66">
        <f t="shared" si="49"/>
        <v>0</v>
      </c>
      <c r="K840" s="63">
        <f>SUMIF('ORION ORIGINAL DATA'!$A$8:$A$305,$A840,'ORION ORIGINAL DATA'!$D$8:$D$305)+D840</f>
        <v>0</v>
      </c>
      <c r="L840" s="6">
        <f>SUMIF('NETSUITE ORIGINAL DATA'!$A$8:$A$5000,$A840,'NETSUITE ORIGINAL DATA'!$G$8:$G$5000)</f>
        <v>0</v>
      </c>
      <c r="M840" s="68">
        <f t="shared" si="50"/>
        <v>0</v>
      </c>
      <c r="N840" s="6"/>
      <c r="O840" s="63">
        <f>SUMIF('ORION ORIGINAL DATA'!$A$8:$A$305,$A840,'ORION ORIGINAL DATA'!$E$8:$E$305)-D840</f>
        <v>0</v>
      </c>
      <c r="P840" s="6">
        <f>SUMIF('NETSUITE ORIGINAL DATA'!$A$8:$A$5000,$A840,'NETSUITE ORIGINAL DATA'!$E$8:$E$5000)-SUMIF('NETSUITE ORIGINAL DATA'!$A$8:$A$5000,$A840,'NETSUITE ORIGINAL DATA'!$G$8:$G$5000)</f>
        <v>0</v>
      </c>
      <c r="Q840" s="66">
        <f t="shared" si="51"/>
        <v>0</v>
      </c>
      <c r="R840" s="8"/>
    </row>
    <row r="841" spans="1:18" s="30" customFormat="1" x14ac:dyDescent="0.15">
      <c r="A841" s="15" t="s">
        <v>866</v>
      </c>
      <c r="B841" s="30" t="str">
        <f>IFERROR(VLOOKUP(A841,'NETSUITE ORIGINAL DATA'!$A$8:$J$957,2,FALSE),0)</f>
        <v>2017 Tea Retail (Blue) with Inserts</v>
      </c>
      <c r="C841" s="6"/>
      <c r="D841" s="63">
        <f>IFERROR(VLOOKUP($A841,'ORION ORIGINAL DATA'!$A$231:$H$234,3,0),0)</f>
        <v>0</v>
      </c>
      <c r="E841" s="6">
        <f>IFERROR(VLOOKUP($A841,'ORION ORIGINAL DATA'!$A$237:$H$305,3,0),0)</f>
        <v>0</v>
      </c>
      <c r="F841" s="6">
        <f>SUMIF('ORION ORIGINAL DATA'!$A$8:$A$228,$A841,'ORION ORIGINAL DATA'!$C$8:$C$228)</f>
        <v>0</v>
      </c>
      <c r="G841" s="8">
        <f t="shared" si="48"/>
        <v>0</v>
      </c>
      <c r="H841" s="6">
        <f>SUMIF('NETSUITE ORIGINAL DATA'!$A$8:$A$5000,$A841,'NETSUITE ORIGINAL DATA'!$E$8:$E$5000)</f>
        <v>0</v>
      </c>
      <c r="I841" s="66">
        <f t="shared" si="49"/>
        <v>0</v>
      </c>
      <c r="K841" s="63">
        <f>SUMIF('ORION ORIGINAL DATA'!$A$8:$A$305,$A841,'ORION ORIGINAL DATA'!$D$8:$D$305)+D841</f>
        <v>0</v>
      </c>
      <c r="L841" s="6">
        <f>SUMIF('NETSUITE ORIGINAL DATA'!$A$8:$A$5000,$A841,'NETSUITE ORIGINAL DATA'!$G$8:$G$5000)</f>
        <v>0</v>
      </c>
      <c r="M841" s="68">
        <f t="shared" si="50"/>
        <v>0</v>
      </c>
      <c r="N841" s="6"/>
      <c r="O841" s="63">
        <f>SUMIF('ORION ORIGINAL DATA'!$A$8:$A$305,$A841,'ORION ORIGINAL DATA'!$E$8:$E$305)-D841</f>
        <v>0</v>
      </c>
      <c r="P841" s="6">
        <f>SUMIF('NETSUITE ORIGINAL DATA'!$A$8:$A$5000,$A841,'NETSUITE ORIGINAL DATA'!$E$8:$E$5000)-SUMIF('NETSUITE ORIGINAL DATA'!$A$8:$A$5000,$A841,'NETSUITE ORIGINAL DATA'!$G$8:$G$5000)</f>
        <v>0</v>
      </c>
      <c r="Q841" s="66">
        <f t="shared" si="51"/>
        <v>0</v>
      </c>
      <c r="R841" s="8"/>
    </row>
    <row r="842" spans="1:18" s="30" customFormat="1" x14ac:dyDescent="0.15">
      <c r="A842" s="15" t="s">
        <v>867</v>
      </c>
      <c r="B842" s="30" t="str">
        <f>IFERROR(VLOOKUP(A842,'NETSUITE ORIGINAL DATA'!$A$8:$J$957,2,FALSE),0)</f>
        <v>2017 Tea Retail (Purple) with Inserts</v>
      </c>
      <c r="C842" s="6"/>
      <c r="D842" s="63">
        <f>IFERROR(VLOOKUP($A842,'ORION ORIGINAL DATA'!$A$231:$H$234,3,0),0)</f>
        <v>0</v>
      </c>
      <c r="E842" s="6">
        <f>IFERROR(VLOOKUP($A842,'ORION ORIGINAL DATA'!$A$237:$H$305,3,0),0)</f>
        <v>0</v>
      </c>
      <c r="F842" s="6">
        <f>SUMIF('ORION ORIGINAL DATA'!$A$8:$A$228,$A842,'ORION ORIGINAL DATA'!$C$8:$C$228)</f>
        <v>0</v>
      </c>
      <c r="G842" s="8">
        <f t="shared" si="48"/>
        <v>0</v>
      </c>
      <c r="H842" s="6">
        <f>SUMIF('NETSUITE ORIGINAL DATA'!$A$8:$A$5000,$A842,'NETSUITE ORIGINAL DATA'!$E$8:$E$5000)</f>
        <v>0</v>
      </c>
      <c r="I842" s="66">
        <f t="shared" si="49"/>
        <v>0</v>
      </c>
      <c r="K842" s="63">
        <f>SUMIF('ORION ORIGINAL DATA'!$A$8:$A$305,$A842,'ORION ORIGINAL DATA'!$D$8:$D$305)+D842</f>
        <v>0</v>
      </c>
      <c r="L842" s="6">
        <f>SUMIF('NETSUITE ORIGINAL DATA'!$A$8:$A$5000,$A842,'NETSUITE ORIGINAL DATA'!$G$8:$G$5000)</f>
        <v>0</v>
      </c>
      <c r="M842" s="68">
        <f t="shared" si="50"/>
        <v>0</v>
      </c>
      <c r="N842" s="6"/>
      <c r="O842" s="63">
        <f>SUMIF('ORION ORIGINAL DATA'!$A$8:$A$305,$A842,'ORION ORIGINAL DATA'!$E$8:$E$305)-D842</f>
        <v>0</v>
      </c>
      <c r="P842" s="6">
        <f>SUMIF('NETSUITE ORIGINAL DATA'!$A$8:$A$5000,$A842,'NETSUITE ORIGINAL DATA'!$E$8:$E$5000)-SUMIF('NETSUITE ORIGINAL DATA'!$A$8:$A$5000,$A842,'NETSUITE ORIGINAL DATA'!$G$8:$G$5000)</f>
        <v>0</v>
      </c>
      <c r="Q842" s="66">
        <f t="shared" si="51"/>
        <v>0</v>
      </c>
      <c r="R842" s="8"/>
    </row>
    <row r="843" spans="1:18" s="30" customFormat="1" x14ac:dyDescent="0.15">
      <c r="A843" s="15" t="s">
        <v>91</v>
      </c>
      <c r="B843" s="30" t="str">
        <f>IFERROR(VLOOKUP(A843,'NETSUITE ORIGINAL DATA'!$A$8:$J$957,2,FALSE),0)</f>
        <v>Tea For Two - 4 units/case</v>
      </c>
      <c r="C843" s="6"/>
      <c r="D843" s="63">
        <f>IFERROR(VLOOKUP($A843,'ORION ORIGINAL DATA'!$A$231:$H$234,3,0),0)</f>
        <v>0</v>
      </c>
      <c r="E843" s="6">
        <f>IFERROR(VLOOKUP($A843,'ORION ORIGINAL DATA'!$A$237:$H$305,3,0),0)</f>
        <v>0</v>
      </c>
      <c r="F843" s="6">
        <f>SUMIF('ORION ORIGINAL DATA'!$A$8:$A$228,$A843,'ORION ORIGINAL DATA'!$C$8:$C$228)</f>
        <v>0</v>
      </c>
      <c r="G843" s="8">
        <f t="shared" ref="G843:G906" si="52">SUM(D843:F843)</f>
        <v>0</v>
      </c>
      <c r="H843" s="6">
        <f>SUMIF('NETSUITE ORIGINAL DATA'!$A$8:$A$5000,$A843,'NETSUITE ORIGINAL DATA'!$E$8:$E$5000)</f>
        <v>0</v>
      </c>
      <c r="I843" s="66">
        <f t="shared" ref="I843:I906" si="53">SUM(G843-H843)</f>
        <v>0</v>
      </c>
      <c r="K843" s="63">
        <f>SUMIF('ORION ORIGINAL DATA'!$A$8:$A$305,$A843,'ORION ORIGINAL DATA'!$D$8:$D$305)+D843</f>
        <v>0</v>
      </c>
      <c r="L843" s="6">
        <f>SUMIF('NETSUITE ORIGINAL DATA'!$A$8:$A$5000,$A843,'NETSUITE ORIGINAL DATA'!$G$8:$G$5000)</f>
        <v>0</v>
      </c>
      <c r="M843" s="68">
        <f t="shared" ref="M843:M906" si="54">K843-L843</f>
        <v>0</v>
      </c>
      <c r="N843" s="6"/>
      <c r="O843" s="63">
        <f>SUMIF('ORION ORIGINAL DATA'!$A$8:$A$305,$A843,'ORION ORIGINAL DATA'!$E$8:$E$305)-D843</f>
        <v>0</v>
      </c>
      <c r="P843" s="6">
        <f>SUMIF('NETSUITE ORIGINAL DATA'!$A$8:$A$5000,$A843,'NETSUITE ORIGINAL DATA'!$E$8:$E$5000)-SUMIF('NETSUITE ORIGINAL DATA'!$A$8:$A$5000,$A843,'NETSUITE ORIGINAL DATA'!$G$8:$G$5000)</f>
        <v>0</v>
      </c>
      <c r="Q843" s="66">
        <f t="shared" ref="Q843:Q906" si="55">SUM(O843-P843)</f>
        <v>0</v>
      </c>
      <c r="R843" s="8"/>
    </row>
    <row r="844" spans="1:18" s="30" customFormat="1" x14ac:dyDescent="0.15">
      <c r="A844" s="15" t="s">
        <v>92</v>
      </c>
      <c r="B844" s="30" t="str">
        <f>IFERROR(VLOOKUP(A844,'NETSUITE ORIGINAL DATA'!$A$8:$J$957,2,FALSE),0)</f>
        <v>Tea For Two - 3 units/case</v>
      </c>
      <c r="C844" s="6"/>
      <c r="D844" s="63">
        <f>IFERROR(VLOOKUP($A844,'ORION ORIGINAL DATA'!$A$231:$H$234,3,0),0)</f>
        <v>0</v>
      </c>
      <c r="E844" s="6">
        <f>IFERROR(VLOOKUP($A844,'ORION ORIGINAL DATA'!$A$237:$H$305,3,0),0)</f>
        <v>0</v>
      </c>
      <c r="F844" s="6">
        <f>SUMIF('ORION ORIGINAL DATA'!$A$8:$A$228,$A844,'ORION ORIGINAL DATA'!$C$8:$C$228)</f>
        <v>3</v>
      </c>
      <c r="G844" s="8">
        <f t="shared" si="52"/>
        <v>3</v>
      </c>
      <c r="H844" s="6">
        <f>SUMIF('NETSUITE ORIGINAL DATA'!$A$8:$A$5000,$A844,'NETSUITE ORIGINAL DATA'!$E$8:$E$5000)</f>
        <v>3</v>
      </c>
      <c r="I844" s="66">
        <f t="shared" si="53"/>
        <v>0</v>
      </c>
      <c r="K844" s="63">
        <f>SUMIF('ORION ORIGINAL DATA'!$A$8:$A$305,$A844,'ORION ORIGINAL DATA'!$D$8:$D$305)+D844</f>
        <v>0</v>
      </c>
      <c r="L844" s="6">
        <f>SUMIF('NETSUITE ORIGINAL DATA'!$A$8:$A$5000,$A844,'NETSUITE ORIGINAL DATA'!$G$8:$G$5000)</f>
        <v>0</v>
      </c>
      <c r="M844" s="68">
        <f t="shared" si="54"/>
        <v>0</v>
      </c>
      <c r="N844" s="6"/>
      <c r="O844" s="63">
        <f>SUMIF('ORION ORIGINAL DATA'!$A$8:$A$305,$A844,'ORION ORIGINAL DATA'!$E$8:$E$305)-D844</f>
        <v>3</v>
      </c>
      <c r="P844" s="6">
        <f>SUMIF('NETSUITE ORIGINAL DATA'!$A$8:$A$5000,$A844,'NETSUITE ORIGINAL DATA'!$E$8:$E$5000)-SUMIF('NETSUITE ORIGINAL DATA'!$A$8:$A$5000,$A844,'NETSUITE ORIGINAL DATA'!$G$8:$G$5000)</f>
        <v>3</v>
      </c>
      <c r="Q844" s="66">
        <f t="shared" si="55"/>
        <v>0</v>
      </c>
      <c r="R844" s="8"/>
    </row>
    <row r="845" spans="1:18" s="30" customFormat="1" x14ac:dyDescent="0.15">
      <c r="A845" s="15" t="s">
        <v>868</v>
      </c>
      <c r="B845" s="30" t="str">
        <f>IFERROR(VLOOKUP(A845,'NETSUITE ORIGINAL DATA'!$A$8:$J$957,2,FALSE),0)</f>
        <v>Green Toys Construction Truck and Book Display......</v>
      </c>
      <c r="C845" s="6"/>
      <c r="D845" s="63">
        <f>IFERROR(VLOOKUP($A845,'ORION ORIGINAL DATA'!$A$231:$H$234,3,0),0)</f>
        <v>0</v>
      </c>
      <c r="E845" s="6">
        <f>IFERROR(VLOOKUP($A845,'ORION ORIGINAL DATA'!$A$237:$H$305,3,0),0)</f>
        <v>0</v>
      </c>
      <c r="F845" s="6">
        <f>SUMIF('ORION ORIGINAL DATA'!$A$8:$A$228,$A845,'ORION ORIGINAL DATA'!$C$8:$C$228)</f>
        <v>0</v>
      </c>
      <c r="G845" s="8">
        <f t="shared" si="52"/>
        <v>0</v>
      </c>
      <c r="H845" s="6">
        <f>SUMIF('NETSUITE ORIGINAL DATA'!$A$8:$A$5000,$A845,'NETSUITE ORIGINAL DATA'!$E$8:$E$5000)</f>
        <v>0</v>
      </c>
      <c r="I845" s="66">
        <f t="shared" si="53"/>
        <v>0</v>
      </c>
      <c r="K845" s="63">
        <f>SUMIF('ORION ORIGINAL DATA'!$A$8:$A$305,$A845,'ORION ORIGINAL DATA'!$D$8:$D$305)+D845</f>
        <v>0</v>
      </c>
      <c r="L845" s="6">
        <f>SUMIF('NETSUITE ORIGINAL DATA'!$A$8:$A$5000,$A845,'NETSUITE ORIGINAL DATA'!$G$8:$G$5000)</f>
        <v>0</v>
      </c>
      <c r="M845" s="68">
        <f t="shared" si="54"/>
        <v>0</v>
      </c>
      <c r="N845" s="6"/>
      <c r="O845" s="63">
        <f>SUMIF('ORION ORIGINAL DATA'!$A$8:$A$305,$A845,'ORION ORIGINAL DATA'!$E$8:$E$305)-D845</f>
        <v>0</v>
      </c>
      <c r="P845" s="6">
        <f>SUMIF('NETSUITE ORIGINAL DATA'!$A$8:$A$5000,$A845,'NETSUITE ORIGINAL DATA'!$E$8:$E$5000)-SUMIF('NETSUITE ORIGINAL DATA'!$A$8:$A$5000,$A845,'NETSUITE ORIGINAL DATA'!$G$8:$G$5000)</f>
        <v>0</v>
      </c>
      <c r="Q845" s="66">
        <f t="shared" si="55"/>
        <v>0</v>
      </c>
      <c r="R845" s="8"/>
    </row>
    <row r="846" spans="1:18" s="30" customFormat="1" x14ac:dyDescent="0.15">
      <c r="A846" s="15" t="s">
        <v>93</v>
      </c>
      <c r="B846" s="30" t="str">
        <f>IFERROR(VLOOKUP(A846,'NETSUITE ORIGINAL DATA'!$A$8:$J$957,2,FALSE),0)</f>
        <v>TLSB-1019</v>
      </c>
      <c r="C846" s="6"/>
      <c r="D846" s="63">
        <f>IFERROR(VLOOKUP($A846,'ORION ORIGINAL DATA'!$A$231:$H$234,3,0),0)</f>
        <v>0</v>
      </c>
      <c r="E846" s="6">
        <f>IFERROR(VLOOKUP($A846,'ORION ORIGINAL DATA'!$A$237:$H$305,3,0),0)</f>
        <v>0</v>
      </c>
      <c r="F846" s="6">
        <f>SUMIF('ORION ORIGINAL DATA'!$A$8:$A$228,$A846,'ORION ORIGINAL DATA'!$C$8:$C$228)</f>
        <v>0</v>
      </c>
      <c r="G846" s="8">
        <f t="shared" si="52"/>
        <v>0</v>
      </c>
      <c r="H846" s="6">
        <f>SUMIF('NETSUITE ORIGINAL DATA'!$A$8:$A$5000,$A846,'NETSUITE ORIGINAL DATA'!$E$8:$E$5000)</f>
        <v>0</v>
      </c>
      <c r="I846" s="66">
        <f t="shared" si="53"/>
        <v>0</v>
      </c>
      <c r="K846" s="63">
        <f>SUMIF('ORION ORIGINAL DATA'!$A$8:$A$305,$A846,'ORION ORIGINAL DATA'!$D$8:$D$305)+D846</f>
        <v>0</v>
      </c>
      <c r="L846" s="6">
        <f>SUMIF('NETSUITE ORIGINAL DATA'!$A$8:$A$5000,$A846,'NETSUITE ORIGINAL DATA'!$G$8:$G$5000)</f>
        <v>0</v>
      </c>
      <c r="M846" s="68">
        <f t="shared" si="54"/>
        <v>0</v>
      </c>
      <c r="N846" s="6"/>
      <c r="O846" s="63">
        <f>SUMIF('ORION ORIGINAL DATA'!$A$8:$A$305,$A846,'ORION ORIGINAL DATA'!$E$8:$E$305)-D846</f>
        <v>0</v>
      </c>
      <c r="P846" s="6">
        <f>SUMIF('NETSUITE ORIGINAL DATA'!$A$8:$A$5000,$A846,'NETSUITE ORIGINAL DATA'!$E$8:$E$5000)-SUMIF('NETSUITE ORIGINAL DATA'!$A$8:$A$5000,$A846,'NETSUITE ORIGINAL DATA'!$G$8:$G$5000)</f>
        <v>0</v>
      </c>
      <c r="Q846" s="66">
        <f t="shared" si="55"/>
        <v>0</v>
      </c>
      <c r="R846" s="8"/>
    </row>
    <row r="847" spans="1:18" s="30" customFormat="1" x14ac:dyDescent="0.15">
      <c r="A847" s="15" t="s">
        <v>95</v>
      </c>
      <c r="B847" s="30" t="str">
        <f>IFERROR(VLOOKUP(A847,'NETSUITE ORIGINAL DATA'!$A$8:$J$957,2,FALSE),0)</f>
        <v>TLSP-1011</v>
      </c>
      <c r="C847" s="6"/>
      <c r="D847" s="63">
        <f>IFERROR(VLOOKUP($A847,'ORION ORIGINAL DATA'!$A$231:$H$234,3,0),0)</f>
        <v>0</v>
      </c>
      <c r="E847" s="6">
        <f>IFERROR(VLOOKUP($A847,'ORION ORIGINAL DATA'!$A$237:$H$305,3,0),0)</f>
        <v>0</v>
      </c>
      <c r="F847" s="6">
        <f>SUMIF('ORION ORIGINAL DATA'!$A$8:$A$228,$A847,'ORION ORIGINAL DATA'!$C$8:$C$228)</f>
        <v>17</v>
      </c>
      <c r="G847" s="8">
        <f t="shared" si="52"/>
        <v>17</v>
      </c>
      <c r="H847" s="6">
        <f>SUMIF('NETSUITE ORIGINAL DATA'!$A$8:$A$5000,$A847,'NETSUITE ORIGINAL DATA'!$E$8:$E$5000)</f>
        <v>17</v>
      </c>
      <c r="I847" s="66">
        <f t="shared" si="53"/>
        <v>0</v>
      </c>
      <c r="K847" s="63">
        <f>SUMIF('ORION ORIGINAL DATA'!$A$8:$A$305,$A847,'ORION ORIGINAL DATA'!$D$8:$D$305)+D847</f>
        <v>0</v>
      </c>
      <c r="L847" s="6">
        <f>SUMIF('NETSUITE ORIGINAL DATA'!$A$8:$A$5000,$A847,'NETSUITE ORIGINAL DATA'!$G$8:$G$5000)</f>
        <v>0</v>
      </c>
      <c r="M847" s="68">
        <f t="shared" si="54"/>
        <v>0</v>
      </c>
      <c r="N847" s="6"/>
      <c r="O847" s="63">
        <f>SUMIF('ORION ORIGINAL DATA'!$A$8:$A$305,$A847,'ORION ORIGINAL DATA'!$E$8:$E$305)-D847</f>
        <v>17</v>
      </c>
      <c r="P847" s="6">
        <f>SUMIF('NETSUITE ORIGINAL DATA'!$A$8:$A$5000,$A847,'NETSUITE ORIGINAL DATA'!$E$8:$E$5000)-SUMIF('NETSUITE ORIGINAL DATA'!$A$8:$A$5000,$A847,'NETSUITE ORIGINAL DATA'!$G$8:$G$5000)</f>
        <v>17</v>
      </c>
      <c r="Q847" s="66">
        <f t="shared" si="55"/>
        <v>0</v>
      </c>
      <c r="R847" s="8"/>
    </row>
    <row r="848" spans="1:18" s="30" customFormat="1" x14ac:dyDescent="0.15">
      <c r="A848" s="15" t="s">
        <v>96</v>
      </c>
      <c r="B848" s="30" t="str">
        <f>IFERROR(VLOOKUP(A848,'NETSUITE ORIGINAL DATA'!$A$8:$J$957,2,FALSE),0)</f>
        <v>TLSP2-1287</v>
      </c>
      <c r="C848" s="6"/>
      <c r="D848" s="63">
        <f>IFERROR(VLOOKUP($A848,'ORION ORIGINAL DATA'!$A$231:$H$234,3,0),0)</f>
        <v>0</v>
      </c>
      <c r="E848" s="6">
        <f>IFERROR(VLOOKUP($A848,'ORION ORIGINAL DATA'!$A$237:$H$305,3,0),0)</f>
        <v>0</v>
      </c>
      <c r="F848" s="6">
        <f>SUMIF('ORION ORIGINAL DATA'!$A$8:$A$228,$A848,'ORION ORIGINAL DATA'!$C$8:$C$228)</f>
        <v>3136</v>
      </c>
      <c r="G848" s="8">
        <f t="shared" si="52"/>
        <v>3136</v>
      </c>
      <c r="H848" s="6">
        <f>SUMIF('NETSUITE ORIGINAL DATA'!$A$8:$A$5000,$A848,'NETSUITE ORIGINAL DATA'!$E$8:$E$5000)</f>
        <v>3136</v>
      </c>
      <c r="I848" s="66">
        <f t="shared" si="53"/>
        <v>0</v>
      </c>
      <c r="K848" s="63">
        <f>SUMIF('ORION ORIGINAL DATA'!$A$8:$A$305,$A848,'ORION ORIGINAL DATA'!$D$8:$D$305)+D848</f>
        <v>6</v>
      </c>
      <c r="L848" s="6">
        <f>SUMIF('NETSUITE ORIGINAL DATA'!$A$8:$A$5000,$A848,'NETSUITE ORIGINAL DATA'!$G$8:$G$5000)</f>
        <v>6</v>
      </c>
      <c r="M848" s="68">
        <f t="shared" si="54"/>
        <v>0</v>
      </c>
      <c r="N848" s="6"/>
      <c r="O848" s="63">
        <f>SUMIF('ORION ORIGINAL DATA'!$A$8:$A$305,$A848,'ORION ORIGINAL DATA'!$E$8:$E$305)-D848</f>
        <v>3130</v>
      </c>
      <c r="P848" s="6">
        <f>SUMIF('NETSUITE ORIGINAL DATA'!$A$8:$A$5000,$A848,'NETSUITE ORIGINAL DATA'!$E$8:$E$5000)-SUMIF('NETSUITE ORIGINAL DATA'!$A$8:$A$5000,$A848,'NETSUITE ORIGINAL DATA'!$G$8:$G$5000)</f>
        <v>3130</v>
      </c>
      <c r="Q848" s="66">
        <f t="shared" si="55"/>
        <v>0</v>
      </c>
      <c r="R848" s="8"/>
    </row>
    <row r="849" spans="1:18" s="30" customFormat="1" x14ac:dyDescent="0.15">
      <c r="A849" s="15" t="s">
        <v>869</v>
      </c>
      <c r="B849" s="30" t="str">
        <f>IFERROR(VLOOKUP(A849,'NETSUITE ORIGINAL DATA'!$A$8:$J$957,2,FALSE),0)</f>
        <v>Green Toys Train and Book Set....</v>
      </c>
      <c r="C849" s="6"/>
      <c r="D849" s="63">
        <f>IFERROR(VLOOKUP($A849,'ORION ORIGINAL DATA'!$A$231:$H$234,3,0),0)</f>
        <v>0</v>
      </c>
      <c r="E849" s="6">
        <f>IFERROR(VLOOKUP($A849,'ORION ORIGINAL DATA'!$A$237:$H$305,3,0),0)</f>
        <v>0</v>
      </c>
      <c r="F849" s="6">
        <f>SUMIF('ORION ORIGINAL DATA'!$A$8:$A$228,$A849,'ORION ORIGINAL DATA'!$C$8:$C$228)</f>
        <v>0</v>
      </c>
      <c r="G849" s="8">
        <f t="shared" si="52"/>
        <v>0</v>
      </c>
      <c r="H849" s="6">
        <f>SUMIF('NETSUITE ORIGINAL DATA'!$A$8:$A$5000,$A849,'NETSUITE ORIGINAL DATA'!$E$8:$E$5000)</f>
        <v>0</v>
      </c>
      <c r="I849" s="66">
        <f t="shared" si="53"/>
        <v>0</v>
      </c>
      <c r="K849" s="63">
        <f>SUMIF('ORION ORIGINAL DATA'!$A$8:$A$305,$A849,'ORION ORIGINAL DATA'!$D$8:$D$305)+D849</f>
        <v>0</v>
      </c>
      <c r="L849" s="6">
        <f>SUMIF('NETSUITE ORIGINAL DATA'!$A$8:$A$5000,$A849,'NETSUITE ORIGINAL DATA'!$G$8:$G$5000)</f>
        <v>0</v>
      </c>
      <c r="M849" s="68">
        <f t="shared" si="54"/>
        <v>0</v>
      </c>
      <c r="N849" s="6"/>
      <c r="O849" s="63">
        <f>SUMIF('ORION ORIGINAL DATA'!$A$8:$A$305,$A849,'ORION ORIGINAL DATA'!$E$8:$E$305)-D849</f>
        <v>0</v>
      </c>
      <c r="P849" s="6">
        <f>SUMIF('NETSUITE ORIGINAL DATA'!$A$8:$A$5000,$A849,'NETSUITE ORIGINAL DATA'!$E$8:$E$5000)-SUMIF('NETSUITE ORIGINAL DATA'!$A$8:$A$5000,$A849,'NETSUITE ORIGINAL DATA'!$G$8:$G$5000)</f>
        <v>0</v>
      </c>
      <c r="Q849" s="66">
        <f t="shared" si="55"/>
        <v>0</v>
      </c>
      <c r="R849" s="8"/>
    </row>
    <row r="850" spans="1:18" s="30" customFormat="1" x14ac:dyDescent="0.15">
      <c r="A850" s="15" t="s">
        <v>870</v>
      </c>
      <c r="B850" s="30" t="str">
        <f>IFERROR(VLOOKUP(A850,'NETSUITE ORIGINAL DATA'!$A$8:$J$957,2,FALSE),0)</f>
        <v>Pizza Parlor Green Tomatoes</v>
      </c>
      <c r="C850" s="6"/>
      <c r="D850" s="63">
        <f>IFERROR(VLOOKUP($A850,'ORION ORIGINAL DATA'!$A$231:$H$234,3,0),0)</f>
        <v>0</v>
      </c>
      <c r="E850" s="6">
        <f>IFERROR(VLOOKUP($A850,'ORION ORIGINAL DATA'!$A$237:$H$305,3,0),0)</f>
        <v>0</v>
      </c>
      <c r="F850" s="6">
        <f>SUMIF('ORION ORIGINAL DATA'!$A$8:$A$228,$A850,'ORION ORIGINAL DATA'!$C$8:$C$228)</f>
        <v>0</v>
      </c>
      <c r="G850" s="8">
        <f t="shared" si="52"/>
        <v>0</v>
      </c>
      <c r="H850" s="6">
        <f>SUMIF('NETSUITE ORIGINAL DATA'!$A$8:$A$5000,$A850,'NETSUITE ORIGINAL DATA'!$E$8:$E$5000)</f>
        <v>0</v>
      </c>
      <c r="I850" s="66">
        <f t="shared" si="53"/>
        <v>0</v>
      </c>
      <c r="K850" s="63">
        <f>SUMIF('ORION ORIGINAL DATA'!$A$8:$A$305,$A850,'ORION ORIGINAL DATA'!$D$8:$D$305)+D850</f>
        <v>0</v>
      </c>
      <c r="L850" s="6">
        <f>SUMIF('NETSUITE ORIGINAL DATA'!$A$8:$A$5000,$A850,'NETSUITE ORIGINAL DATA'!$G$8:$G$5000)</f>
        <v>0</v>
      </c>
      <c r="M850" s="68">
        <f t="shared" si="54"/>
        <v>0</v>
      </c>
      <c r="N850" s="6"/>
      <c r="O850" s="63">
        <f>SUMIF('ORION ORIGINAL DATA'!$A$8:$A$305,$A850,'ORION ORIGINAL DATA'!$E$8:$E$305)-D850</f>
        <v>0</v>
      </c>
      <c r="P850" s="6">
        <f>SUMIF('NETSUITE ORIGINAL DATA'!$A$8:$A$5000,$A850,'NETSUITE ORIGINAL DATA'!$E$8:$E$5000)-SUMIF('NETSUITE ORIGINAL DATA'!$A$8:$A$5000,$A850,'NETSUITE ORIGINAL DATA'!$G$8:$G$5000)</f>
        <v>0</v>
      </c>
      <c r="Q850" s="66">
        <f t="shared" si="55"/>
        <v>0</v>
      </c>
      <c r="R850" s="8"/>
    </row>
    <row r="851" spans="1:18" s="30" customFormat="1" x14ac:dyDescent="0.15">
      <c r="A851" s="15" t="s">
        <v>871</v>
      </c>
      <c r="B851" s="30" t="str">
        <f>IFERROR(VLOOKUP(A851,'NETSUITE ORIGINAL DATA'!$A$8:$J$957,2,FALSE),0)</f>
        <v>Sandwich Shop and Pizza Parlor Red Tomatoes</v>
      </c>
      <c r="C851" s="6"/>
      <c r="D851" s="63">
        <f>IFERROR(VLOOKUP($A851,'ORION ORIGINAL DATA'!$A$231:$H$234,3,0),0)</f>
        <v>0</v>
      </c>
      <c r="E851" s="6">
        <f>IFERROR(VLOOKUP($A851,'ORION ORIGINAL DATA'!$A$237:$H$305,3,0),0)</f>
        <v>0</v>
      </c>
      <c r="F851" s="6">
        <f>SUMIF('ORION ORIGINAL DATA'!$A$8:$A$228,$A851,'ORION ORIGINAL DATA'!$C$8:$C$228)</f>
        <v>0</v>
      </c>
      <c r="G851" s="8">
        <f t="shared" si="52"/>
        <v>0</v>
      </c>
      <c r="H851" s="6">
        <f>SUMIF('NETSUITE ORIGINAL DATA'!$A$8:$A$5000,$A851,'NETSUITE ORIGINAL DATA'!$E$8:$E$5000)</f>
        <v>0</v>
      </c>
      <c r="I851" s="66">
        <f t="shared" si="53"/>
        <v>0</v>
      </c>
      <c r="K851" s="63">
        <f>SUMIF('ORION ORIGINAL DATA'!$A$8:$A$305,$A851,'ORION ORIGINAL DATA'!$D$8:$D$305)+D851</f>
        <v>0</v>
      </c>
      <c r="L851" s="6">
        <f>SUMIF('NETSUITE ORIGINAL DATA'!$A$8:$A$5000,$A851,'NETSUITE ORIGINAL DATA'!$G$8:$G$5000)</f>
        <v>0</v>
      </c>
      <c r="M851" s="68">
        <f t="shared" si="54"/>
        <v>0</v>
      </c>
      <c r="N851" s="6"/>
      <c r="O851" s="63">
        <f>SUMIF('ORION ORIGINAL DATA'!$A$8:$A$305,$A851,'ORION ORIGINAL DATA'!$E$8:$E$305)-D851</f>
        <v>0</v>
      </c>
      <c r="P851" s="6">
        <f>SUMIF('NETSUITE ORIGINAL DATA'!$A$8:$A$5000,$A851,'NETSUITE ORIGINAL DATA'!$E$8:$E$5000)-SUMIF('NETSUITE ORIGINAL DATA'!$A$8:$A$5000,$A851,'NETSUITE ORIGINAL DATA'!$G$8:$G$5000)</f>
        <v>0</v>
      </c>
      <c r="Q851" s="66">
        <f t="shared" si="55"/>
        <v>0</v>
      </c>
      <c r="R851" s="8"/>
    </row>
    <row r="852" spans="1:18" s="30" customFormat="1" x14ac:dyDescent="0.15">
      <c r="A852" s="47" t="s">
        <v>933</v>
      </c>
      <c r="B852" s="47" t="s">
        <v>961</v>
      </c>
      <c r="C852" s="6"/>
      <c r="D852" s="63">
        <f>IFERROR(VLOOKUP($A852,'ORION ORIGINAL DATA'!$A$231:$H$234,3,0),0)</f>
        <v>0</v>
      </c>
      <c r="E852" s="6">
        <f>IFERROR(VLOOKUP($A852,'ORION ORIGINAL DATA'!$A$237:$H$305,3,0),0)</f>
        <v>0</v>
      </c>
      <c r="F852" s="6">
        <f>SUMIF('ORION ORIGINAL DATA'!$A$8:$A$228,$A852,'ORION ORIGINAL DATA'!$C$8:$C$228)</f>
        <v>1</v>
      </c>
      <c r="G852" s="8">
        <f t="shared" si="52"/>
        <v>1</v>
      </c>
      <c r="H852" s="6">
        <f>SUMIF('NETSUITE ORIGINAL DATA'!$A$8:$A$5000,$A852,'NETSUITE ORIGINAL DATA'!$E$8:$E$5000)</f>
        <v>1</v>
      </c>
      <c r="I852" s="66">
        <f t="shared" si="53"/>
        <v>0</v>
      </c>
      <c r="K852" s="63">
        <f>SUMIF('ORION ORIGINAL DATA'!$A$8:$A$305,$A852,'ORION ORIGINAL DATA'!$D$8:$D$305)+D852</f>
        <v>0</v>
      </c>
      <c r="L852" s="6">
        <f>SUMIF('NETSUITE ORIGINAL DATA'!$A$8:$A$5000,$A852,'NETSUITE ORIGINAL DATA'!$G$8:$G$5000)</f>
        <v>0</v>
      </c>
      <c r="M852" s="68">
        <f t="shared" si="54"/>
        <v>0</v>
      </c>
      <c r="N852" s="6"/>
      <c r="O852" s="63">
        <f>SUMIF('ORION ORIGINAL DATA'!$A$8:$A$305,$A852,'ORION ORIGINAL DATA'!$E$8:$E$305)-D852</f>
        <v>1</v>
      </c>
      <c r="P852" s="6">
        <f>SUMIF('NETSUITE ORIGINAL DATA'!$A$8:$A$5000,$A852,'NETSUITE ORIGINAL DATA'!$E$8:$E$5000)-SUMIF('NETSUITE ORIGINAL DATA'!$A$8:$A$5000,$A852,'NETSUITE ORIGINAL DATA'!$G$8:$G$5000)</f>
        <v>1</v>
      </c>
      <c r="Q852" s="66">
        <f t="shared" si="55"/>
        <v>0</v>
      </c>
      <c r="R852" s="8"/>
    </row>
    <row r="853" spans="1:18" s="30" customFormat="1" x14ac:dyDescent="0.15">
      <c r="A853" s="15" t="s">
        <v>872</v>
      </c>
      <c r="B853" s="30" t="str">
        <f>IFERROR(VLOOKUP(A853,'NETSUITE ORIGINAL DATA'!$A$8:$J$957,2,FALSE),0)</f>
        <v>Blue Stock Pot Lid</v>
      </c>
      <c r="C853" s="6"/>
      <c r="D853" s="63">
        <f>IFERROR(VLOOKUP($A853,'ORION ORIGINAL DATA'!$A$231:$H$234,3,0),0)</f>
        <v>0</v>
      </c>
      <c r="E853" s="6">
        <f>IFERROR(VLOOKUP($A853,'ORION ORIGINAL DATA'!$A$237:$H$305,3,0),0)</f>
        <v>0</v>
      </c>
      <c r="F853" s="6">
        <f>SUMIF('ORION ORIGINAL DATA'!$A$8:$A$228,$A853,'ORION ORIGINAL DATA'!$C$8:$C$228)</f>
        <v>0</v>
      </c>
      <c r="G853" s="8">
        <f t="shared" si="52"/>
        <v>0</v>
      </c>
      <c r="H853" s="6">
        <f>SUMIF('NETSUITE ORIGINAL DATA'!$A$8:$A$5000,$A853,'NETSUITE ORIGINAL DATA'!$E$8:$E$5000)</f>
        <v>0</v>
      </c>
      <c r="I853" s="66">
        <f t="shared" si="53"/>
        <v>0</v>
      </c>
      <c r="K853" s="63">
        <f>SUMIF('ORION ORIGINAL DATA'!$A$8:$A$305,$A853,'ORION ORIGINAL DATA'!$D$8:$D$305)+D853</f>
        <v>0</v>
      </c>
      <c r="L853" s="6">
        <f>SUMIF('NETSUITE ORIGINAL DATA'!$A$8:$A$5000,$A853,'NETSUITE ORIGINAL DATA'!$G$8:$G$5000)</f>
        <v>0</v>
      </c>
      <c r="M853" s="68">
        <f t="shared" si="54"/>
        <v>0</v>
      </c>
      <c r="N853" s="6"/>
      <c r="O853" s="63">
        <f>SUMIF('ORION ORIGINAL DATA'!$A$8:$A$305,$A853,'ORION ORIGINAL DATA'!$E$8:$E$305)-D853</f>
        <v>0</v>
      </c>
      <c r="P853" s="6">
        <f>SUMIF('NETSUITE ORIGINAL DATA'!$A$8:$A$5000,$A853,'NETSUITE ORIGINAL DATA'!$E$8:$E$5000)-SUMIF('NETSUITE ORIGINAL DATA'!$A$8:$A$5000,$A853,'NETSUITE ORIGINAL DATA'!$G$8:$G$5000)</f>
        <v>0</v>
      </c>
      <c r="Q853" s="66">
        <f t="shared" si="55"/>
        <v>0</v>
      </c>
      <c r="R853" s="8"/>
    </row>
    <row r="854" spans="1:18" s="30" customFormat="1" x14ac:dyDescent="0.15">
      <c r="A854" s="15" t="s">
        <v>873</v>
      </c>
      <c r="B854" s="30" t="str">
        <f>IFERROR(VLOOKUP(A854,'NETSUITE ORIGINAL DATA'!$A$8:$J$957,2,FALSE),0)</f>
        <v>Gray Stock Pot Top</v>
      </c>
      <c r="C854" s="6"/>
      <c r="D854" s="63">
        <f>IFERROR(VLOOKUP($A854,'ORION ORIGINAL DATA'!$A$231:$H$234,3,0),0)</f>
        <v>0</v>
      </c>
      <c r="E854" s="6">
        <f>IFERROR(VLOOKUP($A854,'ORION ORIGINAL DATA'!$A$237:$H$305,3,0),0)</f>
        <v>0</v>
      </c>
      <c r="F854" s="6">
        <f>SUMIF('ORION ORIGINAL DATA'!$A$8:$A$228,$A854,'ORION ORIGINAL DATA'!$C$8:$C$228)</f>
        <v>0</v>
      </c>
      <c r="G854" s="8">
        <f t="shared" si="52"/>
        <v>0</v>
      </c>
      <c r="H854" s="6">
        <f>SUMIF('NETSUITE ORIGINAL DATA'!$A$8:$A$5000,$A854,'NETSUITE ORIGINAL DATA'!$E$8:$E$5000)</f>
        <v>0</v>
      </c>
      <c r="I854" s="66">
        <f t="shared" si="53"/>
        <v>0</v>
      </c>
      <c r="K854" s="63">
        <f>SUMIF('ORION ORIGINAL DATA'!$A$8:$A$305,$A854,'ORION ORIGINAL DATA'!$D$8:$D$305)+D854</f>
        <v>0</v>
      </c>
      <c r="L854" s="6">
        <f>SUMIF('NETSUITE ORIGINAL DATA'!$A$8:$A$5000,$A854,'NETSUITE ORIGINAL DATA'!$G$8:$G$5000)</f>
        <v>0</v>
      </c>
      <c r="M854" s="68">
        <f t="shared" si="54"/>
        <v>0</v>
      </c>
      <c r="N854" s="6"/>
      <c r="O854" s="63">
        <f>SUMIF('ORION ORIGINAL DATA'!$A$8:$A$305,$A854,'ORION ORIGINAL DATA'!$E$8:$E$305)-D854</f>
        <v>0</v>
      </c>
      <c r="P854" s="6">
        <f>SUMIF('NETSUITE ORIGINAL DATA'!$A$8:$A$5000,$A854,'NETSUITE ORIGINAL DATA'!$E$8:$E$5000)-SUMIF('NETSUITE ORIGINAL DATA'!$A$8:$A$5000,$A854,'NETSUITE ORIGINAL DATA'!$G$8:$G$5000)</f>
        <v>0</v>
      </c>
      <c r="Q854" s="66">
        <f t="shared" si="55"/>
        <v>0</v>
      </c>
      <c r="R854" s="8"/>
    </row>
    <row r="855" spans="1:18" s="30" customFormat="1" x14ac:dyDescent="0.15">
      <c r="A855" s="15" t="s">
        <v>874</v>
      </c>
      <c r="B855" s="30" t="str">
        <f>IFERROR(VLOOKUP(A855,'NETSUITE ORIGINAL DATA'!$A$8:$J$957,2,FALSE),0)</f>
        <v>Red Stock Pot Lid - CC10126692WE - RED CAP PCR 9607S</v>
      </c>
      <c r="C855" s="6"/>
      <c r="D855" s="63">
        <f>IFERROR(VLOOKUP($A855,'ORION ORIGINAL DATA'!$A$231:$H$234,3,0),0)</f>
        <v>0</v>
      </c>
      <c r="E855" s="6">
        <f>IFERROR(VLOOKUP($A855,'ORION ORIGINAL DATA'!$A$237:$H$305,3,0),0)</f>
        <v>0</v>
      </c>
      <c r="F855" s="6">
        <f>SUMIF('ORION ORIGINAL DATA'!$A$8:$A$228,$A855,'ORION ORIGINAL DATA'!$C$8:$C$228)</f>
        <v>0</v>
      </c>
      <c r="G855" s="8">
        <f t="shared" si="52"/>
        <v>0</v>
      </c>
      <c r="H855" s="6">
        <f>SUMIF('NETSUITE ORIGINAL DATA'!$A$8:$A$5000,$A855,'NETSUITE ORIGINAL DATA'!$E$8:$E$5000)</f>
        <v>0</v>
      </c>
      <c r="I855" s="66">
        <f t="shared" si="53"/>
        <v>0</v>
      </c>
      <c r="K855" s="63">
        <f>SUMIF('ORION ORIGINAL DATA'!$A$8:$A$305,$A855,'ORION ORIGINAL DATA'!$D$8:$D$305)+D855</f>
        <v>0</v>
      </c>
      <c r="L855" s="6">
        <f>SUMIF('NETSUITE ORIGINAL DATA'!$A$8:$A$5000,$A855,'NETSUITE ORIGINAL DATA'!$G$8:$G$5000)</f>
        <v>0</v>
      </c>
      <c r="M855" s="68">
        <f t="shared" si="54"/>
        <v>0</v>
      </c>
      <c r="N855" s="6"/>
      <c r="O855" s="63">
        <f>SUMIF('ORION ORIGINAL DATA'!$A$8:$A$305,$A855,'ORION ORIGINAL DATA'!$E$8:$E$305)-D855</f>
        <v>0</v>
      </c>
      <c r="P855" s="6">
        <f>SUMIF('NETSUITE ORIGINAL DATA'!$A$8:$A$5000,$A855,'NETSUITE ORIGINAL DATA'!$E$8:$E$5000)-SUMIF('NETSUITE ORIGINAL DATA'!$A$8:$A$5000,$A855,'NETSUITE ORIGINAL DATA'!$G$8:$G$5000)</f>
        <v>0</v>
      </c>
      <c r="Q855" s="66">
        <f t="shared" si="55"/>
        <v>0</v>
      </c>
      <c r="R855" s="8"/>
    </row>
    <row r="856" spans="1:18" s="30" customFormat="1" x14ac:dyDescent="0.15">
      <c r="A856" s="15" t="s">
        <v>875</v>
      </c>
      <c r="B856" s="30" t="str">
        <f>IFERROR(VLOOKUP(A856,'NETSUITE ORIGINAL DATA'!$A$8:$J$957,2,FALSE),0)</f>
        <v>GT  Custom Tug Boat - Citrus Lane - (Pink/Blue/Yellow)</v>
      </c>
      <c r="C856" s="6"/>
      <c r="D856" s="63">
        <f>IFERROR(VLOOKUP($A856,'ORION ORIGINAL DATA'!$A$231:$H$234,3,0),0)</f>
        <v>0</v>
      </c>
      <c r="E856" s="6">
        <f>IFERROR(VLOOKUP($A856,'ORION ORIGINAL DATA'!$A$237:$H$305,3,0),0)</f>
        <v>0</v>
      </c>
      <c r="F856" s="6">
        <f>SUMIF('ORION ORIGINAL DATA'!$A$8:$A$228,$A856,'ORION ORIGINAL DATA'!$C$8:$C$228)</f>
        <v>0</v>
      </c>
      <c r="G856" s="8">
        <f t="shared" si="52"/>
        <v>0</v>
      </c>
      <c r="H856" s="6">
        <f>SUMIF('NETSUITE ORIGINAL DATA'!$A$8:$A$5000,$A856,'NETSUITE ORIGINAL DATA'!$E$8:$E$5000)</f>
        <v>0</v>
      </c>
      <c r="I856" s="66">
        <f t="shared" si="53"/>
        <v>0</v>
      </c>
      <c r="K856" s="63">
        <f>SUMIF('ORION ORIGINAL DATA'!$A$8:$A$305,$A856,'ORION ORIGINAL DATA'!$D$8:$D$305)+D856</f>
        <v>0</v>
      </c>
      <c r="L856" s="6">
        <f>SUMIF('NETSUITE ORIGINAL DATA'!$A$8:$A$5000,$A856,'NETSUITE ORIGINAL DATA'!$G$8:$G$5000)</f>
        <v>0</v>
      </c>
      <c r="M856" s="68">
        <f t="shared" si="54"/>
        <v>0</v>
      </c>
      <c r="N856" s="6"/>
      <c r="O856" s="63">
        <f>SUMIF('ORION ORIGINAL DATA'!$A$8:$A$305,$A856,'ORION ORIGINAL DATA'!$E$8:$E$305)-D856</f>
        <v>0</v>
      </c>
      <c r="P856" s="6">
        <f>SUMIF('NETSUITE ORIGINAL DATA'!$A$8:$A$5000,$A856,'NETSUITE ORIGINAL DATA'!$E$8:$E$5000)-SUMIF('NETSUITE ORIGINAL DATA'!$A$8:$A$5000,$A856,'NETSUITE ORIGINAL DATA'!$G$8:$G$5000)</f>
        <v>0</v>
      </c>
      <c r="Q856" s="66">
        <f t="shared" si="55"/>
        <v>0</v>
      </c>
      <c r="R856" s="8"/>
    </row>
    <row r="857" spans="1:18" s="30" customFormat="1" x14ac:dyDescent="0.15">
      <c r="A857" s="15" t="s">
        <v>876</v>
      </c>
      <c r="B857" s="30" t="str">
        <f>IFERROR(VLOOKUP(A857,'NETSUITE ORIGINAL DATA'!$A$8:$J$957,2,FALSE),0)</f>
        <v>Green Toys Truck Assortment 01........</v>
      </c>
      <c r="C857" s="6"/>
      <c r="D857" s="63">
        <f>IFERROR(VLOOKUP($A857,'ORION ORIGINAL DATA'!$A$231:$H$234,3,0),0)</f>
        <v>0</v>
      </c>
      <c r="E857" s="6">
        <f>IFERROR(VLOOKUP($A857,'ORION ORIGINAL DATA'!$A$237:$H$305,3,0),0)</f>
        <v>0</v>
      </c>
      <c r="F857" s="6">
        <f>SUMIF('ORION ORIGINAL DATA'!$A$8:$A$228,$A857,'ORION ORIGINAL DATA'!$C$8:$C$228)</f>
        <v>0</v>
      </c>
      <c r="G857" s="8">
        <f t="shared" si="52"/>
        <v>0</v>
      </c>
      <c r="H857" s="6">
        <f>SUMIF('NETSUITE ORIGINAL DATA'!$A$8:$A$5000,$A857,'NETSUITE ORIGINAL DATA'!$E$8:$E$5000)</f>
        <v>0</v>
      </c>
      <c r="I857" s="66">
        <f t="shared" si="53"/>
        <v>0</v>
      </c>
      <c r="K857" s="63">
        <f>SUMIF('ORION ORIGINAL DATA'!$A$8:$A$305,$A857,'ORION ORIGINAL DATA'!$D$8:$D$305)+D857</f>
        <v>0</v>
      </c>
      <c r="L857" s="6">
        <f>SUMIF('NETSUITE ORIGINAL DATA'!$A$8:$A$5000,$A857,'NETSUITE ORIGINAL DATA'!$G$8:$G$5000)</f>
        <v>0</v>
      </c>
      <c r="M857" s="68">
        <f t="shared" si="54"/>
        <v>0</v>
      </c>
      <c r="N857" s="6"/>
      <c r="O857" s="63">
        <f>SUMIF('ORION ORIGINAL DATA'!$A$8:$A$305,$A857,'ORION ORIGINAL DATA'!$E$8:$E$305)-D857</f>
        <v>0</v>
      </c>
      <c r="P857" s="6">
        <f>SUMIF('NETSUITE ORIGINAL DATA'!$A$8:$A$5000,$A857,'NETSUITE ORIGINAL DATA'!$E$8:$E$5000)-SUMIF('NETSUITE ORIGINAL DATA'!$A$8:$A$5000,$A857,'NETSUITE ORIGINAL DATA'!$G$8:$G$5000)</f>
        <v>0</v>
      </c>
      <c r="Q857" s="66">
        <f t="shared" si="55"/>
        <v>0</v>
      </c>
      <c r="R857" s="8"/>
    </row>
    <row r="858" spans="1:18" s="30" customFormat="1" x14ac:dyDescent="0.15">
      <c r="A858" s="15" t="s">
        <v>877</v>
      </c>
      <c r="B858" s="30" t="str">
        <f>IFERROR(VLOOKUP(A858,'NETSUITE ORIGINAL DATA'!$A$8:$J$957,2,FALSE),0)</f>
        <v>GT  Train - Assortment</v>
      </c>
      <c r="C858" s="6"/>
      <c r="D858" s="63">
        <f>IFERROR(VLOOKUP($A858,'ORION ORIGINAL DATA'!$A$231:$H$234,3,0),0)</f>
        <v>0</v>
      </c>
      <c r="E858" s="6">
        <f>IFERROR(VLOOKUP($A858,'ORION ORIGINAL DATA'!$A$237:$H$305,3,0),0)</f>
        <v>0</v>
      </c>
      <c r="F858" s="6">
        <f>SUMIF('ORION ORIGINAL DATA'!$A$8:$A$228,$A858,'ORION ORIGINAL DATA'!$C$8:$C$228)</f>
        <v>0</v>
      </c>
      <c r="G858" s="8">
        <f t="shared" si="52"/>
        <v>0</v>
      </c>
      <c r="H858" s="6">
        <f>SUMIF('NETSUITE ORIGINAL DATA'!$A$8:$A$5000,$A858,'NETSUITE ORIGINAL DATA'!$E$8:$E$5000)</f>
        <v>0</v>
      </c>
      <c r="I858" s="66">
        <f t="shared" si="53"/>
        <v>0</v>
      </c>
      <c r="K858" s="63">
        <f>SUMIF('ORION ORIGINAL DATA'!$A$8:$A$305,$A858,'ORION ORIGINAL DATA'!$D$8:$D$305)+D858</f>
        <v>0</v>
      </c>
      <c r="L858" s="6">
        <f>SUMIF('NETSUITE ORIGINAL DATA'!$A$8:$A$5000,$A858,'NETSUITE ORIGINAL DATA'!$G$8:$G$5000)</f>
        <v>0</v>
      </c>
      <c r="M858" s="68">
        <f t="shared" si="54"/>
        <v>0</v>
      </c>
      <c r="N858" s="6"/>
      <c r="O858" s="63">
        <f>SUMIF('ORION ORIGINAL DATA'!$A$8:$A$305,$A858,'ORION ORIGINAL DATA'!$E$8:$E$305)-D858</f>
        <v>0</v>
      </c>
      <c r="P858" s="6">
        <f>SUMIF('NETSUITE ORIGINAL DATA'!$A$8:$A$5000,$A858,'NETSUITE ORIGINAL DATA'!$E$8:$E$5000)-SUMIF('NETSUITE ORIGINAL DATA'!$A$8:$A$5000,$A858,'NETSUITE ORIGINAL DATA'!$G$8:$G$5000)</f>
        <v>0</v>
      </c>
      <c r="Q858" s="66">
        <f t="shared" si="55"/>
        <v>0</v>
      </c>
      <c r="R858" s="8"/>
    </row>
    <row r="859" spans="1:18" s="30" customFormat="1" x14ac:dyDescent="0.15">
      <c r="A859" s="15" t="s">
        <v>879</v>
      </c>
      <c r="B859" s="30" t="str">
        <f>IFERROR(VLOOKUP(A859,'NETSUITE ORIGINAL DATA'!$A$8:$J$957,2,FALSE),0)</f>
        <v>GT  Train - Pink</v>
      </c>
      <c r="C859" s="6"/>
      <c r="D859" s="63">
        <f>IFERROR(VLOOKUP($A859,'ORION ORIGINAL DATA'!$A$231:$H$234,3,0),0)</f>
        <v>0</v>
      </c>
      <c r="E859" s="6">
        <f>IFERROR(VLOOKUP($A859,'ORION ORIGINAL DATA'!$A$237:$H$305,3,0),0)</f>
        <v>0</v>
      </c>
      <c r="F859" s="6">
        <f>SUMIF('ORION ORIGINAL DATA'!$A$8:$A$228,$A859,'ORION ORIGINAL DATA'!$C$8:$C$228)</f>
        <v>1</v>
      </c>
      <c r="G859" s="8">
        <f t="shared" si="52"/>
        <v>1</v>
      </c>
      <c r="H859" s="6">
        <f>SUMIF('NETSUITE ORIGINAL DATA'!$A$8:$A$5000,$A859,'NETSUITE ORIGINAL DATA'!$E$8:$E$5000)</f>
        <v>1</v>
      </c>
      <c r="I859" s="66">
        <f t="shared" si="53"/>
        <v>0</v>
      </c>
      <c r="K859" s="63">
        <f>SUMIF('ORION ORIGINAL DATA'!$A$8:$A$305,$A859,'ORION ORIGINAL DATA'!$D$8:$D$305)+D859</f>
        <v>0</v>
      </c>
      <c r="L859" s="6">
        <f>SUMIF('NETSUITE ORIGINAL DATA'!$A$8:$A$5000,$A859,'NETSUITE ORIGINAL DATA'!$G$8:$G$5000)</f>
        <v>0</v>
      </c>
      <c r="M859" s="68">
        <f t="shared" si="54"/>
        <v>0</v>
      </c>
      <c r="N859" s="6"/>
      <c r="O859" s="63">
        <f>SUMIF('ORION ORIGINAL DATA'!$A$8:$A$305,$A859,'ORION ORIGINAL DATA'!$E$8:$E$305)-D859</f>
        <v>1</v>
      </c>
      <c r="P859" s="6">
        <f>SUMIF('NETSUITE ORIGINAL DATA'!$A$8:$A$5000,$A859,'NETSUITE ORIGINAL DATA'!$E$8:$E$5000)-SUMIF('NETSUITE ORIGINAL DATA'!$A$8:$A$5000,$A859,'NETSUITE ORIGINAL DATA'!$G$8:$G$5000)</f>
        <v>1</v>
      </c>
      <c r="Q859" s="66">
        <f t="shared" si="55"/>
        <v>0</v>
      </c>
      <c r="R859" s="8"/>
    </row>
    <row r="860" spans="1:18" s="30" customFormat="1" x14ac:dyDescent="0.15">
      <c r="A860" s="15" t="s">
        <v>880</v>
      </c>
      <c r="B860" s="30" t="str">
        <f>IFERROR(VLOOKUP(A860,'NETSUITE ORIGINAL DATA'!$A$8:$J$957,2,FALSE),0)</f>
        <v>Train - Red, White, and Green</v>
      </c>
      <c r="C860" s="6"/>
      <c r="D860" s="63">
        <f>IFERROR(VLOOKUP($A860,'ORION ORIGINAL DATA'!$A$231:$H$234,3,0),0)</f>
        <v>0</v>
      </c>
      <c r="E860" s="6">
        <f>IFERROR(VLOOKUP($A860,'ORION ORIGINAL DATA'!$A$237:$H$305,3,0),0)</f>
        <v>0</v>
      </c>
      <c r="F860" s="6">
        <f>SUMIF('ORION ORIGINAL DATA'!$A$8:$A$228,$A860,'ORION ORIGINAL DATA'!$C$8:$C$228)</f>
        <v>1332</v>
      </c>
      <c r="G860" s="8">
        <f t="shared" si="52"/>
        <v>1332</v>
      </c>
      <c r="H860" s="6">
        <f>SUMIF('NETSUITE ORIGINAL DATA'!$A$8:$A$5000,$A860,'NETSUITE ORIGINAL DATA'!$E$8:$E$5000)</f>
        <v>1332</v>
      </c>
      <c r="I860" s="66">
        <f t="shared" si="53"/>
        <v>0</v>
      </c>
      <c r="K860" s="63">
        <f>SUMIF('ORION ORIGINAL DATA'!$A$8:$A$305,$A860,'ORION ORIGINAL DATA'!$D$8:$D$305)+D860</f>
        <v>0</v>
      </c>
      <c r="L860" s="6">
        <f>SUMIF('NETSUITE ORIGINAL DATA'!$A$8:$A$5000,$A860,'NETSUITE ORIGINAL DATA'!$G$8:$G$5000)</f>
        <v>0</v>
      </c>
      <c r="M860" s="68">
        <f t="shared" si="54"/>
        <v>0</v>
      </c>
      <c r="N860" s="6"/>
      <c r="O860" s="63">
        <f>SUMIF('ORION ORIGINAL DATA'!$A$8:$A$305,$A860,'ORION ORIGINAL DATA'!$E$8:$E$305)-D860</f>
        <v>1332</v>
      </c>
      <c r="P860" s="6">
        <f>SUMIF('NETSUITE ORIGINAL DATA'!$A$8:$A$5000,$A860,'NETSUITE ORIGINAL DATA'!$E$8:$E$5000)-SUMIF('NETSUITE ORIGINAL DATA'!$A$8:$A$5000,$A860,'NETSUITE ORIGINAL DATA'!$G$8:$G$5000)</f>
        <v>1332</v>
      </c>
      <c r="Q860" s="66">
        <f t="shared" si="55"/>
        <v>0</v>
      </c>
      <c r="R860" s="8"/>
    </row>
    <row r="861" spans="1:18" s="30" customFormat="1" x14ac:dyDescent="0.15">
      <c r="A861" s="15" t="s">
        <v>881</v>
      </c>
      <c r="B861" s="30" t="str">
        <f>IFERROR(VLOOKUP(A861,'NETSUITE ORIGINAL DATA'!$A$8:$J$957,2,FALSE),0)</f>
        <v>Green Toy Truck Set - Dump Truck +  Recyling Truck</v>
      </c>
      <c r="C861" s="6"/>
      <c r="D861" s="63">
        <f>IFERROR(VLOOKUP($A861,'ORION ORIGINAL DATA'!$A$231:$H$234,3,0),0)</f>
        <v>0</v>
      </c>
      <c r="E861" s="6">
        <f>IFERROR(VLOOKUP($A861,'ORION ORIGINAL DATA'!$A$237:$H$305,3,0),0)</f>
        <v>0</v>
      </c>
      <c r="F861" s="6">
        <f>SUMIF('ORION ORIGINAL DATA'!$A$8:$A$228,$A861,'ORION ORIGINAL DATA'!$C$8:$C$228)</f>
        <v>0</v>
      </c>
      <c r="G861" s="8">
        <f t="shared" si="52"/>
        <v>0</v>
      </c>
      <c r="H861" s="6">
        <f>SUMIF('NETSUITE ORIGINAL DATA'!$A$8:$A$5000,$A861,'NETSUITE ORIGINAL DATA'!$E$8:$E$5000)</f>
        <v>0</v>
      </c>
      <c r="I861" s="66">
        <f t="shared" si="53"/>
        <v>0</v>
      </c>
      <c r="K861" s="63">
        <f>SUMIF('ORION ORIGINAL DATA'!$A$8:$A$305,$A861,'ORION ORIGINAL DATA'!$D$8:$D$305)+D861</f>
        <v>0</v>
      </c>
      <c r="L861" s="6">
        <f>SUMIF('NETSUITE ORIGINAL DATA'!$A$8:$A$5000,$A861,'NETSUITE ORIGINAL DATA'!$G$8:$G$5000)</f>
        <v>0</v>
      </c>
      <c r="M861" s="68">
        <f t="shared" si="54"/>
        <v>0</v>
      </c>
      <c r="N861" s="6"/>
      <c r="O861" s="63">
        <f>SUMIF('ORION ORIGINAL DATA'!$A$8:$A$305,$A861,'ORION ORIGINAL DATA'!$E$8:$E$305)-D861</f>
        <v>0</v>
      </c>
      <c r="P861" s="6">
        <f>SUMIF('NETSUITE ORIGINAL DATA'!$A$8:$A$5000,$A861,'NETSUITE ORIGINAL DATA'!$E$8:$E$5000)-SUMIF('NETSUITE ORIGINAL DATA'!$A$8:$A$5000,$A861,'NETSUITE ORIGINAL DATA'!$G$8:$G$5000)</f>
        <v>0</v>
      </c>
      <c r="Q861" s="66">
        <f t="shared" si="55"/>
        <v>0</v>
      </c>
      <c r="R861" s="8"/>
    </row>
    <row r="862" spans="1:18" s="30" customFormat="1" x14ac:dyDescent="0.15">
      <c r="A862" s="15" t="s">
        <v>883</v>
      </c>
      <c r="B862" s="30" t="str">
        <f>IFERROR(VLOOKUP(A862,'NETSUITE ORIGINAL DATA'!$A$8:$J$957,2,FALSE),0)</f>
        <v>GT  Tractor - Orange</v>
      </c>
      <c r="C862" s="6"/>
      <c r="D862" s="63">
        <f>IFERROR(VLOOKUP($A862,'ORION ORIGINAL DATA'!$A$231:$H$234,3,0),0)</f>
        <v>0</v>
      </c>
      <c r="E862" s="6">
        <f>IFERROR(VLOOKUP($A862,'ORION ORIGINAL DATA'!$A$237:$H$305,3,0),0)</f>
        <v>0</v>
      </c>
      <c r="F862" s="6">
        <f>SUMIF('ORION ORIGINAL DATA'!$A$8:$A$228,$A862,'ORION ORIGINAL DATA'!$C$8:$C$228)</f>
        <v>0</v>
      </c>
      <c r="G862" s="8">
        <f t="shared" si="52"/>
        <v>0</v>
      </c>
      <c r="H862" s="6">
        <f>SUMIF('NETSUITE ORIGINAL DATA'!$A$8:$A$5000,$A862,'NETSUITE ORIGINAL DATA'!$E$8:$E$5000)</f>
        <v>0</v>
      </c>
      <c r="I862" s="66">
        <f t="shared" si="53"/>
        <v>0</v>
      </c>
      <c r="K862" s="63">
        <f>SUMIF('ORION ORIGINAL DATA'!$A$8:$A$305,$A862,'ORION ORIGINAL DATA'!$D$8:$D$305)+D862</f>
        <v>0</v>
      </c>
      <c r="L862" s="6">
        <f>SUMIF('NETSUITE ORIGINAL DATA'!$A$8:$A$5000,$A862,'NETSUITE ORIGINAL DATA'!$G$8:$G$5000)</f>
        <v>0</v>
      </c>
      <c r="M862" s="68">
        <f t="shared" si="54"/>
        <v>0</v>
      </c>
      <c r="N862" s="6"/>
      <c r="O862" s="63">
        <f>SUMIF('ORION ORIGINAL DATA'!$A$8:$A$305,$A862,'ORION ORIGINAL DATA'!$E$8:$E$305)-D862</f>
        <v>0</v>
      </c>
      <c r="P862" s="6">
        <f>SUMIF('NETSUITE ORIGINAL DATA'!$A$8:$A$5000,$A862,'NETSUITE ORIGINAL DATA'!$E$8:$E$5000)-SUMIF('NETSUITE ORIGINAL DATA'!$A$8:$A$5000,$A862,'NETSUITE ORIGINAL DATA'!$G$8:$G$5000)</f>
        <v>0</v>
      </c>
      <c r="Q862" s="66">
        <f t="shared" si="55"/>
        <v>0</v>
      </c>
      <c r="R862" s="8"/>
    </row>
    <row r="863" spans="1:18" s="30" customFormat="1" x14ac:dyDescent="0.15">
      <c r="A863" s="15" t="s">
        <v>884</v>
      </c>
      <c r="B863" s="30" t="str">
        <f>IFERROR(VLOOKUP(A863,'NETSUITE ORIGINAL DATA'!$A$8:$J$957,2,FALSE),0)</f>
        <v>GT  Tractor - Pink</v>
      </c>
      <c r="C863" s="6"/>
      <c r="D863" s="63">
        <f>IFERROR(VLOOKUP($A863,'ORION ORIGINAL DATA'!$A$231:$H$234,3,0),0)</f>
        <v>0</v>
      </c>
      <c r="E863" s="6">
        <f>IFERROR(VLOOKUP($A863,'ORION ORIGINAL DATA'!$A$237:$H$305,3,0),0)</f>
        <v>100</v>
      </c>
      <c r="F863" s="6">
        <f>SUMIF('ORION ORIGINAL DATA'!$A$8:$A$228,$A863,'ORION ORIGINAL DATA'!$C$8:$C$228)</f>
        <v>1934</v>
      </c>
      <c r="G863" s="8">
        <f t="shared" si="52"/>
        <v>2034</v>
      </c>
      <c r="H863" s="6">
        <f>SUMIF('NETSUITE ORIGINAL DATA'!$A$8:$A$5000,$A863,'NETSUITE ORIGINAL DATA'!$E$8:$E$5000)</f>
        <v>2034</v>
      </c>
      <c r="I863" s="66">
        <f t="shared" si="53"/>
        <v>0</v>
      </c>
      <c r="K863" s="63">
        <f>SUMIF('ORION ORIGINAL DATA'!$A$8:$A$305,$A863,'ORION ORIGINAL DATA'!$D$8:$D$305)+D863</f>
        <v>2</v>
      </c>
      <c r="L863" s="6">
        <f>SUMIF('NETSUITE ORIGINAL DATA'!$A$8:$A$5000,$A863,'NETSUITE ORIGINAL DATA'!$G$8:$G$5000)</f>
        <v>2</v>
      </c>
      <c r="M863" s="68">
        <f t="shared" si="54"/>
        <v>0</v>
      </c>
      <c r="N863" s="6"/>
      <c r="O863" s="63">
        <f>SUMIF('ORION ORIGINAL DATA'!$A$8:$A$305,$A863,'ORION ORIGINAL DATA'!$E$8:$E$305)-D863</f>
        <v>2032</v>
      </c>
      <c r="P863" s="6">
        <f>SUMIF('NETSUITE ORIGINAL DATA'!$A$8:$A$5000,$A863,'NETSUITE ORIGINAL DATA'!$E$8:$E$5000)-SUMIF('NETSUITE ORIGINAL DATA'!$A$8:$A$5000,$A863,'NETSUITE ORIGINAL DATA'!$G$8:$G$5000)</f>
        <v>2032</v>
      </c>
      <c r="Q863" s="66">
        <f t="shared" si="55"/>
        <v>0</v>
      </c>
      <c r="R863" s="8"/>
    </row>
    <row r="864" spans="1:18" s="30" customFormat="1" x14ac:dyDescent="0.15">
      <c r="A864" s="15" t="s">
        <v>885</v>
      </c>
      <c r="B864" s="30" t="str">
        <f>IFERROR(VLOOKUP(A864,'NETSUITE ORIGINAL DATA'!$A$8:$J$957,2,FALSE),0)</f>
        <v>Green Toys Tug Boat - Assorted, Red White Blue..</v>
      </c>
      <c r="C864" s="6"/>
      <c r="D864" s="63">
        <f>IFERROR(VLOOKUP($A864,'ORION ORIGINAL DATA'!$A$231:$H$234,3,0),0)</f>
        <v>0</v>
      </c>
      <c r="E864" s="6">
        <f>IFERROR(VLOOKUP($A864,'ORION ORIGINAL DATA'!$A$237:$H$305,3,0),0)</f>
        <v>0</v>
      </c>
      <c r="F864" s="6">
        <f>SUMIF('ORION ORIGINAL DATA'!$A$8:$A$228,$A864,'ORION ORIGINAL DATA'!$C$8:$C$228)</f>
        <v>0</v>
      </c>
      <c r="G864" s="8">
        <f t="shared" si="52"/>
        <v>0</v>
      </c>
      <c r="H864" s="6">
        <f>SUMIF('NETSUITE ORIGINAL DATA'!$A$8:$A$5000,$A864,'NETSUITE ORIGINAL DATA'!$E$8:$E$5000)</f>
        <v>0</v>
      </c>
      <c r="I864" s="66">
        <f t="shared" si="53"/>
        <v>0</v>
      </c>
      <c r="K864" s="63">
        <f>SUMIF('ORION ORIGINAL DATA'!$A$8:$A$305,$A864,'ORION ORIGINAL DATA'!$D$8:$D$305)+D864</f>
        <v>0</v>
      </c>
      <c r="L864" s="6">
        <f>SUMIF('NETSUITE ORIGINAL DATA'!$A$8:$A$5000,$A864,'NETSUITE ORIGINAL DATA'!$G$8:$G$5000)</f>
        <v>0</v>
      </c>
      <c r="M864" s="68">
        <f t="shared" si="54"/>
        <v>0</v>
      </c>
      <c r="N864" s="6"/>
      <c r="O864" s="63">
        <f>SUMIF('ORION ORIGINAL DATA'!$A$8:$A$305,$A864,'ORION ORIGINAL DATA'!$E$8:$E$305)-D864</f>
        <v>0</v>
      </c>
      <c r="P864" s="6">
        <f>SUMIF('NETSUITE ORIGINAL DATA'!$A$8:$A$5000,$A864,'NETSUITE ORIGINAL DATA'!$E$8:$E$5000)-SUMIF('NETSUITE ORIGINAL DATA'!$A$8:$A$5000,$A864,'NETSUITE ORIGINAL DATA'!$G$8:$G$5000)</f>
        <v>0</v>
      </c>
      <c r="Q864" s="66">
        <f t="shared" si="55"/>
        <v>0</v>
      </c>
      <c r="R864" s="8"/>
    </row>
    <row r="865" spans="1:18" s="30" customFormat="1" x14ac:dyDescent="0.15">
      <c r="A865" s="15" t="s">
        <v>887</v>
      </c>
      <c r="B865" s="30" t="str">
        <f>IFERROR(VLOOKUP(A865,'NETSUITE ORIGINAL DATA'!$A$8:$J$957,2,FALSE),0)</f>
        <v>Green Eats Divided Tray - 1 per set - Blue</v>
      </c>
      <c r="C865" s="6"/>
      <c r="D865" s="63">
        <f>IFERROR(VLOOKUP($A865,'ORION ORIGINAL DATA'!$A$231:$H$234,3,0),0)</f>
        <v>0</v>
      </c>
      <c r="E865" s="6">
        <f>IFERROR(VLOOKUP($A865,'ORION ORIGINAL DATA'!$A$237:$H$305,3,0),0)</f>
        <v>0</v>
      </c>
      <c r="F865" s="6">
        <f>SUMIF('ORION ORIGINAL DATA'!$A$8:$A$228,$A865,'ORION ORIGINAL DATA'!$C$8:$C$228)</f>
        <v>8</v>
      </c>
      <c r="G865" s="8">
        <f t="shared" si="52"/>
        <v>8</v>
      </c>
      <c r="H865" s="6">
        <f>SUMIF('NETSUITE ORIGINAL DATA'!$A$8:$A$5000,$A865,'NETSUITE ORIGINAL DATA'!$E$8:$E$5000)</f>
        <v>8</v>
      </c>
      <c r="I865" s="66">
        <f t="shared" si="53"/>
        <v>0</v>
      </c>
      <c r="K865" s="63">
        <f>SUMIF('ORION ORIGINAL DATA'!$A$8:$A$305,$A865,'ORION ORIGINAL DATA'!$D$8:$D$305)+D865</f>
        <v>0</v>
      </c>
      <c r="L865" s="6">
        <f>SUMIF('NETSUITE ORIGINAL DATA'!$A$8:$A$5000,$A865,'NETSUITE ORIGINAL DATA'!$G$8:$G$5000)</f>
        <v>0</v>
      </c>
      <c r="M865" s="68">
        <f t="shared" si="54"/>
        <v>0</v>
      </c>
      <c r="N865" s="6"/>
      <c r="O865" s="63">
        <f>SUMIF('ORION ORIGINAL DATA'!$A$8:$A$305,$A865,'ORION ORIGINAL DATA'!$E$8:$E$305)-D865</f>
        <v>8</v>
      </c>
      <c r="P865" s="6">
        <f>SUMIF('NETSUITE ORIGINAL DATA'!$A$8:$A$5000,$A865,'NETSUITE ORIGINAL DATA'!$E$8:$E$5000)-SUMIF('NETSUITE ORIGINAL DATA'!$A$8:$A$5000,$A865,'NETSUITE ORIGINAL DATA'!$G$8:$G$5000)</f>
        <v>8</v>
      </c>
      <c r="Q865" s="66">
        <f t="shared" si="55"/>
        <v>0</v>
      </c>
      <c r="R865" s="8"/>
    </row>
    <row r="866" spans="1:18" s="30" customFormat="1" x14ac:dyDescent="0.15">
      <c r="A866" s="15" t="s">
        <v>888</v>
      </c>
      <c r="B866" s="30" t="str">
        <f>IFERROR(VLOOKUP(A866,'NETSUITE ORIGINAL DATA'!$A$8:$J$957,2,FALSE),0)</f>
        <v>Green Eats Divided Tray - 1 per set - Green</v>
      </c>
      <c r="C866" s="6"/>
      <c r="D866" s="63">
        <f>IFERROR(VLOOKUP($A866,'ORION ORIGINAL DATA'!$A$231:$H$234,3,0),0)</f>
        <v>0</v>
      </c>
      <c r="E866" s="6">
        <f>IFERROR(VLOOKUP($A866,'ORION ORIGINAL DATA'!$A$237:$H$305,3,0),0)</f>
        <v>0</v>
      </c>
      <c r="F866" s="6">
        <f>SUMIF('ORION ORIGINAL DATA'!$A$8:$A$228,$A866,'ORION ORIGINAL DATA'!$C$8:$C$228)</f>
        <v>31</v>
      </c>
      <c r="G866" s="8">
        <f t="shared" si="52"/>
        <v>31</v>
      </c>
      <c r="H866" s="6">
        <f>SUMIF('NETSUITE ORIGINAL DATA'!$A$8:$A$5000,$A866,'NETSUITE ORIGINAL DATA'!$E$8:$E$5000)</f>
        <v>31</v>
      </c>
      <c r="I866" s="66">
        <f t="shared" si="53"/>
        <v>0</v>
      </c>
      <c r="K866" s="63">
        <f>SUMIF('ORION ORIGINAL DATA'!$A$8:$A$305,$A866,'ORION ORIGINAL DATA'!$D$8:$D$305)+D866</f>
        <v>0</v>
      </c>
      <c r="L866" s="6">
        <f>SUMIF('NETSUITE ORIGINAL DATA'!$A$8:$A$5000,$A866,'NETSUITE ORIGINAL DATA'!$G$8:$G$5000)</f>
        <v>0</v>
      </c>
      <c r="M866" s="68">
        <f t="shared" si="54"/>
        <v>0</v>
      </c>
      <c r="N866" s="6"/>
      <c r="O866" s="63">
        <f>SUMIF('ORION ORIGINAL DATA'!$A$8:$A$305,$A866,'ORION ORIGINAL DATA'!$E$8:$E$305)-D866</f>
        <v>31</v>
      </c>
      <c r="P866" s="6">
        <f>SUMIF('NETSUITE ORIGINAL DATA'!$A$8:$A$5000,$A866,'NETSUITE ORIGINAL DATA'!$E$8:$E$5000)-SUMIF('NETSUITE ORIGINAL DATA'!$A$8:$A$5000,$A866,'NETSUITE ORIGINAL DATA'!$G$8:$G$5000)</f>
        <v>31</v>
      </c>
      <c r="Q866" s="66">
        <f t="shared" si="55"/>
        <v>0</v>
      </c>
      <c r="R866" s="8"/>
    </row>
    <row r="867" spans="1:18" s="30" customFormat="1" x14ac:dyDescent="0.15">
      <c r="A867" s="15" t="s">
        <v>889</v>
      </c>
      <c r="B867" s="30" t="str">
        <f>IFERROR(VLOOKUP(A867,'NETSUITE ORIGINAL DATA'!$A$8:$J$957,2,FALSE),0)</f>
        <v>Green Eats Divided Tray - 1 per set - Orange</v>
      </c>
      <c r="C867" s="6"/>
      <c r="D867" s="63">
        <f>IFERROR(VLOOKUP($A867,'ORION ORIGINAL DATA'!$A$231:$H$234,3,0),0)</f>
        <v>0</v>
      </c>
      <c r="E867" s="6">
        <f>IFERROR(VLOOKUP($A867,'ORION ORIGINAL DATA'!$A$237:$H$305,3,0),0)</f>
        <v>0</v>
      </c>
      <c r="F867" s="6">
        <f>SUMIF('ORION ORIGINAL DATA'!$A$8:$A$228,$A867,'ORION ORIGINAL DATA'!$C$8:$C$228)</f>
        <v>352</v>
      </c>
      <c r="G867" s="8">
        <f t="shared" si="52"/>
        <v>352</v>
      </c>
      <c r="H867" s="6">
        <f>SUMIF('NETSUITE ORIGINAL DATA'!$A$8:$A$5000,$A867,'NETSUITE ORIGINAL DATA'!$E$8:$E$5000)</f>
        <v>352</v>
      </c>
      <c r="I867" s="66">
        <f t="shared" si="53"/>
        <v>0</v>
      </c>
      <c r="K867" s="63">
        <f>SUMIF('ORION ORIGINAL DATA'!$A$8:$A$305,$A867,'ORION ORIGINAL DATA'!$D$8:$D$305)+D867</f>
        <v>0</v>
      </c>
      <c r="L867" s="6">
        <f>SUMIF('NETSUITE ORIGINAL DATA'!$A$8:$A$5000,$A867,'NETSUITE ORIGINAL DATA'!$G$8:$G$5000)</f>
        <v>0</v>
      </c>
      <c r="M867" s="68">
        <f t="shared" si="54"/>
        <v>0</v>
      </c>
      <c r="N867" s="6"/>
      <c r="O867" s="63">
        <f>SUMIF('ORION ORIGINAL DATA'!$A$8:$A$305,$A867,'ORION ORIGINAL DATA'!$E$8:$E$305)-D867</f>
        <v>352</v>
      </c>
      <c r="P867" s="6">
        <f>SUMIF('NETSUITE ORIGINAL DATA'!$A$8:$A$5000,$A867,'NETSUITE ORIGINAL DATA'!$E$8:$E$5000)-SUMIF('NETSUITE ORIGINAL DATA'!$A$8:$A$5000,$A867,'NETSUITE ORIGINAL DATA'!$G$8:$G$5000)</f>
        <v>352</v>
      </c>
      <c r="Q867" s="66">
        <f t="shared" si="55"/>
        <v>0</v>
      </c>
      <c r="R867" s="8"/>
    </row>
    <row r="868" spans="1:18" s="30" customFormat="1" x14ac:dyDescent="0.15">
      <c r="A868" s="15" t="s">
        <v>890</v>
      </c>
      <c r="B868" s="30" t="str">
        <f>IFERROR(VLOOKUP(A868,'NETSUITE ORIGINAL DATA'!$A$8:$J$957,2,FALSE),0)</f>
        <v>Green Eats Divided Tray - 1 per set - Yellow</v>
      </c>
      <c r="C868" s="6"/>
      <c r="D868" s="63">
        <f>IFERROR(VLOOKUP($A868,'ORION ORIGINAL DATA'!$A$231:$H$234,3,0),0)</f>
        <v>0</v>
      </c>
      <c r="E868" s="6">
        <f>IFERROR(VLOOKUP($A868,'ORION ORIGINAL DATA'!$A$237:$H$305,3,0),0)</f>
        <v>0</v>
      </c>
      <c r="F868" s="6">
        <f>SUMIF('ORION ORIGINAL DATA'!$A$8:$A$228,$A868,'ORION ORIGINAL DATA'!$C$8:$C$228)</f>
        <v>8</v>
      </c>
      <c r="G868" s="8">
        <f t="shared" si="52"/>
        <v>8</v>
      </c>
      <c r="H868" s="6">
        <f>SUMIF('NETSUITE ORIGINAL DATA'!$A$8:$A$5000,$A868,'NETSUITE ORIGINAL DATA'!$E$8:$E$5000)</f>
        <v>8</v>
      </c>
      <c r="I868" s="66">
        <f t="shared" si="53"/>
        <v>0</v>
      </c>
      <c r="K868" s="63">
        <f>SUMIF('ORION ORIGINAL DATA'!$A$8:$A$305,$A868,'ORION ORIGINAL DATA'!$D$8:$D$305)+D868</f>
        <v>0</v>
      </c>
      <c r="L868" s="6">
        <f>SUMIF('NETSUITE ORIGINAL DATA'!$A$8:$A$5000,$A868,'NETSUITE ORIGINAL DATA'!$G$8:$G$5000)</f>
        <v>0</v>
      </c>
      <c r="M868" s="68">
        <f t="shared" si="54"/>
        <v>0</v>
      </c>
      <c r="N868" s="6"/>
      <c r="O868" s="63">
        <f>SUMIF('ORION ORIGINAL DATA'!$A$8:$A$305,$A868,'ORION ORIGINAL DATA'!$E$8:$E$305)-D868</f>
        <v>8</v>
      </c>
      <c r="P868" s="6">
        <f>SUMIF('NETSUITE ORIGINAL DATA'!$A$8:$A$5000,$A868,'NETSUITE ORIGINAL DATA'!$E$8:$E$5000)-SUMIF('NETSUITE ORIGINAL DATA'!$A$8:$A$5000,$A868,'NETSUITE ORIGINAL DATA'!$G$8:$G$5000)</f>
        <v>8</v>
      </c>
      <c r="Q868" s="66">
        <f t="shared" si="55"/>
        <v>0</v>
      </c>
      <c r="R868" s="8"/>
    </row>
    <row r="869" spans="1:18" s="30" customFormat="1" x14ac:dyDescent="0.15">
      <c r="A869" s="15" t="s">
        <v>896</v>
      </c>
      <c r="B869" s="30" t="str">
        <f>IFERROR(VLOOKUP(A869,'NETSUITE ORIGINAL DATA'!$A$8:$J$957,2,FALSE),0)</f>
        <v>Green Toys Tug Boat - Assorted, Red White Green</v>
      </c>
      <c r="C869" s="6"/>
      <c r="D869" s="63">
        <f>IFERROR(VLOOKUP($A869,'ORION ORIGINAL DATA'!$A$231:$H$234,3,0),0)</f>
        <v>0</v>
      </c>
      <c r="E869" s="6">
        <f>IFERROR(VLOOKUP($A869,'ORION ORIGINAL DATA'!$A$237:$H$305,3,0),0)</f>
        <v>0</v>
      </c>
      <c r="F869" s="6">
        <f>SUMIF('ORION ORIGINAL DATA'!$A$8:$A$228,$A869,'ORION ORIGINAL DATA'!$C$8:$C$228)</f>
        <v>306</v>
      </c>
      <c r="G869" s="8">
        <f t="shared" si="52"/>
        <v>306</v>
      </c>
      <c r="H869" s="6">
        <f>SUMIF('NETSUITE ORIGINAL DATA'!$A$8:$A$5000,$A869,'NETSUITE ORIGINAL DATA'!$E$8:$E$5000)</f>
        <v>306</v>
      </c>
      <c r="I869" s="66">
        <f t="shared" si="53"/>
        <v>0</v>
      </c>
      <c r="K869" s="63">
        <f>SUMIF('ORION ORIGINAL DATA'!$A$8:$A$305,$A869,'ORION ORIGINAL DATA'!$D$8:$D$305)+D869</f>
        <v>0</v>
      </c>
      <c r="L869" s="6">
        <f>SUMIF('NETSUITE ORIGINAL DATA'!$A$8:$A$5000,$A869,'NETSUITE ORIGINAL DATA'!$G$8:$G$5000)</f>
        <v>0</v>
      </c>
      <c r="M869" s="68">
        <f t="shared" si="54"/>
        <v>0</v>
      </c>
      <c r="N869" s="6"/>
      <c r="O869" s="63">
        <f>SUMIF('ORION ORIGINAL DATA'!$A$8:$A$305,$A869,'ORION ORIGINAL DATA'!$E$8:$E$305)-D869</f>
        <v>306</v>
      </c>
      <c r="P869" s="6">
        <f>SUMIF('NETSUITE ORIGINAL DATA'!$A$8:$A$5000,$A869,'NETSUITE ORIGINAL DATA'!$E$8:$E$5000)-SUMIF('NETSUITE ORIGINAL DATA'!$A$8:$A$5000,$A869,'NETSUITE ORIGINAL DATA'!$G$8:$G$5000)</f>
        <v>306</v>
      </c>
      <c r="Q869" s="66">
        <f t="shared" si="55"/>
        <v>0</v>
      </c>
      <c r="R869" s="8"/>
    </row>
    <row r="870" spans="1:18" s="30" customFormat="1" x14ac:dyDescent="0.15">
      <c r="A870" s="15" t="s">
        <v>897</v>
      </c>
      <c r="B870" s="30" t="str">
        <f>IFERROR(VLOOKUP(A870,'NETSUITE ORIGINAL DATA'!$A$8:$J$957,2,FALSE),0)</f>
        <v>Blue Tugboat Assembly - Blue Top, Yellow Deck, Red Hull</v>
      </c>
      <c r="C870" s="6"/>
      <c r="D870" s="63">
        <f>IFERROR(VLOOKUP($A870,'ORION ORIGINAL DATA'!$A$231:$H$234,3,0),0)</f>
        <v>0</v>
      </c>
      <c r="E870" s="6">
        <f>IFERROR(VLOOKUP($A870,'ORION ORIGINAL DATA'!$A$237:$H$305,3,0),0)</f>
        <v>0</v>
      </c>
      <c r="F870" s="6">
        <f>SUMIF('ORION ORIGINAL DATA'!$A$8:$A$228,$A870,'ORION ORIGINAL DATA'!$C$8:$C$228)</f>
        <v>0</v>
      </c>
      <c r="G870" s="8">
        <f t="shared" si="52"/>
        <v>0</v>
      </c>
      <c r="H870" s="6">
        <f>SUMIF('NETSUITE ORIGINAL DATA'!$A$8:$A$5000,$A870,'NETSUITE ORIGINAL DATA'!$E$8:$E$5000)</f>
        <v>0</v>
      </c>
      <c r="I870" s="66">
        <f t="shared" si="53"/>
        <v>0</v>
      </c>
      <c r="K870" s="63">
        <f>SUMIF('ORION ORIGINAL DATA'!$A$8:$A$305,$A870,'ORION ORIGINAL DATA'!$D$8:$D$305)+D870</f>
        <v>0</v>
      </c>
      <c r="L870" s="6">
        <f>SUMIF('NETSUITE ORIGINAL DATA'!$A$8:$A$5000,$A870,'NETSUITE ORIGINAL DATA'!$G$8:$G$5000)</f>
        <v>0</v>
      </c>
      <c r="M870" s="68">
        <f t="shared" si="54"/>
        <v>0</v>
      </c>
      <c r="N870" s="6"/>
      <c r="O870" s="63">
        <f>SUMIF('ORION ORIGINAL DATA'!$A$8:$A$305,$A870,'ORION ORIGINAL DATA'!$E$8:$E$305)-D870</f>
        <v>0</v>
      </c>
      <c r="P870" s="6">
        <f>SUMIF('NETSUITE ORIGINAL DATA'!$A$8:$A$5000,$A870,'NETSUITE ORIGINAL DATA'!$E$8:$E$5000)-SUMIF('NETSUITE ORIGINAL DATA'!$A$8:$A$5000,$A870,'NETSUITE ORIGINAL DATA'!$G$8:$G$5000)</f>
        <v>0</v>
      </c>
      <c r="Q870" s="66">
        <f t="shared" si="55"/>
        <v>0</v>
      </c>
      <c r="R870" s="8"/>
    </row>
    <row r="871" spans="1:18" s="30" customFormat="1" x14ac:dyDescent="0.15">
      <c r="A871" s="15" t="s">
        <v>898</v>
      </c>
      <c r="B871" s="30" t="str">
        <f>IFERROR(VLOOKUP(A871,'NETSUITE ORIGINAL DATA'!$A$8:$J$957,2,FALSE),0)</f>
        <v>Red Tugboat Assembly - Red Top, Blue Deck, Yellow Hull</v>
      </c>
      <c r="C871" s="6"/>
      <c r="D871" s="63">
        <f>IFERROR(VLOOKUP($A871,'ORION ORIGINAL DATA'!$A$231:$H$234,3,0),0)</f>
        <v>0</v>
      </c>
      <c r="E871" s="6">
        <f>IFERROR(VLOOKUP($A871,'ORION ORIGINAL DATA'!$A$237:$H$305,3,0),0)</f>
        <v>0</v>
      </c>
      <c r="F871" s="6">
        <f>SUMIF('ORION ORIGINAL DATA'!$A$8:$A$228,$A871,'ORION ORIGINAL DATA'!$C$8:$C$228)</f>
        <v>0</v>
      </c>
      <c r="G871" s="8">
        <f t="shared" si="52"/>
        <v>0</v>
      </c>
      <c r="H871" s="6">
        <f>SUMIF('NETSUITE ORIGINAL DATA'!$A$8:$A$5000,$A871,'NETSUITE ORIGINAL DATA'!$E$8:$E$5000)</f>
        <v>0</v>
      </c>
      <c r="I871" s="66">
        <f t="shared" si="53"/>
        <v>0</v>
      </c>
      <c r="K871" s="63">
        <f>SUMIF('ORION ORIGINAL DATA'!$A$8:$A$305,$A871,'ORION ORIGINAL DATA'!$D$8:$D$305)+D871</f>
        <v>0</v>
      </c>
      <c r="L871" s="6">
        <f>SUMIF('NETSUITE ORIGINAL DATA'!$A$8:$A$5000,$A871,'NETSUITE ORIGINAL DATA'!$G$8:$G$5000)</f>
        <v>0</v>
      </c>
      <c r="M871" s="68">
        <f t="shared" si="54"/>
        <v>0</v>
      </c>
      <c r="N871" s="6"/>
      <c r="O871" s="63">
        <f>SUMIF('ORION ORIGINAL DATA'!$A$8:$A$305,$A871,'ORION ORIGINAL DATA'!$E$8:$E$305)-D871</f>
        <v>0</v>
      </c>
      <c r="P871" s="6">
        <f>SUMIF('NETSUITE ORIGINAL DATA'!$A$8:$A$5000,$A871,'NETSUITE ORIGINAL DATA'!$E$8:$E$5000)-SUMIF('NETSUITE ORIGINAL DATA'!$A$8:$A$5000,$A871,'NETSUITE ORIGINAL DATA'!$G$8:$G$5000)</f>
        <v>0</v>
      </c>
      <c r="Q871" s="66">
        <f t="shared" si="55"/>
        <v>0</v>
      </c>
      <c r="R871" s="8"/>
    </row>
    <row r="872" spans="1:18" s="30" customFormat="1" x14ac:dyDescent="0.15">
      <c r="A872" s="15" t="s">
        <v>891</v>
      </c>
      <c r="B872" s="30" t="str">
        <f>IFERROR(VLOOKUP(A872,'NETSUITE ORIGINAL DATA'!$A$8:$J$957,2,FALSE),0)</f>
        <v>Assembled Tug Boat- Red,white, blue assorted....</v>
      </c>
      <c r="C872" s="6"/>
      <c r="D872" s="63">
        <f>IFERROR(VLOOKUP($A872,'ORION ORIGINAL DATA'!$A$231:$H$234,3,0),0)</f>
        <v>0</v>
      </c>
      <c r="E872" s="6">
        <f>IFERROR(VLOOKUP($A872,'ORION ORIGINAL DATA'!$A$237:$H$305,3,0),0)</f>
        <v>0</v>
      </c>
      <c r="F872" s="6">
        <f>SUMIF('ORION ORIGINAL DATA'!$A$8:$A$228,$A872,'ORION ORIGINAL DATA'!$C$8:$C$228)</f>
        <v>0</v>
      </c>
      <c r="G872" s="8">
        <f t="shared" si="52"/>
        <v>0</v>
      </c>
      <c r="H872" s="6">
        <f>SUMIF('NETSUITE ORIGINAL DATA'!$A$8:$A$5000,$A872,'NETSUITE ORIGINAL DATA'!$E$8:$E$5000)</f>
        <v>0</v>
      </c>
      <c r="I872" s="66">
        <f t="shared" si="53"/>
        <v>0</v>
      </c>
      <c r="K872" s="63">
        <f>SUMIF('ORION ORIGINAL DATA'!$A$8:$A$305,$A872,'ORION ORIGINAL DATA'!$D$8:$D$305)+D872</f>
        <v>0</v>
      </c>
      <c r="L872" s="6">
        <f>SUMIF('NETSUITE ORIGINAL DATA'!$A$8:$A$5000,$A872,'NETSUITE ORIGINAL DATA'!$G$8:$G$5000)</f>
        <v>0</v>
      </c>
      <c r="M872" s="68">
        <f t="shared" si="54"/>
        <v>0</v>
      </c>
      <c r="N872" s="6"/>
      <c r="O872" s="63">
        <f>SUMIF('ORION ORIGINAL DATA'!$A$8:$A$305,$A872,'ORION ORIGINAL DATA'!$E$8:$E$305)-D872</f>
        <v>0</v>
      </c>
      <c r="P872" s="6">
        <f>SUMIF('NETSUITE ORIGINAL DATA'!$A$8:$A$5000,$A872,'NETSUITE ORIGINAL DATA'!$E$8:$E$5000)-SUMIF('NETSUITE ORIGINAL DATA'!$A$8:$A$5000,$A872,'NETSUITE ORIGINAL DATA'!$G$8:$G$5000)</f>
        <v>0</v>
      </c>
      <c r="Q872" s="66">
        <f t="shared" si="55"/>
        <v>0</v>
      </c>
      <c r="R872" s="8"/>
    </row>
    <row r="873" spans="1:18" s="30" customFormat="1" x14ac:dyDescent="0.15">
      <c r="A873" s="15" t="s">
        <v>899</v>
      </c>
      <c r="B873" s="30" t="str">
        <f>IFERROR(VLOOKUP(A873,'NETSUITE ORIGINAL DATA'!$A$8:$J$957,2,FALSE),0)</f>
        <v>Yellow Tugboat Assembly - Yellow Top, Red Deck, Blue Hull</v>
      </c>
      <c r="C873" s="6"/>
      <c r="D873" s="63">
        <f>IFERROR(VLOOKUP($A873,'ORION ORIGINAL DATA'!$A$231:$H$234,3,0),0)</f>
        <v>0</v>
      </c>
      <c r="E873" s="6">
        <f>IFERROR(VLOOKUP($A873,'ORION ORIGINAL DATA'!$A$237:$H$305,3,0),0)</f>
        <v>0</v>
      </c>
      <c r="F873" s="6">
        <f>SUMIF('ORION ORIGINAL DATA'!$A$8:$A$228,$A873,'ORION ORIGINAL DATA'!$C$8:$C$228)</f>
        <v>0</v>
      </c>
      <c r="G873" s="8">
        <f t="shared" si="52"/>
        <v>0</v>
      </c>
      <c r="H873" s="6">
        <f>SUMIF('NETSUITE ORIGINAL DATA'!$A$8:$A$5000,$A873,'NETSUITE ORIGINAL DATA'!$E$8:$E$5000)</f>
        <v>0</v>
      </c>
      <c r="I873" s="66">
        <f t="shared" si="53"/>
        <v>0</v>
      </c>
      <c r="K873" s="63">
        <f>SUMIF('ORION ORIGINAL DATA'!$A$8:$A$305,$A873,'ORION ORIGINAL DATA'!$D$8:$D$305)+D873</f>
        <v>0</v>
      </c>
      <c r="L873" s="6">
        <f>SUMIF('NETSUITE ORIGINAL DATA'!$A$8:$A$5000,$A873,'NETSUITE ORIGINAL DATA'!$G$8:$G$5000)</f>
        <v>0</v>
      </c>
      <c r="M873" s="68">
        <f t="shared" si="54"/>
        <v>0</v>
      </c>
      <c r="N873" s="6"/>
      <c r="O873" s="63">
        <f>SUMIF('ORION ORIGINAL DATA'!$A$8:$A$305,$A873,'ORION ORIGINAL DATA'!$E$8:$E$305)-D873</f>
        <v>0</v>
      </c>
      <c r="P873" s="6">
        <f>SUMIF('NETSUITE ORIGINAL DATA'!$A$8:$A$5000,$A873,'NETSUITE ORIGINAL DATA'!$E$8:$E$5000)-SUMIF('NETSUITE ORIGINAL DATA'!$A$8:$A$5000,$A873,'NETSUITE ORIGINAL DATA'!$G$8:$G$5000)</f>
        <v>0</v>
      </c>
      <c r="Q873" s="66">
        <f t="shared" si="55"/>
        <v>0</v>
      </c>
      <c r="R873" s="8"/>
    </row>
    <row r="874" spans="1:18" s="30" customFormat="1" x14ac:dyDescent="0.15">
      <c r="A874" s="15" t="s">
        <v>900</v>
      </c>
      <c r="B874" s="30" t="str">
        <f>IFERROR(VLOOKUP(A874,'NETSUITE ORIGINAL DATA'!$A$8:$J$957,2,FALSE),0)</f>
        <v>Green Eats Tumblers - 2 per set - Assorted Case Pack</v>
      </c>
      <c r="C874" s="6"/>
      <c r="D874" s="63">
        <f>IFERROR(VLOOKUP($A874,'ORION ORIGINAL DATA'!$A$231:$H$234,3,0),0)</f>
        <v>0</v>
      </c>
      <c r="E874" s="6">
        <f>IFERROR(VLOOKUP($A874,'ORION ORIGINAL DATA'!$A$237:$H$305,3,0),0)</f>
        <v>0</v>
      </c>
      <c r="F874" s="6">
        <f>SUMIF('ORION ORIGINAL DATA'!$A$8:$A$228,$A874,'ORION ORIGINAL DATA'!$C$8:$C$228)</f>
        <v>0</v>
      </c>
      <c r="G874" s="8">
        <f t="shared" si="52"/>
        <v>0</v>
      </c>
      <c r="H874" s="6">
        <f>SUMIF('NETSUITE ORIGINAL DATA'!$A$8:$A$5000,$A874,'NETSUITE ORIGINAL DATA'!$E$8:$E$5000)</f>
        <v>0</v>
      </c>
      <c r="I874" s="66">
        <f t="shared" si="53"/>
        <v>0</v>
      </c>
      <c r="K874" s="63">
        <f>SUMIF('ORION ORIGINAL DATA'!$A$8:$A$305,$A874,'ORION ORIGINAL DATA'!$D$8:$D$305)+D874</f>
        <v>0</v>
      </c>
      <c r="L874" s="6">
        <f>SUMIF('NETSUITE ORIGINAL DATA'!$A$8:$A$5000,$A874,'NETSUITE ORIGINAL DATA'!$G$8:$G$5000)</f>
        <v>0</v>
      </c>
      <c r="M874" s="68">
        <f t="shared" si="54"/>
        <v>0</v>
      </c>
      <c r="N874" s="6"/>
      <c r="O874" s="63">
        <f>SUMIF('ORION ORIGINAL DATA'!$A$8:$A$305,$A874,'ORION ORIGINAL DATA'!$E$8:$E$305)-D874</f>
        <v>0</v>
      </c>
      <c r="P874" s="6">
        <f>SUMIF('NETSUITE ORIGINAL DATA'!$A$8:$A$5000,$A874,'NETSUITE ORIGINAL DATA'!$E$8:$E$5000)-SUMIF('NETSUITE ORIGINAL DATA'!$A$8:$A$5000,$A874,'NETSUITE ORIGINAL DATA'!$G$8:$G$5000)</f>
        <v>0</v>
      </c>
      <c r="Q874" s="66">
        <f t="shared" si="55"/>
        <v>0</v>
      </c>
      <c r="R874" s="8"/>
    </row>
    <row r="875" spans="1:18" s="30" customFormat="1" x14ac:dyDescent="0.15">
      <c r="A875" s="15" t="s">
        <v>902</v>
      </c>
      <c r="B875" s="30" t="str">
        <f>IFERROR(VLOOKUP(A875,'NETSUITE ORIGINAL DATA'!$A$8:$J$987,2,FALSE),0)</f>
        <v>Green Eats Tumblers - 2 per set - Green</v>
      </c>
      <c r="C875" s="6"/>
      <c r="D875" s="63">
        <f>IFERROR(VLOOKUP($A875,'ORION ORIGINAL DATA'!$A$231:$H$234,3,0),0)</f>
        <v>0</v>
      </c>
      <c r="E875" s="6">
        <f>IFERROR(VLOOKUP($A875,'ORION ORIGINAL DATA'!$A$237:$H$305,3,0),0)</f>
        <v>0</v>
      </c>
      <c r="F875" s="6">
        <f>SUMIF('ORION ORIGINAL DATA'!$A$8:$A$228,$A875,'ORION ORIGINAL DATA'!$C$8:$C$228)</f>
        <v>3</v>
      </c>
      <c r="G875" s="8">
        <f t="shared" si="52"/>
        <v>3</v>
      </c>
      <c r="H875" s="6">
        <f>SUMIF('NETSUITE ORIGINAL DATA'!$A$8:$A$5000,$A875,'NETSUITE ORIGINAL DATA'!$E$8:$E$5000)</f>
        <v>3</v>
      </c>
      <c r="I875" s="66">
        <f t="shared" si="53"/>
        <v>0</v>
      </c>
      <c r="K875" s="63">
        <f>SUMIF('ORION ORIGINAL DATA'!$A$8:$A$305,$A875,'ORION ORIGINAL DATA'!$D$8:$D$305)+D875</f>
        <v>0</v>
      </c>
      <c r="L875" s="6">
        <f>SUMIF('NETSUITE ORIGINAL DATA'!$A$8:$A$5000,$A875,'NETSUITE ORIGINAL DATA'!$G$8:$G$5000)</f>
        <v>0</v>
      </c>
      <c r="M875" s="68">
        <f t="shared" si="54"/>
        <v>0</v>
      </c>
      <c r="N875" s="6"/>
      <c r="O875" s="63">
        <f>SUMIF('ORION ORIGINAL DATA'!$A$8:$A$305,$A875,'ORION ORIGINAL DATA'!$E$8:$E$305)-D875</f>
        <v>3</v>
      </c>
      <c r="P875" s="6">
        <f>SUMIF('NETSUITE ORIGINAL DATA'!$A$8:$A$5000,$A875,'NETSUITE ORIGINAL DATA'!$E$8:$E$5000)-SUMIF('NETSUITE ORIGINAL DATA'!$A$8:$A$5000,$A875,'NETSUITE ORIGINAL DATA'!$G$8:$G$5000)</f>
        <v>3</v>
      </c>
      <c r="Q875" s="66">
        <f t="shared" si="55"/>
        <v>0</v>
      </c>
      <c r="R875" s="8"/>
    </row>
    <row r="876" spans="1:18" s="30" customFormat="1" x14ac:dyDescent="0.15">
      <c r="A876" s="15" t="s">
        <v>904</v>
      </c>
      <c r="B876" s="30" t="str">
        <f>IFERROR(VLOOKUP(A876,'NETSUITE ORIGINAL DATA'!$A$8:$J$987,2,FALSE),0)</f>
        <v>Green Eats Tumblers - 2 per set - Yellow</v>
      </c>
      <c r="C876" s="6"/>
      <c r="D876" s="63">
        <f>IFERROR(VLOOKUP($A876,'ORION ORIGINAL DATA'!$A$231:$H$234,3,0),0)</f>
        <v>0</v>
      </c>
      <c r="E876" s="6">
        <f>IFERROR(VLOOKUP($A876,'ORION ORIGINAL DATA'!$A$237:$H$305,3,0),0)</f>
        <v>0</v>
      </c>
      <c r="F876" s="6">
        <f>SUMIF('ORION ORIGINAL DATA'!$A$8:$A$228,$A876,'ORION ORIGINAL DATA'!$C$8:$C$228)</f>
        <v>0</v>
      </c>
      <c r="G876" s="8">
        <f t="shared" si="52"/>
        <v>0</v>
      </c>
      <c r="H876" s="6">
        <f>SUMIF('NETSUITE ORIGINAL DATA'!$A$8:$A$5000,$A876,'NETSUITE ORIGINAL DATA'!$E$8:$E$5000)</f>
        <v>0</v>
      </c>
      <c r="I876" s="66">
        <f t="shared" si="53"/>
        <v>0</v>
      </c>
      <c r="K876" s="63">
        <f>SUMIF('ORION ORIGINAL DATA'!$A$8:$A$305,$A876,'ORION ORIGINAL DATA'!$D$8:$D$305)+D876</f>
        <v>0</v>
      </c>
      <c r="L876" s="6">
        <f>SUMIF('NETSUITE ORIGINAL DATA'!$A$8:$A$5000,$A876,'NETSUITE ORIGINAL DATA'!$G$8:$G$5000)</f>
        <v>0</v>
      </c>
      <c r="M876" s="68">
        <f t="shared" si="54"/>
        <v>0</v>
      </c>
      <c r="N876" s="6"/>
      <c r="O876" s="63">
        <f>SUMIF('ORION ORIGINAL DATA'!$A$8:$A$305,$A876,'ORION ORIGINAL DATA'!$E$8:$E$305)-D876</f>
        <v>0</v>
      </c>
      <c r="P876" s="6">
        <f>SUMIF('NETSUITE ORIGINAL DATA'!$A$8:$A$5000,$A876,'NETSUITE ORIGINAL DATA'!$E$8:$E$5000)-SUMIF('NETSUITE ORIGINAL DATA'!$A$8:$A$5000,$A876,'NETSUITE ORIGINAL DATA'!$G$8:$G$5000)</f>
        <v>0</v>
      </c>
      <c r="Q876" s="66">
        <f t="shared" si="55"/>
        <v>0</v>
      </c>
      <c r="R876" s="8"/>
    </row>
    <row r="877" spans="1:18" s="30" customFormat="1" x14ac:dyDescent="0.15">
      <c r="A877" s="15" t="s">
        <v>905</v>
      </c>
      <c r="B877" s="30" t="str">
        <f>IFERROR(VLOOKUP(A877,'NETSUITE ORIGINAL DATA'!$A$8:$J$987,2,FALSE),0)</f>
        <v>Orange Trowel</v>
      </c>
      <c r="C877" s="6"/>
      <c r="D877" s="63">
        <f>IFERROR(VLOOKUP($A877,'ORION ORIGINAL DATA'!$A$231:$H$234,3,0),0)</f>
        <v>0</v>
      </c>
      <c r="E877" s="6">
        <f>IFERROR(VLOOKUP($A877,'ORION ORIGINAL DATA'!$A$237:$H$305,3,0),0)</f>
        <v>0</v>
      </c>
      <c r="F877" s="6">
        <f>SUMIF('ORION ORIGINAL DATA'!$A$8:$A$228,$A877,'ORION ORIGINAL DATA'!$C$8:$C$228)</f>
        <v>0</v>
      </c>
      <c r="G877" s="8">
        <f t="shared" si="52"/>
        <v>0</v>
      </c>
      <c r="H877" s="6">
        <f>SUMIF('NETSUITE ORIGINAL DATA'!$A$8:$A$5000,$A877,'NETSUITE ORIGINAL DATA'!$E$8:$E$5000)</f>
        <v>0</v>
      </c>
      <c r="I877" s="66">
        <f t="shared" si="53"/>
        <v>0</v>
      </c>
      <c r="K877" s="63">
        <f>SUMIF('ORION ORIGINAL DATA'!$A$8:$A$305,$A877,'ORION ORIGINAL DATA'!$D$8:$D$305)+D877</f>
        <v>0</v>
      </c>
      <c r="L877" s="6">
        <f>SUMIF('NETSUITE ORIGINAL DATA'!$A$8:$A$5000,$A877,'NETSUITE ORIGINAL DATA'!$G$8:$G$5000)</f>
        <v>0</v>
      </c>
      <c r="M877" s="68">
        <f t="shared" si="54"/>
        <v>0</v>
      </c>
      <c r="N877" s="6"/>
      <c r="O877" s="63">
        <f>SUMIF('ORION ORIGINAL DATA'!$A$8:$A$305,$A877,'ORION ORIGINAL DATA'!$E$8:$E$305)-D877</f>
        <v>0</v>
      </c>
      <c r="P877" s="6">
        <f>SUMIF('NETSUITE ORIGINAL DATA'!$A$8:$A$5000,$A877,'NETSUITE ORIGINAL DATA'!$E$8:$E$5000)-SUMIF('NETSUITE ORIGINAL DATA'!$A$8:$A$5000,$A877,'NETSUITE ORIGINAL DATA'!$G$8:$G$5000)</f>
        <v>0</v>
      </c>
      <c r="Q877" s="66">
        <f t="shared" si="55"/>
        <v>0</v>
      </c>
      <c r="R877" s="8"/>
    </row>
    <row r="878" spans="1:18" s="30" customFormat="1" x14ac:dyDescent="0.15">
      <c r="A878" s="15" t="s">
        <v>906</v>
      </c>
      <c r="B878" s="30" t="str">
        <f>IFERROR(VLOOKUP(A878,'NETSUITE ORIGINAL DATA'!$A$8:$J$987,2,FALSE),0)</f>
        <v>Blue Trowel</v>
      </c>
      <c r="C878" s="6"/>
      <c r="D878" s="63">
        <f>IFERROR(VLOOKUP($A878,'ORION ORIGINAL DATA'!$A$231:$H$234,3,0),0)</f>
        <v>0</v>
      </c>
      <c r="E878" s="6">
        <f>IFERROR(VLOOKUP($A878,'ORION ORIGINAL DATA'!$A$237:$H$305,3,0),0)</f>
        <v>0</v>
      </c>
      <c r="F878" s="6">
        <f>SUMIF('ORION ORIGINAL DATA'!$A$8:$A$228,$A878,'ORION ORIGINAL DATA'!$C$8:$C$228)</f>
        <v>0</v>
      </c>
      <c r="G878" s="8">
        <f t="shared" si="52"/>
        <v>0</v>
      </c>
      <c r="H878" s="6">
        <f>SUMIF('NETSUITE ORIGINAL DATA'!$A$8:$A$5000,$A878,'NETSUITE ORIGINAL DATA'!$E$8:$E$5000)</f>
        <v>0</v>
      </c>
      <c r="I878" s="66">
        <f t="shared" si="53"/>
        <v>0</v>
      </c>
      <c r="K878" s="63">
        <f>SUMIF('ORION ORIGINAL DATA'!$A$8:$A$305,$A878,'ORION ORIGINAL DATA'!$D$8:$D$305)+D878</f>
        <v>0</v>
      </c>
      <c r="L878" s="6">
        <f>SUMIF('NETSUITE ORIGINAL DATA'!$A$8:$A$5000,$A878,'NETSUITE ORIGINAL DATA'!$G$8:$G$5000)</f>
        <v>0</v>
      </c>
      <c r="M878" s="68">
        <f t="shared" si="54"/>
        <v>0</v>
      </c>
      <c r="N878" s="6"/>
      <c r="O878" s="63">
        <f>SUMIF('ORION ORIGINAL DATA'!$A$8:$A$305,$A878,'ORION ORIGINAL DATA'!$E$8:$E$305)-D878</f>
        <v>0</v>
      </c>
      <c r="P878" s="6">
        <f>SUMIF('NETSUITE ORIGINAL DATA'!$A$8:$A$5000,$A878,'NETSUITE ORIGINAL DATA'!$E$8:$E$5000)-SUMIF('NETSUITE ORIGINAL DATA'!$A$8:$A$5000,$A878,'NETSUITE ORIGINAL DATA'!$G$8:$G$5000)</f>
        <v>0</v>
      </c>
      <c r="Q878" s="66">
        <f t="shared" si="55"/>
        <v>0</v>
      </c>
      <c r="R878" s="8"/>
    </row>
    <row r="879" spans="1:18" s="30" customFormat="1" x14ac:dyDescent="0.15">
      <c r="A879" s="15" t="s">
        <v>907</v>
      </c>
      <c r="B879" s="30" t="str">
        <f>IFERROR(VLOOKUP(A879,'NETSUITE ORIGINAL DATA'!$A$8:$J$987,2,FALSE),0)</f>
        <v>Green Trowel</v>
      </c>
      <c r="C879" s="6"/>
      <c r="D879" s="63">
        <f>IFERROR(VLOOKUP($A879,'ORION ORIGINAL DATA'!$A$231:$H$234,3,0),0)</f>
        <v>0</v>
      </c>
      <c r="E879" s="6">
        <f>IFERROR(VLOOKUP($A879,'ORION ORIGINAL DATA'!$A$237:$H$305,3,0),0)</f>
        <v>0</v>
      </c>
      <c r="F879" s="6">
        <f>SUMIF('ORION ORIGINAL DATA'!$A$8:$A$228,$A879,'ORION ORIGINAL DATA'!$C$8:$C$228)</f>
        <v>0</v>
      </c>
      <c r="G879" s="8">
        <f t="shared" si="52"/>
        <v>0</v>
      </c>
      <c r="H879" s="6">
        <f>SUMIF('NETSUITE ORIGINAL DATA'!$A$8:$A$5000,$A879,'NETSUITE ORIGINAL DATA'!$E$8:$E$5000)</f>
        <v>0</v>
      </c>
      <c r="I879" s="66">
        <f t="shared" si="53"/>
        <v>0</v>
      </c>
      <c r="K879" s="63">
        <f>SUMIF('ORION ORIGINAL DATA'!$A$8:$A$305,$A879,'ORION ORIGINAL DATA'!$D$8:$D$305)+D879</f>
        <v>0</v>
      </c>
      <c r="L879" s="6">
        <f>SUMIF('NETSUITE ORIGINAL DATA'!$A$8:$A$5000,$A879,'NETSUITE ORIGINAL DATA'!$G$8:$G$5000)</f>
        <v>0</v>
      </c>
      <c r="M879" s="68">
        <f t="shared" si="54"/>
        <v>0</v>
      </c>
      <c r="N879" s="6"/>
      <c r="O879" s="63">
        <f>SUMIF('ORION ORIGINAL DATA'!$A$8:$A$305,$A879,'ORION ORIGINAL DATA'!$E$8:$E$305)-D879</f>
        <v>0</v>
      </c>
      <c r="P879" s="6">
        <f>SUMIF('NETSUITE ORIGINAL DATA'!$A$8:$A$5000,$A879,'NETSUITE ORIGINAL DATA'!$E$8:$E$5000)-SUMIF('NETSUITE ORIGINAL DATA'!$A$8:$A$5000,$A879,'NETSUITE ORIGINAL DATA'!$G$8:$G$5000)</f>
        <v>0</v>
      </c>
      <c r="Q879" s="66">
        <f t="shared" si="55"/>
        <v>0</v>
      </c>
      <c r="R879" s="8"/>
    </row>
    <row r="880" spans="1:18" s="30" customFormat="1" x14ac:dyDescent="0.15">
      <c r="A880" s="15" t="s">
        <v>908</v>
      </c>
      <c r="B880" s="30" t="str">
        <f>IFERROR(VLOOKUP(A880,'NETSUITE ORIGINAL DATA'!$A$8:$J$987,2,FALSE),0)</f>
        <v>SKU specific UPC Sticker..</v>
      </c>
      <c r="C880" s="6"/>
      <c r="D880" s="63">
        <f>IFERROR(VLOOKUP($A880,'ORION ORIGINAL DATA'!$A$231:$H$234,3,0),0)</f>
        <v>0</v>
      </c>
      <c r="E880" s="6">
        <f>IFERROR(VLOOKUP($A880,'ORION ORIGINAL DATA'!$A$237:$H$305,3,0),0)</f>
        <v>0</v>
      </c>
      <c r="F880" s="6">
        <f>SUMIF('ORION ORIGINAL DATA'!$A$8:$A$228,$A880,'ORION ORIGINAL DATA'!$C$8:$C$228)</f>
        <v>0</v>
      </c>
      <c r="G880" s="8">
        <f t="shared" si="52"/>
        <v>0</v>
      </c>
      <c r="H880" s="6">
        <f>SUMIF('NETSUITE ORIGINAL DATA'!$A$8:$A$5000,$A880,'NETSUITE ORIGINAL DATA'!$E$8:$E$5000)</f>
        <v>0</v>
      </c>
      <c r="I880" s="66">
        <f t="shared" si="53"/>
        <v>0</v>
      </c>
      <c r="K880" s="63">
        <f>SUMIF('ORION ORIGINAL DATA'!$A$8:$A$305,$A880,'ORION ORIGINAL DATA'!$D$8:$D$305)+D880</f>
        <v>0</v>
      </c>
      <c r="L880" s="6">
        <f>SUMIF('NETSUITE ORIGINAL DATA'!$A$8:$A$5000,$A880,'NETSUITE ORIGINAL DATA'!$G$8:$G$5000)</f>
        <v>0</v>
      </c>
      <c r="M880" s="68">
        <f t="shared" si="54"/>
        <v>0</v>
      </c>
      <c r="N880" s="6"/>
      <c r="O880" s="63">
        <f>SUMIF('ORION ORIGINAL DATA'!$A$8:$A$305,$A880,'ORION ORIGINAL DATA'!$E$8:$E$305)-D880</f>
        <v>0</v>
      </c>
      <c r="P880" s="6">
        <f>SUMIF('NETSUITE ORIGINAL DATA'!$A$8:$A$5000,$A880,'NETSUITE ORIGINAL DATA'!$E$8:$E$5000)-SUMIF('NETSUITE ORIGINAL DATA'!$A$8:$A$5000,$A880,'NETSUITE ORIGINAL DATA'!$G$8:$G$5000)</f>
        <v>0</v>
      </c>
      <c r="Q880" s="66">
        <f t="shared" si="55"/>
        <v>0</v>
      </c>
      <c r="R880" s="8"/>
    </row>
    <row r="881" spans="1:18" s="30" customFormat="1" x14ac:dyDescent="0.15">
      <c r="A881" s="15" t="s">
        <v>909</v>
      </c>
      <c r="B881" s="30" t="str">
        <f>IFERROR(VLOOKUP(A881,'NETSUITE ORIGINAL DATA'!$A$8:$J$987,2,FALSE),0)</f>
        <v>Old Label Vanilla - Lbs.</v>
      </c>
      <c r="C881" s="6"/>
      <c r="D881" s="63">
        <f>IFERROR(VLOOKUP($A881,'ORION ORIGINAL DATA'!$A$231:$H$234,3,0),0)</f>
        <v>0</v>
      </c>
      <c r="E881" s="6">
        <f>IFERROR(VLOOKUP($A881,'ORION ORIGINAL DATA'!$A$237:$H$305,3,0),0)</f>
        <v>0</v>
      </c>
      <c r="F881" s="6">
        <f>SUMIF('ORION ORIGINAL DATA'!$A$8:$A$228,$A881,'ORION ORIGINAL DATA'!$C$8:$C$228)</f>
        <v>0</v>
      </c>
      <c r="G881" s="8">
        <f t="shared" si="52"/>
        <v>0</v>
      </c>
      <c r="H881" s="6">
        <f>SUMIF('NETSUITE ORIGINAL DATA'!$A$8:$A$5000,$A881,'NETSUITE ORIGINAL DATA'!$E$8:$E$5000)</f>
        <v>0</v>
      </c>
      <c r="I881" s="66">
        <f t="shared" si="53"/>
        <v>0</v>
      </c>
      <c r="K881" s="63">
        <f>SUMIF('ORION ORIGINAL DATA'!$A$8:$A$305,$A881,'ORION ORIGINAL DATA'!$D$8:$D$305)+D881</f>
        <v>0</v>
      </c>
      <c r="L881" s="6">
        <f>SUMIF('NETSUITE ORIGINAL DATA'!$A$8:$A$5000,$A881,'NETSUITE ORIGINAL DATA'!$G$8:$G$5000)</f>
        <v>0</v>
      </c>
      <c r="M881" s="68">
        <f t="shared" si="54"/>
        <v>0</v>
      </c>
      <c r="N881" s="6"/>
      <c r="O881" s="63">
        <f>SUMIF('ORION ORIGINAL DATA'!$A$8:$A$305,$A881,'ORION ORIGINAL DATA'!$E$8:$E$305)-D881</f>
        <v>0</v>
      </c>
      <c r="P881" s="6">
        <f>SUMIF('NETSUITE ORIGINAL DATA'!$A$8:$A$5000,$A881,'NETSUITE ORIGINAL DATA'!$E$8:$E$5000)-SUMIF('NETSUITE ORIGINAL DATA'!$A$8:$A$5000,$A881,'NETSUITE ORIGINAL DATA'!$G$8:$G$5000)</f>
        <v>0</v>
      </c>
      <c r="Q881" s="66">
        <f t="shared" si="55"/>
        <v>0</v>
      </c>
      <c r="R881" s="8"/>
    </row>
    <row r="882" spans="1:18" s="30" customFormat="1" x14ac:dyDescent="0.15">
      <c r="A882" s="15" t="s">
        <v>910</v>
      </c>
      <c r="B882" s="30" t="str">
        <f>IFERROR(VLOOKUP(A882,'NETSUITE ORIGINAL DATA'!$A$8:$J$987,2,FALSE),0)</f>
        <v>Green Toys Wagon Blue, Orange Wheels</v>
      </c>
      <c r="C882" s="6"/>
      <c r="D882" s="63">
        <f>IFERROR(VLOOKUP($A882,'ORION ORIGINAL DATA'!$A$231:$H$234,3,0),0)</f>
        <v>0</v>
      </c>
      <c r="E882" s="6">
        <f>IFERROR(VLOOKUP($A882,'ORION ORIGINAL DATA'!$A$237:$H$305,3,0),0)</f>
        <v>0</v>
      </c>
      <c r="F882" s="6">
        <f>SUMIF('ORION ORIGINAL DATA'!$A$8:$A$228,$A882,'ORION ORIGINAL DATA'!$C$8:$C$228)</f>
        <v>370</v>
      </c>
      <c r="G882" s="8">
        <f t="shared" si="52"/>
        <v>370</v>
      </c>
      <c r="H882" s="6">
        <f>SUMIF('NETSUITE ORIGINAL DATA'!$A$8:$A$5000,$A882,'NETSUITE ORIGINAL DATA'!$E$8:$E$5000)</f>
        <v>370</v>
      </c>
      <c r="I882" s="66">
        <f t="shared" si="53"/>
        <v>0</v>
      </c>
      <c r="K882" s="63">
        <f>SUMIF('ORION ORIGINAL DATA'!$A$8:$A$305,$A882,'ORION ORIGINAL DATA'!$D$8:$D$305)+D882</f>
        <v>220</v>
      </c>
      <c r="L882" s="6">
        <f>SUMIF('NETSUITE ORIGINAL DATA'!$A$8:$A$5000,$A882,'NETSUITE ORIGINAL DATA'!$G$8:$G$5000)</f>
        <v>220</v>
      </c>
      <c r="M882" s="68">
        <f t="shared" si="54"/>
        <v>0</v>
      </c>
      <c r="N882" s="6"/>
      <c r="O882" s="63">
        <f>SUMIF('ORION ORIGINAL DATA'!$A$8:$A$305,$A882,'ORION ORIGINAL DATA'!$E$8:$E$305)-D882</f>
        <v>150</v>
      </c>
      <c r="P882" s="6">
        <f>SUMIF('NETSUITE ORIGINAL DATA'!$A$8:$A$5000,$A882,'NETSUITE ORIGINAL DATA'!$E$8:$E$5000)-SUMIF('NETSUITE ORIGINAL DATA'!$A$8:$A$5000,$A882,'NETSUITE ORIGINAL DATA'!$G$8:$G$5000)</f>
        <v>150</v>
      </c>
      <c r="Q882" s="66">
        <f t="shared" si="55"/>
        <v>0</v>
      </c>
      <c r="R882" s="8"/>
    </row>
    <row r="883" spans="1:18" s="30" customFormat="1" x14ac:dyDescent="0.15">
      <c r="A883" s="15" t="s">
        <v>911</v>
      </c>
      <c r="B883" s="30" t="str">
        <f>IFERROR(VLOOKUP(A883,'NETSUITE ORIGINAL DATA'!$A$8:$J$987,2,FALSE),0)</f>
        <v>Wagon Blue Assembly A</v>
      </c>
      <c r="C883" s="6"/>
      <c r="D883" s="63">
        <f>IFERROR(VLOOKUP($A883,'ORION ORIGINAL DATA'!$A$231:$H$234,3,0),0)</f>
        <v>0</v>
      </c>
      <c r="E883" s="6">
        <f>IFERROR(VLOOKUP($A883,'ORION ORIGINAL DATA'!$A$237:$H$305,3,0),0)</f>
        <v>0</v>
      </c>
      <c r="F883" s="6">
        <f>SUMIF('ORION ORIGINAL DATA'!$A$8:$A$228,$A883,'ORION ORIGINAL DATA'!$C$8:$C$228)</f>
        <v>0</v>
      </c>
      <c r="G883" s="8">
        <f t="shared" si="52"/>
        <v>0</v>
      </c>
      <c r="H883" s="6">
        <f>SUMIF('NETSUITE ORIGINAL DATA'!$A$8:$A$5000,$A883,'NETSUITE ORIGINAL DATA'!$E$8:$E$5000)</f>
        <v>0</v>
      </c>
      <c r="I883" s="66">
        <f t="shared" si="53"/>
        <v>0</v>
      </c>
      <c r="K883" s="63">
        <f>SUMIF('ORION ORIGINAL DATA'!$A$8:$A$305,$A883,'ORION ORIGINAL DATA'!$D$8:$D$305)+D883</f>
        <v>0</v>
      </c>
      <c r="L883" s="6">
        <f>SUMIF('NETSUITE ORIGINAL DATA'!$A$8:$A$5000,$A883,'NETSUITE ORIGINAL DATA'!$G$8:$G$5000)</f>
        <v>0</v>
      </c>
      <c r="M883" s="68">
        <f t="shared" si="54"/>
        <v>0</v>
      </c>
      <c r="N883" s="6"/>
      <c r="O883" s="63">
        <f>SUMIF('ORION ORIGINAL DATA'!$A$8:$A$305,$A883,'ORION ORIGINAL DATA'!$E$8:$E$305)-D883</f>
        <v>0</v>
      </c>
      <c r="P883" s="6">
        <f>SUMIF('NETSUITE ORIGINAL DATA'!$A$8:$A$5000,$A883,'NETSUITE ORIGINAL DATA'!$E$8:$E$5000)-SUMIF('NETSUITE ORIGINAL DATA'!$A$8:$A$5000,$A883,'NETSUITE ORIGINAL DATA'!$G$8:$G$5000)</f>
        <v>0</v>
      </c>
      <c r="Q883" s="66">
        <f t="shared" si="55"/>
        <v>0</v>
      </c>
      <c r="R883" s="8"/>
    </row>
    <row r="884" spans="1:18" s="30" customFormat="1" x14ac:dyDescent="0.15">
      <c r="A884" s="15" t="s">
        <v>912</v>
      </c>
      <c r="B884" s="30" t="str">
        <f>IFERROR(VLOOKUP(A884,'NETSUITE ORIGINAL DATA'!$A$8:$J$987,2,FALSE),0)</f>
        <v>Wagon Blue Assembly B</v>
      </c>
      <c r="C884" s="6"/>
      <c r="D884" s="63">
        <f>IFERROR(VLOOKUP($A884,'ORION ORIGINAL DATA'!$A$231:$H$234,3,0),0)</f>
        <v>0</v>
      </c>
      <c r="E884" s="6">
        <f>IFERROR(VLOOKUP($A884,'ORION ORIGINAL DATA'!$A$237:$H$305,3,0),0)</f>
        <v>0</v>
      </c>
      <c r="F884" s="6">
        <f>SUMIF('ORION ORIGINAL DATA'!$A$8:$A$228,$A884,'ORION ORIGINAL DATA'!$C$8:$C$228)</f>
        <v>0</v>
      </c>
      <c r="G884" s="8">
        <f t="shared" si="52"/>
        <v>0</v>
      </c>
      <c r="H884" s="6">
        <f>SUMIF('NETSUITE ORIGINAL DATA'!$A$8:$A$5000,$A884,'NETSUITE ORIGINAL DATA'!$E$8:$E$5000)</f>
        <v>0</v>
      </c>
      <c r="I884" s="66">
        <f t="shared" si="53"/>
        <v>0</v>
      </c>
      <c r="K884" s="63">
        <f>SUMIF('ORION ORIGINAL DATA'!$A$8:$A$305,$A884,'ORION ORIGINAL DATA'!$D$8:$D$305)+D884</f>
        <v>0</v>
      </c>
      <c r="L884" s="6">
        <f>SUMIF('NETSUITE ORIGINAL DATA'!$A$8:$A$5000,$A884,'NETSUITE ORIGINAL DATA'!$G$8:$G$5000)</f>
        <v>0</v>
      </c>
      <c r="M884" s="68">
        <f t="shared" si="54"/>
        <v>0</v>
      </c>
      <c r="N884" s="6"/>
      <c r="O884" s="63">
        <f>SUMIF('ORION ORIGINAL DATA'!$A$8:$A$305,$A884,'ORION ORIGINAL DATA'!$E$8:$E$305)-D884</f>
        <v>0</v>
      </c>
      <c r="P884" s="6">
        <f>SUMIF('NETSUITE ORIGINAL DATA'!$A$8:$A$5000,$A884,'NETSUITE ORIGINAL DATA'!$E$8:$E$5000)-SUMIF('NETSUITE ORIGINAL DATA'!$A$8:$A$5000,$A884,'NETSUITE ORIGINAL DATA'!$G$8:$G$5000)</f>
        <v>0</v>
      </c>
      <c r="Q884" s="66">
        <f t="shared" si="55"/>
        <v>0</v>
      </c>
      <c r="R884" s="8"/>
    </row>
    <row r="885" spans="1:18" s="30" customFormat="1" x14ac:dyDescent="0.15">
      <c r="A885" s="15" t="s">
        <v>914</v>
      </c>
      <c r="B885" s="30" t="str">
        <f>IFERROR(VLOOKUP(A885,'NETSUITE ORIGINAL DATA'!$A$8:$J$987,2,FALSE),0)</f>
        <v>Wagon Orange (Assembled)</v>
      </c>
      <c r="C885" s="6"/>
      <c r="D885" s="63">
        <f>IFERROR(VLOOKUP($A885,'ORION ORIGINAL DATA'!$A$231:$H$234,3,0),0)</f>
        <v>0</v>
      </c>
      <c r="E885" s="6">
        <f>IFERROR(VLOOKUP($A885,'ORION ORIGINAL DATA'!$A$237:$H$305,3,0),0)</f>
        <v>0</v>
      </c>
      <c r="F885" s="6">
        <f>SUMIF('ORION ORIGINAL DATA'!$A$8:$A$228,$A885,'ORION ORIGINAL DATA'!$C$8:$C$228)</f>
        <v>0</v>
      </c>
      <c r="G885" s="8">
        <f t="shared" si="52"/>
        <v>0</v>
      </c>
      <c r="H885" s="6">
        <f>SUMIF('NETSUITE ORIGINAL DATA'!$A$8:$A$5000,$A885,'NETSUITE ORIGINAL DATA'!$E$8:$E$5000)</f>
        <v>0</v>
      </c>
      <c r="I885" s="66">
        <f t="shared" si="53"/>
        <v>0</v>
      </c>
      <c r="K885" s="63">
        <f>SUMIF('ORION ORIGINAL DATA'!$A$8:$A$305,$A885,'ORION ORIGINAL DATA'!$D$8:$D$305)+D885</f>
        <v>0</v>
      </c>
      <c r="L885" s="6">
        <f>SUMIF('NETSUITE ORIGINAL DATA'!$A$8:$A$5000,$A885,'NETSUITE ORIGINAL DATA'!$G$8:$G$5000)</f>
        <v>0</v>
      </c>
      <c r="M885" s="68">
        <f t="shared" si="54"/>
        <v>0</v>
      </c>
      <c r="N885" s="6"/>
      <c r="O885" s="63">
        <f>SUMIF('ORION ORIGINAL DATA'!$A$8:$A$305,$A885,'ORION ORIGINAL DATA'!$E$8:$E$305)-D885</f>
        <v>0</v>
      </c>
      <c r="P885" s="6">
        <f>SUMIF('NETSUITE ORIGINAL DATA'!$A$8:$A$5000,$A885,'NETSUITE ORIGINAL DATA'!$E$8:$E$5000)-SUMIF('NETSUITE ORIGINAL DATA'!$A$8:$A$5000,$A885,'NETSUITE ORIGINAL DATA'!$G$8:$G$5000)</f>
        <v>0</v>
      </c>
      <c r="Q885" s="66">
        <f t="shared" si="55"/>
        <v>0</v>
      </c>
      <c r="R885" s="8"/>
    </row>
    <row r="886" spans="1:18" s="30" customFormat="1" x14ac:dyDescent="0.15">
      <c r="A886" s="15" t="s">
        <v>915</v>
      </c>
      <c r="B886" s="30" t="str">
        <f>IFERROR(VLOOKUP(A886,'NETSUITE ORIGINAL DATA'!$A$8:$J$987,2,FALSE),0)</f>
        <v>Green Toys Wagon Orange, Blue Wheels</v>
      </c>
      <c r="C886" s="6"/>
      <c r="D886" s="63">
        <f>IFERROR(VLOOKUP($A886,'ORION ORIGINAL DATA'!$A$231:$H$234,3,0),0)</f>
        <v>0</v>
      </c>
      <c r="E886" s="6">
        <f>IFERROR(VLOOKUP($A886,'ORION ORIGINAL DATA'!$A$237:$H$305,3,0),0)</f>
        <v>0</v>
      </c>
      <c r="F886" s="6">
        <f>SUMIF('ORION ORIGINAL DATA'!$A$8:$A$228,$A886,'ORION ORIGINAL DATA'!$C$8:$C$228)</f>
        <v>492</v>
      </c>
      <c r="G886" s="8">
        <f t="shared" si="52"/>
        <v>492</v>
      </c>
      <c r="H886" s="6">
        <f>SUMIF('NETSUITE ORIGINAL DATA'!$A$8:$A$5000,$A886,'NETSUITE ORIGINAL DATA'!$E$8:$E$5000)</f>
        <v>492</v>
      </c>
      <c r="I886" s="66">
        <f t="shared" si="53"/>
        <v>0</v>
      </c>
      <c r="K886" s="63">
        <f>SUMIF('ORION ORIGINAL DATA'!$A$8:$A$305,$A886,'ORION ORIGINAL DATA'!$D$8:$D$305)+D886</f>
        <v>160</v>
      </c>
      <c r="L886" s="6">
        <f>SUMIF('NETSUITE ORIGINAL DATA'!$A$8:$A$5000,$A886,'NETSUITE ORIGINAL DATA'!$G$8:$G$5000)</f>
        <v>160</v>
      </c>
      <c r="M886" s="68">
        <f t="shared" si="54"/>
        <v>0</v>
      </c>
      <c r="N886" s="6"/>
      <c r="O886" s="63">
        <f>SUMIF('ORION ORIGINAL DATA'!$A$8:$A$305,$A886,'ORION ORIGINAL DATA'!$E$8:$E$305)-D886</f>
        <v>332</v>
      </c>
      <c r="P886" s="6">
        <f>SUMIF('NETSUITE ORIGINAL DATA'!$A$8:$A$5000,$A886,'NETSUITE ORIGINAL DATA'!$E$8:$E$5000)-SUMIF('NETSUITE ORIGINAL DATA'!$A$8:$A$5000,$A886,'NETSUITE ORIGINAL DATA'!$G$8:$G$5000)</f>
        <v>332</v>
      </c>
      <c r="Q886" s="66">
        <f t="shared" si="55"/>
        <v>0</v>
      </c>
      <c r="R886" s="8"/>
    </row>
    <row r="887" spans="1:18" s="30" customFormat="1" x14ac:dyDescent="0.15">
      <c r="A887" s="15" t="s">
        <v>97</v>
      </c>
      <c r="B887" s="30" t="str">
        <f>IFERROR(VLOOKUP(A887,'NETSUITE ORIGINAL DATA'!$A$8:$J$957,2,FALSE),0)</f>
        <v>Wagon Deluxe Set w. Watering Can, Sand Bucket, Rake &amp; Shovel</v>
      </c>
      <c r="C887" s="6"/>
      <c r="D887" s="63">
        <f>IFERROR(VLOOKUP($A887,'ORION ORIGINAL DATA'!$A$231:$H$234,3,0),0)</f>
        <v>0</v>
      </c>
      <c r="E887" s="6">
        <f>IFERROR(VLOOKUP($A887,'ORION ORIGINAL DATA'!$A$237:$H$305,3,0),0)</f>
        <v>0</v>
      </c>
      <c r="F887" s="6">
        <f>SUMIF('ORION ORIGINAL DATA'!$A$8:$A$228,$A887,'ORION ORIGINAL DATA'!$C$8:$C$228)</f>
        <v>0</v>
      </c>
      <c r="G887" s="8">
        <f t="shared" si="52"/>
        <v>0</v>
      </c>
      <c r="H887" s="6">
        <f>SUMIF('NETSUITE ORIGINAL DATA'!$A$8:$A$5000,$A887,'NETSUITE ORIGINAL DATA'!$E$8:$E$5000)</f>
        <v>0</v>
      </c>
      <c r="I887" s="66">
        <f t="shared" si="53"/>
        <v>0</v>
      </c>
      <c r="K887" s="63">
        <f>SUMIF('ORION ORIGINAL DATA'!$A$8:$A$305,$A887,'ORION ORIGINAL DATA'!$D$8:$D$305)+D887</f>
        <v>0</v>
      </c>
      <c r="L887" s="6">
        <f>SUMIF('NETSUITE ORIGINAL DATA'!$A$8:$A$5000,$A887,'NETSUITE ORIGINAL DATA'!$G$8:$G$5000)</f>
        <v>0</v>
      </c>
      <c r="M887" s="68">
        <f t="shared" si="54"/>
        <v>0</v>
      </c>
      <c r="N887" s="6"/>
      <c r="O887" s="63">
        <f>SUMIF('ORION ORIGINAL DATA'!$A$8:$A$305,$A887,'ORION ORIGINAL DATA'!$E$8:$E$305)-D887</f>
        <v>0</v>
      </c>
      <c r="P887" s="6">
        <f>SUMIF('NETSUITE ORIGINAL DATA'!$A$8:$A$5000,$A887,'NETSUITE ORIGINAL DATA'!$E$8:$E$5000)-SUMIF('NETSUITE ORIGINAL DATA'!$A$8:$A$5000,$A887,'NETSUITE ORIGINAL DATA'!$G$8:$G$5000)</f>
        <v>0</v>
      </c>
      <c r="Q887" s="66">
        <f t="shared" si="55"/>
        <v>0</v>
      </c>
      <c r="R887" s="8"/>
    </row>
    <row r="888" spans="1:18" s="30" customFormat="1" x14ac:dyDescent="0.15">
      <c r="A888" s="15" t="s">
        <v>1084</v>
      </c>
      <c r="B888" s="30" t="str">
        <f>IFERROR(VLOOKUP(A888,'NETSUITE ORIGINAL DATA'!$A$8:$J$957,2,FALSE),0)</f>
        <v>Wagon Deluxe Set - Orange</v>
      </c>
      <c r="C888" s="6"/>
      <c r="D888" s="63">
        <f>IFERROR(VLOOKUP($A888,'ORION ORIGINAL DATA'!$A$231:$H$234,3,0),0)</f>
        <v>0</v>
      </c>
      <c r="E888" s="6">
        <f>IFERROR(VLOOKUP($A888,'ORION ORIGINAL DATA'!$A$237:$H$305,3,0),0)</f>
        <v>0</v>
      </c>
      <c r="F888" s="6">
        <f>SUMIF('ORION ORIGINAL DATA'!$A$8:$A$228,$A888,'ORION ORIGINAL DATA'!$C$8:$C$228)</f>
        <v>0</v>
      </c>
      <c r="G888" s="8">
        <f t="shared" si="52"/>
        <v>0</v>
      </c>
      <c r="H888" s="6">
        <f>SUMIF('NETSUITE ORIGINAL DATA'!$A$8:$A$5000,$A888,'NETSUITE ORIGINAL DATA'!$E$8:$E$5000)</f>
        <v>0</v>
      </c>
      <c r="I888" s="66">
        <f t="shared" si="53"/>
        <v>0</v>
      </c>
      <c r="K888" s="63">
        <f>SUMIF('ORION ORIGINAL DATA'!$A$8:$A$305,$A888,'ORION ORIGINAL DATA'!$D$8:$D$305)+D888</f>
        <v>0</v>
      </c>
      <c r="L888" s="6">
        <f>SUMIF('NETSUITE ORIGINAL DATA'!$A$8:$A$5000,$A888,'NETSUITE ORIGINAL DATA'!$G$8:$G$5000)</f>
        <v>0</v>
      </c>
      <c r="M888" s="68">
        <f t="shared" si="54"/>
        <v>0</v>
      </c>
      <c r="N888" s="6"/>
      <c r="O888" s="63">
        <f>SUMIF('ORION ORIGINAL DATA'!$A$8:$A$305,$A888,'ORION ORIGINAL DATA'!$E$8:$E$305)-D888</f>
        <v>0</v>
      </c>
      <c r="P888" s="6">
        <f>SUMIF('NETSUITE ORIGINAL DATA'!$A$8:$A$5000,$A888,'NETSUITE ORIGINAL DATA'!$E$8:$E$5000)-SUMIF('NETSUITE ORIGINAL DATA'!$A$8:$A$5000,$A888,'NETSUITE ORIGINAL DATA'!$G$8:$G$5000)</f>
        <v>0</v>
      </c>
      <c r="Q888" s="66">
        <f t="shared" si="55"/>
        <v>0</v>
      </c>
      <c r="R888" s="8"/>
    </row>
    <row r="889" spans="1:18" s="30" customFormat="1" x14ac:dyDescent="0.15">
      <c r="A889" s="15" t="s">
        <v>916</v>
      </c>
      <c r="B889" s="30" t="str">
        <f>IFERROR(VLOOKUP(A889,'NETSUITE ORIGINAL DATA'!$A$8:$J$987,2,FALSE),0)</f>
        <v>Jump Rope Washer Green</v>
      </c>
      <c r="C889" s="6"/>
      <c r="D889" s="63">
        <f>IFERROR(VLOOKUP($A889,'ORION ORIGINAL DATA'!$A$231:$H$234,3,0),0)</f>
        <v>0</v>
      </c>
      <c r="E889" s="6">
        <f>IFERROR(VLOOKUP($A889,'ORION ORIGINAL DATA'!$A$237:$H$305,3,0),0)</f>
        <v>0</v>
      </c>
      <c r="F889" s="6">
        <f>SUMIF('ORION ORIGINAL DATA'!$A$8:$A$228,$A889,'ORION ORIGINAL DATA'!$C$8:$C$228)</f>
        <v>0</v>
      </c>
      <c r="G889" s="8">
        <f t="shared" si="52"/>
        <v>0</v>
      </c>
      <c r="H889" s="6">
        <f>SUMIF('NETSUITE ORIGINAL DATA'!$A$8:$A$5000,$A889,'NETSUITE ORIGINAL DATA'!$E$8:$E$5000)</f>
        <v>0</v>
      </c>
      <c r="I889" s="66">
        <f t="shared" si="53"/>
        <v>0</v>
      </c>
      <c r="K889" s="63">
        <f>SUMIF('ORION ORIGINAL DATA'!$A$8:$A$305,$A889,'ORION ORIGINAL DATA'!$D$8:$D$305)+D889</f>
        <v>0</v>
      </c>
      <c r="L889" s="6">
        <f>SUMIF('NETSUITE ORIGINAL DATA'!$A$8:$A$5000,$A889,'NETSUITE ORIGINAL DATA'!$G$8:$G$5000)</f>
        <v>0</v>
      </c>
      <c r="M889" s="68">
        <f t="shared" si="54"/>
        <v>0</v>
      </c>
      <c r="N889" s="6"/>
      <c r="O889" s="63">
        <f>SUMIF('ORION ORIGINAL DATA'!$A$8:$A$305,$A889,'ORION ORIGINAL DATA'!$E$8:$E$305)-D889</f>
        <v>0</v>
      </c>
      <c r="P889" s="6">
        <f>SUMIF('NETSUITE ORIGINAL DATA'!$A$8:$A$5000,$A889,'NETSUITE ORIGINAL DATA'!$E$8:$E$5000)-SUMIF('NETSUITE ORIGINAL DATA'!$A$8:$A$5000,$A889,'NETSUITE ORIGINAL DATA'!$G$8:$G$5000)</f>
        <v>0</v>
      </c>
      <c r="Q889" s="66">
        <f t="shared" si="55"/>
        <v>0</v>
      </c>
      <c r="R889" s="8"/>
    </row>
    <row r="890" spans="1:18" s="30" customFormat="1" x14ac:dyDescent="0.15">
      <c r="A890" s="15" t="s">
        <v>917</v>
      </c>
      <c r="B890" s="30" t="str">
        <f>IFERROR(VLOOKUP(A890,'NETSUITE ORIGINAL DATA'!$A$8:$J$987,2,FALSE),0)</f>
        <v>Jump Rope Washer Pink</v>
      </c>
      <c r="C890" s="6"/>
      <c r="D890" s="63">
        <f>IFERROR(VLOOKUP($A890,'ORION ORIGINAL DATA'!$A$231:$H$234,3,0),0)</f>
        <v>0</v>
      </c>
      <c r="E890" s="6">
        <f>IFERROR(VLOOKUP($A890,'ORION ORIGINAL DATA'!$A$237:$H$305,3,0),0)</f>
        <v>0</v>
      </c>
      <c r="F890" s="6">
        <f>SUMIF('ORION ORIGINAL DATA'!$A$8:$A$228,$A890,'ORION ORIGINAL DATA'!$C$8:$C$228)</f>
        <v>0</v>
      </c>
      <c r="G890" s="8">
        <f t="shared" si="52"/>
        <v>0</v>
      </c>
      <c r="H890" s="6">
        <f>SUMIF('NETSUITE ORIGINAL DATA'!$A$8:$A$5000,$A890,'NETSUITE ORIGINAL DATA'!$E$8:$E$5000)</f>
        <v>0</v>
      </c>
      <c r="I890" s="66">
        <f t="shared" si="53"/>
        <v>0</v>
      </c>
      <c r="K890" s="63">
        <f>SUMIF('ORION ORIGINAL DATA'!$A$8:$A$305,$A890,'ORION ORIGINAL DATA'!$D$8:$D$305)+D890</f>
        <v>0</v>
      </c>
      <c r="L890" s="6">
        <f>SUMIF('NETSUITE ORIGINAL DATA'!$A$8:$A$5000,$A890,'NETSUITE ORIGINAL DATA'!$G$8:$G$5000)</f>
        <v>0</v>
      </c>
      <c r="M890" s="68">
        <f t="shared" si="54"/>
        <v>0</v>
      </c>
      <c r="N890" s="6"/>
      <c r="O890" s="63">
        <f>SUMIF('ORION ORIGINAL DATA'!$A$8:$A$305,$A890,'ORION ORIGINAL DATA'!$E$8:$E$305)-D890</f>
        <v>0</v>
      </c>
      <c r="P890" s="6">
        <f>SUMIF('NETSUITE ORIGINAL DATA'!$A$8:$A$5000,$A890,'NETSUITE ORIGINAL DATA'!$E$8:$E$5000)-SUMIF('NETSUITE ORIGINAL DATA'!$A$8:$A$5000,$A890,'NETSUITE ORIGINAL DATA'!$G$8:$G$5000)</f>
        <v>0</v>
      </c>
      <c r="Q890" s="66">
        <f t="shared" si="55"/>
        <v>0</v>
      </c>
      <c r="R890" s="8"/>
    </row>
    <row r="891" spans="1:18" s="30" customFormat="1" x14ac:dyDescent="0.15">
      <c r="A891" s="15" t="s">
        <v>918</v>
      </c>
      <c r="B891" s="30" t="str">
        <f>IFERROR(VLOOKUP(A891,'NETSUITE ORIGINAL DATA'!$A$8:$J$987,2,FALSE),0)</f>
        <v>Jump Rope Washer Purple</v>
      </c>
      <c r="C891" s="6"/>
      <c r="D891" s="63">
        <f>IFERROR(VLOOKUP($A891,'ORION ORIGINAL DATA'!$A$231:$H$234,3,0),0)</f>
        <v>0</v>
      </c>
      <c r="E891" s="6">
        <f>IFERROR(VLOOKUP($A891,'ORION ORIGINAL DATA'!$A$237:$H$305,3,0),0)</f>
        <v>0</v>
      </c>
      <c r="F891" s="6">
        <f>SUMIF('ORION ORIGINAL DATA'!$A$8:$A$228,$A891,'ORION ORIGINAL DATA'!$C$8:$C$228)</f>
        <v>0</v>
      </c>
      <c r="G891" s="8">
        <f t="shared" si="52"/>
        <v>0</v>
      </c>
      <c r="H891" s="6">
        <f>SUMIF('NETSUITE ORIGINAL DATA'!$A$8:$A$5000,$A891,'NETSUITE ORIGINAL DATA'!$E$8:$E$5000)</f>
        <v>0</v>
      </c>
      <c r="I891" s="66">
        <f t="shared" si="53"/>
        <v>0</v>
      </c>
      <c r="K891" s="63">
        <f>SUMIF('ORION ORIGINAL DATA'!$A$8:$A$305,$A891,'ORION ORIGINAL DATA'!$D$8:$D$305)+D891</f>
        <v>0</v>
      </c>
      <c r="L891" s="6">
        <f>SUMIF('NETSUITE ORIGINAL DATA'!$A$8:$A$5000,$A891,'NETSUITE ORIGINAL DATA'!$G$8:$G$5000)</f>
        <v>0</v>
      </c>
      <c r="M891" s="68">
        <f t="shared" si="54"/>
        <v>0</v>
      </c>
      <c r="N891" s="6"/>
      <c r="O891" s="63">
        <f>SUMIF('ORION ORIGINAL DATA'!$A$8:$A$305,$A891,'ORION ORIGINAL DATA'!$E$8:$E$305)-D891</f>
        <v>0</v>
      </c>
      <c r="P891" s="6">
        <f>SUMIF('NETSUITE ORIGINAL DATA'!$A$8:$A$5000,$A891,'NETSUITE ORIGINAL DATA'!$E$8:$E$5000)-SUMIF('NETSUITE ORIGINAL DATA'!$A$8:$A$5000,$A891,'NETSUITE ORIGINAL DATA'!$G$8:$G$5000)</f>
        <v>0</v>
      </c>
      <c r="Q891" s="66">
        <f t="shared" si="55"/>
        <v>0</v>
      </c>
      <c r="R891" s="8"/>
    </row>
    <row r="892" spans="1:18" s="30" customFormat="1" x14ac:dyDescent="0.15">
      <c r="A892" s="15" t="s">
        <v>919</v>
      </c>
      <c r="B892" s="30" t="str">
        <f>IFERROR(VLOOKUP(A892,'NETSUITE ORIGINAL DATA'!$A$8:$J$987,2,FALSE),0)</f>
        <v>Wrench - Green - CC10106972WE</v>
      </c>
      <c r="C892" s="6"/>
      <c r="D892" s="63">
        <f>IFERROR(VLOOKUP($A892,'ORION ORIGINAL DATA'!$A$231:$H$234,3,0),0)</f>
        <v>0</v>
      </c>
      <c r="E892" s="6">
        <f>IFERROR(VLOOKUP($A892,'ORION ORIGINAL DATA'!$A$237:$H$305,3,0),0)</f>
        <v>0</v>
      </c>
      <c r="F892" s="6">
        <f>SUMIF('ORION ORIGINAL DATA'!$A$8:$A$228,$A892,'ORION ORIGINAL DATA'!$C$8:$C$228)</f>
        <v>0</v>
      </c>
      <c r="G892" s="8">
        <f t="shared" si="52"/>
        <v>0</v>
      </c>
      <c r="H892" s="6">
        <f>SUMIF('NETSUITE ORIGINAL DATA'!$A$8:$A$5000,$A892,'NETSUITE ORIGINAL DATA'!$E$8:$E$5000)</f>
        <v>0</v>
      </c>
      <c r="I892" s="66">
        <f t="shared" si="53"/>
        <v>0</v>
      </c>
      <c r="K892" s="63">
        <f>SUMIF('ORION ORIGINAL DATA'!$A$8:$A$305,$A892,'ORION ORIGINAL DATA'!$D$8:$D$305)+D892</f>
        <v>0</v>
      </c>
      <c r="L892" s="6">
        <f>SUMIF('NETSUITE ORIGINAL DATA'!$A$8:$A$5000,$A892,'NETSUITE ORIGINAL DATA'!$G$8:$G$5000)</f>
        <v>0</v>
      </c>
      <c r="M892" s="68">
        <f t="shared" si="54"/>
        <v>0</v>
      </c>
      <c r="N892" s="6"/>
      <c r="O892" s="63">
        <f>SUMIF('ORION ORIGINAL DATA'!$A$8:$A$305,$A892,'ORION ORIGINAL DATA'!$E$8:$E$305)-D892</f>
        <v>0</v>
      </c>
      <c r="P892" s="6">
        <f>SUMIF('NETSUITE ORIGINAL DATA'!$A$8:$A$5000,$A892,'NETSUITE ORIGINAL DATA'!$E$8:$E$5000)-SUMIF('NETSUITE ORIGINAL DATA'!$A$8:$A$5000,$A892,'NETSUITE ORIGINAL DATA'!$G$8:$G$5000)</f>
        <v>0</v>
      </c>
      <c r="Q892" s="66">
        <f t="shared" si="55"/>
        <v>0</v>
      </c>
      <c r="R892" s="8"/>
    </row>
    <row r="893" spans="1:18" s="30" customFormat="1" x14ac:dyDescent="0.15">
      <c r="A893" s="15" t="s">
        <v>920</v>
      </c>
      <c r="B893" s="30" t="str">
        <f>IFERROR(VLOOKUP(A893,'NETSUITE ORIGINAL DATA'!$A$8:$J$987,2,FALSE),0)</f>
        <v>Wrench - Yellow - CC10106976WE</v>
      </c>
      <c r="C893" s="6"/>
      <c r="D893" s="63">
        <f>IFERROR(VLOOKUP($A893,'ORION ORIGINAL DATA'!$A$231:$H$234,3,0),0)</f>
        <v>0</v>
      </c>
      <c r="E893" s="6">
        <f>IFERROR(VLOOKUP($A893,'ORION ORIGINAL DATA'!$A$237:$H$305,3,0),0)</f>
        <v>0</v>
      </c>
      <c r="F893" s="6">
        <f>SUMIF('ORION ORIGINAL DATA'!$A$8:$A$228,$A893,'ORION ORIGINAL DATA'!$C$8:$C$228)</f>
        <v>0</v>
      </c>
      <c r="G893" s="8">
        <f t="shared" si="52"/>
        <v>0</v>
      </c>
      <c r="H893" s="6">
        <f>SUMIF('NETSUITE ORIGINAL DATA'!$A$8:$A$5000,$A893,'NETSUITE ORIGINAL DATA'!$E$8:$E$5000)</f>
        <v>0</v>
      </c>
      <c r="I893" s="66">
        <f t="shared" si="53"/>
        <v>0</v>
      </c>
      <c r="K893" s="63">
        <f>SUMIF('ORION ORIGINAL DATA'!$A$8:$A$305,$A893,'ORION ORIGINAL DATA'!$D$8:$D$305)+D893</f>
        <v>0</v>
      </c>
      <c r="L893" s="6">
        <f>SUMIF('NETSUITE ORIGINAL DATA'!$A$8:$A$5000,$A893,'NETSUITE ORIGINAL DATA'!$G$8:$G$5000)</f>
        <v>0</v>
      </c>
      <c r="M893" s="68">
        <f t="shared" si="54"/>
        <v>0</v>
      </c>
      <c r="N893" s="6"/>
      <c r="O893" s="63">
        <f>SUMIF('ORION ORIGINAL DATA'!$A$8:$A$305,$A893,'ORION ORIGINAL DATA'!$E$8:$E$305)-D893</f>
        <v>0</v>
      </c>
      <c r="P893" s="6">
        <f>SUMIF('NETSUITE ORIGINAL DATA'!$A$8:$A$5000,$A893,'NETSUITE ORIGINAL DATA'!$E$8:$E$5000)-SUMIF('NETSUITE ORIGINAL DATA'!$A$8:$A$5000,$A893,'NETSUITE ORIGINAL DATA'!$G$8:$G$5000)</f>
        <v>0</v>
      </c>
      <c r="Q893" s="66">
        <f t="shared" si="55"/>
        <v>0</v>
      </c>
      <c r="R893" s="8"/>
    </row>
    <row r="894" spans="1:18" s="30" customFormat="1" x14ac:dyDescent="0.15">
      <c r="A894" s="15" t="s">
        <v>921</v>
      </c>
      <c r="B894" s="30" t="str">
        <f>IFERROR(VLOOKUP(A894,'NETSUITE ORIGINAL DATA'!$A$8:$J$987,2,FALSE),0)</f>
        <v>Green Toys Watering Can Coral</v>
      </c>
      <c r="C894" s="6"/>
      <c r="D894" s="63">
        <f>IFERROR(VLOOKUP($A894,'ORION ORIGINAL DATA'!$A$231:$H$234,3,0),0)</f>
        <v>0</v>
      </c>
      <c r="E894" s="6">
        <f>IFERROR(VLOOKUP($A894,'ORION ORIGINAL DATA'!$A$237:$H$305,3,0),0)</f>
        <v>0</v>
      </c>
      <c r="F894" s="6">
        <f>SUMIF('ORION ORIGINAL DATA'!$A$8:$A$228,$A894,'ORION ORIGINAL DATA'!$C$8:$C$228)</f>
        <v>978</v>
      </c>
      <c r="G894" s="8">
        <f t="shared" si="52"/>
        <v>978</v>
      </c>
      <c r="H894" s="6">
        <f>SUMIF('NETSUITE ORIGINAL DATA'!$A$8:$A$5000,$A894,'NETSUITE ORIGINAL DATA'!$E$8:$E$5000)</f>
        <v>978</v>
      </c>
      <c r="I894" s="66">
        <f t="shared" si="53"/>
        <v>0</v>
      </c>
      <c r="K894" s="63">
        <f>SUMIF('ORION ORIGINAL DATA'!$A$8:$A$305,$A894,'ORION ORIGINAL DATA'!$D$8:$D$305)+D894</f>
        <v>0</v>
      </c>
      <c r="L894" s="6">
        <f>SUMIF('NETSUITE ORIGINAL DATA'!$A$8:$A$5000,$A894,'NETSUITE ORIGINAL DATA'!$G$8:$G$5000)</f>
        <v>0</v>
      </c>
      <c r="M894" s="68">
        <f t="shared" si="54"/>
        <v>0</v>
      </c>
      <c r="N894" s="6"/>
      <c r="O894" s="63">
        <f>SUMIF('ORION ORIGINAL DATA'!$A$8:$A$305,$A894,'ORION ORIGINAL DATA'!$E$8:$E$305)-D894</f>
        <v>978</v>
      </c>
      <c r="P894" s="6">
        <f>SUMIF('NETSUITE ORIGINAL DATA'!$A$8:$A$5000,$A894,'NETSUITE ORIGINAL DATA'!$E$8:$E$5000)-SUMIF('NETSUITE ORIGINAL DATA'!$A$8:$A$5000,$A894,'NETSUITE ORIGINAL DATA'!$G$8:$G$5000)</f>
        <v>978</v>
      </c>
      <c r="Q894" s="66">
        <f t="shared" si="55"/>
        <v>0</v>
      </c>
      <c r="R894" s="8"/>
    </row>
    <row r="895" spans="1:18" s="30" customFormat="1" x14ac:dyDescent="0.15">
      <c r="A895" s="15" t="s">
        <v>923</v>
      </c>
      <c r="B895" s="30" t="str">
        <f>IFERROR(VLOOKUP(A895,'NETSUITE ORIGINAL DATA'!$A$8:$J$987,2,FALSE),0)</f>
        <v>Watering Can</v>
      </c>
      <c r="C895" s="6"/>
      <c r="D895" s="63">
        <f>IFERROR(VLOOKUP($A895,'ORION ORIGINAL DATA'!$A$231:$H$234,3,0),0)</f>
        <v>0</v>
      </c>
      <c r="E895" s="6">
        <f>IFERROR(VLOOKUP($A895,'ORION ORIGINAL DATA'!$A$237:$H$305,3,0),0)</f>
        <v>0</v>
      </c>
      <c r="F895" s="6">
        <f>SUMIF('ORION ORIGINAL DATA'!$A$8:$A$228,$A895,'ORION ORIGINAL DATA'!$C$8:$C$228)</f>
        <v>0</v>
      </c>
      <c r="G895" s="8">
        <f t="shared" si="52"/>
        <v>0</v>
      </c>
      <c r="H895" s="6">
        <f>SUMIF('NETSUITE ORIGINAL DATA'!$A$8:$A$5000,$A895,'NETSUITE ORIGINAL DATA'!$E$8:$E$5000)</f>
        <v>0</v>
      </c>
      <c r="I895" s="66">
        <f t="shared" si="53"/>
        <v>0</v>
      </c>
      <c r="K895" s="63">
        <f>SUMIF('ORION ORIGINAL DATA'!$A$8:$A$305,$A895,'ORION ORIGINAL DATA'!$D$8:$D$305)+D895</f>
        <v>0</v>
      </c>
      <c r="L895" s="6">
        <f>SUMIF('NETSUITE ORIGINAL DATA'!$A$8:$A$5000,$A895,'NETSUITE ORIGINAL DATA'!$G$8:$G$5000)</f>
        <v>0</v>
      </c>
      <c r="M895" s="68">
        <f t="shared" si="54"/>
        <v>0</v>
      </c>
      <c r="N895" s="6"/>
      <c r="O895" s="63">
        <f>SUMIF('ORION ORIGINAL DATA'!$A$8:$A$305,$A895,'ORION ORIGINAL DATA'!$E$8:$E$305)-D895</f>
        <v>0</v>
      </c>
      <c r="P895" s="6">
        <f>SUMIF('NETSUITE ORIGINAL DATA'!$A$8:$A$5000,$A895,'NETSUITE ORIGINAL DATA'!$E$8:$E$5000)-SUMIF('NETSUITE ORIGINAL DATA'!$A$8:$A$5000,$A895,'NETSUITE ORIGINAL DATA'!$G$8:$G$5000)</f>
        <v>0</v>
      </c>
      <c r="Q895" s="66">
        <f t="shared" si="55"/>
        <v>0</v>
      </c>
      <c r="R895" s="8"/>
    </row>
    <row r="896" spans="1:18" s="30" customFormat="1" x14ac:dyDescent="0.15">
      <c r="A896" s="15" t="s">
        <v>924</v>
      </c>
      <c r="B896" s="30" t="str">
        <f>IFERROR(VLOOKUP(A896,'NETSUITE ORIGINAL DATA'!$A$8:$J$987,2,FALSE),0)</f>
        <v>Watering Can w. Rake and Shovel - Turquoise</v>
      </c>
      <c r="C896" s="6"/>
      <c r="D896" s="63">
        <f>IFERROR(VLOOKUP($A896,'ORION ORIGINAL DATA'!$A$231:$H$234,3,0),0)</f>
        <v>0</v>
      </c>
      <c r="E896" s="6">
        <f>IFERROR(VLOOKUP($A896,'ORION ORIGINAL DATA'!$A$237:$H$305,3,0),0)</f>
        <v>0</v>
      </c>
      <c r="F896" s="6">
        <f>SUMIF('ORION ORIGINAL DATA'!$A$8:$A$228,$A896,'ORION ORIGINAL DATA'!$C$8:$C$228)</f>
        <v>48</v>
      </c>
      <c r="G896" s="8">
        <f t="shared" si="52"/>
        <v>48</v>
      </c>
      <c r="H896" s="6">
        <f>SUMIF('NETSUITE ORIGINAL DATA'!$A$8:$A$5000,$A896,'NETSUITE ORIGINAL DATA'!$E$8:$E$5000)</f>
        <v>48</v>
      </c>
      <c r="I896" s="66">
        <f t="shared" si="53"/>
        <v>0</v>
      </c>
      <c r="K896" s="63">
        <f>SUMIF('ORION ORIGINAL DATA'!$A$8:$A$305,$A896,'ORION ORIGINAL DATA'!$D$8:$D$305)+D896</f>
        <v>0</v>
      </c>
      <c r="L896" s="6">
        <f>SUMIF('NETSUITE ORIGINAL DATA'!$A$8:$A$5000,$A896,'NETSUITE ORIGINAL DATA'!$G$8:$G$5000)</f>
        <v>0</v>
      </c>
      <c r="M896" s="68">
        <f t="shared" si="54"/>
        <v>0</v>
      </c>
      <c r="N896" s="6"/>
      <c r="O896" s="63">
        <f>SUMIF('ORION ORIGINAL DATA'!$A$8:$A$305,$A896,'ORION ORIGINAL DATA'!$E$8:$E$305)-D896</f>
        <v>48</v>
      </c>
      <c r="P896" s="6">
        <f>SUMIF('NETSUITE ORIGINAL DATA'!$A$8:$A$5000,$A896,'NETSUITE ORIGINAL DATA'!$E$8:$E$5000)-SUMIF('NETSUITE ORIGINAL DATA'!$A$8:$A$5000,$A896,'NETSUITE ORIGINAL DATA'!$G$8:$G$5000)</f>
        <v>48</v>
      </c>
      <c r="Q896" s="66">
        <f t="shared" si="55"/>
        <v>0</v>
      </c>
      <c r="R896" s="8"/>
    </row>
    <row r="897" spans="1:18" s="30" customFormat="1" x14ac:dyDescent="0.15">
      <c r="A897" s="15" t="s">
        <v>98</v>
      </c>
      <c r="B897" s="30" t="str">
        <f>IFERROR(VLOOKUP(A897,'NETSUITE ORIGINAL DATA'!$A$8:$J$957,2,FALSE),0)</f>
        <v>Zulily Bundle 1 - SUBB/TUGY - UPC#816409010935</v>
      </c>
      <c r="C897" s="6"/>
      <c r="D897" s="63">
        <f>IFERROR(VLOOKUP($A897,'ORION ORIGINAL DATA'!$A$231:$H$234,3,0),0)</f>
        <v>0</v>
      </c>
      <c r="E897" s="6">
        <f>IFERROR(VLOOKUP($A897,'ORION ORIGINAL DATA'!$A$237:$H$305,3,0),0)</f>
        <v>0</v>
      </c>
      <c r="F897" s="6">
        <f>SUMIF('ORION ORIGINAL DATA'!$A$8:$A$228,$A897,'ORION ORIGINAL DATA'!$C$8:$C$228)</f>
        <v>0</v>
      </c>
      <c r="G897" s="8">
        <f t="shared" si="52"/>
        <v>0</v>
      </c>
      <c r="H897" s="6">
        <f>SUMIF('NETSUITE ORIGINAL DATA'!$A$8:$A$5000,$A897,'NETSUITE ORIGINAL DATA'!$E$8:$E$5000)</f>
        <v>0</v>
      </c>
      <c r="I897" s="66">
        <f t="shared" si="53"/>
        <v>0</v>
      </c>
      <c r="K897" s="63">
        <f>SUMIF('ORION ORIGINAL DATA'!$A$8:$A$305,$A897,'ORION ORIGINAL DATA'!$D$8:$D$305)+D897</f>
        <v>0</v>
      </c>
      <c r="L897" s="6">
        <f>SUMIF('NETSUITE ORIGINAL DATA'!$A$8:$A$5000,$A897,'NETSUITE ORIGINAL DATA'!$G$8:$G$5000)</f>
        <v>0</v>
      </c>
      <c r="M897" s="68">
        <f t="shared" si="54"/>
        <v>0</v>
      </c>
      <c r="N897" s="6"/>
      <c r="O897" s="63">
        <f>SUMIF('ORION ORIGINAL DATA'!$A$8:$A$305,$A897,'ORION ORIGINAL DATA'!$E$8:$E$305)-D897</f>
        <v>0</v>
      </c>
      <c r="P897" s="6">
        <f>SUMIF('NETSUITE ORIGINAL DATA'!$A$8:$A$5000,$A897,'NETSUITE ORIGINAL DATA'!$E$8:$E$5000)-SUMIF('NETSUITE ORIGINAL DATA'!$A$8:$A$5000,$A897,'NETSUITE ORIGINAL DATA'!$G$8:$G$5000)</f>
        <v>0</v>
      </c>
      <c r="Q897" s="66">
        <f t="shared" si="55"/>
        <v>0</v>
      </c>
      <c r="R897" s="8"/>
    </row>
    <row r="898" spans="1:18" s="30" customFormat="1" x14ac:dyDescent="0.15">
      <c r="A898" s="15" t="s">
        <v>99</v>
      </c>
      <c r="B898" s="30" t="str">
        <f>IFERROR(VLOOKUP(A898,'NETSUITE ORIGINAL DATA'!$A$8:$J$957,2,FALSE),0)</f>
        <v>Zulily Bundle 2 - STK/SPSA</v>
      </c>
      <c r="C898" s="6"/>
      <c r="D898" s="63">
        <f>IFERROR(VLOOKUP($A898,'ORION ORIGINAL DATA'!$A$231:$H$234,3,0),0)</f>
        <v>0</v>
      </c>
      <c r="E898" s="6">
        <f>IFERROR(VLOOKUP($A898,'ORION ORIGINAL DATA'!$A$237:$H$305,3,0),0)</f>
        <v>0</v>
      </c>
      <c r="F898" s="6">
        <f>SUMIF('ORION ORIGINAL DATA'!$A$8:$A$228,$A898,'ORION ORIGINAL DATA'!$C$8:$C$228)</f>
        <v>0</v>
      </c>
      <c r="G898" s="8">
        <f t="shared" si="52"/>
        <v>0</v>
      </c>
      <c r="H898" s="6">
        <f>SUMIF('NETSUITE ORIGINAL DATA'!$A$8:$A$5000,$A898,'NETSUITE ORIGINAL DATA'!$E$8:$E$5000)</f>
        <v>0</v>
      </c>
      <c r="I898" s="66">
        <f t="shared" si="53"/>
        <v>0</v>
      </c>
      <c r="K898" s="63">
        <f>SUMIF('ORION ORIGINAL DATA'!$A$8:$A$305,$A898,'ORION ORIGINAL DATA'!$D$8:$D$305)+D898</f>
        <v>0</v>
      </c>
      <c r="L898" s="6">
        <f>SUMIF('NETSUITE ORIGINAL DATA'!$A$8:$A$5000,$A898,'NETSUITE ORIGINAL DATA'!$G$8:$G$5000)</f>
        <v>0</v>
      </c>
      <c r="M898" s="68">
        <f t="shared" si="54"/>
        <v>0</v>
      </c>
      <c r="N898" s="6"/>
      <c r="O898" s="63">
        <f>SUMIF('ORION ORIGINAL DATA'!$A$8:$A$305,$A898,'ORION ORIGINAL DATA'!$E$8:$E$305)-D898</f>
        <v>0</v>
      </c>
      <c r="P898" s="6">
        <f>SUMIF('NETSUITE ORIGINAL DATA'!$A$8:$A$5000,$A898,'NETSUITE ORIGINAL DATA'!$E$8:$E$5000)-SUMIF('NETSUITE ORIGINAL DATA'!$A$8:$A$5000,$A898,'NETSUITE ORIGINAL DATA'!$G$8:$G$5000)</f>
        <v>0</v>
      </c>
      <c r="Q898" s="66">
        <f t="shared" si="55"/>
        <v>0</v>
      </c>
      <c r="R898" s="8"/>
    </row>
    <row r="899" spans="1:18" s="30" customFormat="1" x14ac:dyDescent="0.15">
      <c r="A899" s="15" t="s">
        <v>100</v>
      </c>
      <c r="B899" s="30" t="str">
        <f>IFERROR(VLOOKUP(A899,'NETSUITE ORIGINAL DATA'!$A$8:$J$957,2,FALSE),0)</f>
        <v>Zulily Bundle 3 - AIRB/SEAG</v>
      </c>
      <c r="C899" s="6"/>
      <c r="D899" s="63">
        <f>IFERROR(VLOOKUP($A899,'ORION ORIGINAL DATA'!$A$231:$H$234,3,0),0)</f>
        <v>0</v>
      </c>
      <c r="E899" s="6">
        <f>IFERROR(VLOOKUP($A899,'ORION ORIGINAL DATA'!$A$237:$H$305,3,0),0)</f>
        <v>0</v>
      </c>
      <c r="F899" s="6">
        <f>SUMIF('ORION ORIGINAL DATA'!$A$8:$A$228,$A899,'ORION ORIGINAL DATA'!$C$8:$C$228)</f>
        <v>0</v>
      </c>
      <c r="G899" s="8">
        <f t="shared" si="52"/>
        <v>0</v>
      </c>
      <c r="H899" s="6">
        <f>SUMIF('NETSUITE ORIGINAL DATA'!$A$8:$A$5000,$A899,'NETSUITE ORIGINAL DATA'!$E$8:$E$5000)</f>
        <v>0</v>
      </c>
      <c r="I899" s="66">
        <f t="shared" si="53"/>
        <v>0</v>
      </c>
      <c r="K899" s="63">
        <f>SUMIF('ORION ORIGINAL DATA'!$A$8:$A$305,$A899,'ORION ORIGINAL DATA'!$D$8:$D$305)+D899</f>
        <v>0</v>
      </c>
      <c r="L899" s="6">
        <f>SUMIF('NETSUITE ORIGINAL DATA'!$A$8:$A$5000,$A899,'NETSUITE ORIGINAL DATA'!$G$8:$G$5000)</f>
        <v>0</v>
      </c>
      <c r="M899" s="68">
        <f t="shared" si="54"/>
        <v>0</v>
      </c>
      <c r="N899" s="6"/>
      <c r="O899" s="63">
        <f>SUMIF('ORION ORIGINAL DATA'!$A$8:$A$305,$A899,'ORION ORIGINAL DATA'!$E$8:$E$305)-D899</f>
        <v>0</v>
      </c>
      <c r="P899" s="6">
        <f>SUMIF('NETSUITE ORIGINAL DATA'!$A$8:$A$5000,$A899,'NETSUITE ORIGINAL DATA'!$E$8:$E$5000)-SUMIF('NETSUITE ORIGINAL DATA'!$A$8:$A$5000,$A899,'NETSUITE ORIGINAL DATA'!$G$8:$G$5000)</f>
        <v>0</v>
      </c>
      <c r="Q899" s="66">
        <f t="shared" si="55"/>
        <v>0</v>
      </c>
      <c r="R899" s="8"/>
    </row>
    <row r="900" spans="1:18" s="30" customFormat="1" x14ac:dyDescent="0.15">
      <c r="A900" s="15" t="s">
        <v>101</v>
      </c>
      <c r="B900" s="30" t="str">
        <f>IFERROR(VLOOKUP(A900,'NETSUITE ORIGINAL DATA'!$A$8:$J$957,2,FALSE),0)</f>
        <v>Zulily Bundle 4 - TRTO/FLRA</v>
      </c>
      <c r="C900" s="6"/>
      <c r="D900" s="63">
        <f>IFERROR(VLOOKUP($A900,'ORION ORIGINAL DATA'!$A$231:$H$234,3,0),0)</f>
        <v>0</v>
      </c>
      <c r="E900" s="6">
        <f>IFERROR(VLOOKUP($A900,'ORION ORIGINAL DATA'!$A$237:$H$305,3,0),0)</f>
        <v>0</v>
      </c>
      <c r="F900" s="6">
        <f>SUMIF('ORION ORIGINAL DATA'!$A$8:$A$228,$A900,'ORION ORIGINAL DATA'!$C$8:$C$228)</f>
        <v>0</v>
      </c>
      <c r="G900" s="8">
        <f t="shared" si="52"/>
        <v>0</v>
      </c>
      <c r="H900" s="6">
        <f>SUMIF('NETSUITE ORIGINAL DATA'!$A$8:$A$5000,$A900,'NETSUITE ORIGINAL DATA'!$E$8:$E$5000)</f>
        <v>0</v>
      </c>
      <c r="I900" s="66">
        <f t="shared" si="53"/>
        <v>0</v>
      </c>
      <c r="K900" s="63">
        <f>SUMIF('ORION ORIGINAL DATA'!$A$8:$A$305,$A900,'ORION ORIGINAL DATA'!$D$8:$D$305)+D900</f>
        <v>0</v>
      </c>
      <c r="L900" s="6">
        <f>SUMIF('NETSUITE ORIGINAL DATA'!$A$8:$A$5000,$A900,'NETSUITE ORIGINAL DATA'!$G$8:$G$5000)</f>
        <v>0</v>
      </c>
      <c r="M900" s="68">
        <f t="shared" si="54"/>
        <v>0</v>
      </c>
      <c r="N900" s="6"/>
      <c r="O900" s="63">
        <f>SUMIF('ORION ORIGINAL DATA'!$A$8:$A$305,$A900,'ORION ORIGINAL DATA'!$E$8:$E$305)-D900</f>
        <v>0</v>
      </c>
      <c r="P900" s="6">
        <f>SUMIF('NETSUITE ORIGINAL DATA'!$A$8:$A$5000,$A900,'NETSUITE ORIGINAL DATA'!$E$8:$E$5000)-SUMIF('NETSUITE ORIGINAL DATA'!$A$8:$A$5000,$A900,'NETSUITE ORIGINAL DATA'!$G$8:$G$5000)</f>
        <v>0</v>
      </c>
      <c r="Q900" s="66">
        <f t="shared" si="55"/>
        <v>0</v>
      </c>
      <c r="R900" s="8"/>
    </row>
    <row r="901" spans="1:18" s="30" customFormat="1" x14ac:dyDescent="0.15">
      <c r="A901" s="15" t="s">
        <v>102</v>
      </c>
      <c r="B901" s="30" t="str">
        <f>IFERROR(VLOOKUP(A901,'NETSUITE ORIGINAL DATA'!$A$8:$J$957,2,FALSE),0)</f>
        <v>Zulily Bundle 5 - DTK/DTKP</v>
      </c>
      <c r="C901" s="6"/>
      <c r="D901" s="63">
        <f>IFERROR(VLOOKUP($A901,'ORION ORIGINAL DATA'!$A$231:$H$234,3,0),0)</f>
        <v>0</v>
      </c>
      <c r="E901" s="6">
        <f>IFERROR(VLOOKUP($A901,'ORION ORIGINAL DATA'!$A$237:$H$305,3,0),0)</f>
        <v>0</v>
      </c>
      <c r="F901" s="6">
        <f>SUMIF('ORION ORIGINAL DATA'!$A$8:$A$228,$A901,'ORION ORIGINAL DATA'!$C$8:$C$228)</f>
        <v>0</v>
      </c>
      <c r="G901" s="8">
        <f t="shared" si="52"/>
        <v>0</v>
      </c>
      <c r="H901" s="6">
        <f>SUMIF('NETSUITE ORIGINAL DATA'!$A$8:$A$5000,$A901,'NETSUITE ORIGINAL DATA'!$E$8:$E$5000)</f>
        <v>0</v>
      </c>
      <c r="I901" s="66">
        <f t="shared" si="53"/>
        <v>0</v>
      </c>
      <c r="K901" s="63">
        <f>SUMIF('ORION ORIGINAL DATA'!$A$8:$A$305,$A901,'ORION ORIGINAL DATA'!$D$8:$D$305)+D901</f>
        <v>0</v>
      </c>
      <c r="L901" s="6">
        <f>SUMIF('NETSUITE ORIGINAL DATA'!$A$8:$A$5000,$A901,'NETSUITE ORIGINAL DATA'!$G$8:$G$5000)</f>
        <v>0</v>
      </c>
      <c r="M901" s="68">
        <f t="shared" si="54"/>
        <v>0</v>
      </c>
      <c r="N901" s="6"/>
      <c r="O901" s="63">
        <f>SUMIF('ORION ORIGINAL DATA'!$A$8:$A$305,$A901,'ORION ORIGINAL DATA'!$E$8:$E$305)-D901</f>
        <v>0</v>
      </c>
      <c r="P901" s="6">
        <f>SUMIF('NETSUITE ORIGINAL DATA'!$A$8:$A$5000,$A901,'NETSUITE ORIGINAL DATA'!$E$8:$E$5000)-SUMIF('NETSUITE ORIGINAL DATA'!$A$8:$A$5000,$A901,'NETSUITE ORIGINAL DATA'!$G$8:$G$5000)</f>
        <v>0</v>
      </c>
      <c r="Q901" s="66">
        <f t="shared" si="55"/>
        <v>0</v>
      </c>
      <c r="R901" s="8"/>
    </row>
    <row r="902" spans="1:18" s="30" customFormat="1" x14ac:dyDescent="0.15">
      <c r="A902" s="15" t="s">
        <v>103</v>
      </c>
      <c r="B902" s="30" t="str">
        <f>IFERROR(VLOOKUP(A902,'NETSUITE ORIGINAL DATA'!$A$8:$J$957,2,FALSE),0)</f>
        <v>Zulily Bundle 6 - STSA/STPA/SLDA</v>
      </c>
      <c r="C902" s="6"/>
      <c r="D902" s="63">
        <f>IFERROR(VLOOKUP($A902,'ORION ORIGINAL DATA'!$A$231:$H$234,3,0),0)</f>
        <v>0</v>
      </c>
      <c r="E902" s="6">
        <f>IFERROR(VLOOKUP($A902,'ORION ORIGINAL DATA'!$A$237:$H$305,3,0),0)</f>
        <v>0</v>
      </c>
      <c r="F902" s="6">
        <f>SUMIF('ORION ORIGINAL DATA'!$A$8:$A$228,$A902,'ORION ORIGINAL DATA'!$C$8:$C$228)</f>
        <v>0</v>
      </c>
      <c r="G902" s="8">
        <f t="shared" si="52"/>
        <v>0</v>
      </c>
      <c r="H902" s="6">
        <f>SUMIF('NETSUITE ORIGINAL DATA'!$A$8:$A$5000,$A902,'NETSUITE ORIGINAL DATA'!$E$8:$E$5000)</f>
        <v>0</v>
      </c>
      <c r="I902" s="66">
        <f t="shared" si="53"/>
        <v>0</v>
      </c>
      <c r="K902" s="63">
        <f>SUMIF('ORION ORIGINAL DATA'!$A$8:$A$305,$A902,'ORION ORIGINAL DATA'!$D$8:$D$305)+D902</f>
        <v>0</v>
      </c>
      <c r="L902" s="6">
        <f>SUMIF('NETSUITE ORIGINAL DATA'!$A$8:$A$5000,$A902,'NETSUITE ORIGINAL DATA'!$G$8:$G$5000)</f>
        <v>0</v>
      </c>
      <c r="M902" s="68">
        <f t="shared" si="54"/>
        <v>0</v>
      </c>
      <c r="N902" s="6"/>
      <c r="O902" s="63">
        <f>SUMIF('ORION ORIGINAL DATA'!$A$8:$A$305,$A902,'ORION ORIGINAL DATA'!$E$8:$E$305)-D902</f>
        <v>0</v>
      </c>
      <c r="P902" s="6">
        <f>SUMIF('NETSUITE ORIGINAL DATA'!$A$8:$A$5000,$A902,'NETSUITE ORIGINAL DATA'!$E$8:$E$5000)-SUMIF('NETSUITE ORIGINAL DATA'!$A$8:$A$5000,$A902,'NETSUITE ORIGINAL DATA'!$G$8:$G$5000)</f>
        <v>0</v>
      </c>
      <c r="Q902" s="66">
        <f t="shared" si="55"/>
        <v>0</v>
      </c>
      <c r="R902" s="8"/>
    </row>
    <row r="903" spans="1:18" s="30" customFormat="1" x14ac:dyDescent="0.15">
      <c r="A903" s="15" t="s">
        <v>104</v>
      </c>
      <c r="B903" s="30" t="str">
        <f>IFERROR(VLOOKUP(A903,'NETSUITE ORIGINAL DATA'!$A$8:$J$957,2,FALSE),0)</f>
        <v>Zulily Bundle 7 - FTK/DTK</v>
      </c>
      <c r="C903" s="6"/>
      <c r="D903" s="63">
        <f>IFERROR(VLOOKUP($A903,'ORION ORIGINAL DATA'!$A$231:$H$234,3,0),0)</f>
        <v>0</v>
      </c>
      <c r="E903" s="6">
        <f>IFERROR(VLOOKUP($A903,'ORION ORIGINAL DATA'!$A$237:$H$305,3,0),0)</f>
        <v>0</v>
      </c>
      <c r="F903" s="6">
        <f>SUMIF('ORION ORIGINAL DATA'!$A$8:$A$228,$A903,'ORION ORIGINAL DATA'!$C$8:$C$228)</f>
        <v>0</v>
      </c>
      <c r="G903" s="8">
        <f t="shared" si="52"/>
        <v>0</v>
      </c>
      <c r="H903" s="6">
        <f>SUMIF('NETSUITE ORIGINAL DATA'!$A$8:$A$5000,$A903,'NETSUITE ORIGINAL DATA'!$E$8:$E$5000)</f>
        <v>0</v>
      </c>
      <c r="I903" s="66">
        <f t="shared" si="53"/>
        <v>0</v>
      </c>
      <c r="K903" s="63">
        <f>SUMIF('ORION ORIGINAL DATA'!$A$8:$A$305,$A903,'ORION ORIGINAL DATA'!$D$8:$D$305)+D903</f>
        <v>0</v>
      </c>
      <c r="L903" s="6">
        <f>SUMIF('NETSUITE ORIGINAL DATA'!$A$8:$A$5000,$A903,'NETSUITE ORIGINAL DATA'!$G$8:$G$5000)</f>
        <v>0</v>
      </c>
      <c r="M903" s="68">
        <f t="shared" si="54"/>
        <v>0</v>
      </c>
      <c r="N903" s="6"/>
      <c r="O903" s="63">
        <f>SUMIF('ORION ORIGINAL DATA'!$A$8:$A$305,$A903,'ORION ORIGINAL DATA'!$E$8:$E$305)-D903</f>
        <v>0</v>
      </c>
      <c r="P903" s="6">
        <f>SUMIF('NETSUITE ORIGINAL DATA'!$A$8:$A$5000,$A903,'NETSUITE ORIGINAL DATA'!$E$8:$E$5000)-SUMIF('NETSUITE ORIGINAL DATA'!$A$8:$A$5000,$A903,'NETSUITE ORIGINAL DATA'!$G$8:$G$5000)</f>
        <v>0</v>
      </c>
      <c r="Q903" s="66">
        <f t="shared" si="55"/>
        <v>0</v>
      </c>
      <c r="R903" s="8"/>
    </row>
    <row r="904" spans="1:18" s="30" customFormat="1" x14ac:dyDescent="0.15">
      <c r="A904" s="15" t="s">
        <v>105</v>
      </c>
      <c r="B904" s="30" t="str">
        <f>IFERROR(VLOOKUP(A904,'NETSUITE ORIGINAL DATA'!$A$8:$J$957,2,FALSE),0)</f>
        <v>Zulily Bundle 8 - SEAG/FRBA</v>
      </c>
      <c r="C904" s="6"/>
      <c r="D904" s="63">
        <f>IFERROR(VLOOKUP($A904,'ORION ORIGINAL DATA'!$A$231:$H$234,3,0),0)</f>
        <v>0</v>
      </c>
      <c r="E904" s="6">
        <f>IFERROR(VLOOKUP($A904,'ORION ORIGINAL DATA'!$A$237:$H$305,3,0),0)</f>
        <v>0</v>
      </c>
      <c r="F904" s="6">
        <f>SUMIF('ORION ORIGINAL DATA'!$A$8:$A$228,$A904,'ORION ORIGINAL DATA'!$C$8:$C$228)</f>
        <v>0</v>
      </c>
      <c r="G904" s="8">
        <f t="shared" si="52"/>
        <v>0</v>
      </c>
      <c r="H904" s="6">
        <f>SUMIF('NETSUITE ORIGINAL DATA'!$A$8:$A$5000,$A904,'NETSUITE ORIGINAL DATA'!$E$8:$E$5000)</f>
        <v>0</v>
      </c>
      <c r="I904" s="66">
        <f t="shared" si="53"/>
        <v>0</v>
      </c>
      <c r="K904" s="63">
        <f>SUMIF('ORION ORIGINAL DATA'!$A$8:$A$305,$A904,'ORION ORIGINAL DATA'!$D$8:$D$305)+D904</f>
        <v>0</v>
      </c>
      <c r="L904" s="6">
        <f>SUMIF('NETSUITE ORIGINAL DATA'!$A$8:$A$5000,$A904,'NETSUITE ORIGINAL DATA'!$G$8:$G$5000)</f>
        <v>0</v>
      </c>
      <c r="M904" s="68">
        <f t="shared" si="54"/>
        <v>0</v>
      </c>
      <c r="N904" s="6"/>
      <c r="O904" s="63">
        <f>SUMIF('ORION ORIGINAL DATA'!$A$8:$A$305,$A904,'ORION ORIGINAL DATA'!$E$8:$E$305)-D904</f>
        <v>0</v>
      </c>
      <c r="P904" s="6">
        <f>SUMIF('NETSUITE ORIGINAL DATA'!$A$8:$A$5000,$A904,'NETSUITE ORIGINAL DATA'!$E$8:$E$5000)-SUMIF('NETSUITE ORIGINAL DATA'!$A$8:$A$5000,$A904,'NETSUITE ORIGINAL DATA'!$G$8:$G$5000)</f>
        <v>0</v>
      </c>
      <c r="Q904" s="66">
        <f t="shared" si="55"/>
        <v>0</v>
      </c>
      <c r="R904" s="8"/>
    </row>
    <row r="905" spans="1:18" s="30" customFormat="1" x14ac:dyDescent="0.15">
      <c r="A905" s="15" t="s">
        <v>106</v>
      </c>
      <c r="B905" s="30" t="str">
        <f>IFERROR(VLOOKUP(A905,'NETSUITE ORIGINAL DATA'!$A$8:$J$957,2,FALSE),0)</f>
        <v>Zulily Bundle 9- SPSA/STCA</v>
      </c>
      <c r="C905" s="6"/>
      <c r="D905" s="63">
        <f>IFERROR(VLOOKUP($A905,'ORION ORIGINAL DATA'!$A$231:$H$234,3,0),0)</f>
        <v>0</v>
      </c>
      <c r="E905" s="6">
        <f>IFERROR(VLOOKUP($A905,'ORION ORIGINAL DATA'!$A$237:$H$305,3,0),0)</f>
        <v>0</v>
      </c>
      <c r="F905" s="6">
        <f>SUMIF('ORION ORIGINAL DATA'!$A$8:$A$228,$A905,'ORION ORIGINAL DATA'!$C$8:$C$228)</f>
        <v>0</v>
      </c>
      <c r="G905" s="8">
        <f t="shared" si="52"/>
        <v>0</v>
      </c>
      <c r="H905" s="6">
        <f>SUMIF('NETSUITE ORIGINAL DATA'!$A$8:$A$5000,$A905,'NETSUITE ORIGINAL DATA'!$E$8:$E$5000)</f>
        <v>0</v>
      </c>
      <c r="I905" s="66">
        <f t="shared" si="53"/>
        <v>0</v>
      </c>
      <c r="K905" s="63">
        <f>SUMIF('ORION ORIGINAL DATA'!$A$8:$A$305,$A905,'ORION ORIGINAL DATA'!$D$8:$D$305)+D905</f>
        <v>0</v>
      </c>
      <c r="L905" s="6">
        <f>SUMIF('NETSUITE ORIGINAL DATA'!$A$8:$A$5000,$A905,'NETSUITE ORIGINAL DATA'!$G$8:$G$5000)</f>
        <v>0</v>
      </c>
      <c r="M905" s="68">
        <f t="shared" si="54"/>
        <v>0</v>
      </c>
      <c r="N905" s="6"/>
      <c r="O905" s="63">
        <f>SUMIF('ORION ORIGINAL DATA'!$A$8:$A$305,$A905,'ORION ORIGINAL DATA'!$E$8:$E$305)-D905</f>
        <v>0</v>
      </c>
      <c r="P905" s="6">
        <f>SUMIF('NETSUITE ORIGINAL DATA'!$A$8:$A$5000,$A905,'NETSUITE ORIGINAL DATA'!$E$8:$E$5000)-SUMIF('NETSUITE ORIGINAL DATA'!$A$8:$A$5000,$A905,'NETSUITE ORIGINAL DATA'!$G$8:$G$5000)</f>
        <v>0</v>
      </c>
      <c r="Q905" s="66">
        <f t="shared" si="55"/>
        <v>0</v>
      </c>
      <c r="R905" s="8"/>
    </row>
    <row r="906" spans="1:18" s="30" customFormat="1" x14ac:dyDescent="0.15">
      <c r="A906" s="15" t="s">
        <v>107</v>
      </c>
      <c r="B906" s="30" t="str">
        <f>IFERROR(VLOOKUP(A906,'NETSUITE ORIGINAL DATA'!$A$8:$J$957,2,FALSE),0)</f>
        <v>Zulily Bundle 10- RACR/RACB</v>
      </c>
      <c r="C906" s="6"/>
      <c r="D906" s="63">
        <f>IFERROR(VLOOKUP($A906,'ORION ORIGINAL DATA'!$A$231:$H$234,3,0),0)</f>
        <v>0</v>
      </c>
      <c r="E906" s="6">
        <f>IFERROR(VLOOKUP($A906,'ORION ORIGINAL DATA'!$A$237:$H$305,3,0),0)</f>
        <v>0</v>
      </c>
      <c r="F906" s="6">
        <f>SUMIF('ORION ORIGINAL DATA'!$A$8:$A$228,$A906,'ORION ORIGINAL DATA'!$C$8:$C$228)</f>
        <v>0</v>
      </c>
      <c r="G906" s="8">
        <f t="shared" si="52"/>
        <v>0</v>
      </c>
      <c r="H906" s="6">
        <f>SUMIF('NETSUITE ORIGINAL DATA'!$A$8:$A$5000,$A906,'NETSUITE ORIGINAL DATA'!$E$8:$E$5000)</f>
        <v>0</v>
      </c>
      <c r="I906" s="66">
        <f t="shared" si="53"/>
        <v>0</v>
      </c>
      <c r="K906" s="63">
        <f>SUMIF('ORION ORIGINAL DATA'!$A$8:$A$305,$A906,'ORION ORIGINAL DATA'!$D$8:$D$305)+D906</f>
        <v>0</v>
      </c>
      <c r="L906" s="6">
        <f>SUMIF('NETSUITE ORIGINAL DATA'!$A$8:$A$5000,$A906,'NETSUITE ORIGINAL DATA'!$G$8:$G$5000)</f>
        <v>0</v>
      </c>
      <c r="M906" s="68">
        <f t="shared" si="54"/>
        <v>0</v>
      </c>
      <c r="N906" s="6"/>
      <c r="O906" s="63">
        <f>SUMIF('ORION ORIGINAL DATA'!$A$8:$A$305,$A906,'ORION ORIGINAL DATA'!$E$8:$E$305)-D906</f>
        <v>0</v>
      </c>
      <c r="P906" s="6">
        <f>SUMIF('NETSUITE ORIGINAL DATA'!$A$8:$A$5000,$A906,'NETSUITE ORIGINAL DATA'!$E$8:$E$5000)-SUMIF('NETSUITE ORIGINAL DATA'!$A$8:$A$5000,$A906,'NETSUITE ORIGINAL DATA'!$G$8:$G$5000)</f>
        <v>0</v>
      </c>
      <c r="Q906" s="66">
        <f t="shared" si="55"/>
        <v>0</v>
      </c>
      <c r="R906" s="8"/>
    </row>
    <row r="907" spans="1:18" s="30" customFormat="1" x14ac:dyDescent="0.15">
      <c r="A907" s="15" t="s">
        <v>108</v>
      </c>
      <c r="B907" s="30" t="str">
        <f>IFERROR(VLOOKUP(A907,'NETSUITE ORIGINAL DATA'!$A$8:$J$957,2,FALSE),0)</f>
        <v>Zulily Bundle 11 - CPCK + Tea</v>
      </c>
      <c r="C907" s="6"/>
      <c r="D907" s="63">
        <f>IFERROR(VLOOKUP($A907,'ORION ORIGINAL DATA'!$A$231:$H$234,3,0),0)</f>
        <v>0</v>
      </c>
      <c r="E907" s="6">
        <f>IFERROR(VLOOKUP($A907,'ORION ORIGINAL DATA'!$A$237:$H$305,3,0),0)</f>
        <v>0</v>
      </c>
      <c r="F907" s="6">
        <f>SUMIF('ORION ORIGINAL DATA'!$A$8:$A$228,$A907,'ORION ORIGINAL DATA'!$C$8:$C$228)</f>
        <v>0</v>
      </c>
      <c r="G907" s="8">
        <f t="shared" ref="G907:G970" si="56">SUM(D907:F907)</f>
        <v>0</v>
      </c>
      <c r="H907" s="6">
        <f>SUMIF('NETSUITE ORIGINAL DATA'!$A$8:$A$5000,$A907,'NETSUITE ORIGINAL DATA'!$E$8:$E$5000)</f>
        <v>0</v>
      </c>
      <c r="I907" s="66">
        <f t="shared" ref="I907:I970" si="57">SUM(G907-H907)</f>
        <v>0</v>
      </c>
      <c r="K907" s="63">
        <f>SUMIF('ORION ORIGINAL DATA'!$A$8:$A$305,$A907,'ORION ORIGINAL DATA'!$D$8:$D$305)+D907</f>
        <v>0</v>
      </c>
      <c r="L907" s="6">
        <f>SUMIF('NETSUITE ORIGINAL DATA'!$A$8:$A$5000,$A907,'NETSUITE ORIGINAL DATA'!$G$8:$G$5000)</f>
        <v>0</v>
      </c>
      <c r="M907" s="68">
        <f t="shared" ref="M907:M970" si="58">K907-L907</f>
        <v>0</v>
      </c>
      <c r="N907" s="6"/>
      <c r="O907" s="63">
        <f>SUMIF('ORION ORIGINAL DATA'!$A$8:$A$305,$A907,'ORION ORIGINAL DATA'!$E$8:$E$305)-D907</f>
        <v>0</v>
      </c>
      <c r="P907" s="6">
        <f>SUMIF('NETSUITE ORIGINAL DATA'!$A$8:$A$5000,$A907,'NETSUITE ORIGINAL DATA'!$E$8:$E$5000)-SUMIF('NETSUITE ORIGINAL DATA'!$A$8:$A$5000,$A907,'NETSUITE ORIGINAL DATA'!$G$8:$G$5000)</f>
        <v>0</v>
      </c>
      <c r="Q907" s="66">
        <f t="shared" ref="Q907:Q970" si="59">SUM(O907-P907)</f>
        <v>0</v>
      </c>
      <c r="R907" s="8"/>
    </row>
    <row r="908" spans="1:18" s="30" customFormat="1" x14ac:dyDescent="0.15">
      <c r="A908" s="15" t="s">
        <v>109</v>
      </c>
      <c r="B908" s="30" t="str">
        <f>IFERROR(VLOOKUP(A908,'NETSUITE ORIGINAL DATA'!$A$8:$J$957,2,FALSE),0)</f>
        <v>Zulily Bundle 12 - FLWA + TLSP</v>
      </c>
      <c r="C908" s="6"/>
      <c r="D908" s="63">
        <f>IFERROR(VLOOKUP($A908,'ORION ORIGINAL DATA'!$A$231:$H$234,3,0),0)</f>
        <v>0</v>
      </c>
      <c r="E908" s="6">
        <f>IFERROR(VLOOKUP($A908,'ORION ORIGINAL DATA'!$A$237:$H$305,3,0),0)</f>
        <v>0</v>
      </c>
      <c r="F908" s="6">
        <f>SUMIF('ORION ORIGINAL DATA'!$A$8:$A$228,$A908,'ORION ORIGINAL DATA'!$C$8:$C$228)</f>
        <v>0</v>
      </c>
      <c r="G908" s="8">
        <f t="shared" si="56"/>
        <v>0</v>
      </c>
      <c r="H908" s="6">
        <f>SUMIF('NETSUITE ORIGINAL DATA'!$A$8:$A$5000,$A908,'NETSUITE ORIGINAL DATA'!$E$8:$E$5000)</f>
        <v>0</v>
      </c>
      <c r="I908" s="66">
        <f t="shared" si="57"/>
        <v>0</v>
      </c>
      <c r="K908" s="63">
        <f>SUMIF('ORION ORIGINAL DATA'!$A$8:$A$305,$A908,'ORION ORIGINAL DATA'!$D$8:$D$305)+D908</f>
        <v>0</v>
      </c>
      <c r="L908" s="6">
        <f>SUMIF('NETSUITE ORIGINAL DATA'!$A$8:$A$5000,$A908,'NETSUITE ORIGINAL DATA'!$G$8:$G$5000)</f>
        <v>0</v>
      </c>
      <c r="M908" s="68">
        <f t="shared" si="58"/>
        <v>0</v>
      </c>
      <c r="N908" s="6"/>
      <c r="O908" s="63">
        <f>SUMIF('ORION ORIGINAL DATA'!$A$8:$A$305,$A908,'ORION ORIGINAL DATA'!$E$8:$E$305)-D908</f>
        <v>0</v>
      </c>
      <c r="P908" s="6">
        <f>SUMIF('NETSUITE ORIGINAL DATA'!$A$8:$A$5000,$A908,'NETSUITE ORIGINAL DATA'!$E$8:$E$5000)-SUMIF('NETSUITE ORIGINAL DATA'!$A$8:$A$5000,$A908,'NETSUITE ORIGINAL DATA'!$G$8:$G$5000)</f>
        <v>0</v>
      </c>
      <c r="Q908" s="66">
        <f t="shared" si="59"/>
        <v>0</v>
      </c>
      <c r="R908" s="8"/>
    </row>
    <row r="909" spans="1:18" s="30" customFormat="1" x14ac:dyDescent="0.15">
      <c r="A909" s="15" t="s">
        <v>110</v>
      </c>
      <c r="B909" s="30" t="str">
        <f>IFERROR(VLOOKUP(A909,'NETSUITE ORIGINAL DATA'!$A$8:$J$957,2,FALSE),0)</f>
        <v>Zulily Bundle 13 - WTCG + GAR</v>
      </c>
      <c r="C909" s="6"/>
      <c r="D909" s="63">
        <f>IFERROR(VLOOKUP($A909,'ORION ORIGINAL DATA'!$A$231:$H$234,3,0),0)</f>
        <v>0</v>
      </c>
      <c r="E909" s="6">
        <f>IFERROR(VLOOKUP($A909,'ORION ORIGINAL DATA'!$A$237:$H$305,3,0),0)</f>
        <v>0</v>
      </c>
      <c r="F909" s="6">
        <f>SUMIF('ORION ORIGINAL DATA'!$A$8:$A$228,$A909,'ORION ORIGINAL DATA'!$C$8:$C$228)</f>
        <v>0</v>
      </c>
      <c r="G909" s="8">
        <f t="shared" si="56"/>
        <v>0</v>
      </c>
      <c r="H909" s="6">
        <f>SUMIF('NETSUITE ORIGINAL DATA'!$A$8:$A$5000,$A909,'NETSUITE ORIGINAL DATA'!$E$8:$E$5000)</f>
        <v>0</v>
      </c>
      <c r="I909" s="66">
        <f t="shared" si="57"/>
        <v>0</v>
      </c>
      <c r="K909" s="63">
        <f>SUMIF('ORION ORIGINAL DATA'!$A$8:$A$305,$A909,'ORION ORIGINAL DATA'!$D$8:$D$305)+D909</f>
        <v>0</v>
      </c>
      <c r="L909" s="6">
        <f>SUMIF('NETSUITE ORIGINAL DATA'!$A$8:$A$5000,$A909,'NETSUITE ORIGINAL DATA'!$G$8:$G$5000)</f>
        <v>0</v>
      </c>
      <c r="M909" s="68">
        <f t="shared" si="58"/>
        <v>0</v>
      </c>
      <c r="N909" s="6"/>
      <c r="O909" s="63">
        <f>SUMIF('ORION ORIGINAL DATA'!$A$8:$A$305,$A909,'ORION ORIGINAL DATA'!$E$8:$E$305)-D909</f>
        <v>0</v>
      </c>
      <c r="P909" s="6">
        <f>SUMIF('NETSUITE ORIGINAL DATA'!$A$8:$A$5000,$A909,'NETSUITE ORIGINAL DATA'!$E$8:$E$5000)-SUMIF('NETSUITE ORIGINAL DATA'!$A$8:$A$5000,$A909,'NETSUITE ORIGINAL DATA'!$G$8:$G$5000)</f>
        <v>0</v>
      </c>
      <c r="Q909" s="66">
        <f t="shared" si="59"/>
        <v>0</v>
      </c>
      <c r="R909" s="8"/>
    </row>
    <row r="910" spans="1:18" s="30" customFormat="1" x14ac:dyDescent="0.15">
      <c r="A910" s="15" t="s">
        <v>111</v>
      </c>
      <c r="B910" s="30" t="str">
        <f>IFERROR(VLOOKUP(A910,'NETSUITE ORIGINAL DATA'!$A$8:$J$957,2,FALSE),0)</f>
        <v>Zulily Bundle 14 - RTK + FTK</v>
      </c>
      <c r="C910" s="6"/>
      <c r="D910" s="63">
        <f>IFERROR(VLOOKUP($A910,'ORION ORIGINAL DATA'!$A$231:$H$234,3,0),0)</f>
        <v>0</v>
      </c>
      <c r="E910" s="6">
        <f>IFERROR(VLOOKUP($A910,'ORION ORIGINAL DATA'!$A$237:$H$305,3,0),0)</f>
        <v>0</v>
      </c>
      <c r="F910" s="6">
        <f>SUMIF('ORION ORIGINAL DATA'!$A$8:$A$228,$A910,'ORION ORIGINAL DATA'!$C$8:$C$228)</f>
        <v>0</v>
      </c>
      <c r="G910" s="8">
        <f t="shared" si="56"/>
        <v>0</v>
      </c>
      <c r="H910" s="6">
        <f>SUMIF('NETSUITE ORIGINAL DATA'!$A$8:$A$5000,$A910,'NETSUITE ORIGINAL DATA'!$E$8:$E$5000)</f>
        <v>0</v>
      </c>
      <c r="I910" s="66">
        <f t="shared" si="57"/>
        <v>0</v>
      </c>
      <c r="K910" s="63">
        <f>SUMIF('ORION ORIGINAL DATA'!$A$8:$A$305,$A910,'ORION ORIGINAL DATA'!$D$8:$D$305)+D910</f>
        <v>0</v>
      </c>
      <c r="L910" s="6">
        <f>SUMIF('NETSUITE ORIGINAL DATA'!$A$8:$A$5000,$A910,'NETSUITE ORIGINAL DATA'!$G$8:$G$5000)</f>
        <v>0</v>
      </c>
      <c r="M910" s="68">
        <f t="shared" si="58"/>
        <v>0</v>
      </c>
      <c r="N910" s="6"/>
      <c r="O910" s="63">
        <f>SUMIF('ORION ORIGINAL DATA'!$A$8:$A$305,$A910,'ORION ORIGINAL DATA'!$E$8:$E$305)-D910</f>
        <v>0</v>
      </c>
      <c r="P910" s="6">
        <f>SUMIF('NETSUITE ORIGINAL DATA'!$A$8:$A$5000,$A910,'NETSUITE ORIGINAL DATA'!$E$8:$E$5000)-SUMIF('NETSUITE ORIGINAL DATA'!$A$8:$A$5000,$A910,'NETSUITE ORIGINAL DATA'!$G$8:$G$5000)</f>
        <v>0</v>
      </c>
      <c r="Q910" s="66">
        <f t="shared" si="59"/>
        <v>0</v>
      </c>
      <c r="R910" s="8"/>
    </row>
    <row r="911" spans="1:18" s="30" customFormat="1" x14ac:dyDescent="0.15">
      <c r="A911" s="15" t="s">
        <v>112</v>
      </c>
      <c r="B911" s="30" t="str">
        <f>IFERROR(VLOOKUP(A911,'NETSUITE ORIGINAL DATA'!$A$8:$J$957,2,FALSE),0)</f>
        <v>Zulily Bundle 15 - ENGR + PTRB + CHP1</v>
      </c>
      <c r="C911" s="6"/>
      <c r="D911" s="63">
        <f>IFERROR(VLOOKUP($A911,'ORION ORIGINAL DATA'!$A$231:$H$234,3,0),0)</f>
        <v>0</v>
      </c>
      <c r="E911" s="6">
        <f>IFERROR(VLOOKUP($A911,'ORION ORIGINAL DATA'!$A$237:$H$305,3,0),0)</f>
        <v>0</v>
      </c>
      <c r="F911" s="6">
        <f>SUMIF('ORION ORIGINAL DATA'!$A$8:$A$228,$A911,'ORION ORIGINAL DATA'!$C$8:$C$228)</f>
        <v>0</v>
      </c>
      <c r="G911" s="8">
        <f t="shared" si="56"/>
        <v>0</v>
      </c>
      <c r="H911" s="6">
        <f>SUMIF('NETSUITE ORIGINAL DATA'!$A$8:$A$5000,$A911,'NETSUITE ORIGINAL DATA'!$E$8:$E$5000)</f>
        <v>0</v>
      </c>
      <c r="I911" s="66">
        <f t="shared" si="57"/>
        <v>0</v>
      </c>
      <c r="K911" s="63">
        <f>SUMIF('ORION ORIGINAL DATA'!$A$8:$A$305,$A911,'ORION ORIGINAL DATA'!$D$8:$D$305)+D911</f>
        <v>0</v>
      </c>
      <c r="L911" s="6">
        <f>SUMIF('NETSUITE ORIGINAL DATA'!$A$8:$A$5000,$A911,'NETSUITE ORIGINAL DATA'!$G$8:$G$5000)</f>
        <v>0</v>
      </c>
      <c r="M911" s="68">
        <f t="shared" si="58"/>
        <v>0</v>
      </c>
      <c r="N911" s="6"/>
      <c r="O911" s="63">
        <f>SUMIF('ORION ORIGINAL DATA'!$A$8:$A$305,$A911,'ORION ORIGINAL DATA'!$E$8:$E$305)-D911</f>
        <v>0</v>
      </c>
      <c r="P911" s="6">
        <f>SUMIF('NETSUITE ORIGINAL DATA'!$A$8:$A$5000,$A911,'NETSUITE ORIGINAL DATA'!$E$8:$E$5000)-SUMIF('NETSUITE ORIGINAL DATA'!$A$8:$A$5000,$A911,'NETSUITE ORIGINAL DATA'!$G$8:$G$5000)</f>
        <v>0</v>
      </c>
      <c r="Q911" s="66">
        <f t="shared" si="59"/>
        <v>0</v>
      </c>
      <c r="R911" s="8"/>
    </row>
    <row r="912" spans="1:18" s="30" customFormat="1" x14ac:dyDescent="0.15">
      <c r="A912" s="15" t="s">
        <v>511</v>
      </c>
      <c r="B912" s="30" t="str">
        <f>IFERROR(VLOOKUP(A912,'NETSUITE ORIGINAL DATA'!$A$8:$J$957,2,FALSE),0)</f>
        <v>Book 6-pak shelf display</v>
      </c>
      <c r="C912" s="6"/>
      <c r="D912" s="63">
        <f>IFERROR(VLOOKUP($A912,'ORION ORIGINAL DATA'!$A$231:$H$234,3,0),0)</f>
        <v>0</v>
      </c>
      <c r="E912" s="6">
        <f>IFERROR(VLOOKUP($A912,'ORION ORIGINAL DATA'!$A$237:$H$305,3,0),0)</f>
        <v>0</v>
      </c>
      <c r="F912" s="6">
        <f>SUMIF('ORION ORIGINAL DATA'!$A$8:$A$228,$A912,'ORION ORIGINAL DATA'!$C$8:$C$228)</f>
        <v>1262</v>
      </c>
      <c r="G912" s="8">
        <f t="shared" si="56"/>
        <v>1262</v>
      </c>
      <c r="H912" s="6">
        <f>SUMIF('NETSUITE ORIGINAL DATA'!$A$8:$A$5000,$A912,'NETSUITE ORIGINAL DATA'!$E$8:$E$5000)</f>
        <v>1261.999</v>
      </c>
      <c r="I912" s="66">
        <f t="shared" si="57"/>
        <v>9.9999999997635314E-4</v>
      </c>
      <c r="K912" s="63">
        <f>SUMIF('ORION ORIGINAL DATA'!$A$8:$A$305,$A912,'ORION ORIGINAL DATA'!$D$8:$D$305)+D912</f>
        <v>0</v>
      </c>
      <c r="L912" s="6">
        <f>SUMIF('NETSUITE ORIGINAL DATA'!$A$8:$A$5000,$A912,'NETSUITE ORIGINAL DATA'!$G$8:$G$5000)</f>
        <v>0</v>
      </c>
      <c r="M912" s="68">
        <f t="shared" si="58"/>
        <v>0</v>
      </c>
      <c r="N912" s="6"/>
      <c r="O912" s="63">
        <f>SUMIF('ORION ORIGINAL DATA'!$A$8:$A$305,$A912,'ORION ORIGINAL DATA'!$E$8:$E$305)-D912</f>
        <v>1262</v>
      </c>
      <c r="P912" s="6">
        <f>SUMIF('NETSUITE ORIGINAL DATA'!$A$8:$A$5000,$A912,'NETSUITE ORIGINAL DATA'!$E$8:$E$5000)-SUMIF('NETSUITE ORIGINAL DATA'!$A$8:$A$5000,$A912,'NETSUITE ORIGINAL DATA'!$G$8:$G$5000)</f>
        <v>1261.999</v>
      </c>
      <c r="Q912" s="66">
        <f t="shared" si="59"/>
        <v>9.9999999997635314E-4</v>
      </c>
      <c r="R912" s="8"/>
    </row>
    <row r="913" spans="1:19" s="30" customFormat="1" x14ac:dyDescent="0.15">
      <c r="A913" s="15" t="s">
        <v>512</v>
      </c>
      <c r="B913" s="30" t="str">
        <f>IFERROR(VLOOKUP(A913,'NETSUITE ORIGINAL DATA'!$A$8:$J$957,2,FALSE),0)</f>
        <v>Book 6-pak shelf display filler</v>
      </c>
      <c r="C913" s="6"/>
      <c r="D913" s="63">
        <f>IFERROR(VLOOKUP($A913,'ORION ORIGINAL DATA'!$A$231:$H$234,3,0),0)</f>
        <v>0</v>
      </c>
      <c r="E913" s="6">
        <f>IFERROR(VLOOKUP($A913,'ORION ORIGINAL DATA'!$A$237:$H$305,3,0),0)</f>
        <v>0</v>
      </c>
      <c r="F913" s="6">
        <f>SUMIF('ORION ORIGINAL DATA'!$A$8:$A$228,$A913,'ORION ORIGINAL DATA'!$C$8:$C$228)</f>
        <v>1262</v>
      </c>
      <c r="G913" s="8">
        <f t="shared" si="56"/>
        <v>1262</v>
      </c>
      <c r="H913" s="6">
        <f>SUMIF('NETSUITE ORIGINAL DATA'!$A$8:$A$5000,$A913,'NETSUITE ORIGINAL DATA'!$E$8:$E$5000)</f>
        <v>1261.999</v>
      </c>
      <c r="I913" s="66">
        <f t="shared" si="57"/>
        <v>9.9999999997635314E-4</v>
      </c>
      <c r="K913" s="63">
        <f>SUMIF('ORION ORIGINAL DATA'!$A$8:$A$305,$A913,'ORION ORIGINAL DATA'!$D$8:$D$305)+D913</f>
        <v>0</v>
      </c>
      <c r="L913" s="6">
        <f>SUMIF('NETSUITE ORIGINAL DATA'!$A$8:$A$5000,$A913,'NETSUITE ORIGINAL DATA'!$G$8:$G$5000)</f>
        <v>0</v>
      </c>
      <c r="M913" s="68">
        <f t="shared" si="58"/>
        <v>0</v>
      </c>
      <c r="N913" s="6"/>
      <c r="O913" s="63">
        <f>SUMIF('ORION ORIGINAL DATA'!$A$8:$A$305,$A913,'ORION ORIGINAL DATA'!$E$8:$E$305)-D913</f>
        <v>1262</v>
      </c>
      <c r="P913" s="6">
        <f>SUMIF('NETSUITE ORIGINAL DATA'!$A$8:$A$5000,$A913,'NETSUITE ORIGINAL DATA'!$E$8:$E$5000)-SUMIF('NETSUITE ORIGINAL DATA'!$A$8:$A$5000,$A913,'NETSUITE ORIGINAL DATA'!$G$8:$G$5000)</f>
        <v>1261.999</v>
      </c>
      <c r="Q913" s="66">
        <f t="shared" si="59"/>
        <v>9.9999999997635314E-4</v>
      </c>
      <c r="R913" s="8"/>
    </row>
    <row r="914" spans="1:19" s="30" customFormat="1" x14ac:dyDescent="0.15">
      <c r="A914" s="15" t="s">
        <v>513</v>
      </c>
      <c r="B914" s="30" t="str">
        <f>IFERROR(VLOOKUP(A914,'NETSUITE ORIGINAL DATA'!$A$8:$J$957,2,FALSE),0)</f>
        <v>Book 6-pak shelf display master</v>
      </c>
      <c r="C914" s="6"/>
      <c r="D914" s="63">
        <f>IFERROR(VLOOKUP($A914,'ORION ORIGINAL DATA'!$A$231:$H$234,3,0),0)</f>
        <v>0</v>
      </c>
      <c r="E914" s="6">
        <f>IFERROR(VLOOKUP($A914,'ORION ORIGINAL DATA'!$A$237:$H$305,3,0),0)</f>
        <v>0</v>
      </c>
      <c r="F914" s="6">
        <f>SUMIF('ORION ORIGINAL DATA'!$A$8:$A$228,$A914,'ORION ORIGINAL DATA'!$C$8:$C$228)</f>
        <v>1377</v>
      </c>
      <c r="G914" s="8">
        <f t="shared" si="56"/>
        <v>1377</v>
      </c>
      <c r="H914" s="6">
        <f>SUMIF('NETSUITE ORIGINAL DATA'!$A$8:$A$5000,$A914,'NETSUITE ORIGINAL DATA'!$E$8:$E$5000)</f>
        <v>1376.999</v>
      </c>
      <c r="I914" s="66">
        <f t="shared" si="57"/>
        <v>9.9999999997635314E-4</v>
      </c>
      <c r="K914" s="63">
        <f>SUMIF('ORION ORIGINAL DATA'!$A$8:$A$305,$A914,'ORION ORIGINAL DATA'!$D$8:$D$305)+D914</f>
        <v>0</v>
      </c>
      <c r="L914" s="6">
        <f>SUMIF('NETSUITE ORIGINAL DATA'!$A$8:$A$5000,$A914,'NETSUITE ORIGINAL DATA'!$G$8:$G$5000)</f>
        <v>0</v>
      </c>
      <c r="M914" s="68">
        <f t="shared" si="58"/>
        <v>0</v>
      </c>
      <c r="N914" s="6"/>
      <c r="O914" s="63">
        <f>SUMIF('ORION ORIGINAL DATA'!$A$8:$A$305,$A914,'ORION ORIGINAL DATA'!$E$8:$E$305)-D914</f>
        <v>1377</v>
      </c>
      <c r="P914" s="6">
        <f>SUMIF('NETSUITE ORIGINAL DATA'!$A$8:$A$5000,$A914,'NETSUITE ORIGINAL DATA'!$E$8:$E$5000)-SUMIF('NETSUITE ORIGINAL DATA'!$A$8:$A$5000,$A914,'NETSUITE ORIGINAL DATA'!$G$8:$G$5000)</f>
        <v>1376.999</v>
      </c>
      <c r="Q914" s="66">
        <f t="shared" si="59"/>
        <v>9.9999999997635314E-4</v>
      </c>
      <c r="R914" s="8"/>
    </row>
    <row r="915" spans="1:19" s="30" customFormat="1" x14ac:dyDescent="0.15">
      <c r="A915" s="15" t="s">
        <v>134</v>
      </c>
      <c r="B915" s="30" t="str">
        <f>IFERROR(VLOOKUP(A915,'NETSUITE ORIGINAL DATA'!$A$8:$J$957,2,FALSE),0)</f>
        <v>GT  Airplane - Red</v>
      </c>
      <c r="C915" s="6"/>
      <c r="D915" s="63">
        <f>IFERROR(VLOOKUP($A915,'ORION ORIGINAL DATA'!$A$231:$H$234,3,0),0)</f>
        <v>0</v>
      </c>
      <c r="E915" s="6">
        <f>IFERROR(VLOOKUP($A915,'ORION ORIGINAL DATA'!$A$237:$H$305,3,0),0)</f>
        <v>100</v>
      </c>
      <c r="F915" s="6">
        <f>SUMIF('ORION ORIGINAL DATA'!$A$8:$A$228,$A915,'ORION ORIGINAL DATA'!$C$8:$C$228)</f>
        <v>3265</v>
      </c>
      <c r="G915" s="8">
        <f t="shared" si="56"/>
        <v>3365</v>
      </c>
      <c r="H915" s="6">
        <f>SUMIF('NETSUITE ORIGINAL DATA'!$A$8:$A$5000,$A915,'NETSUITE ORIGINAL DATA'!$E$8:$E$5000)</f>
        <v>3365</v>
      </c>
      <c r="I915" s="66">
        <f t="shared" si="57"/>
        <v>0</v>
      </c>
      <c r="K915" s="63">
        <f>SUMIF('ORION ORIGINAL DATA'!$A$8:$A$305,$A915,'ORION ORIGINAL DATA'!$D$8:$D$305)+D915</f>
        <v>798</v>
      </c>
      <c r="L915" s="6">
        <f>SUMIF('NETSUITE ORIGINAL DATA'!$A$8:$A$5000,$A915,'NETSUITE ORIGINAL DATA'!$G$8:$G$5000)</f>
        <v>799</v>
      </c>
      <c r="M915" s="68">
        <f t="shared" si="58"/>
        <v>-1</v>
      </c>
      <c r="N915" s="6"/>
      <c r="O915" s="63">
        <f>SUMIF('ORION ORIGINAL DATA'!$A$8:$A$305,$A915,'ORION ORIGINAL DATA'!$E$8:$E$305)-D915</f>
        <v>2567</v>
      </c>
      <c r="P915" s="6">
        <f>SUMIF('NETSUITE ORIGINAL DATA'!$A$8:$A$5000,$A915,'NETSUITE ORIGINAL DATA'!$E$8:$E$5000)-SUMIF('NETSUITE ORIGINAL DATA'!$A$8:$A$5000,$A915,'NETSUITE ORIGINAL DATA'!$G$8:$G$5000)</f>
        <v>2566</v>
      </c>
      <c r="Q915" s="66">
        <f t="shared" si="59"/>
        <v>1</v>
      </c>
      <c r="R915" s="8"/>
    </row>
    <row r="916" spans="1:19" s="30" customFormat="1" x14ac:dyDescent="0.15">
      <c r="A916" s="15" t="s">
        <v>895</v>
      </c>
      <c r="B916" s="30" t="str">
        <f>IFERROR(VLOOKUP(A916,'NETSUITE ORIGINAL DATA'!$A$8:$J$957,2,FALSE),0)</f>
        <v>GT  Tug Boat - Yellow Top</v>
      </c>
      <c r="C916" s="6"/>
      <c r="D916" s="63">
        <f>IFERROR(VLOOKUP($A916,'ORION ORIGINAL DATA'!$A$231:$H$234,3,0),0)</f>
        <v>0</v>
      </c>
      <c r="E916" s="6">
        <f>IFERROR(VLOOKUP($A916,'ORION ORIGINAL DATA'!$A$237:$H$305,3,0),0)</f>
        <v>100</v>
      </c>
      <c r="F916" s="6">
        <f>SUMIF('ORION ORIGINAL DATA'!$A$8:$A$228,$A916,'ORION ORIGINAL DATA'!$C$8:$C$228)</f>
        <v>5977</v>
      </c>
      <c r="G916" s="8">
        <f t="shared" si="56"/>
        <v>6077</v>
      </c>
      <c r="H916" s="6">
        <f>SUMIF('NETSUITE ORIGINAL DATA'!$A$8:$A$5000,$A916,'NETSUITE ORIGINAL DATA'!$E$8:$E$5000)</f>
        <v>6077</v>
      </c>
      <c r="I916" s="66">
        <f t="shared" si="57"/>
        <v>0</v>
      </c>
      <c r="K916" s="63">
        <f>SUMIF('ORION ORIGINAL DATA'!$A$8:$A$305,$A916,'ORION ORIGINAL DATA'!$D$8:$D$305)+D916</f>
        <v>1</v>
      </c>
      <c r="L916" s="6">
        <f>SUMIF('NETSUITE ORIGINAL DATA'!$A$8:$A$5000,$A916,'NETSUITE ORIGINAL DATA'!$G$8:$G$5000)</f>
        <v>2</v>
      </c>
      <c r="M916" s="68">
        <f t="shared" si="58"/>
        <v>-1</v>
      </c>
      <c r="N916" s="6"/>
      <c r="O916" s="63">
        <f>SUMIF('ORION ORIGINAL DATA'!$A$8:$A$305,$A916,'ORION ORIGINAL DATA'!$E$8:$E$305)-D916</f>
        <v>6076</v>
      </c>
      <c r="P916" s="6">
        <f>SUMIF('NETSUITE ORIGINAL DATA'!$A$8:$A$5000,$A916,'NETSUITE ORIGINAL DATA'!$E$8:$E$5000)-SUMIF('NETSUITE ORIGINAL DATA'!$A$8:$A$5000,$A916,'NETSUITE ORIGINAL DATA'!$G$8:$G$5000)</f>
        <v>6075</v>
      </c>
      <c r="Q916" s="66">
        <f t="shared" si="59"/>
        <v>1</v>
      </c>
      <c r="R916" s="8"/>
    </row>
    <row r="917" spans="1:19" s="39" customFormat="1" x14ac:dyDescent="0.15">
      <c r="A917" s="48" t="s">
        <v>2034</v>
      </c>
      <c r="B917" s="48" t="s">
        <v>2035</v>
      </c>
      <c r="C917" s="40"/>
      <c r="D917" s="64">
        <f>IFERROR(VLOOKUP($A917,'ORION ORIGINAL DATA'!$A$231:$H$234,3,0),0)</f>
        <v>0</v>
      </c>
      <c r="E917" s="40">
        <f>IFERROR(VLOOKUP($A917,'ORION ORIGINAL DATA'!$A$237:$H$305,3,0),0)</f>
        <v>0</v>
      </c>
      <c r="F917" s="40">
        <f>SUMIF('ORION ORIGINAL DATA'!$A$8:$A$228,$A917,'ORION ORIGINAL DATA'!$C$8:$C$228)</f>
        <v>2</v>
      </c>
      <c r="G917" s="41">
        <f t="shared" si="56"/>
        <v>2</v>
      </c>
      <c r="H917" s="40">
        <f>SUMIF('NETSUITE ORIGINAL DATA'!$A$8:$A$5000,$A917,'NETSUITE ORIGINAL DATA'!$E$8:$E$5000)</f>
        <v>0</v>
      </c>
      <c r="I917" s="80">
        <f t="shared" si="57"/>
        <v>2</v>
      </c>
      <c r="K917" s="63">
        <f>SUMIF('ORION ORIGINAL DATA'!$A$8:$A$305,$A917,'ORION ORIGINAL DATA'!$D$8:$D$305)+D917</f>
        <v>0</v>
      </c>
      <c r="L917" s="40">
        <f>SUMIF('NETSUITE ORIGINAL DATA'!$A$8:$A$5000,$A917,'NETSUITE ORIGINAL DATA'!$G$8:$G$5000)</f>
        <v>0</v>
      </c>
      <c r="M917" s="81">
        <f t="shared" si="58"/>
        <v>0</v>
      </c>
      <c r="N917" s="40"/>
      <c r="O917" s="63">
        <f>SUMIF('ORION ORIGINAL DATA'!$A$8:$A$305,$A917,'ORION ORIGINAL DATA'!$E$8:$E$305)-D917</f>
        <v>2</v>
      </c>
      <c r="P917" s="40">
        <f>SUMIF('NETSUITE ORIGINAL DATA'!$A$8:$A$5000,$A917,'NETSUITE ORIGINAL DATA'!$E$8:$E$5000)-SUMIF('NETSUITE ORIGINAL DATA'!$A$8:$A$5000,$A917,'NETSUITE ORIGINAL DATA'!$G$8:$G$5000)</f>
        <v>0</v>
      </c>
      <c r="Q917" s="80">
        <f t="shared" si="59"/>
        <v>2</v>
      </c>
      <c r="R917" s="41" t="s">
        <v>980</v>
      </c>
      <c r="S917" s="39" t="s">
        <v>2173</v>
      </c>
    </row>
    <row r="918" spans="1:19" s="39" customFormat="1" x14ac:dyDescent="0.15">
      <c r="A918" s="42" t="s">
        <v>934</v>
      </c>
      <c r="B918" s="42" t="s">
        <v>960</v>
      </c>
      <c r="C918" s="40"/>
      <c r="D918" s="64">
        <f>IFERROR(VLOOKUP($A918,'ORION ORIGINAL DATA'!$A$231:$H$234,3,0),0)</f>
        <v>0</v>
      </c>
      <c r="E918" s="40">
        <f>IFERROR(VLOOKUP($A918,'ORION ORIGINAL DATA'!$A$237:$H$305,3,0),0)</f>
        <v>0</v>
      </c>
      <c r="F918" s="40">
        <f>SUMIF('ORION ORIGINAL DATA'!$A$8:$A$228,$A918,'ORION ORIGINAL DATA'!$C$8:$C$228)</f>
        <v>2</v>
      </c>
      <c r="G918" s="41">
        <f t="shared" si="56"/>
        <v>2</v>
      </c>
      <c r="H918" s="40">
        <f>SUMIF('NETSUITE ORIGINAL DATA'!$A$8:$A$5000,$A918,'NETSUITE ORIGINAL DATA'!$E$8:$E$5000)</f>
        <v>0</v>
      </c>
      <c r="I918" s="80">
        <f t="shared" si="57"/>
        <v>2</v>
      </c>
      <c r="K918" s="63">
        <f>SUMIF('ORION ORIGINAL DATA'!$A$8:$A$305,$A918,'ORION ORIGINAL DATA'!$D$8:$D$305)+D918</f>
        <v>0</v>
      </c>
      <c r="L918" s="40">
        <f>SUMIF('NETSUITE ORIGINAL DATA'!$A$8:$A$5000,$A918,'NETSUITE ORIGINAL DATA'!$G$8:$G$5000)</f>
        <v>0</v>
      </c>
      <c r="M918" s="81">
        <f t="shared" si="58"/>
        <v>0</v>
      </c>
      <c r="N918" s="40"/>
      <c r="O918" s="63">
        <f>SUMIF('ORION ORIGINAL DATA'!$A$8:$A$305,$A918,'ORION ORIGINAL DATA'!$E$8:$E$305)-D918</f>
        <v>2</v>
      </c>
      <c r="P918" s="40">
        <f>SUMIF('NETSUITE ORIGINAL DATA'!$A$8:$A$5000,$A918,'NETSUITE ORIGINAL DATA'!$E$8:$E$5000)-SUMIF('NETSUITE ORIGINAL DATA'!$A$8:$A$5000,$A918,'NETSUITE ORIGINAL DATA'!$G$8:$G$5000)</f>
        <v>0</v>
      </c>
      <c r="Q918" s="80">
        <f t="shared" si="59"/>
        <v>2</v>
      </c>
      <c r="R918" s="41"/>
      <c r="S918" s="39" t="s">
        <v>2175</v>
      </c>
    </row>
    <row r="919" spans="1:19" s="30" customFormat="1" x14ac:dyDescent="0.15">
      <c r="A919" s="15" t="s">
        <v>94</v>
      </c>
      <c r="B919" s="30" t="str">
        <f>IFERROR(VLOOKUP(A919,'NETSUITE ORIGINAL DATA'!$A$8:$J$957,2,FALSE),0)</f>
        <v>TLSB2-1286</v>
      </c>
      <c r="C919" s="6"/>
      <c r="D919" s="63">
        <f>IFERROR(VLOOKUP($A919,'ORION ORIGINAL DATA'!$A$231:$H$234,3,0),0)</f>
        <v>0</v>
      </c>
      <c r="E919" s="6">
        <f>IFERROR(VLOOKUP($A919,'ORION ORIGINAL DATA'!$A$237:$H$305,3,0),0)</f>
        <v>0</v>
      </c>
      <c r="F919" s="6">
        <f>SUMIF('ORION ORIGINAL DATA'!$A$8:$A$228,$A919,'ORION ORIGINAL DATA'!$C$8:$C$228)</f>
        <v>1142</v>
      </c>
      <c r="G919" s="8">
        <f t="shared" si="56"/>
        <v>1142</v>
      </c>
      <c r="H919" s="6">
        <f>SUMIF('NETSUITE ORIGINAL DATA'!$A$8:$A$5000,$A919,'NETSUITE ORIGINAL DATA'!$E$8:$E$5000)</f>
        <v>1142</v>
      </c>
      <c r="I919" s="66">
        <f t="shared" si="57"/>
        <v>0</v>
      </c>
      <c r="K919" s="63">
        <f>SUMIF('ORION ORIGINAL DATA'!$A$8:$A$305,$A919,'ORION ORIGINAL DATA'!$D$8:$D$305)+D919</f>
        <v>302</v>
      </c>
      <c r="L919" s="6">
        <f>SUMIF('NETSUITE ORIGINAL DATA'!$A$8:$A$5000,$A919,'NETSUITE ORIGINAL DATA'!$G$8:$G$5000)</f>
        <v>302</v>
      </c>
      <c r="M919" s="68">
        <f t="shared" si="58"/>
        <v>0</v>
      </c>
      <c r="N919" s="6"/>
      <c r="O919" s="63">
        <f>SUMIF('ORION ORIGINAL DATA'!$A$8:$A$305,$A919,'ORION ORIGINAL DATA'!$E$8:$E$305)-D919</f>
        <v>840</v>
      </c>
      <c r="P919" s="6">
        <f>SUMIF('NETSUITE ORIGINAL DATA'!$A$8:$A$5000,$A919,'NETSUITE ORIGINAL DATA'!$E$8:$E$5000)-SUMIF('NETSUITE ORIGINAL DATA'!$A$8:$A$5000,$A919,'NETSUITE ORIGINAL DATA'!$G$8:$G$5000)</f>
        <v>840</v>
      </c>
      <c r="Q919" s="66">
        <f t="shared" si="59"/>
        <v>0</v>
      </c>
      <c r="R919" s="8"/>
    </row>
    <row r="920" spans="1:19" s="30" customFormat="1" x14ac:dyDescent="0.15">
      <c r="A920" s="15" t="s">
        <v>55</v>
      </c>
      <c r="B920" s="30" t="str">
        <f>IFERROR(VLOOKUP(A920,'NETSUITE ORIGINAL DATA'!$A$8:$J$957,2,FALSE),0)</f>
        <v>PBTA-1049</v>
      </c>
      <c r="C920" s="6"/>
      <c r="D920" s="63">
        <f>IFERROR(VLOOKUP($A920,'ORION ORIGINAL DATA'!$A$231:$H$234,3,0),0)</f>
        <v>0</v>
      </c>
      <c r="E920" s="6">
        <f>IFERROR(VLOOKUP($A920,'ORION ORIGINAL DATA'!$A$237:$H$305,3,0),0)</f>
        <v>0</v>
      </c>
      <c r="F920" s="6">
        <f>SUMIF('ORION ORIGINAL DATA'!$A$8:$A$228,$A920,'ORION ORIGINAL DATA'!$C$8:$C$228)</f>
        <v>576</v>
      </c>
      <c r="G920" s="8">
        <f t="shared" si="56"/>
        <v>576</v>
      </c>
      <c r="H920" s="6">
        <f>SUMIF('NETSUITE ORIGINAL DATA'!$A$8:$A$5000,$A920,'NETSUITE ORIGINAL DATA'!$E$8:$E$5000)</f>
        <v>576</v>
      </c>
      <c r="I920" s="66">
        <f t="shared" si="57"/>
        <v>0</v>
      </c>
      <c r="K920" s="63">
        <f>SUMIF('ORION ORIGINAL DATA'!$A$8:$A$305,$A920,'ORION ORIGINAL DATA'!$D$8:$D$305)+D920</f>
        <v>0</v>
      </c>
      <c r="L920" s="6">
        <f>SUMIF('NETSUITE ORIGINAL DATA'!$A$8:$A$5000,$A920,'NETSUITE ORIGINAL DATA'!$G$8:$G$5000)</f>
        <v>0</v>
      </c>
      <c r="M920" s="68">
        <f t="shared" si="58"/>
        <v>0</v>
      </c>
      <c r="N920" s="6"/>
      <c r="O920" s="63">
        <f>SUMIF('ORION ORIGINAL DATA'!$A$8:$A$305,$A920,'ORION ORIGINAL DATA'!$E$8:$E$305)-D920</f>
        <v>576</v>
      </c>
      <c r="P920" s="6">
        <f>SUMIF('NETSUITE ORIGINAL DATA'!$A$8:$A$5000,$A920,'NETSUITE ORIGINAL DATA'!$E$8:$E$5000)-SUMIF('NETSUITE ORIGINAL DATA'!$A$8:$A$5000,$A920,'NETSUITE ORIGINAL DATA'!$G$8:$G$5000)</f>
        <v>576</v>
      </c>
      <c r="Q920" s="66">
        <f t="shared" si="59"/>
        <v>0</v>
      </c>
      <c r="R920" s="8"/>
    </row>
    <row r="921" spans="1:19" s="30" customFormat="1" x14ac:dyDescent="0.15">
      <c r="A921" s="15" t="s">
        <v>737</v>
      </c>
      <c r="B921" s="30" t="str">
        <f>IFERROR(VLOOKUP(A921,'NETSUITE ORIGINAL DATA'!$A$8:$J$957,2,FALSE),0)</f>
        <v>GT  Pig-on-Wheels</v>
      </c>
      <c r="C921" s="6"/>
      <c r="D921" s="63">
        <f>IFERROR(VLOOKUP($A921,'ORION ORIGINAL DATA'!$A$231:$H$234,3,0),0)</f>
        <v>0</v>
      </c>
      <c r="E921" s="6">
        <f>IFERROR(VLOOKUP($A921,'ORION ORIGINAL DATA'!$A$237:$H$305,3,0),0)</f>
        <v>100</v>
      </c>
      <c r="F921" s="6">
        <f>SUMIF('ORION ORIGINAL DATA'!$A$8:$A$228,$A921,'ORION ORIGINAL DATA'!$C$8:$C$228)</f>
        <v>743</v>
      </c>
      <c r="G921" s="8">
        <f t="shared" si="56"/>
        <v>843</v>
      </c>
      <c r="H921" s="6">
        <f>SUMIF('NETSUITE ORIGINAL DATA'!$A$8:$A$5000,$A921,'NETSUITE ORIGINAL DATA'!$E$8:$E$5000)</f>
        <v>843</v>
      </c>
      <c r="I921" s="66">
        <f t="shared" si="57"/>
        <v>0</v>
      </c>
      <c r="K921" s="63">
        <f>SUMIF('ORION ORIGINAL DATA'!$A$8:$A$305,$A921,'ORION ORIGINAL DATA'!$D$8:$D$305)+D921</f>
        <v>0</v>
      </c>
      <c r="L921" s="6">
        <f>SUMIF('NETSUITE ORIGINAL DATA'!$A$8:$A$5000,$A921,'NETSUITE ORIGINAL DATA'!$G$8:$G$5000)</f>
        <v>0</v>
      </c>
      <c r="M921" s="68">
        <f t="shared" si="58"/>
        <v>0</v>
      </c>
      <c r="N921" s="6"/>
      <c r="O921" s="63">
        <f>SUMIF('ORION ORIGINAL DATA'!$A$8:$A$305,$A921,'ORION ORIGINAL DATA'!$E$8:$E$305)-D921</f>
        <v>843</v>
      </c>
      <c r="P921" s="6">
        <f>SUMIF('NETSUITE ORIGINAL DATA'!$A$8:$A$5000,$A921,'NETSUITE ORIGINAL DATA'!$E$8:$E$5000)-SUMIF('NETSUITE ORIGINAL DATA'!$A$8:$A$5000,$A921,'NETSUITE ORIGINAL DATA'!$G$8:$G$5000)</f>
        <v>843</v>
      </c>
      <c r="Q921" s="66">
        <f t="shared" si="59"/>
        <v>0</v>
      </c>
      <c r="R921" s="8"/>
    </row>
    <row r="922" spans="1:19" s="30" customFormat="1" x14ac:dyDescent="0.15">
      <c r="A922" s="15" t="s">
        <v>222</v>
      </c>
      <c r="B922" s="30" t="str">
        <f>IFERROR(VLOOKUP(A922,'NETSUITE ORIGINAL DATA'!$A$8:$J$957,2,FALSE),0)</f>
        <v>Green Toys Cupcake Set....</v>
      </c>
      <c r="C922" s="6"/>
      <c r="D922" s="63">
        <f>IFERROR(VLOOKUP($A922,'ORION ORIGINAL DATA'!$A$231:$H$234,3,0),0)</f>
        <v>0</v>
      </c>
      <c r="E922" s="6">
        <f>IFERROR(VLOOKUP($A922,'ORION ORIGINAL DATA'!$A$237:$H$305,3,0),0)</f>
        <v>0</v>
      </c>
      <c r="F922" s="6">
        <f>SUMIF('ORION ORIGINAL DATA'!$A$8:$A$228,$A922,'ORION ORIGINAL DATA'!$C$8:$C$228)</f>
        <v>9604</v>
      </c>
      <c r="G922" s="8">
        <f t="shared" si="56"/>
        <v>9604</v>
      </c>
      <c r="H922" s="6">
        <f>SUMIF('NETSUITE ORIGINAL DATA'!$A$8:$A$5000,$A922,'NETSUITE ORIGINAL DATA'!$E$8:$E$5000)</f>
        <v>9604</v>
      </c>
      <c r="I922" s="66">
        <f t="shared" si="57"/>
        <v>0</v>
      </c>
      <c r="K922" s="63">
        <f>SUMIF('ORION ORIGINAL DATA'!$A$8:$A$305,$A922,'ORION ORIGINAL DATA'!$D$8:$D$305)+D922</f>
        <v>1034</v>
      </c>
      <c r="L922" s="6">
        <f>SUMIF('NETSUITE ORIGINAL DATA'!$A$8:$A$5000,$A922,'NETSUITE ORIGINAL DATA'!$G$8:$G$5000)</f>
        <v>1034</v>
      </c>
      <c r="M922" s="68">
        <f t="shared" si="58"/>
        <v>0</v>
      </c>
      <c r="N922" s="6"/>
      <c r="O922" s="63">
        <f>SUMIF('ORION ORIGINAL DATA'!$A$8:$A$305,$A922,'ORION ORIGINAL DATA'!$E$8:$E$305)-D922</f>
        <v>8570</v>
      </c>
      <c r="P922" s="6">
        <f>SUMIF('NETSUITE ORIGINAL DATA'!$A$8:$A$5000,$A922,'NETSUITE ORIGINAL DATA'!$E$8:$E$5000)-SUMIF('NETSUITE ORIGINAL DATA'!$A$8:$A$5000,$A922,'NETSUITE ORIGINAL DATA'!$G$8:$G$5000)</f>
        <v>8570</v>
      </c>
      <c r="Q922" s="66">
        <f t="shared" si="59"/>
        <v>0</v>
      </c>
      <c r="R922" s="8"/>
    </row>
    <row r="923" spans="1:19" s="30" customFormat="1" x14ac:dyDescent="0.15">
      <c r="A923" s="15" t="s">
        <v>318</v>
      </c>
      <c r="B923" s="30" t="str">
        <f>IFERROR(VLOOKUP(A923,'NETSUITE ORIGINAL DATA'!$A$8:$J$957,2,FALSE),0)</f>
        <v>GT  Helicopter - Blue</v>
      </c>
      <c r="C923" s="6"/>
      <c r="D923" s="63">
        <f>IFERROR(VLOOKUP($A923,'ORION ORIGINAL DATA'!$A$231:$H$234,3,0),0)</f>
        <v>0</v>
      </c>
      <c r="E923" s="6">
        <f>IFERROR(VLOOKUP($A923,'ORION ORIGINAL DATA'!$A$237:$H$305,3,0),0)</f>
        <v>0</v>
      </c>
      <c r="F923" s="6">
        <f>SUMIF('ORION ORIGINAL DATA'!$A$8:$A$228,$A923,'ORION ORIGINAL DATA'!$C$8:$C$228)</f>
        <v>349</v>
      </c>
      <c r="G923" s="8">
        <f t="shared" si="56"/>
        <v>349</v>
      </c>
      <c r="H923" s="6">
        <f>SUMIF('NETSUITE ORIGINAL DATA'!$A$8:$A$5000,$A923,'NETSUITE ORIGINAL DATA'!$E$8:$E$5000)</f>
        <v>349</v>
      </c>
      <c r="I923" s="66">
        <f t="shared" si="57"/>
        <v>0</v>
      </c>
      <c r="K923" s="63">
        <f>SUMIF('ORION ORIGINAL DATA'!$A$8:$A$305,$A923,'ORION ORIGINAL DATA'!$D$8:$D$305)+D923</f>
        <v>349</v>
      </c>
      <c r="L923" s="6">
        <f>SUMIF('NETSUITE ORIGINAL DATA'!$A$8:$A$5000,$A923,'NETSUITE ORIGINAL DATA'!$G$8:$G$5000)</f>
        <v>349</v>
      </c>
      <c r="M923" s="68">
        <f t="shared" si="58"/>
        <v>0</v>
      </c>
      <c r="N923" s="6"/>
      <c r="O923" s="63">
        <f>SUMIF('ORION ORIGINAL DATA'!$A$8:$A$305,$A923,'ORION ORIGINAL DATA'!$E$8:$E$305)-D923</f>
        <v>0</v>
      </c>
      <c r="P923" s="6">
        <f>SUMIF('NETSUITE ORIGINAL DATA'!$A$8:$A$5000,$A923,'NETSUITE ORIGINAL DATA'!$E$8:$E$5000)-SUMIF('NETSUITE ORIGINAL DATA'!$A$8:$A$5000,$A923,'NETSUITE ORIGINAL DATA'!$G$8:$G$5000)</f>
        <v>0</v>
      </c>
      <c r="Q923" s="66">
        <f t="shared" si="59"/>
        <v>0</v>
      </c>
      <c r="R923" s="8"/>
    </row>
    <row r="924" spans="1:19" s="30" customFormat="1" x14ac:dyDescent="0.15">
      <c r="A924" s="15" t="s">
        <v>461</v>
      </c>
      <c r="B924" s="30" t="str">
        <f>IFERROR(VLOOKUP(A924,'NETSUITE ORIGINAL DATA'!$A$8:$J$957,2,FALSE),0)</f>
        <v>Green Toys Fire Station Playset....</v>
      </c>
      <c r="C924" s="6"/>
      <c r="D924" s="63">
        <f>IFERROR(VLOOKUP($A924,'ORION ORIGINAL DATA'!$A$231:$H$234,3,0),0)</f>
        <v>0</v>
      </c>
      <c r="E924" s="6">
        <f>IFERROR(VLOOKUP($A924,'ORION ORIGINAL DATA'!$A$237:$H$305,3,0),0)</f>
        <v>0</v>
      </c>
      <c r="F924" s="6">
        <f>SUMIF('ORION ORIGINAL DATA'!$A$8:$A$228,$A924,'ORION ORIGINAL DATA'!$C$8:$C$228)</f>
        <v>8</v>
      </c>
      <c r="G924" s="8">
        <f t="shared" si="56"/>
        <v>8</v>
      </c>
      <c r="H924" s="6">
        <f>SUMIF('NETSUITE ORIGINAL DATA'!$A$8:$A$5000,$A924,'NETSUITE ORIGINAL DATA'!$E$8:$E$5000)</f>
        <v>8</v>
      </c>
      <c r="I924" s="66">
        <f t="shared" si="57"/>
        <v>0</v>
      </c>
      <c r="K924" s="63">
        <f>SUMIF('ORION ORIGINAL DATA'!$A$8:$A$305,$A924,'ORION ORIGINAL DATA'!$D$8:$D$305)+D924</f>
        <v>4</v>
      </c>
      <c r="L924" s="6">
        <f>SUMIF('NETSUITE ORIGINAL DATA'!$A$8:$A$5000,$A924,'NETSUITE ORIGINAL DATA'!$G$8:$G$5000)</f>
        <v>8</v>
      </c>
      <c r="M924" s="68">
        <f t="shared" si="58"/>
        <v>-4</v>
      </c>
      <c r="N924" s="6"/>
      <c r="O924" s="63">
        <f>SUMIF('ORION ORIGINAL DATA'!$A$8:$A$305,$A924,'ORION ORIGINAL DATA'!$E$8:$E$305)-D924</f>
        <v>4</v>
      </c>
      <c r="P924" s="6">
        <f>SUMIF('NETSUITE ORIGINAL DATA'!$A$8:$A$5000,$A924,'NETSUITE ORIGINAL DATA'!$E$8:$E$5000)-SUMIF('NETSUITE ORIGINAL DATA'!$A$8:$A$5000,$A924,'NETSUITE ORIGINAL DATA'!$G$8:$G$5000)</f>
        <v>0</v>
      </c>
      <c r="Q924" s="66">
        <f t="shared" si="59"/>
        <v>4</v>
      </c>
      <c r="R924" s="8"/>
    </row>
    <row r="925" spans="1:19" s="30" customFormat="1" x14ac:dyDescent="0.15">
      <c r="A925" s="15" t="s">
        <v>726</v>
      </c>
      <c r="B925" s="30" t="str">
        <f>IFERROR(VLOOKUP(A925,'NETSUITE ORIGINAL DATA'!$A$8:$J$957,2,FALSE),0)</f>
        <v>GT  Race Car - Red</v>
      </c>
      <c r="C925" s="6"/>
      <c r="D925" s="63">
        <f>IFERROR(VLOOKUP($A925,'ORION ORIGINAL DATA'!$A$231:$H$234,3,0),0)</f>
        <v>0</v>
      </c>
      <c r="E925" s="6">
        <f>IFERROR(VLOOKUP($A925,'ORION ORIGINAL DATA'!$A$237:$H$305,3,0),0)</f>
        <v>88</v>
      </c>
      <c r="F925" s="6">
        <f>SUMIF('ORION ORIGINAL DATA'!$A$8:$A$228,$A925,'ORION ORIGINAL DATA'!$C$8:$C$228)</f>
        <v>2335</v>
      </c>
      <c r="G925" s="8">
        <f t="shared" si="56"/>
        <v>2423</v>
      </c>
      <c r="H925" s="6">
        <f>SUMIF('NETSUITE ORIGINAL DATA'!$A$8:$A$5000,$A925,'NETSUITE ORIGINAL DATA'!$E$8:$E$5000)</f>
        <v>2423</v>
      </c>
      <c r="I925" s="66">
        <f t="shared" si="57"/>
        <v>0</v>
      </c>
      <c r="K925" s="63">
        <f>SUMIF('ORION ORIGINAL DATA'!$A$8:$A$305,$A925,'ORION ORIGINAL DATA'!$D$8:$D$305)+D925</f>
        <v>239</v>
      </c>
      <c r="L925" s="6">
        <f>SUMIF('NETSUITE ORIGINAL DATA'!$A$8:$A$5000,$A925,'NETSUITE ORIGINAL DATA'!$G$8:$G$5000)</f>
        <v>243</v>
      </c>
      <c r="M925" s="68">
        <f t="shared" si="58"/>
        <v>-4</v>
      </c>
      <c r="N925" s="6"/>
      <c r="O925" s="63">
        <f>SUMIF('ORION ORIGINAL DATA'!$A$8:$A$305,$A925,'ORION ORIGINAL DATA'!$E$8:$E$305)-D925</f>
        <v>2184</v>
      </c>
      <c r="P925" s="6">
        <f>SUMIF('NETSUITE ORIGINAL DATA'!$A$8:$A$5000,$A925,'NETSUITE ORIGINAL DATA'!$E$8:$E$5000)-SUMIF('NETSUITE ORIGINAL DATA'!$A$8:$A$5000,$A925,'NETSUITE ORIGINAL DATA'!$G$8:$G$5000)</f>
        <v>2180</v>
      </c>
      <c r="Q925" s="66">
        <f t="shared" si="59"/>
        <v>4</v>
      </c>
      <c r="R925" s="8"/>
    </row>
    <row r="926" spans="1:19" s="30" customFormat="1" x14ac:dyDescent="0.15">
      <c r="A926" s="15" t="s">
        <v>742</v>
      </c>
      <c r="B926" s="30" t="str">
        <f>IFERROR(VLOOKUP(A926,'NETSUITE ORIGINAL DATA'!$A$8:$J$957,2,FALSE),0)</f>
        <v>GT  Rocket - Red</v>
      </c>
      <c r="C926" s="6"/>
      <c r="D926" s="63">
        <f>IFERROR(VLOOKUP($A926,'ORION ORIGINAL DATA'!$A$231:$H$234,3,0),0)</f>
        <v>0</v>
      </c>
      <c r="E926" s="6">
        <f>IFERROR(VLOOKUP($A926,'ORION ORIGINAL DATA'!$A$237:$H$305,3,0),0)</f>
        <v>88</v>
      </c>
      <c r="F926" s="6">
        <f>SUMIF('ORION ORIGINAL DATA'!$A$8:$A$228,$A926,'ORION ORIGINAL DATA'!$C$8:$C$228)</f>
        <v>917</v>
      </c>
      <c r="G926" s="8">
        <f t="shared" si="56"/>
        <v>1005</v>
      </c>
      <c r="H926" s="6">
        <f>SUMIF('NETSUITE ORIGINAL DATA'!$A$8:$A$5000,$A926,'NETSUITE ORIGINAL DATA'!$E$8:$E$5000)</f>
        <v>1005</v>
      </c>
      <c r="I926" s="66">
        <f t="shared" si="57"/>
        <v>0</v>
      </c>
      <c r="K926" s="63">
        <f>SUMIF('ORION ORIGINAL DATA'!$A$8:$A$305,$A926,'ORION ORIGINAL DATA'!$D$8:$D$305)+D926</f>
        <v>365</v>
      </c>
      <c r="L926" s="6">
        <f>SUMIF('NETSUITE ORIGINAL DATA'!$A$8:$A$5000,$A926,'NETSUITE ORIGINAL DATA'!$G$8:$G$5000)</f>
        <v>365</v>
      </c>
      <c r="M926" s="68">
        <f t="shared" si="58"/>
        <v>0</v>
      </c>
      <c r="N926" s="6"/>
      <c r="O926" s="63">
        <f>SUMIF('ORION ORIGINAL DATA'!$A$8:$A$305,$A926,'ORION ORIGINAL DATA'!$E$8:$E$305)-D926</f>
        <v>640</v>
      </c>
      <c r="P926" s="6">
        <f>SUMIF('NETSUITE ORIGINAL DATA'!$A$8:$A$5000,$A926,'NETSUITE ORIGINAL DATA'!$E$8:$E$5000)-SUMIF('NETSUITE ORIGINAL DATA'!$A$8:$A$5000,$A926,'NETSUITE ORIGINAL DATA'!$G$8:$G$5000)</f>
        <v>640</v>
      </c>
      <c r="Q926" s="66">
        <f t="shared" si="59"/>
        <v>0</v>
      </c>
      <c r="R926" s="8"/>
    </row>
    <row r="927" spans="1:19" s="30" customFormat="1" x14ac:dyDescent="0.15">
      <c r="A927" s="15" t="s">
        <v>71</v>
      </c>
      <c r="B927" s="30" t="str">
        <f>IFERROR(VLOOKUP(A927,'NETSUITE ORIGINAL DATA'!$A$8:$J$957,2,FALSE),0)</f>
        <v>STSA2-1288</v>
      </c>
      <c r="C927" s="6"/>
      <c r="D927" s="63">
        <f>IFERROR(VLOOKUP($A927,'ORION ORIGINAL DATA'!$A$231:$H$234,3,0),0)</f>
        <v>0</v>
      </c>
      <c r="E927" s="6">
        <f>IFERROR(VLOOKUP($A927,'ORION ORIGINAL DATA'!$A$237:$H$305,3,0),0)</f>
        <v>0</v>
      </c>
      <c r="F927" s="6">
        <f>SUMIF('ORION ORIGINAL DATA'!$A$8:$A$228,$A927,'ORION ORIGINAL DATA'!$C$8:$C$228)</f>
        <v>1967</v>
      </c>
      <c r="G927" s="8">
        <f t="shared" si="56"/>
        <v>1967</v>
      </c>
      <c r="H927" s="6">
        <f>SUMIF('NETSUITE ORIGINAL DATA'!$A$8:$A$5000,$A927,'NETSUITE ORIGINAL DATA'!$E$8:$E$5000)</f>
        <v>1967</v>
      </c>
      <c r="I927" s="66">
        <f t="shared" si="57"/>
        <v>0</v>
      </c>
      <c r="K927" s="63">
        <f>SUMIF('ORION ORIGINAL DATA'!$A$8:$A$305,$A927,'ORION ORIGINAL DATA'!$D$8:$D$305)+D927</f>
        <v>10</v>
      </c>
      <c r="L927" s="6">
        <f>SUMIF('NETSUITE ORIGINAL DATA'!$A$8:$A$5000,$A927,'NETSUITE ORIGINAL DATA'!$G$8:$G$5000)</f>
        <v>10</v>
      </c>
      <c r="M927" s="68">
        <f t="shared" si="58"/>
        <v>0</v>
      </c>
      <c r="N927" s="6"/>
      <c r="O927" s="63">
        <f>SUMIF('ORION ORIGINAL DATA'!$A$8:$A$305,$A927,'ORION ORIGINAL DATA'!$E$8:$E$305)-D927</f>
        <v>1957</v>
      </c>
      <c r="P927" s="6">
        <f>SUMIF('NETSUITE ORIGINAL DATA'!$A$8:$A$5000,$A927,'NETSUITE ORIGINAL DATA'!$E$8:$E$5000)-SUMIF('NETSUITE ORIGINAL DATA'!$A$8:$A$5000,$A927,'NETSUITE ORIGINAL DATA'!$G$8:$G$5000)</f>
        <v>1957</v>
      </c>
      <c r="Q927" s="66">
        <f t="shared" si="59"/>
        <v>0</v>
      </c>
      <c r="R927" s="8"/>
    </row>
    <row r="928" spans="1:19" s="30" customFormat="1" x14ac:dyDescent="0.15">
      <c r="A928" s="15" t="s">
        <v>117</v>
      </c>
      <c r="B928" s="30" t="str">
        <f>IFERROR(VLOOKUP(A928,'NETSUITE ORIGINAL DATA'!$A$8:$J$987,2,FALSE),0)</f>
        <v>24x20 Shipper - Flat, No Toys - International (no cap or shroud)....</v>
      </c>
      <c r="C928" s="6"/>
      <c r="D928" s="63">
        <f>IFERROR(VLOOKUP($A928,'ORION ORIGINAL DATA'!$A$231:$H$234,3,0),0)</f>
        <v>0</v>
      </c>
      <c r="E928" s="6">
        <f>IFERROR(VLOOKUP($A928,'ORION ORIGINAL DATA'!$A$237:$H$305,3,0),0)</f>
        <v>0</v>
      </c>
      <c r="F928" s="6">
        <f>SUMIF('ORION ORIGINAL DATA'!$A$8:$A$228,$A928,'ORION ORIGINAL DATA'!$C$8:$C$228)</f>
        <v>5</v>
      </c>
      <c r="G928" s="8">
        <f t="shared" si="56"/>
        <v>5</v>
      </c>
      <c r="H928" s="6">
        <f>SUMIF('NETSUITE ORIGINAL DATA'!$A$8:$A$5000,$A928,'NETSUITE ORIGINAL DATA'!$E$8:$E$5000)</f>
        <v>5</v>
      </c>
      <c r="I928" s="66">
        <f t="shared" si="57"/>
        <v>0</v>
      </c>
      <c r="K928" s="63">
        <f>SUMIF('ORION ORIGINAL DATA'!$A$8:$A$305,$A928,'ORION ORIGINAL DATA'!$D$8:$D$305)+D928</f>
        <v>0</v>
      </c>
      <c r="L928" s="6">
        <f>SUMIF('NETSUITE ORIGINAL DATA'!$A$8:$A$5000,$A928,'NETSUITE ORIGINAL DATA'!$G$8:$G$5000)</f>
        <v>0</v>
      </c>
      <c r="M928" s="68">
        <f t="shared" si="58"/>
        <v>0</v>
      </c>
      <c r="N928" s="6"/>
      <c r="O928" s="63">
        <f>SUMIF('ORION ORIGINAL DATA'!$A$8:$A$305,$A928,'ORION ORIGINAL DATA'!$E$8:$E$305)-D928</f>
        <v>5</v>
      </c>
      <c r="P928" s="6">
        <f>SUMIF('NETSUITE ORIGINAL DATA'!$A$8:$A$5000,$A928,'NETSUITE ORIGINAL DATA'!$E$8:$E$5000)-SUMIF('NETSUITE ORIGINAL DATA'!$A$8:$A$5000,$A928,'NETSUITE ORIGINAL DATA'!$G$8:$G$5000)</f>
        <v>5</v>
      </c>
      <c r="Q928" s="66">
        <f t="shared" si="59"/>
        <v>0</v>
      </c>
      <c r="R928" s="8"/>
    </row>
    <row r="929" spans="1:18" s="30" customFormat="1" x14ac:dyDescent="0.15">
      <c r="A929" s="15" t="s">
        <v>4</v>
      </c>
      <c r="B929" s="30" t="str">
        <f>IFERROR(VLOOKUP(A929,'NETSUITE ORIGINAL DATA'!$A$8:$J$957,2,FALSE),0)</f>
        <v>Cupcakes Coloring &amp; Activity Kit</v>
      </c>
      <c r="C929" s="6"/>
      <c r="D929" s="63">
        <f>IFERROR(VLOOKUP($A929,'ORION ORIGINAL DATA'!$A$231:$H$234,3,0),0)</f>
        <v>0</v>
      </c>
      <c r="E929" s="6">
        <f>IFERROR(VLOOKUP($A929,'ORION ORIGINAL DATA'!$A$237:$H$305,3,0),0)</f>
        <v>0</v>
      </c>
      <c r="F929" s="6">
        <f>SUMIF('ORION ORIGINAL DATA'!$A$8:$A$228,$A929,'ORION ORIGINAL DATA'!$C$8:$C$228)</f>
        <v>5</v>
      </c>
      <c r="G929" s="8">
        <f t="shared" si="56"/>
        <v>5</v>
      </c>
      <c r="H929" s="6">
        <f>SUMIF('NETSUITE ORIGINAL DATA'!$A$8:$A$5000,$A929,'NETSUITE ORIGINAL DATA'!$E$8:$E$5000)</f>
        <v>5</v>
      </c>
      <c r="I929" s="66">
        <f t="shared" si="57"/>
        <v>0</v>
      </c>
      <c r="K929" s="63">
        <f>SUMIF('ORION ORIGINAL DATA'!$A$8:$A$305,$A929,'ORION ORIGINAL DATA'!$D$8:$D$305)+D929</f>
        <v>0</v>
      </c>
      <c r="L929" s="6">
        <f>SUMIF('NETSUITE ORIGINAL DATA'!$A$8:$A$5000,$A929,'NETSUITE ORIGINAL DATA'!$G$8:$G$5000)</f>
        <v>5</v>
      </c>
      <c r="M929" s="68">
        <f t="shared" si="58"/>
        <v>-5</v>
      </c>
      <c r="N929" s="6"/>
      <c r="O929" s="63">
        <f>SUMIF('ORION ORIGINAL DATA'!$A$8:$A$305,$A929,'ORION ORIGINAL DATA'!$E$8:$E$305)-D929</f>
        <v>5</v>
      </c>
      <c r="P929" s="6">
        <f>SUMIF('NETSUITE ORIGINAL DATA'!$A$8:$A$5000,$A929,'NETSUITE ORIGINAL DATA'!$E$8:$E$5000)-SUMIF('NETSUITE ORIGINAL DATA'!$A$8:$A$5000,$A929,'NETSUITE ORIGINAL DATA'!$G$8:$G$5000)</f>
        <v>0</v>
      </c>
      <c r="Q929" s="66">
        <f t="shared" si="59"/>
        <v>5</v>
      </c>
      <c r="R929" s="8"/>
    </row>
    <row r="930" spans="1:18" s="30" customFormat="1" x14ac:dyDescent="0.15">
      <c r="A930" s="47" t="s">
        <v>932</v>
      </c>
      <c r="B930" s="47" t="s">
        <v>962</v>
      </c>
      <c r="C930" s="6"/>
      <c r="D930" s="63">
        <f>IFERROR(VLOOKUP($A930,'ORION ORIGINAL DATA'!$A$231:$H$234,3,0),0)</f>
        <v>0</v>
      </c>
      <c r="E930" s="6">
        <f>IFERROR(VLOOKUP($A930,'ORION ORIGINAL DATA'!$A$237:$H$305,3,0),0)</f>
        <v>0</v>
      </c>
      <c r="F930" s="6">
        <f>SUMIF('ORION ORIGINAL DATA'!$A$8:$A$228,$A930,'ORION ORIGINAL DATA'!$C$8:$C$228)</f>
        <v>4</v>
      </c>
      <c r="G930" s="8">
        <f t="shared" si="56"/>
        <v>4</v>
      </c>
      <c r="H930" s="6">
        <f>SUMIF('NETSUITE ORIGINAL DATA'!$A$8:$A$5000,$A930,'NETSUITE ORIGINAL DATA'!$E$8:$E$5000)</f>
        <v>4</v>
      </c>
      <c r="I930" s="66">
        <f t="shared" si="57"/>
        <v>0</v>
      </c>
      <c r="K930" s="63">
        <f>SUMIF('ORION ORIGINAL DATA'!$A$8:$A$305,$A930,'ORION ORIGINAL DATA'!$D$8:$D$305)+D930</f>
        <v>0</v>
      </c>
      <c r="L930" s="6">
        <f>SUMIF('NETSUITE ORIGINAL DATA'!$A$8:$A$5000,$A930,'NETSUITE ORIGINAL DATA'!$G$8:$G$5000)</f>
        <v>0</v>
      </c>
      <c r="M930" s="68">
        <f t="shared" si="58"/>
        <v>0</v>
      </c>
      <c r="N930" s="6"/>
      <c r="O930" s="63">
        <f>SUMIF('ORION ORIGINAL DATA'!$A$8:$A$305,$A930,'ORION ORIGINAL DATA'!$E$8:$E$305)-D930</f>
        <v>4</v>
      </c>
      <c r="P930" s="6">
        <f>SUMIF('NETSUITE ORIGINAL DATA'!$A$8:$A$5000,$A930,'NETSUITE ORIGINAL DATA'!$E$8:$E$5000)-SUMIF('NETSUITE ORIGINAL DATA'!$A$8:$A$5000,$A930,'NETSUITE ORIGINAL DATA'!$G$8:$G$5000)</f>
        <v>4</v>
      </c>
      <c r="Q930" s="66">
        <f t="shared" si="59"/>
        <v>0</v>
      </c>
      <c r="R930" s="8"/>
    </row>
    <row r="931" spans="1:18" s="30" customFormat="1" x14ac:dyDescent="0.15">
      <c r="A931" s="15" t="s">
        <v>901</v>
      </c>
      <c r="B931" s="30">
        <f>IFERROR(VLOOKUP(A931,'NETSUITE ORIGINAL DATA'!$A$8:$J$957,2,FALSE),0)</f>
        <v>0</v>
      </c>
      <c r="C931" s="6"/>
      <c r="D931" s="63">
        <f>IFERROR(VLOOKUP($A931,'ORION ORIGINAL DATA'!$A$231:$H$234,3,0),0)</f>
        <v>0</v>
      </c>
      <c r="E931" s="6">
        <f>IFERROR(VLOOKUP($A931,'ORION ORIGINAL DATA'!$A$237:$H$305,3,0),0)</f>
        <v>0</v>
      </c>
      <c r="F931" s="6">
        <f>SUMIF('ORION ORIGINAL DATA'!$A$8:$A$228,$A931,'ORION ORIGINAL DATA'!$C$8:$C$228)</f>
        <v>1</v>
      </c>
      <c r="G931" s="8">
        <f t="shared" si="56"/>
        <v>1</v>
      </c>
      <c r="H931" s="6">
        <f>SUMIF('NETSUITE ORIGINAL DATA'!$A$8:$A$5000,$A931,'NETSUITE ORIGINAL DATA'!$E$8:$E$5000)</f>
        <v>1</v>
      </c>
      <c r="I931" s="66">
        <f t="shared" si="57"/>
        <v>0</v>
      </c>
      <c r="K931" s="63">
        <f>SUMIF('ORION ORIGINAL DATA'!$A$8:$A$305,$A931,'ORION ORIGINAL DATA'!$D$8:$D$305)+D931</f>
        <v>0</v>
      </c>
      <c r="L931" s="6">
        <f>SUMIF('NETSUITE ORIGINAL DATA'!$A$8:$A$5000,$A931,'NETSUITE ORIGINAL DATA'!$G$8:$G$5000)</f>
        <v>0</v>
      </c>
      <c r="M931" s="68">
        <f t="shared" si="58"/>
        <v>0</v>
      </c>
      <c r="N931" s="6"/>
      <c r="O931" s="63">
        <f>SUMIF('ORION ORIGINAL DATA'!$A$8:$A$305,$A931,'ORION ORIGINAL DATA'!$E$8:$E$305)-D931</f>
        <v>1</v>
      </c>
      <c r="P931" s="6">
        <f>SUMIF('NETSUITE ORIGINAL DATA'!$A$8:$A$5000,$A931,'NETSUITE ORIGINAL DATA'!$E$8:$E$5000)-SUMIF('NETSUITE ORIGINAL DATA'!$A$8:$A$5000,$A931,'NETSUITE ORIGINAL DATA'!$G$8:$G$5000)</f>
        <v>1</v>
      </c>
      <c r="Q931" s="66">
        <f t="shared" si="59"/>
        <v>0</v>
      </c>
      <c r="R931" s="8"/>
    </row>
    <row r="932" spans="1:18" s="30" customFormat="1" x14ac:dyDescent="0.15">
      <c r="A932" s="15" t="s">
        <v>903</v>
      </c>
      <c r="B932" s="30" t="str">
        <f>IFERROR(VLOOKUP(A932,'NETSUITE ORIGINAL DATA'!$A$8:$J$987,2,FALSE),0)</f>
        <v>Green Eats Tumblers - 2 per set - Orange</v>
      </c>
      <c r="C932" s="6"/>
      <c r="D932" s="63">
        <f>IFERROR(VLOOKUP($A932,'ORION ORIGINAL DATA'!$A$231:$H$234,3,0),0)</f>
        <v>0</v>
      </c>
      <c r="E932" s="6">
        <f>IFERROR(VLOOKUP($A932,'ORION ORIGINAL DATA'!$A$237:$H$305,3,0),0)</f>
        <v>0</v>
      </c>
      <c r="F932" s="6">
        <f>SUMIF('ORION ORIGINAL DATA'!$A$8:$A$228,$A932,'ORION ORIGINAL DATA'!$C$8:$C$228)</f>
        <v>2</v>
      </c>
      <c r="G932" s="8">
        <f t="shared" si="56"/>
        <v>2</v>
      </c>
      <c r="H932" s="6">
        <f>SUMIF('NETSUITE ORIGINAL DATA'!$A$8:$A$5000,$A932,'NETSUITE ORIGINAL DATA'!$E$8:$E$5000)</f>
        <v>2</v>
      </c>
      <c r="I932" s="66">
        <f t="shared" si="57"/>
        <v>0</v>
      </c>
      <c r="K932" s="63">
        <f>SUMIF('ORION ORIGINAL DATA'!$A$8:$A$305,$A932,'ORION ORIGINAL DATA'!$D$8:$D$305)+D932</f>
        <v>0</v>
      </c>
      <c r="L932" s="6">
        <f>SUMIF('NETSUITE ORIGINAL DATA'!$A$8:$A$5000,$A932,'NETSUITE ORIGINAL DATA'!$G$8:$G$5000)</f>
        <v>0</v>
      </c>
      <c r="M932" s="68">
        <f t="shared" si="58"/>
        <v>0</v>
      </c>
      <c r="N932" s="6"/>
      <c r="O932" s="63">
        <f>SUMIF('ORION ORIGINAL DATA'!$A$8:$A$305,$A932,'ORION ORIGINAL DATA'!$E$8:$E$305)-D932</f>
        <v>2</v>
      </c>
      <c r="P932" s="6">
        <f>SUMIF('NETSUITE ORIGINAL DATA'!$A$8:$A$5000,$A932,'NETSUITE ORIGINAL DATA'!$E$8:$E$5000)-SUMIF('NETSUITE ORIGINAL DATA'!$A$8:$A$5000,$A932,'NETSUITE ORIGINAL DATA'!$G$8:$G$5000)</f>
        <v>2</v>
      </c>
      <c r="Q932" s="66">
        <f t="shared" si="59"/>
        <v>0</v>
      </c>
      <c r="R932" s="8"/>
    </row>
    <row r="933" spans="1:18" s="30" customFormat="1" x14ac:dyDescent="0.15">
      <c r="A933" s="15" t="s">
        <v>243</v>
      </c>
      <c r="B933" s="30" t="str">
        <f>IFERROR(VLOOKUP(A933,'NETSUITE ORIGINAL DATA'!$A$8:$J$957,2,FALSE),0)</f>
        <v>Construction Trucks - Assorted New Colors</v>
      </c>
      <c r="C933" s="6"/>
      <c r="D933" s="63">
        <f>IFERROR(VLOOKUP($A933,'ORION ORIGINAL DATA'!$A$231:$H$234,3,0),0)</f>
        <v>0</v>
      </c>
      <c r="E933" s="6">
        <f>IFERROR(VLOOKUP($A933,'ORION ORIGINAL DATA'!$A$237:$H$305,3,0),0)</f>
        <v>0</v>
      </c>
      <c r="F933" s="6">
        <f>SUMIF('ORION ORIGINAL DATA'!$A$8:$A$228,$A933,'ORION ORIGINAL DATA'!$C$8:$C$228)</f>
        <v>887</v>
      </c>
      <c r="G933" s="8">
        <f t="shared" si="56"/>
        <v>887</v>
      </c>
      <c r="H933" s="6">
        <f>SUMIF('NETSUITE ORIGINAL DATA'!$A$8:$A$5000,$A933,'NETSUITE ORIGINAL DATA'!$E$8:$E$5000)</f>
        <v>887</v>
      </c>
      <c r="I933" s="66">
        <f t="shared" si="57"/>
        <v>0</v>
      </c>
      <c r="K933" s="63">
        <f>SUMIF('ORION ORIGINAL DATA'!$A$8:$A$305,$A933,'ORION ORIGINAL DATA'!$D$8:$D$305)+D933</f>
        <v>60</v>
      </c>
      <c r="L933" s="6">
        <f>SUMIF('NETSUITE ORIGINAL DATA'!$A$8:$A$5000,$A933,'NETSUITE ORIGINAL DATA'!$G$8:$G$5000)</f>
        <v>96</v>
      </c>
      <c r="M933" s="68">
        <f t="shared" si="58"/>
        <v>-36</v>
      </c>
      <c r="N933" s="6"/>
      <c r="O933" s="63">
        <f>SUMIF('ORION ORIGINAL DATA'!$A$8:$A$305,$A933,'ORION ORIGINAL DATA'!$E$8:$E$305)-D933</f>
        <v>827</v>
      </c>
      <c r="P933" s="6">
        <f>SUMIF('NETSUITE ORIGINAL DATA'!$A$8:$A$5000,$A933,'NETSUITE ORIGINAL DATA'!$E$8:$E$5000)-SUMIF('NETSUITE ORIGINAL DATA'!$A$8:$A$5000,$A933,'NETSUITE ORIGINAL DATA'!$G$8:$G$5000)</f>
        <v>791</v>
      </c>
      <c r="Q933" s="66">
        <f t="shared" si="59"/>
        <v>36</v>
      </c>
      <c r="R933" s="8"/>
    </row>
    <row r="934" spans="1:18" s="30" customFormat="1" x14ac:dyDescent="0.15">
      <c r="A934" s="15" t="s">
        <v>274</v>
      </c>
      <c r="B934" s="30" t="str">
        <f>IFERROR(VLOOKUP(A934,'NETSUITE ORIGINAL DATA'!$A$8:$J$957,2,FALSE),0)</f>
        <v>GT  Pink Dump Truck</v>
      </c>
      <c r="C934" s="6"/>
      <c r="D934" s="63">
        <f>IFERROR(VLOOKUP($A934,'ORION ORIGINAL DATA'!$A$231:$H$234,3,0),0)</f>
        <v>0</v>
      </c>
      <c r="E934" s="6">
        <f>IFERROR(VLOOKUP($A934,'ORION ORIGINAL DATA'!$A$237:$H$305,3,0),0)</f>
        <v>82</v>
      </c>
      <c r="F934" s="6">
        <f>SUMIF('ORION ORIGINAL DATA'!$A$8:$A$228,$A934,'ORION ORIGINAL DATA'!$C$8:$C$228)</f>
        <v>8209</v>
      </c>
      <c r="G934" s="8">
        <f t="shared" si="56"/>
        <v>8291</v>
      </c>
      <c r="H934" s="6">
        <f>SUMIF('NETSUITE ORIGINAL DATA'!$A$8:$A$5000,$A934,'NETSUITE ORIGINAL DATA'!$E$8:$E$5000)</f>
        <v>8291</v>
      </c>
      <c r="I934" s="66">
        <f t="shared" si="57"/>
        <v>0</v>
      </c>
      <c r="K934" s="63">
        <f>SUMIF('ORION ORIGINAL DATA'!$A$8:$A$305,$A934,'ORION ORIGINAL DATA'!$D$8:$D$305)+D934</f>
        <v>199</v>
      </c>
      <c r="L934" s="6">
        <f>SUMIF('NETSUITE ORIGINAL DATA'!$A$8:$A$5000,$A934,'NETSUITE ORIGINAL DATA'!$G$8:$G$5000)</f>
        <v>199</v>
      </c>
      <c r="M934" s="68">
        <f t="shared" si="58"/>
        <v>0</v>
      </c>
      <c r="N934" s="6"/>
      <c r="O934" s="63">
        <f>SUMIF('ORION ORIGINAL DATA'!$A$8:$A$305,$A934,'ORION ORIGINAL DATA'!$E$8:$E$305)-D934</f>
        <v>8092</v>
      </c>
      <c r="P934" s="6">
        <f>SUMIF('NETSUITE ORIGINAL DATA'!$A$8:$A$5000,$A934,'NETSUITE ORIGINAL DATA'!$E$8:$E$5000)-SUMIF('NETSUITE ORIGINAL DATA'!$A$8:$A$5000,$A934,'NETSUITE ORIGINAL DATA'!$G$8:$G$5000)</f>
        <v>8092</v>
      </c>
      <c r="Q934" s="66">
        <f t="shared" si="59"/>
        <v>0</v>
      </c>
      <c r="R934" s="8"/>
    </row>
    <row r="935" spans="1:18" s="30" customFormat="1" x14ac:dyDescent="0.15">
      <c r="A935" s="15" t="s">
        <v>49</v>
      </c>
      <c r="B935" s="30" t="str">
        <f>IFERROR(VLOOKUP(A935,'NETSUITE ORIGINAL DATA'!$A$8:$J$957,2,FALSE),0)</f>
        <v>JPK01R</v>
      </c>
      <c r="C935" s="6"/>
      <c r="D935" s="63">
        <f>IFERROR(VLOOKUP($A935,'ORION ORIGINAL DATA'!$A$231:$H$234,3,0),0)</f>
        <v>0</v>
      </c>
      <c r="E935" s="6">
        <f>IFERROR(VLOOKUP($A935,'ORION ORIGINAL DATA'!$A$237:$H$305,3,0),0)</f>
        <v>0</v>
      </c>
      <c r="F935" s="6">
        <f>SUMIF('ORION ORIGINAL DATA'!$A$8:$A$228,$A935,'ORION ORIGINAL DATA'!$C$8:$C$228)</f>
        <v>1043</v>
      </c>
      <c r="G935" s="8">
        <f t="shared" si="56"/>
        <v>1043</v>
      </c>
      <c r="H935" s="6">
        <f>SUMIF('NETSUITE ORIGINAL DATA'!$A$8:$A$5000,$A935,'NETSUITE ORIGINAL DATA'!$E$8:$E$5000)</f>
        <v>1043</v>
      </c>
      <c r="I935" s="66">
        <f t="shared" si="57"/>
        <v>0</v>
      </c>
      <c r="K935" s="63">
        <f>SUMIF('ORION ORIGINAL DATA'!$A$8:$A$305,$A935,'ORION ORIGINAL DATA'!$D$8:$D$305)+D935</f>
        <v>350</v>
      </c>
      <c r="L935" s="6">
        <f>SUMIF('NETSUITE ORIGINAL DATA'!$A$8:$A$5000,$A935,'NETSUITE ORIGINAL DATA'!$G$8:$G$5000)</f>
        <v>356</v>
      </c>
      <c r="M935" s="68">
        <f t="shared" si="58"/>
        <v>-6</v>
      </c>
      <c r="N935" s="6"/>
      <c r="O935" s="63">
        <f>SUMIF('ORION ORIGINAL DATA'!$A$8:$A$305,$A935,'ORION ORIGINAL DATA'!$E$8:$E$305)-D935</f>
        <v>693</v>
      </c>
      <c r="P935" s="6">
        <f>SUMIF('NETSUITE ORIGINAL DATA'!$A$8:$A$5000,$A935,'NETSUITE ORIGINAL DATA'!$E$8:$E$5000)-SUMIF('NETSUITE ORIGINAL DATA'!$A$8:$A$5000,$A935,'NETSUITE ORIGINAL DATA'!$G$8:$G$5000)</f>
        <v>687</v>
      </c>
      <c r="Q935" s="66">
        <f t="shared" si="59"/>
        <v>6</v>
      </c>
      <c r="R935" s="8"/>
    </row>
    <row r="936" spans="1:18" s="30" customFormat="1" x14ac:dyDescent="0.15">
      <c r="A936" s="15" t="s">
        <v>64</v>
      </c>
      <c r="B936" s="30" t="str">
        <f>IFERROR(VLOOKUP(A936,'NETSUITE ORIGINAL DATA'!$A$8:$J$957,2,FALSE),0)</f>
        <v>SNDA-1024</v>
      </c>
      <c r="C936" s="6"/>
      <c r="D936" s="63">
        <f>IFERROR(VLOOKUP($A936,'ORION ORIGINAL DATA'!$A$231:$H$234,3,0),0)</f>
        <v>0</v>
      </c>
      <c r="E936" s="6">
        <f>IFERROR(VLOOKUP($A936,'ORION ORIGINAL DATA'!$A$237:$H$305,3,0),0)</f>
        <v>0</v>
      </c>
      <c r="F936" s="6">
        <f>SUMIF('ORION ORIGINAL DATA'!$A$8:$A$228,$A936,'ORION ORIGINAL DATA'!$C$8:$C$228)</f>
        <v>572</v>
      </c>
      <c r="G936" s="8">
        <f t="shared" si="56"/>
        <v>572</v>
      </c>
      <c r="H936" s="6">
        <f>SUMIF('NETSUITE ORIGINAL DATA'!$A$8:$A$5000,$A936,'NETSUITE ORIGINAL DATA'!$E$8:$E$5000)</f>
        <v>572</v>
      </c>
      <c r="I936" s="66">
        <f t="shared" si="57"/>
        <v>0</v>
      </c>
      <c r="K936" s="63">
        <f>SUMIF('ORION ORIGINAL DATA'!$A$8:$A$305,$A936,'ORION ORIGINAL DATA'!$D$8:$D$305)+D936</f>
        <v>6</v>
      </c>
      <c r="L936" s="6">
        <f>SUMIF('NETSUITE ORIGINAL DATA'!$A$8:$A$5000,$A936,'NETSUITE ORIGINAL DATA'!$G$8:$G$5000)</f>
        <v>6</v>
      </c>
      <c r="M936" s="68">
        <f t="shared" si="58"/>
        <v>0</v>
      </c>
      <c r="N936" s="6"/>
      <c r="O936" s="63">
        <f>SUMIF('ORION ORIGINAL DATA'!$A$8:$A$305,$A936,'ORION ORIGINAL DATA'!$E$8:$E$305)-D936</f>
        <v>566</v>
      </c>
      <c r="P936" s="6">
        <f>SUMIF('NETSUITE ORIGINAL DATA'!$A$8:$A$5000,$A936,'NETSUITE ORIGINAL DATA'!$E$8:$E$5000)-SUMIF('NETSUITE ORIGINAL DATA'!$A$8:$A$5000,$A936,'NETSUITE ORIGINAL DATA'!$G$8:$G$5000)</f>
        <v>566</v>
      </c>
      <c r="Q936" s="66">
        <f t="shared" si="59"/>
        <v>0</v>
      </c>
      <c r="R936" s="8"/>
    </row>
    <row r="937" spans="1:18" s="30" customFormat="1" x14ac:dyDescent="0.15">
      <c r="A937" s="15" t="s">
        <v>241</v>
      </c>
      <c r="B937" s="30" t="str">
        <f>IFERROR(VLOOKUP(A937,'NETSUITE ORIGINAL DATA'!$A$8:$J$957,2,FALSE),0)</f>
        <v>Construction Vehicle - 3 Pack</v>
      </c>
      <c r="C937" s="6"/>
      <c r="D937" s="63">
        <f>IFERROR(VLOOKUP($A937,'ORION ORIGINAL DATA'!$A$231:$H$234,3,0),0)</f>
        <v>0</v>
      </c>
      <c r="E937" s="6">
        <f>IFERROR(VLOOKUP($A937,'ORION ORIGINAL DATA'!$A$237:$H$305,3,0),0)</f>
        <v>100</v>
      </c>
      <c r="F937" s="6">
        <f>SUMIF('ORION ORIGINAL DATA'!$A$8:$A$228,$A937,'ORION ORIGINAL DATA'!$C$8:$C$228)</f>
        <v>580</v>
      </c>
      <c r="G937" s="8">
        <f t="shared" si="56"/>
        <v>680</v>
      </c>
      <c r="H937" s="6">
        <f>SUMIF('NETSUITE ORIGINAL DATA'!$A$8:$A$5000,$A937,'NETSUITE ORIGINAL DATA'!$E$8:$E$5000)</f>
        <v>680</v>
      </c>
      <c r="I937" s="66">
        <f t="shared" si="57"/>
        <v>0</v>
      </c>
      <c r="K937" s="63">
        <f>SUMIF('ORION ORIGINAL DATA'!$A$8:$A$305,$A937,'ORION ORIGINAL DATA'!$D$8:$D$305)+D937</f>
        <v>113</v>
      </c>
      <c r="L937" s="6">
        <f>SUMIF('NETSUITE ORIGINAL DATA'!$A$8:$A$5000,$A937,'NETSUITE ORIGINAL DATA'!$G$8:$G$5000)</f>
        <v>113</v>
      </c>
      <c r="M937" s="68">
        <f t="shared" si="58"/>
        <v>0</v>
      </c>
      <c r="N937" s="6"/>
      <c r="O937" s="63">
        <f>SUMIF('ORION ORIGINAL DATA'!$A$8:$A$305,$A937,'ORION ORIGINAL DATA'!$E$8:$E$305)-D937</f>
        <v>567</v>
      </c>
      <c r="P937" s="6">
        <f>SUMIF('NETSUITE ORIGINAL DATA'!$A$8:$A$5000,$A937,'NETSUITE ORIGINAL DATA'!$E$8:$E$5000)-SUMIF('NETSUITE ORIGINAL DATA'!$A$8:$A$5000,$A937,'NETSUITE ORIGINAL DATA'!$G$8:$G$5000)</f>
        <v>567</v>
      </c>
      <c r="Q937" s="66">
        <f t="shared" si="59"/>
        <v>0</v>
      </c>
      <c r="R937" s="8"/>
    </row>
    <row r="938" spans="1:18" s="30" customFormat="1" x14ac:dyDescent="0.15">
      <c r="A938" s="15" t="s">
        <v>1</v>
      </c>
      <c r="B938" s="30" t="str">
        <f>IFERROR(VLOOKUP(A938,'NETSUITE ORIGINAL DATA'!$A$8:$J$957,2,FALSE),0)</f>
        <v>Bath/Vehicle Shipper – Flat</v>
      </c>
      <c r="C938" s="6"/>
      <c r="D938" s="63">
        <f>IFERROR(VLOOKUP($A938,'ORION ORIGINAL DATA'!$A$231:$H$234,3,0),0)</f>
        <v>0</v>
      </c>
      <c r="E938" s="6">
        <f>IFERROR(VLOOKUP($A938,'ORION ORIGINAL DATA'!$A$237:$H$305,3,0),0)</f>
        <v>0</v>
      </c>
      <c r="F938" s="6">
        <f>SUMIF('ORION ORIGINAL DATA'!$A$8:$A$228,$A938,'ORION ORIGINAL DATA'!$C$8:$C$228)</f>
        <v>4</v>
      </c>
      <c r="G938" s="8">
        <f t="shared" si="56"/>
        <v>4</v>
      </c>
      <c r="H938" s="6">
        <f>SUMIF('NETSUITE ORIGINAL DATA'!$A$8:$A$5000,$A938,'NETSUITE ORIGINAL DATA'!$E$8:$E$5000)</f>
        <v>4</v>
      </c>
      <c r="I938" s="66">
        <f t="shared" si="57"/>
        <v>0</v>
      </c>
      <c r="K938" s="63">
        <f>SUMIF('ORION ORIGINAL DATA'!$A$8:$A$305,$A938,'ORION ORIGINAL DATA'!$D$8:$D$305)+D938</f>
        <v>0</v>
      </c>
      <c r="L938" s="6">
        <f>SUMIF('NETSUITE ORIGINAL DATA'!$A$8:$A$5000,$A938,'NETSUITE ORIGINAL DATA'!$G$8:$G$5000)</f>
        <v>0</v>
      </c>
      <c r="M938" s="68">
        <f t="shared" si="58"/>
        <v>0</v>
      </c>
      <c r="N938" s="6"/>
      <c r="O938" s="63">
        <f>SUMIF('ORION ORIGINAL DATA'!$A$8:$A$305,$A938,'ORION ORIGINAL DATA'!$E$8:$E$305)-D938</f>
        <v>4</v>
      </c>
      <c r="P938" s="6">
        <f>SUMIF('NETSUITE ORIGINAL DATA'!$A$8:$A$5000,$A938,'NETSUITE ORIGINAL DATA'!$E$8:$E$5000)-SUMIF('NETSUITE ORIGINAL DATA'!$A$8:$A$5000,$A938,'NETSUITE ORIGINAL DATA'!$G$8:$G$5000)</f>
        <v>4</v>
      </c>
      <c r="Q938" s="66">
        <f t="shared" si="59"/>
        <v>0</v>
      </c>
      <c r="R938" s="8"/>
    </row>
    <row r="939" spans="1:18" s="30" customFormat="1" x14ac:dyDescent="0.15">
      <c r="A939" s="15" t="s">
        <v>162</v>
      </c>
      <c r="B939" s="30" t="str">
        <f>IFERROR(VLOOKUP(A939,'NETSUITE ORIGINAL DATA'!$A$8:$J$957,2,FALSE),0)</f>
        <v>GT  Launch Boat - Blue</v>
      </c>
      <c r="C939" s="6"/>
      <c r="D939" s="63">
        <f>IFERROR(VLOOKUP($A939,'ORION ORIGINAL DATA'!$A$231:$H$234,3,0),0)</f>
        <v>0</v>
      </c>
      <c r="E939" s="6">
        <f>IFERROR(VLOOKUP($A939,'ORION ORIGINAL DATA'!$A$237:$H$305,3,0),0)</f>
        <v>88</v>
      </c>
      <c r="F939" s="6">
        <f>SUMIF('ORION ORIGINAL DATA'!$A$8:$A$228,$A939,'ORION ORIGINAL DATA'!$C$8:$C$228)</f>
        <v>549</v>
      </c>
      <c r="G939" s="8">
        <f t="shared" si="56"/>
        <v>637</v>
      </c>
      <c r="H939" s="6">
        <f>SUMIF('NETSUITE ORIGINAL DATA'!$A$8:$A$5000,$A939,'NETSUITE ORIGINAL DATA'!$E$8:$E$5000)</f>
        <v>637</v>
      </c>
      <c r="I939" s="66">
        <f t="shared" si="57"/>
        <v>0</v>
      </c>
      <c r="K939" s="63">
        <f>SUMIF('ORION ORIGINAL DATA'!$A$8:$A$305,$A939,'ORION ORIGINAL DATA'!$D$8:$D$305)+D939</f>
        <v>122</v>
      </c>
      <c r="L939" s="6">
        <f>SUMIF('NETSUITE ORIGINAL DATA'!$A$8:$A$5000,$A939,'NETSUITE ORIGINAL DATA'!$G$8:$G$5000)</f>
        <v>122</v>
      </c>
      <c r="M939" s="68">
        <f t="shared" si="58"/>
        <v>0</v>
      </c>
      <c r="N939" s="6"/>
      <c r="O939" s="63">
        <f>SUMIF('ORION ORIGINAL DATA'!$A$8:$A$305,$A939,'ORION ORIGINAL DATA'!$E$8:$E$305)-D939</f>
        <v>515</v>
      </c>
      <c r="P939" s="6">
        <f>SUMIF('NETSUITE ORIGINAL DATA'!$A$8:$A$5000,$A939,'NETSUITE ORIGINAL DATA'!$E$8:$E$5000)-SUMIF('NETSUITE ORIGINAL DATA'!$A$8:$A$5000,$A939,'NETSUITE ORIGINAL DATA'!$G$8:$G$5000)</f>
        <v>515</v>
      </c>
      <c r="Q939" s="66">
        <f t="shared" si="59"/>
        <v>0</v>
      </c>
      <c r="R939" s="8"/>
    </row>
    <row r="940" spans="1:18" s="30" customFormat="1" x14ac:dyDescent="0.15">
      <c r="A940" s="15" t="s">
        <v>165</v>
      </c>
      <c r="B940" s="30" t="str">
        <f>IFERROR(VLOOKUP(A940,'NETSUITE ORIGINAL DATA'!$A$8:$J$957,2,FALSE),0)</f>
        <v>GT  Race Boat - Orange</v>
      </c>
      <c r="C940" s="6"/>
      <c r="D940" s="63">
        <f>IFERROR(VLOOKUP($A940,'ORION ORIGINAL DATA'!$A$231:$H$234,3,0),0)</f>
        <v>0</v>
      </c>
      <c r="E940" s="6">
        <f>IFERROR(VLOOKUP($A940,'ORION ORIGINAL DATA'!$A$237:$H$305,3,0),0)</f>
        <v>100</v>
      </c>
      <c r="F940" s="6">
        <f>SUMIF('ORION ORIGINAL DATA'!$A$8:$A$228,$A940,'ORION ORIGINAL DATA'!$C$8:$C$228)</f>
        <v>156</v>
      </c>
      <c r="G940" s="8">
        <f t="shared" si="56"/>
        <v>256</v>
      </c>
      <c r="H940" s="6">
        <f>SUMIF('NETSUITE ORIGINAL DATA'!$A$8:$A$5000,$A940,'NETSUITE ORIGINAL DATA'!$E$8:$E$5000)</f>
        <v>256</v>
      </c>
      <c r="I940" s="66">
        <f t="shared" si="57"/>
        <v>0</v>
      </c>
      <c r="K940" s="63">
        <f>SUMIF('ORION ORIGINAL DATA'!$A$8:$A$305,$A940,'ORION ORIGINAL DATA'!$D$8:$D$305)+D940</f>
        <v>2</v>
      </c>
      <c r="L940" s="6">
        <f>SUMIF('NETSUITE ORIGINAL DATA'!$A$8:$A$5000,$A940,'NETSUITE ORIGINAL DATA'!$G$8:$G$5000)</f>
        <v>2</v>
      </c>
      <c r="M940" s="68">
        <f t="shared" si="58"/>
        <v>0</v>
      </c>
      <c r="N940" s="6"/>
      <c r="O940" s="63">
        <f>SUMIF('ORION ORIGINAL DATA'!$A$8:$A$305,$A940,'ORION ORIGINAL DATA'!$E$8:$E$305)-D940</f>
        <v>254</v>
      </c>
      <c r="P940" s="6">
        <f>SUMIF('NETSUITE ORIGINAL DATA'!$A$8:$A$5000,$A940,'NETSUITE ORIGINAL DATA'!$E$8:$E$5000)-SUMIF('NETSUITE ORIGINAL DATA'!$A$8:$A$5000,$A940,'NETSUITE ORIGINAL DATA'!$G$8:$G$5000)</f>
        <v>254</v>
      </c>
      <c r="Q940" s="66">
        <f t="shared" si="59"/>
        <v>0</v>
      </c>
      <c r="R940" s="8"/>
    </row>
    <row r="941" spans="1:18" s="30" customFormat="1" x14ac:dyDescent="0.15">
      <c r="A941" s="15" t="s">
        <v>710</v>
      </c>
      <c r="B941" s="30" t="str">
        <f>IFERROR(VLOOKUP(A941,'NETSUITE ORIGINAL DATA'!$A$8:$J$957,2,FALSE),0)</f>
        <v>Green Toys Pick-Up Truck - Blue......</v>
      </c>
      <c r="C941" s="6"/>
      <c r="D941" s="63">
        <f>IFERROR(VLOOKUP($A941,'ORION ORIGINAL DATA'!$A$231:$H$234,3,0),0)</f>
        <v>0</v>
      </c>
      <c r="E941" s="6">
        <f>IFERROR(VLOOKUP($A941,'ORION ORIGINAL DATA'!$A$237:$H$305,3,0),0)</f>
        <v>0</v>
      </c>
      <c r="F941" s="6">
        <f>SUMIF('ORION ORIGINAL DATA'!$A$8:$A$228,$A941,'ORION ORIGINAL DATA'!$C$8:$C$228)</f>
        <v>3151</v>
      </c>
      <c r="G941" s="8">
        <f t="shared" si="56"/>
        <v>3151</v>
      </c>
      <c r="H941" s="6">
        <f>SUMIF('NETSUITE ORIGINAL DATA'!$A$8:$A$5000,$A941,'NETSUITE ORIGINAL DATA'!$E$8:$E$5000)</f>
        <v>3159</v>
      </c>
      <c r="I941" s="66">
        <f t="shared" si="57"/>
        <v>-8</v>
      </c>
      <c r="K941" s="63">
        <f>SUMIF('ORION ORIGINAL DATA'!$A$8:$A$305,$A941,'ORION ORIGINAL DATA'!$D$8:$D$305)+D941</f>
        <v>122</v>
      </c>
      <c r="L941" s="6">
        <f>SUMIF('NETSUITE ORIGINAL DATA'!$A$8:$A$5000,$A941,'NETSUITE ORIGINAL DATA'!$G$8:$G$5000)</f>
        <v>172</v>
      </c>
      <c r="M941" s="68">
        <f t="shared" si="58"/>
        <v>-50</v>
      </c>
      <c r="N941" s="6"/>
      <c r="O941" s="63">
        <f>SUMIF('ORION ORIGINAL DATA'!$A$8:$A$305,$A941,'ORION ORIGINAL DATA'!$E$8:$E$305)-D941</f>
        <v>3029</v>
      </c>
      <c r="P941" s="6">
        <f>SUMIF('NETSUITE ORIGINAL DATA'!$A$8:$A$5000,$A941,'NETSUITE ORIGINAL DATA'!$E$8:$E$5000)-SUMIF('NETSUITE ORIGINAL DATA'!$A$8:$A$5000,$A941,'NETSUITE ORIGINAL DATA'!$G$8:$G$5000)</f>
        <v>2987</v>
      </c>
      <c r="Q941" s="66">
        <f t="shared" si="59"/>
        <v>42</v>
      </c>
      <c r="R941" s="8"/>
    </row>
    <row r="942" spans="1:18" s="30" customFormat="1" x14ac:dyDescent="0.15">
      <c r="A942" s="15" t="s">
        <v>6</v>
      </c>
      <c r="B942" s="30" t="str">
        <f>IFERROR(VLOOKUP(A942,'NETSUITE ORIGINAL DATA'!$A$8:$J$957,2,FALSE),0)</f>
        <v>Vehicles Coloring &amp; Activity Kit</v>
      </c>
      <c r="C942" s="6"/>
      <c r="D942" s="63">
        <f>IFERROR(VLOOKUP($A942,'ORION ORIGINAL DATA'!$A$231:$H$234,3,0),0)</f>
        <v>0</v>
      </c>
      <c r="E942" s="6">
        <f>IFERROR(VLOOKUP($A942,'ORION ORIGINAL DATA'!$A$237:$H$305,3,0),0)</f>
        <v>0</v>
      </c>
      <c r="F942" s="6">
        <f>SUMIF('ORION ORIGINAL DATA'!$A$8:$A$228,$A942,'ORION ORIGINAL DATA'!$C$8:$C$228)</f>
        <v>43</v>
      </c>
      <c r="G942" s="8">
        <f t="shared" si="56"/>
        <v>43</v>
      </c>
      <c r="H942" s="6">
        <f>SUMIF('NETSUITE ORIGINAL DATA'!$A$8:$A$5000,$A942,'NETSUITE ORIGINAL DATA'!$E$8:$E$5000)</f>
        <v>43</v>
      </c>
      <c r="I942" s="66">
        <f t="shared" si="57"/>
        <v>0</v>
      </c>
      <c r="K942" s="63">
        <f>SUMIF('ORION ORIGINAL DATA'!$A$8:$A$305,$A942,'ORION ORIGINAL DATA'!$D$8:$D$305)+D942</f>
        <v>0</v>
      </c>
      <c r="L942" s="6">
        <f>SUMIF('NETSUITE ORIGINAL DATA'!$A$8:$A$5000,$A942,'NETSUITE ORIGINAL DATA'!$G$8:$G$5000)</f>
        <v>12</v>
      </c>
      <c r="M942" s="68">
        <f t="shared" si="58"/>
        <v>-12</v>
      </c>
      <c r="N942" s="6"/>
      <c r="O942" s="63">
        <f>SUMIF('ORION ORIGINAL DATA'!$A$8:$A$305,$A942,'ORION ORIGINAL DATA'!$E$8:$E$305)-D942</f>
        <v>43</v>
      </c>
      <c r="P942" s="6">
        <f>SUMIF('NETSUITE ORIGINAL DATA'!$A$8:$A$5000,$A942,'NETSUITE ORIGINAL DATA'!$E$8:$E$5000)-SUMIF('NETSUITE ORIGINAL DATA'!$A$8:$A$5000,$A942,'NETSUITE ORIGINAL DATA'!$G$8:$G$5000)</f>
        <v>31</v>
      </c>
      <c r="Q942" s="66">
        <f t="shared" si="59"/>
        <v>12</v>
      </c>
      <c r="R942" s="8"/>
    </row>
    <row r="943" spans="1:18" s="30" customFormat="1" x14ac:dyDescent="0.15">
      <c r="A943" s="15" t="s">
        <v>183</v>
      </c>
      <c r="B943" s="30" t="str">
        <f>IFERROR(VLOOKUP(A943,'NETSUITE ORIGINAL DATA'!$A$8:$J$957,2,FALSE),0)</f>
        <v>Green Eats Bowls - 2 per set - Blue</v>
      </c>
      <c r="C943" s="6"/>
      <c r="D943" s="63">
        <f>IFERROR(VLOOKUP($A943,'ORION ORIGINAL DATA'!$A$231:$H$234,3,0),0)</f>
        <v>0</v>
      </c>
      <c r="E943" s="6">
        <f>IFERROR(VLOOKUP($A943,'ORION ORIGINAL DATA'!$A$237:$H$305,3,0),0)</f>
        <v>0</v>
      </c>
      <c r="F943" s="6">
        <f>SUMIF('ORION ORIGINAL DATA'!$A$8:$A$228,$A943,'ORION ORIGINAL DATA'!$C$8:$C$228)</f>
        <v>7</v>
      </c>
      <c r="G943" s="8">
        <f t="shared" si="56"/>
        <v>7</v>
      </c>
      <c r="H943" s="6">
        <f>SUMIF('NETSUITE ORIGINAL DATA'!$A$8:$A$5000,$A943,'NETSUITE ORIGINAL DATA'!$E$8:$E$5000)</f>
        <v>7</v>
      </c>
      <c r="I943" s="66">
        <f t="shared" si="57"/>
        <v>0</v>
      </c>
      <c r="K943" s="63">
        <f>SUMIF('ORION ORIGINAL DATA'!$A$8:$A$305,$A943,'ORION ORIGINAL DATA'!$D$8:$D$305)+D943</f>
        <v>0</v>
      </c>
      <c r="L943" s="6">
        <f>SUMIF('NETSUITE ORIGINAL DATA'!$A$8:$A$5000,$A943,'NETSUITE ORIGINAL DATA'!$G$8:$G$5000)</f>
        <v>0</v>
      </c>
      <c r="M943" s="68">
        <f t="shared" si="58"/>
        <v>0</v>
      </c>
      <c r="N943" s="6"/>
      <c r="O943" s="63">
        <f>SUMIF('ORION ORIGINAL DATA'!$A$8:$A$305,$A943,'ORION ORIGINAL DATA'!$E$8:$E$305)-D943</f>
        <v>7</v>
      </c>
      <c r="P943" s="6">
        <f>SUMIF('NETSUITE ORIGINAL DATA'!$A$8:$A$5000,$A943,'NETSUITE ORIGINAL DATA'!$E$8:$E$5000)-SUMIF('NETSUITE ORIGINAL DATA'!$A$8:$A$5000,$A943,'NETSUITE ORIGINAL DATA'!$G$8:$G$5000)</f>
        <v>7</v>
      </c>
      <c r="Q943" s="66">
        <f t="shared" si="59"/>
        <v>0</v>
      </c>
      <c r="R943" s="8"/>
    </row>
    <row r="944" spans="1:18" s="30" customFormat="1" x14ac:dyDescent="0.15">
      <c r="A944" s="15" t="s">
        <v>462</v>
      </c>
      <c r="B944" s="30" t="str">
        <f>IFERROR(VLOOKUP(A944,'NETSUITE ORIGINAL DATA'!$A$8:$J$957,2,FALSE),0)</f>
        <v>Green Toys Farm Playset..</v>
      </c>
      <c r="C944" s="6"/>
      <c r="D944" s="63">
        <f>IFERROR(VLOOKUP($A944,'ORION ORIGINAL DATA'!$A$231:$H$234,3,0),0)</f>
        <v>0</v>
      </c>
      <c r="E944" s="6">
        <f>IFERROR(VLOOKUP($A944,'ORION ORIGINAL DATA'!$A$237:$H$305,3,0),0)</f>
        <v>100</v>
      </c>
      <c r="F944" s="6">
        <f>SUMIF('ORION ORIGINAL DATA'!$A$8:$A$228,$A944,'ORION ORIGINAL DATA'!$C$8:$C$228)</f>
        <v>1343</v>
      </c>
      <c r="G944" s="8">
        <f t="shared" si="56"/>
        <v>1443</v>
      </c>
      <c r="H944" s="6">
        <f>SUMIF('NETSUITE ORIGINAL DATA'!$A$8:$A$5000,$A944,'NETSUITE ORIGINAL DATA'!$E$8:$E$5000)</f>
        <v>1443</v>
      </c>
      <c r="I944" s="66">
        <f t="shared" si="57"/>
        <v>0</v>
      </c>
      <c r="K944" s="63">
        <f>SUMIF('ORION ORIGINAL DATA'!$A$8:$A$305,$A944,'ORION ORIGINAL DATA'!$D$8:$D$305)+D944</f>
        <v>372</v>
      </c>
      <c r="L944" s="6">
        <f>SUMIF('NETSUITE ORIGINAL DATA'!$A$8:$A$5000,$A944,'NETSUITE ORIGINAL DATA'!$G$8:$G$5000)</f>
        <v>372</v>
      </c>
      <c r="M944" s="68">
        <f t="shared" si="58"/>
        <v>0</v>
      </c>
      <c r="N944" s="6"/>
      <c r="O944" s="63">
        <f>SUMIF('ORION ORIGINAL DATA'!$A$8:$A$305,$A944,'ORION ORIGINAL DATA'!$E$8:$E$305)-D944</f>
        <v>1071</v>
      </c>
      <c r="P944" s="6">
        <f>SUMIF('NETSUITE ORIGINAL DATA'!$A$8:$A$5000,$A944,'NETSUITE ORIGINAL DATA'!$E$8:$E$5000)-SUMIF('NETSUITE ORIGINAL DATA'!$A$8:$A$5000,$A944,'NETSUITE ORIGINAL DATA'!$G$8:$G$5000)</f>
        <v>1071</v>
      </c>
      <c r="Q944" s="66">
        <f t="shared" si="59"/>
        <v>0</v>
      </c>
      <c r="R944" s="8"/>
    </row>
    <row r="945" spans="1:18" s="30" customFormat="1" x14ac:dyDescent="0.15">
      <c r="A945" s="15" t="s">
        <v>922</v>
      </c>
      <c r="B945" s="30" t="str">
        <f>IFERROR(VLOOKUP(A945,'NETSUITE ORIGINAL DATA'!$A$8:$J$987,2,FALSE),0)</f>
        <v>GT  Watering Can - Green</v>
      </c>
      <c r="C945" s="6"/>
      <c r="D945" s="63">
        <f>IFERROR(VLOOKUP($A945,'ORION ORIGINAL DATA'!$A$231:$H$234,3,0),0)</f>
        <v>0</v>
      </c>
      <c r="E945" s="6">
        <f>IFERROR(VLOOKUP($A945,'ORION ORIGINAL DATA'!$A$237:$H$305,3,0),0)</f>
        <v>82</v>
      </c>
      <c r="F945" s="6">
        <f>SUMIF('ORION ORIGINAL DATA'!$A$8:$A$228,$A945,'ORION ORIGINAL DATA'!$C$8:$C$228)</f>
        <v>7921</v>
      </c>
      <c r="G945" s="8">
        <f t="shared" si="56"/>
        <v>8003</v>
      </c>
      <c r="H945" s="6">
        <f>SUMIF('NETSUITE ORIGINAL DATA'!$A$8:$A$5000,$A945,'NETSUITE ORIGINAL DATA'!$E$8:$E$5000)</f>
        <v>8003</v>
      </c>
      <c r="I945" s="66">
        <f t="shared" si="57"/>
        <v>0</v>
      </c>
      <c r="K945" s="63">
        <f>SUMIF('ORION ORIGINAL DATA'!$A$8:$A$305,$A945,'ORION ORIGINAL DATA'!$D$8:$D$305)+D945</f>
        <v>1430</v>
      </c>
      <c r="L945" s="6">
        <f>SUMIF('NETSUITE ORIGINAL DATA'!$A$8:$A$5000,$A945,'NETSUITE ORIGINAL DATA'!$G$8:$G$5000)</f>
        <v>1430</v>
      </c>
      <c r="M945" s="68">
        <f t="shared" si="58"/>
        <v>0</v>
      </c>
      <c r="N945" s="6"/>
      <c r="O945" s="63">
        <f>SUMIF('ORION ORIGINAL DATA'!$A$8:$A$305,$A945,'ORION ORIGINAL DATA'!$E$8:$E$305)-D945</f>
        <v>6573</v>
      </c>
      <c r="P945" s="6">
        <f>SUMIF('NETSUITE ORIGINAL DATA'!$A$8:$A$5000,$A945,'NETSUITE ORIGINAL DATA'!$E$8:$E$5000)-SUMIF('NETSUITE ORIGINAL DATA'!$A$8:$A$5000,$A945,'NETSUITE ORIGINAL DATA'!$G$8:$G$5000)</f>
        <v>6573</v>
      </c>
      <c r="Q945" s="66">
        <f t="shared" si="59"/>
        <v>0</v>
      </c>
      <c r="R945" s="8"/>
    </row>
    <row r="946" spans="1:18" s="30" customFormat="1" x14ac:dyDescent="0.15">
      <c r="A946" s="15" t="s">
        <v>47</v>
      </c>
      <c r="B946" s="30" t="str">
        <f>IFERROR(VLOOKUP(A946,'NETSUITE ORIGINAL DATA'!$A$8:$J$957,2,FALSE),0)</f>
        <v>JGR01R</v>
      </c>
      <c r="C946" s="6"/>
      <c r="D946" s="63">
        <f>IFERROR(VLOOKUP($A946,'ORION ORIGINAL DATA'!$A$231:$H$234,3,0),0)</f>
        <v>0</v>
      </c>
      <c r="E946" s="6">
        <f>IFERROR(VLOOKUP($A946,'ORION ORIGINAL DATA'!$A$237:$H$305,3,0),0)</f>
        <v>0</v>
      </c>
      <c r="F946" s="6">
        <f>SUMIF('ORION ORIGINAL DATA'!$A$8:$A$228,$A946,'ORION ORIGINAL DATA'!$C$8:$C$228)</f>
        <v>636</v>
      </c>
      <c r="G946" s="8">
        <f t="shared" si="56"/>
        <v>636</v>
      </c>
      <c r="H946" s="6">
        <f>SUMIF('NETSUITE ORIGINAL DATA'!$A$8:$A$5000,$A946,'NETSUITE ORIGINAL DATA'!$E$8:$E$5000)</f>
        <v>636</v>
      </c>
      <c r="I946" s="66">
        <f t="shared" si="57"/>
        <v>0</v>
      </c>
      <c r="K946" s="63">
        <f>SUMIF('ORION ORIGINAL DATA'!$A$8:$A$305,$A946,'ORION ORIGINAL DATA'!$D$8:$D$305)+D946</f>
        <v>636</v>
      </c>
      <c r="L946" s="6">
        <f>SUMIF('NETSUITE ORIGINAL DATA'!$A$8:$A$5000,$A946,'NETSUITE ORIGINAL DATA'!$G$8:$G$5000)</f>
        <v>636</v>
      </c>
      <c r="M946" s="68">
        <f t="shared" si="58"/>
        <v>0</v>
      </c>
      <c r="N946" s="6"/>
      <c r="O946" s="63">
        <f>SUMIF('ORION ORIGINAL DATA'!$A$8:$A$305,$A946,'ORION ORIGINAL DATA'!$E$8:$E$305)-D946</f>
        <v>0</v>
      </c>
      <c r="P946" s="6">
        <f>SUMIF('NETSUITE ORIGINAL DATA'!$A$8:$A$5000,$A946,'NETSUITE ORIGINAL DATA'!$E$8:$E$5000)-SUMIF('NETSUITE ORIGINAL DATA'!$A$8:$A$5000,$A946,'NETSUITE ORIGINAL DATA'!$G$8:$G$5000)</f>
        <v>0</v>
      </c>
      <c r="Q946" s="66">
        <f t="shared" si="59"/>
        <v>0</v>
      </c>
      <c r="R946" s="8"/>
    </row>
    <row r="947" spans="1:18" s="30" customFormat="1" x14ac:dyDescent="0.15">
      <c r="A947" s="15" t="s">
        <v>818</v>
      </c>
      <c r="B947" s="30" t="str">
        <f>IFERROR(VLOOKUP(A947,'NETSUITE ORIGINAL DATA'!$A$8:$J$957,2,FALSE),0)</f>
        <v>GT  Seaplane Safe Seas Set - Assorted</v>
      </c>
      <c r="C947" s="6"/>
      <c r="D947" s="63">
        <f>IFERROR(VLOOKUP($A947,'ORION ORIGINAL DATA'!$A$231:$H$234,3,0),0)</f>
        <v>0</v>
      </c>
      <c r="E947" s="6">
        <f>IFERROR(VLOOKUP($A947,'ORION ORIGINAL DATA'!$A$237:$H$305,3,0),0)</f>
        <v>0</v>
      </c>
      <c r="F947" s="6">
        <f>SUMIF('ORION ORIGINAL DATA'!$A$8:$A$228,$A947,'ORION ORIGINAL DATA'!$C$8:$C$228)</f>
        <v>16</v>
      </c>
      <c r="G947" s="8">
        <f t="shared" si="56"/>
        <v>16</v>
      </c>
      <c r="H947" s="6">
        <f>SUMIF('NETSUITE ORIGINAL DATA'!$A$8:$A$5000,$A947,'NETSUITE ORIGINAL DATA'!$E$8:$E$5000)</f>
        <v>16</v>
      </c>
      <c r="I947" s="66">
        <f t="shared" si="57"/>
        <v>0</v>
      </c>
      <c r="K947" s="63">
        <f>SUMIF('ORION ORIGINAL DATA'!$A$8:$A$305,$A947,'ORION ORIGINAL DATA'!$D$8:$D$305)+D947</f>
        <v>0</v>
      </c>
      <c r="L947" s="6">
        <f>SUMIF('NETSUITE ORIGINAL DATA'!$A$8:$A$5000,$A947,'NETSUITE ORIGINAL DATA'!$G$8:$G$5000)</f>
        <v>16</v>
      </c>
      <c r="M947" s="68">
        <f t="shared" si="58"/>
        <v>-16</v>
      </c>
      <c r="N947" s="6"/>
      <c r="O947" s="63">
        <f>SUMIF('ORION ORIGINAL DATA'!$A$8:$A$305,$A947,'ORION ORIGINAL DATA'!$E$8:$E$305)-D947</f>
        <v>16</v>
      </c>
      <c r="P947" s="6">
        <f>SUMIF('NETSUITE ORIGINAL DATA'!$A$8:$A$5000,$A947,'NETSUITE ORIGINAL DATA'!$E$8:$E$5000)-SUMIF('NETSUITE ORIGINAL DATA'!$A$8:$A$5000,$A947,'NETSUITE ORIGINAL DATA'!$G$8:$G$5000)</f>
        <v>0</v>
      </c>
      <c r="Q947" s="66">
        <f t="shared" si="59"/>
        <v>16</v>
      </c>
      <c r="R947" s="8"/>
    </row>
    <row r="948" spans="1:18" s="30" customFormat="1" x14ac:dyDescent="0.15">
      <c r="A948" s="15" t="s">
        <v>279</v>
      </c>
      <c r="B948" s="30" t="str">
        <f>IFERROR(VLOOKUP(A948,'NETSUITE ORIGINAL DATA'!$A$8:$J$957,2,FALSE),0)</f>
        <v>GT  EcoSaucer Flying Disc</v>
      </c>
      <c r="C948" s="6"/>
      <c r="D948" s="63">
        <f>IFERROR(VLOOKUP($A948,'ORION ORIGINAL DATA'!$A$231:$H$234,3,0),0)</f>
        <v>0</v>
      </c>
      <c r="E948" s="6">
        <f>IFERROR(VLOOKUP($A948,'ORION ORIGINAL DATA'!$A$237:$H$305,3,0),0)</f>
        <v>0</v>
      </c>
      <c r="F948" s="6">
        <f>SUMIF('ORION ORIGINAL DATA'!$A$8:$A$228,$A948,'ORION ORIGINAL DATA'!$C$8:$C$228)</f>
        <v>3343</v>
      </c>
      <c r="G948" s="8">
        <f t="shared" si="56"/>
        <v>3343</v>
      </c>
      <c r="H948" s="6">
        <f>SUMIF('NETSUITE ORIGINAL DATA'!$A$8:$A$5000,$A948,'NETSUITE ORIGINAL DATA'!$E$8:$E$5000)</f>
        <v>3343</v>
      </c>
      <c r="I948" s="66">
        <f t="shared" si="57"/>
        <v>0</v>
      </c>
      <c r="K948" s="63">
        <f>SUMIF('ORION ORIGINAL DATA'!$A$8:$A$305,$A948,'ORION ORIGINAL DATA'!$D$8:$D$305)+D948</f>
        <v>385</v>
      </c>
      <c r="L948" s="6">
        <f>SUMIF('NETSUITE ORIGINAL DATA'!$A$8:$A$5000,$A948,'NETSUITE ORIGINAL DATA'!$G$8:$G$5000)</f>
        <v>421</v>
      </c>
      <c r="M948" s="68">
        <f t="shared" si="58"/>
        <v>-36</v>
      </c>
      <c r="N948" s="6"/>
      <c r="O948" s="63">
        <f>SUMIF('ORION ORIGINAL DATA'!$A$8:$A$305,$A948,'ORION ORIGINAL DATA'!$E$8:$E$305)-D948</f>
        <v>2958</v>
      </c>
      <c r="P948" s="6">
        <f>SUMIF('NETSUITE ORIGINAL DATA'!$A$8:$A$5000,$A948,'NETSUITE ORIGINAL DATA'!$E$8:$E$5000)-SUMIF('NETSUITE ORIGINAL DATA'!$A$8:$A$5000,$A948,'NETSUITE ORIGINAL DATA'!$G$8:$G$5000)</f>
        <v>2922</v>
      </c>
      <c r="Q948" s="66">
        <f t="shared" si="59"/>
        <v>36</v>
      </c>
      <c r="R948" s="8"/>
    </row>
    <row r="949" spans="1:18" s="30" customFormat="1" x14ac:dyDescent="0.15">
      <c r="A949" s="15" t="s">
        <v>34</v>
      </c>
      <c r="B949" s="30" t="str">
        <f>IFERROR(VLOOKUP(A949,'NETSUITE ORIGINAL DATA'!$A$8:$J$957,2,FALSE),0)</f>
        <v>Green Toys Meal Maker Dough Set</v>
      </c>
      <c r="C949" s="6"/>
      <c r="D949" s="63">
        <f>IFERROR(VLOOKUP($A949,'ORION ORIGINAL DATA'!$A$231:$H$234,3,0),0)</f>
        <v>0</v>
      </c>
      <c r="E949" s="6">
        <f>IFERROR(VLOOKUP($A949,'ORION ORIGINAL DATA'!$A$237:$H$305,3,0),0)</f>
        <v>0</v>
      </c>
      <c r="F949" s="6">
        <f>SUMIF('ORION ORIGINAL DATA'!$A$8:$A$228,$A949,'ORION ORIGINAL DATA'!$C$8:$C$228)</f>
        <v>151</v>
      </c>
      <c r="G949" s="8">
        <f t="shared" si="56"/>
        <v>151</v>
      </c>
      <c r="H949" s="6">
        <f>SUMIF('NETSUITE ORIGINAL DATA'!$A$8:$A$5000,$A949,'NETSUITE ORIGINAL DATA'!$E$8:$E$5000)</f>
        <v>151</v>
      </c>
      <c r="I949" s="66">
        <f t="shared" si="57"/>
        <v>0</v>
      </c>
      <c r="K949" s="63">
        <f>SUMIF('ORION ORIGINAL DATA'!$A$8:$A$305,$A949,'ORION ORIGINAL DATA'!$D$8:$D$305)+D949</f>
        <v>140</v>
      </c>
      <c r="L949" s="6">
        <f>SUMIF('NETSUITE ORIGINAL DATA'!$A$8:$A$5000,$A949,'NETSUITE ORIGINAL DATA'!$G$8:$G$5000)</f>
        <v>140</v>
      </c>
      <c r="M949" s="68">
        <f t="shared" si="58"/>
        <v>0</v>
      </c>
      <c r="N949" s="6"/>
      <c r="O949" s="63">
        <f>SUMIF('ORION ORIGINAL DATA'!$A$8:$A$305,$A949,'ORION ORIGINAL DATA'!$E$8:$E$305)-D949</f>
        <v>11</v>
      </c>
      <c r="P949" s="6">
        <f>SUMIF('NETSUITE ORIGINAL DATA'!$A$8:$A$5000,$A949,'NETSUITE ORIGINAL DATA'!$E$8:$E$5000)-SUMIF('NETSUITE ORIGINAL DATA'!$A$8:$A$5000,$A949,'NETSUITE ORIGINAL DATA'!$G$8:$G$5000)</f>
        <v>11</v>
      </c>
      <c r="Q949" s="66">
        <f t="shared" si="59"/>
        <v>0</v>
      </c>
      <c r="R949" s="8"/>
    </row>
    <row r="950" spans="1:18" s="30" customFormat="1" x14ac:dyDescent="0.15">
      <c r="A950" s="15" t="s">
        <v>36</v>
      </c>
      <c r="B950" s="30" t="str">
        <f>IFERROR(VLOOKUP(A950,'NETSUITE ORIGINAL DATA'!$A$8:$J$957,2,FALSE),0)</f>
        <v>Green Toys Tools Essentials Dough Set</v>
      </c>
      <c r="C950" s="6"/>
      <c r="D950" s="63">
        <f>IFERROR(VLOOKUP($A950,'ORION ORIGINAL DATA'!$A$231:$H$234,3,0),0)</f>
        <v>104</v>
      </c>
      <c r="E950" s="6">
        <f>IFERROR(VLOOKUP($A950,'ORION ORIGINAL DATA'!$A$237:$H$305,3,0),0)</f>
        <v>0</v>
      </c>
      <c r="F950" s="6">
        <f>SUMIF('ORION ORIGINAL DATA'!$A$8:$A$228,$A950,'ORION ORIGINAL DATA'!$C$8:$C$228)</f>
        <v>330</v>
      </c>
      <c r="G950" s="8">
        <f t="shared" si="56"/>
        <v>434</v>
      </c>
      <c r="H950" s="6">
        <f>SUMIF('NETSUITE ORIGINAL DATA'!$A$8:$A$5000,$A950,'NETSUITE ORIGINAL DATA'!$E$8:$E$5000)</f>
        <v>434</v>
      </c>
      <c r="I950" s="66">
        <f t="shared" si="57"/>
        <v>0</v>
      </c>
      <c r="K950" s="63">
        <f>SUMIF('ORION ORIGINAL DATA'!$A$8:$A$305,$A950,'ORION ORIGINAL DATA'!$D$8:$D$305)+D950</f>
        <v>115</v>
      </c>
      <c r="L950" s="6">
        <f>SUMIF('NETSUITE ORIGINAL DATA'!$A$8:$A$5000,$A950,'NETSUITE ORIGINAL DATA'!$G$8:$G$5000)</f>
        <v>19</v>
      </c>
      <c r="M950" s="68">
        <f t="shared" si="58"/>
        <v>96</v>
      </c>
      <c r="N950" s="6"/>
      <c r="O950" s="63">
        <f>SUMIF('ORION ORIGINAL DATA'!$A$8:$A$305,$A950,'ORION ORIGINAL DATA'!$E$8:$E$305)-D950</f>
        <v>319</v>
      </c>
      <c r="P950" s="6">
        <f>SUMIF('NETSUITE ORIGINAL DATA'!$A$8:$A$5000,$A950,'NETSUITE ORIGINAL DATA'!$E$8:$E$5000)-SUMIF('NETSUITE ORIGINAL DATA'!$A$8:$A$5000,$A950,'NETSUITE ORIGINAL DATA'!$G$8:$G$5000)</f>
        <v>415</v>
      </c>
      <c r="Q950" s="66">
        <f t="shared" si="59"/>
        <v>-96</v>
      </c>
      <c r="R950" s="8"/>
    </row>
    <row r="951" spans="1:18" s="30" customFormat="1" x14ac:dyDescent="0.15">
      <c r="A951" s="15" t="s">
        <v>57</v>
      </c>
      <c r="B951" s="30" t="str">
        <f>IFERROR(VLOOKUP(A951,'NETSUITE ORIGINAL DATA'!$A$8:$J$957,2,FALSE),0)</f>
        <v>Green Toys Rescue Boat assembled</v>
      </c>
      <c r="C951" s="6"/>
      <c r="D951" s="63">
        <f>IFERROR(VLOOKUP($A951,'ORION ORIGINAL DATA'!$A$231:$H$234,3,0),0)</f>
        <v>0</v>
      </c>
      <c r="E951" s="6">
        <f>IFERROR(VLOOKUP($A951,'ORION ORIGINAL DATA'!$A$237:$H$305,3,0),0)</f>
        <v>92</v>
      </c>
      <c r="F951" s="6">
        <f>SUMIF('ORION ORIGINAL DATA'!$A$8:$A$228,$A951,'ORION ORIGINAL DATA'!$C$8:$C$228)</f>
        <v>6378</v>
      </c>
      <c r="G951" s="8">
        <f t="shared" si="56"/>
        <v>6470</v>
      </c>
      <c r="H951" s="6">
        <f>SUMIF('NETSUITE ORIGINAL DATA'!$A$8:$A$5000,$A951,'NETSUITE ORIGINAL DATA'!$E$8:$E$5000)</f>
        <v>6470</v>
      </c>
      <c r="I951" s="66">
        <f t="shared" si="57"/>
        <v>0</v>
      </c>
      <c r="K951" s="63">
        <f>SUMIF('ORION ORIGINAL DATA'!$A$8:$A$305,$A951,'ORION ORIGINAL DATA'!$D$8:$D$305)+D951</f>
        <v>614</v>
      </c>
      <c r="L951" s="6">
        <f>SUMIF('NETSUITE ORIGINAL DATA'!$A$8:$A$5000,$A951,'NETSUITE ORIGINAL DATA'!$G$8:$G$5000)</f>
        <v>614</v>
      </c>
      <c r="M951" s="68">
        <f t="shared" si="58"/>
        <v>0</v>
      </c>
      <c r="N951" s="6"/>
      <c r="O951" s="63">
        <f>SUMIF('ORION ORIGINAL DATA'!$A$8:$A$305,$A951,'ORION ORIGINAL DATA'!$E$8:$E$305)-D951</f>
        <v>5856</v>
      </c>
      <c r="P951" s="6">
        <f>SUMIF('NETSUITE ORIGINAL DATA'!$A$8:$A$5000,$A951,'NETSUITE ORIGINAL DATA'!$E$8:$E$5000)-SUMIF('NETSUITE ORIGINAL DATA'!$A$8:$A$5000,$A951,'NETSUITE ORIGINAL DATA'!$G$8:$G$5000)</f>
        <v>5856</v>
      </c>
      <c r="Q951" s="66">
        <f t="shared" si="59"/>
        <v>0</v>
      </c>
      <c r="R951" s="8"/>
    </row>
    <row r="952" spans="1:18" s="30" customFormat="1" x14ac:dyDescent="0.15">
      <c r="A952" s="15" t="s">
        <v>155</v>
      </c>
      <c r="B952" s="30" t="str">
        <f>IFERROR(VLOOKUP(A952,'NETSUITE ORIGINAL DATA'!$A$8:$J$957,2,FALSE),0)</f>
        <v>Green Toys Book: Train off the Rails with Kody and Dot..</v>
      </c>
      <c r="C952" s="6"/>
      <c r="D952" s="63">
        <f>IFERROR(VLOOKUP($A952,'ORION ORIGINAL DATA'!$A$231:$H$234,3,0),0)</f>
        <v>0</v>
      </c>
      <c r="E952" s="6">
        <f>IFERROR(VLOOKUP($A952,'ORION ORIGINAL DATA'!$A$237:$H$305,3,0),0)</f>
        <v>0</v>
      </c>
      <c r="F952" s="6">
        <f>SUMIF('ORION ORIGINAL DATA'!$A$8:$A$228,$A952,'ORION ORIGINAL DATA'!$C$8:$C$228)</f>
        <v>13</v>
      </c>
      <c r="G952" s="8">
        <f t="shared" si="56"/>
        <v>13</v>
      </c>
      <c r="H952" s="6">
        <f>SUMIF('NETSUITE ORIGINAL DATA'!$A$8:$A$5000,$A952,'NETSUITE ORIGINAL DATA'!$E$8:$E$5000)</f>
        <v>13</v>
      </c>
      <c r="I952" s="66">
        <f t="shared" si="57"/>
        <v>0</v>
      </c>
      <c r="K952" s="63">
        <f>SUMIF('ORION ORIGINAL DATA'!$A$8:$A$305,$A952,'ORION ORIGINAL DATA'!$D$8:$D$305)+D952</f>
        <v>0</v>
      </c>
      <c r="L952" s="6">
        <f>SUMIF('NETSUITE ORIGINAL DATA'!$A$8:$A$5000,$A952,'NETSUITE ORIGINAL DATA'!$G$8:$G$5000)</f>
        <v>13</v>
      </c>
      <c r="M952" s="68">
        <f t="shared" si="58"/>
        <v>-13</v>
      </c>
      <c r="N952" s="6"/>
      <c r="O952" s="63">
        <f>SUMIF('ORION ORIGINAL DATA'!$A$8:$A$305,$A952,'ORION ORIGINAL DATA'!$E$8:$E$305)-D952</f>
        <v>13</v>
      </c>
      <c r="P952" s="6">
        <f>SUMIF('NETSUITE ORIGINAL DATA'!$A$8:$A$5000,$A952,'NETSUITE ORIGINAL DATA'!$E$8:$E$5000)-SUMIF('NETSUITE ORIGINAL DATA'!$A$8:$A$5000,$A952,'NETSUITE ORIGINAL DATA'!$G$8:$G$5000)</f>
        <v>0</v>
      </c>
      <c r="Q952" s="66">
        <f t="shared" si="59"/>
        <v>13</v>
      </c>
      <c r="R952" s="8"/>
    </row>
    <row r="953" spans="1:18" s="30" customFormat="1" x14ac:dyDescent="0.15">
      <c r="A953" s="15" t="s">
        <v>437</v>
      </c>
      <c r="B953" s="30" t="str">
        <f>IFERROR(VLOOKUP(A953,'NETSUITE ORIGINAL DATA'!$A$8:$J$957,2,FALSE),0)</f>
        <v>Green Toys Mini Vehicle Display - Fastbacks....</v>
      </c>
      <c r="C953" s="6"/>
      <c r="D953" s="63">
        <f>IFERROR(VLOOKUP($A953,'ORION ORIGINAL DATA'!$A$231:$H$234,3,0),0)</f>
        <v>0</v>
      </c>
      <c r="E953" s="6">
        <f>IFERROR(VLOOKUP($A953,'ORION ORIGINAL DATA'!$A$237:$H$305,3,0),0)</f>
        <v>0</v>
      </c>
      <c r="F953" s="6">
        <f>SUMIF('ORION ORIGINAL DATA'!$A$8:$A$228,$A953,'ORION ORIGINAL DATA'!$C$8:$C$228)</f>
        <v>408</v>
      </c>
      <c r="G953" s="8">
        <f t="shared" si="56"/>
        <v>408</v>
      </c>
      <c r="H953" s="6">
        <f>SUMIF('NETSUITE ORIGINAL DATA'!$A$8:$A$5000,$A953,'NETSUITE ORIGINAL DATA'!$E$8:$E$5000)</f>
        <v>408</v>
      </c>
      <c r="I953" s="66">
        <f t="shared" si="57"/>
        <v>0</v>
      </c>
      <c r="K953" s="63">
        <f>SUMIF('ORION ORIGINAL DATA'!$A$8:$A$305,$A953,'ORION ORIGINAL DATA'!$D$8:$D$305)+D953</f>
        <v>72</v>
      </c>
      <c r="L953" s="6">
        <f>SUMIF('NETSUITE ORIGINAL DATA'!$A$8:$A$5000,$A953,'NETSUITE ORIGINAL DATA'!$G$8:$G$5000)</f>
        <v>72</v>
      </c>
      <c r="M953" s="68">
        <f t="shared" si="58"/>
        <v>0</v>
      </c>
      <c r="N953" s="6"/>
      <c r="O953" s="63">
        <f>SUMIF('ORION ORIGINAL DATA'!$A$8:$A$305,$A953,'ORION ORIGINAL DATA'!$E$8:$E$305)-D953</f>
        <v>336</v>
      </c>
      <c r="P953" s="6">
        <f>SUMIF('NETSUITE ORIGINAL DATA'!$A$8:$A$5000,$A953,'NETSUITE ORIGINAL DATA'!$E$8:$E$5000)-SUMIF('NETSUITE ORIGINAL DATA'!$A$8:$A$5000,$A953,'NETSUITE ORIGINAL DATA'!$G$8:$G$5000)</f>
        <v>336</v>
      </c>
      <c r="Q953" s="66">
        <f t="shared" si="59"/>
        <v>0</v>
      </c>
      <c r="R953" s="8"/>
    </row>
    <row r="954" spans="1:18" s="30" customFormat="1" x14ac:dyDescent="0.15">
      <c r="A954" s="15" t="s">
        <v>463</v>
      </c>
      <c r="B954" s="30" t="str">
        <f>IFERROR(VLOOKUP(A954,'NETSUITE ORIGINAL DATA'!$A$8:$J$957,2,FALSE),0)</f>
        <v>Green Toys House Playset</v>
      </c>
      <c r="C954" s="6"/>
      <c r="D954" s="63">
        <f>IFERROR(VLOOKUP($A954,'ORION ORIGINAL DATA'!$A$231:$H$234,3,0),0)</f>
        <v>0</v>
      </c>
      <c r="E954" s="6">
        <f>IFERROR(VLOOKUP($A954,'ORION ORIGINAL DATA'!$A$237:$H$305,3,0),0)</f>
        <v>96</v>
      </c>
      <c r="F954" s="6">
        <f>SUMIF('ORION ORIGINAL DATA'!$A$8:$A$228,$A954,'ORION ORIGINAL DATA'!$C$8:$C$228)</f>
        <v>6982</v>
      </c>
      <c r="G954" s="8">
        <f t="shared" si="56"/>
        <v>7078</v>
      </c>
      <c r="H954" s="6">
        <f>SUMIF('NETSUITE ORIGINAL DATA'!$A$8:$A$5000,$A954,'NETSUITE ORIGINAL DATA'!$E$8:$E$5000)</f>
        <v>7078</v>
      </c>
      <c r="I954" s="66">
        <f t="shared" si="57"/>
        <v>0</v>
      </c>
      <c r="K954" s="63">
        <f>SUMIF('ORION ORIGINAL DATA'!$A$8:$A$305,$A954,'ORION ORIGINAL DATA'!$D$8:$D$305)+D954</f>
        <v>548</v>
      </c>
      <c r="L954" s="6">
        <f>SUMIF('NETSUITE ORIGINAL DATA'!$A$8:$A$5000,$A954,'NETSUITE ORIGINAL DATA'!$G$8:$G$5000)</f>
        <v>548</v>
      </c>
      <c r="M954" s="68">
        <f t="shared" si="58"/>
        <v>0</v>
      </c>
      <c r="N954" s="6"/>
      <c r="O954" s="63">
        <f>SUMIF('ORION ORIGINAL DATA'!$A$8:$A$305,$A954,'ORION ORIGINAL DATA'!$E$8:$E$305)-D954</f>
        <v>6530</v>
      </c>
      <c r="P954" s="6">
        <f>SUMIF('NETSUITE ORIGINAL DATA'!$A$8:$A$5000,$A954,'NETSUITE ORIGINAL DATA'!$E$8:$E$5000)-SUMIF('NETSUITE ORIGINAL DATA'!$A$8:$A$5000,$A954,'NETSUITE ORIGINAL DATA'!$G$8:$G$5000)</f>
        <v>6530</v>
      </c>
      <c r="Q954" s="66">
        <f t="shared" si="59"/>
        <v>0</v>
      </c>
      <c r="R954" s="8"/>
    </row>
    <row r="955" spans="1:18" s="30" customFormat="1" x14ac:dyDescent="0.15">
      <c r="A955" s="15" t="s">
        <v>695</v>
      </c>
      <c r="B955" s="30" t="str">
        <f>IFERROR(VLOOKUP(A955,'NETSUITE ORIGINAL DATA'!$A$8:$J$957,2,FALSE),0)</f>
        <v>Green Eats Plates - 2 per set - Assortedr</v>
      </c>
      <c r="C955" s="6"/>
      <c r="D955" s="63">
        <f>IFERROR(VLOOKUP($A955,'ORION ORIGINAL DATA'!$A$231:$H$234,3,0),0)</f>
        <v>0</v>
      </c>
      <c r="E955" s="6">
        <f>IFERROR(VLOOKUP($A955,'ORION ORIGINAL DATA'!$A$237:$H$305,3,0),0)</f>
        <v>0</v>
      </c>
      <c r="F955" s="6">
        <f>SUMIF('ORION ORIGINAL DATA'!$A$8:$A$228,$A955,'ORION ORIGINAL DATA'!$C$8:$C$228)</f>
        <v>144</v>
      </c>
      <c r="G955" s="8">
        <f t="shared" si="56"/>
        <v>144</v>
      </c>
      <c r="H955" s="6">
        <f>SUMIF('NETSUITE ORIGINAL DATA'!$A$8:$A$5000,$A955,'NETSUITE ORIGINAL DATA'!$E$8:$E$5000)</f>
        <v>144</v>
      </c>
      <c r="I955" s="66">
        <f t="shared" si="57"/>
        <v>0</v>
      </c>
      <c r="K955" s="63">
        <f>SUMIF('ORION ORIGINAL DATA'!$A$8:$A$305,$A955,'ORION ORIGINAL DATA'!$D$8:$D$305)+D955</f>
        <v>0</v>
      </c>
      <c r="L955" s="6">
        <f>SUMIF('NETSUITE ORIGINAL DATA'!$A$8:$A$5000,$A955,'NETSUITE ORIGINAL DATA'!$G$8:$G$5000)</f>
        <v>0</v>
      </c>
      <c r="M955" s="68">
        <f t="shared" si="58"/>
        <v>0</v>
      </c>
      <c r="N955" s="6"/>
      <c r="O955" s="63">
        <f>SUMIF('ORION ORIGINAL DATA'!$A$8:$A$305,$A955,'ORION ORIGINAL DATA'!$E$8:$E$305)-D955</f>
        <v>144</v>
      </c>
      <c r="P955" s="6">
        <f>SUMIF('NETSUITE ORIGINAL DATA'!$A$8:$A$5000,$A955,'NETSUITE ORIGINAL DATA'!$E$8:$E$5000)-SUMIF('NETSUITE ORIGINAL DATA'!$A$8:$A$5000,$A955,'NETSUITE ORIGINAL DATA'!$G$8:$G$5000)</f>
        <v>144</v>
      </c>
      <c r="Q955" s="66">
        <f t="shared" si="59"/>
        <v>0</v>
      </c>
      <c r="R955" s="8"/>
    </row>
    <row r="956" spans="1:18" s="30" customFormat="1" x14ac:dyDescent="0.15">
      <c r="A956" s="15" t="s">
        <v>317</v>
      </c>
      <c r="B956" s="30" t="str">
        <f>IFERROR(VLOOKUP(A956,'NETSUITE ORIGINAL DATA'!$A$8:$J$957,2,FALSE),0)</f>
        <v>GT  Helicopter - Assortment</v>
      </c>
      <c r="C956" s="6"/>
      <c r="D956" s="63">
        <f>IFERROR(VLOOKUP($A956,'ORION ORIGINAL DATA'!$A$231:$H$234,3,0),0)</f>
        <v>0</v>
      </c>
      <c r="E956" s="6">
        <f>IFERROR(VLOOKUP($A956,'ORION ORIGINAL DATA'!$A$237:$H$305,3,0),0)</f>
        <v>0</v>
      </c>
      <c r="F956" s="6">
        <f>SUMIF('ORION ORIGINAL DATA'!$A$8:$A$228,$A956,'ORION ORIGINAL DATA'!$C$8:$C$228)</f>
        <v>1728</v>
      </c>
      <c r="G956" s="8">
        <f t="shared" si="56"/>
        <v>1728</v>
      </c>
      <c r="H956" s="6">
        <f>SUMIF('NETSUITE ORIGINAL DATA'!$A$8:$A$5000,$A956,'NETSUITE ORIGINAL DATA'!$E$8:$E$5000)</f>
        <v>1728</v>
      </c>
      <c r="I956" s="66">
        <f t="shared" si="57"/>
        <v>0</v>
      </c>
      <c r="K956" s="63">
        <f>SUMIF('ORION ORIGINAL DATA'!$A$8:$A$305,$A956,'ORION ORIGINAL DATA'!$D$8:$D$305)+D956</f>
        <v>48</v>
      </c>
      <c r="L956" s="6">
        <f>SUMIF('NETSUITE ORIGINAL DATA'!$A$8:$A$5000,$A956,'NETSUITE ORIGINAL DATA'!$G$8:$G$5000)</f>
        <v>48</v>
      </c>
      <c r="M956" s="68">
        <f t="shared" si="58"/>
        <v>0</v>
      </c>
      <c r="N956" s="6"/>
      <c r="O956" s="63">
        <f>SUMIF('ORION ORIGINAL DATA'!$A$8:$A$305,$A956,'ORION ORIGINAL DATA'!$E$8:$E$305)-D956</f>
        <v>1680</v>
      </c>
      <c r="P956" s="6">
        <f>SUMIF('NETSUITE ORIGINAL DATA'!$A$8:$A$5000,$A956,'NETSUITE ORIGINAL DATA'!$E$8:$E$5000)-SUMIF('NETSUITE ORIGINAL DATA'!$A$8:$A$5000,$A956,'NETSUITE ORIGINAL DATA'!$G$8:$G$5000)</f>
        <v>1680</v>
      </c>
      <c r="Q956" s="66">
        <f t="shared" si="59"/>
        <v>0</v>
      </c>
      <c r="R956" s="8"/>
    </row>
    <row r="957" spans="1:18" s="30" customFormat="1" x14ac:dyDescent="0.15">
      <c r="A957" s="15" t="s">
        <v>834</v>
      </c>
      <c r="B957" s="30" t="str">
        <f>IFERROR(VLOOKUP(A957,'NETSUITE ORIGINAL DATA'!$A$8:$J$957,2,FALSE),0)</f>
        <v>GT  Stacking Cups - Assortment</v>
      </c>
      <c r="C957" s="6"/>
      <c r="D957" s="63">
        <f>IFERROR(VLOOKUP($A957,'ORION ORIGINAL DATA'!$A$231:$H$234,3,0),0)</f>
        <v>0</v>
      </c>
      <c r="E957" s="6">
        <f>IFERROR(VLOOKUP($A957,'ORION ORIGINAL DATA'!$A$237:$H$305,3,0),0)</f>
        <v>4</v>
      </c>
      <c r="F957" s="6">
        <f>SUMIF('ORION ORIGINAL DATA'!$A$8:$A$228,$A957,'ORION ORIGINAL DATA'!$C$8:$C$228)</f>
        <v>490</v>
      </c>
      <c r="G957" s="8">
        <f t="shared" si="56"/>
        <v>494</v>
      </c>
      <c r="H957" s="6">
        <f>SUMIF('NETSUITE ORIGINAL DATA'!$A$8:$A$5000,$A957,'NETSUITE ORIGINAL DATA'!$E$8:$E$5000)</f>
        <v>494</v>
      </c>
      <c r="I957" s="66">
        <f t="shared" si="57"/>
        <v>0</v>
      </c>
      <c r="K957" s="63">
        <f>SUMIF('ORION ORIGINAL DATA'!$A$8:$A$305,$A957,'ORION ORIGINAL DATA'!$D$8:$D$305)+D957</f>
        <v>178</v>
      </c>
      <c r="L957" s="6">
        <f>SUMIF('NETSUITE ORIGINAL DATA'!$A$8:$A$5000,$A957,'NETSUITE ORIGINAL DATA'!$G$8:$G$5000)</f>
        <v>178</v>
      </c>
      <c r="M957" s="68">
        <f t="shared" si="58"/>
        <v>0</v>
      </c>
      <c r="N957" s="6"/>
      <c r="O957" s="63">
        <f>SUMIF('ORION ORIGINAL DATA'!$A$8:$A$305,$A957,'ORION ORIGINAL DATA'!$E$8:$E$305)-D957</f>
        <v>316</v>
      </c>
      <c r="P957" s="6">
        <f>SUMIF('NETSUITE ORIGINAL DATA'!$A$8:$A$5000,$A957,'NETSUITE ORIGINAL DATA'!$E$8:$E$5000)-SUMIF('NETSUITE ORIGINAL DATA'!$A$8:$A$5000,$A957,'NETSUITE ORIGINAL DATA'!$G$8:$G$5000)</f>
        <v>316</v>
      </c>
      <c r="Q957" s="66">
        <f t="shared" si="59"/>
        <v>0</v>
      </c>
      <c r="R957" s="8"/>
    </row>
    <row r="958" spans="1:18" s="30" customFormat="1" x14ac:dyDescent="0.15">
      <c r="A958" s="15" t="s">
        <v>766</v>
      </c>
      <c r="B958" s="30" t="str">
        <f>IFERROR(VLOOKUP(A958,'NETSUITE ORIGINAL DATA'!$A$8:$J$957,2,FALSE),0)</f>
        <v>GT  School Bus</v>
      </c>
      <c r="C958" s="6"/>
      <c r="D958" s="63">
        <f>IFERROR(VLOOKUP($A958,'ORION ORIGINAL DATA'!$A$231:$H$234,3,0),0)</f>
        <v>0</v>
      </c>
      <c r="E958" s="6">
        <f>IFERROR(VLOOKUP($A958,'ORION ORIGINAL DATA'!$A$237:$H$305,3,0),0)</f>
        <v>94</v>
      </c>
      <c r="F958" s="6">
        <f>SUMIF('ORION ORIGINAL DATA'!$A$8:$A$228,$A958,'ORION ORIGINAL DATA'!$C$8:$C$228)</f>
        <v>662</v>
      </c>
      <c r="G958" s="8">
        <f t="shared" si="56"/>
        <v>756</v>
      </c>
      <c r="H958" s="6">
        <f>SUMIF('NETSUITE ORIGINAL DATA'!$A$8:$A$5000,$A958,'NETSUITE ORIGINAL DATA'!$E$8:$E$5000)</f>
        <v>756</v>
      </c>
      <c r="I958" s="66">
        <f t="shared" si="57"/>
        <v>0</v>
      </c>
      <c r="K958" s="63">
        <f>SUMIF('ORION ORIGINAL DATA'!$A$8:$A$305,$A958,'ORION ORIGINAL DATA'!$D$8:$D$305)+D958</f>
        <v>130</v>
      </c>
      <c r="L958" s="6">
        <f>SUMIF('NETSUITE ORIGINAL DATA'!$A$8:$A$5000,$A958,'NETSUITE ORIGINAL DATA'!$G$8:$G$5000)</f>
        <v>130</v>
      </c>
      <c r="M958" s="68">
        <f t="shared" si="58"/>
        <v>0</v>
      </c>
      <c r="N958" s="6"/>
      <c r="O958" s="63">
        <f>SUMIF('ORION ORIGINAL DATA'!$A$8:$A$305,$A958,'ORION ORIGINAL DATA'!$E$8:$E$305)-D958</f>
        <v>626</v>
      </c>
      <c r="P958" s="6">
        <f>SUMIF('NETSUITE ORIGINAL DATA'!$A$8:$A$5000,$A958,'NETSUITE ORIGINAL DATA'!$E$8:$E$5000)-SUMIF('NETSUITE ORIGINAL DATA'!$A$8:$A$5000,$A958,'NETSUITE ORIGINAL DATA'!$G$8:$G$5000)</f>
        <v>626</v>
      </c>
      <c r="Q958" s="66">
        <f t="shared" si="59"/>
        <v>0</v>
      </c>
      <c r="R958" s="8"/>
    </row>
    <row r="959" spans="1:18" s="30" customFormat="1" x14ac:dyDescent="0.15">
      <c r="A959" s="15" t="s">
        <v>778</v>
      </c>
      <c r="B959" s="30" t="str">
        <f>IFERROR(VLOOKUP(A959,'NETSUITE ORIGINAL DATA'!$A$8:$J$957,2,FALSE),0)</f>
        <v>GT  Seacopter - Assortment</v>
      </c>
      <c r="C959" s="6"/>
      <c r="D959" s="63">
        <f>IFERROR(VLOOKUP($A959,'ORION ORIGINAL DATA'!$A$231:$H$234,3,0),0)</f>
        <v>0</v>
      </c>
      <c r="E959" s="6">
        <f>IFERROR(VLOOKUP($A959,'ORION ORIGINAL DATA'!$A$237:$H$305,3,0),0)</f>
        <v>0</v>
      </c>
      <c r="F959" s="6">
        <f>SUMIF('ORION ORIGINAL DATA'!$A$8:$A$228,$A959,'ORION ORIGINAL DATA'!$C$8:$C$228)</f>
        <v>515</v>
      </c>
      <c r="G959" s="8">
        <f t="shared" si="56"/>
        <v>515</v>
      </c>
      <c r="H959" s="6">
        <f>SUMIF('NETSUITE ORIGINAL DATA'!$A$8:$A$5000,$A959,'NETSUITE ORIGINAL DATA'!$E$8:$E$5000)</f>
        <v>515</v>
      </c>
      <c r="I959" s="66">
        <f t="shared" si="57"/>
        <v>0</v>
      </c>
      <c r="K959" s="63">
        <f>SUMIF('ORION ORIGINAL DATA'!$A$8:$A$305,$A959,'ORION ORIGINAL DATA'!$D$8:$D$305)+D959</f>
        <v>36</v>
      </c>
      <c r="L959" s="6">
        <f>SUMIF('NETSUITE ORIGINAL DATA'!$A$8:$A$5000,$A959,'NETSUITE ORIGINAL DATA'!$G$8:$G$5000)</f>
        <v>36</v>
      </c>
      <c r="M959" s="68">
        <f t="shared" si="58"/>
        <v>0</v>
      </c>
      <c r="N959" s="6"/>
      <c r="O959" s="63">
        <f>SUMIF('ORION ORIGINAL DATA'!$A$8:$A$305,$A959,'ORION ORIGINAL DATA'!$E$8:$E$305)-D959</f>
        <v>479</v>
      </c>
      <c r="P959" s="6">
        <f>SUMIF('NETSUITE ORIGINAL DATA'!$A$8:$A$5000,$A959,'NETSUITE ORIGINAL DATA'!$E$8:$E$5000)-SUMIF('NETSUITE ORIGINAL DATA'!$A$8:$A$5000,$A959,'NETSUITE ORIGINAL DATA'!$G$8:$G$5000)</f>
        <v>479</v>
      </c>
      <c r="Q959" s="66">
        <f t="shared" si="59"/>
        <v>0</v>
      </c>
      <c r="R959" s="8"/>
    </row>
    <row r="960" spans="1:18" s="30" customFormat="1" x14ac:dyDescent="0.15">
      <c r="A960" s="15" t="s">
        <v>44</v>
      </c>
      <c r="B960" s="30" t="str">
        <f>IFERROR(VLOOKUP(A960,'NETSUITE ORIGINAL DATA'!$A$8:$J$957,2,FALSE),0)</f>
        <v>FLWA-1012</v>
      </c>
      <c r="C960" s="6"/>
      <c r="D960" s="63">
        <f>IFERROR(VLOOKUP($A960,'ORION ORIGINAL DATA'!$A$231:$H$234,3,0),0)</f>
        <v>0</v>
      </c>
      <c r="E960" s="6">
        <f>IFERROR(VLOOKUP($A960,'ORION ORIGINAL DATA'!$A$237:$H$305,3,0),0)</f>
        <v>3</v>
      </c>
      <c r="F960" s="6">
        <f>SUMIF('ORION ORIGINAL DATA'!$A$8:$A$228,$A960,'ORION ORIGINAL DATA'!$C$8:$C$228)</f>
        <v>0</v>
      </c>
      <c r="G960" s="8">
        <f t="shared" si="56"/>
        <v>3</v>
      </c>
      <c r="H960" s="6">
        <f>SUMIF('NETSUITE ORIGINAL DATA'!$A$8:$A$5000,$A960,'NETSUITE ORIGINAL DATA'!$E$8:$E$5000)</f>
        <v>3</v>
      </c>
      <c r="I960" s="66">
        <f t="shared" si="57"/>
        <v>0</v>
      </c>
      <c r="K960" s="63">
        <f>SUMIF('ORION ORIGINAL DATA'!$A$8:$A$305,$A960,'ORION ORIGINAL DATA'!$D$8:$D$305)+D960</f>
        <v>0</v>
      </c>
      <c r="L960" s="6">
        <f>SUMIF('NETSUITE ORIGINAL DATA'!$A$8:$A$5000,$A960,'NETSUITE ORIGINAL DATA'!$G$8:$G$5000)</f>
        <v>0</v>
      </c>
      <c r="M960" s="68">
        <f t="shared" si="58"/>
        <v>0</v>
      </c>
      <c r="N960" s="6"/>
      <c r="O960" s="63">
        <f>SUMIF('ORION ORIGINAL DATA'!$A$8:$A$305,$A960,'ORION ORIGINAL DATA'!$E$8:$E$305)-D960</f>
        <v>3</v>
      </c>
      <c r="P960" s="6">
        <f>SUMIF('NETSUITE ORIGINAL DATA'!$A$8:$A$5000,$A960,'NETSUITE ORIGINAL DATA'!$E$8:$E$5000)-SUMIF('NETSUITE ORIGINAL DATA'!$A$8:$A$5000,$A960,'NETSUITE ORIGINAL DATA'!$G$8:$G$5000)</f>
        <v>3</v>
      </c>
      <c r="Q960" s="66">
        <f t="shared" si="59"/>
        <v>0</v>
      </c>
      <c r="R960" s="8"/>
    </row>
    <row r="961" spans="1:20" s="30" customFormat="1" x14ac:dyDescent="0.15">
      <c r="A961" s="15" t="s">
        <v>51</v>
      </c>
      <c r="B961" s="30" t="str">
        <f>IFERROR(VLOOKUP(A961,'NETSUITE ORIGINAL DATA'!$A$8:$J$957,2,FALSE),0)</f>
        <v>First Keys &amp; Board Book</v>
      </c>
      <c r="C961" s="6"/>
      <c r="D961" s="63">
        <f>IFERROR(VLOOKUP($A961,'ORION ORIGINAL DATA'!$A$231:$H$234,3,0),0)</f>
        <v>0</v>
      </c>
      <c r="E961" s="6">
        <f>IFERROR(VLOOKUP($A961,'ORION ORIGINAL DATA'!$A$237:$H$305,3,0),0)</f>
        <v>100</v>
      </c>
      <c r="F961" s="6">
        <f>SUMIF('ORION ORIGINAL DATA'!$A$8:$A$228,$A961,'ORION ORIGINAL DATA'!$C$8:$C$228)</f>
        <v>3656</v>
      </c>
      <c r="G961" s="8">
        <f t="shared" si="56"/>
        <v>3756</v>
      </c>
      <c r="H961" s="6">
        <f>SUMIF('NETSUITE ORIGINAL DATA'!$A$8:$A$5000,$A961,'NETSUITE ORIGINAL DATA'!$E$8:$E$5000)</f>
        <v>3756</v>
      </c>
      <c r="I961" s="66">
        <f t="shared" si="57"/>
        <v>0</v>
      </c>
      <c r="K961" s="63">
        <f>SUMIF('ORION ORIGINAL DATA'!$A$8:$A$305,$A961,'ORION ORIGINAL DATA'!$D$8:$D$305)+D961</f>
        <v>8</v>
      </c>
      <c r="L961" s="6">
        <f>SUMIF('NETSUITE ORIGINAL DATA'!$A$8:$A$5000,$A961,'NETSUITE ORIGINAL DATA'!$G$8:$G$5000)</f>
        <v>65</v>
      </c>
      <c r="M961" s="68">
        <f t="shared" si="58"/>
        <v>-57</v>
      </c>
      <c r="N961" s="6"/>
      <c r="O961" s="63">
        <f>SUMIF('ORION ORIGINAL DATA'!$A$8:$A$305,$A961,'ORION ORIGINAL DATA'!$E$8:$E$305)-D961</f>
        <v>3748</v>
      </c>
      <c r="P961" s="6">
        <f>SUMIF('NETSUITE ORIGINAL DATA'!$A$8:$A$5000,$A961,'NETSUITE ORIGINAL DATA'!$E$8:$E$5000)-SUMIF('NETSUITE ORIGINAL DATA'!$A$8:$A$5000,$A961,'NETSUITE ORIGINAL DATA'!$G$8:$G$5000)</f>
        <v>3691</v>
      </c>
      <c r="Q961" s="66">
        <f t="shared" si="59"/>
        <v>57</v>
      </c>
      <c r="R961" s="8"/>
    </row>
    <row r="962" spans="1:20" s="30" customFormat="1" x14ac:dyDescent="0.15">
      <c r="A962" s="15" t="s">
        <v>770</v>
      </c>
      <c r="B962" s="30" t="str">
        <f>IFERROR(VLOOKUP(A962,'NETSUITE ORIGINAL DATA'!$A$8:$J$957,2,FALSE),0)</f>
        <v>GT  Seaplane - Assorted</v>
      </c>
      <c r="C962" s="6"/>
      <c r="D962" s="63">
        <f>IFERROR(VLOOKUP($A962,'ORION ORIGINAL DATA'!$A$231:$H$234,3,0),0)</f>
        <v>0</v>
      </c>
      <c r="E962" s="6">
        <f>IFERROR(VLOOKUP($A962,'ORION ORIGINAL DATA'!$A$237:$H$305,3,0),0)</f>
        <v>0</v>
      </c>
      <c r="F962" s="6">
        <f>SUMIF('ORION ORIGINAL DATA'!$A$8:$A$228,$A962,'ORION ORIGINAL DATA'!$C$8:$C$228)</f>
        <v>2430</v>
      </c>
      <c r="G962" s="8">
        <f t="shared" si="56"/>
        <v>2430</v>
      </c>
      <c r="H962" s="6">
        <f>SUMIF('NETSUITE ORIGINAL DATA'!$A$8:$A$5000,$A962,'NETSUITE ORIGINAL DATA'!$E$8:$E$5000)</f>
        <v>2430</v>
      </c>
      <c r="I962" s="66">
        <f t="shared" si="57"/>
        <v>0</v>
      </c>
      <c r="K962" s="63">
        <f>SUMIF('ORION ORIGINAL DATA'!$A$8:$A$305,$A962,'ORION ORIGINAL DATA'!$D$8:$D$305)+D962</f>
        <v>402</v>
      </c>
      <c r="L962" s="6">
        <f>SUMIF('NETSUITE ORIGINAL DATA'!$A$8:$A$5000,$A962,'NETSUITE ORIGINAL DATA'!$G$8:$G$5000)</f>
        <v>402</v>
      </c>
      <c r="M962" s="68">
        <f t="shared" si="58"/>
        <v>0</v>
      </c>
      <c r="N962" s="6"/>
      <c r="O962" s="63">
        <f>SUMIF('ORION ORIGINAL DATA'!$A$8:$A$305,$A962,'ORION ORIGINAL DATA'!$E$8:$E$305)-D962</f>
        <v>2028</v>
      </c>
      <c r="P962" s="6">
        <f>SUMIF('NETSUITE ORIGINAL DATA'!$A$8:$A$5000,$A962,'NETSUITE ORIGINAL DATA'!$E$8:$E$5000)-SUMIF('NETSUITE ORIGINAL DATA'!$A$8:$A$5000,$A962,'NETSUITE ORIGINAL DATA'!$G$8:$G$5000)</f>
        <v>2028</v>
      </c>
      <c r="Q962" s="66">
        <f t="shared" si="59"/>
        <v>0</v>
      </c>
      <c r="R962" s="8"/>
    </row>
    <row r="963" spans="1:20" s="30" customFormat="1" x14ac:dyDescent="0.15">
      <c r="A963" s="15" t="s">
        <v>780</v>
      </c>
      <c r="B963" s="30" t="str">
        <f>IFERROR(VLOOKUP(A963,'NETSUITE ORIGINAL DATA'!$A$8:$J$957,2,FALSE),0)</f>
        <v>GT  Seacopter - Orange</v>
      </c>
      <c r="C963" s="6"/>
      <c r="D963" s="63">
        <f>IFERROR(VLOOKUP($A963,'ORION ORIGINAL DATA'!$A$231:$H$234,3,0),0)</f>
        <v>0</v>
      </c>
      <c r="E963" s="6">
        <f>IFERROR(VLOOKUP($A963,'ORION ORIGINAL DATA'!$A$237:$H$305,3,0),0)</f>
        <v>76</v>
      </c>
      <c r="F963" s="6">
        <f>SUMIF('ORION ORIGINAL DATA'!$A$8:$A$228,$A963,'ORION ORIGINAL DATA'!$C$8:$C$228)</f>
        <v>541</v>
      </c>
      <c r="G963" s="8">
        <f t="shared" si="56"/>
        <v>617</v>
      </c>
      <c r="H963" s="6">
        <f>SUMIF('NETSUITE ORIGINAL DATA'!$A$8:$A$5000,$A963,'NETSUITE ORIGINAL DATA'!$E$8:$E$5000)</f>
        <v>617</v>
      </c>
      <c r="I963" s="66">
        <f t="shared" si="57"/>
        <v>0</v>
      </c>
      <c r="K963" s="63">
        <f>SUMIF('ORION ORIGINAL DATA'!$A$8:$A$305,$A963,'ORION ORIGINAL DATA'!$D$8:$D$305)+D963</f>
        <v>147</v>
      </c>
      <c r="L963" s="6">
        <f>SUMIF('NETSUITE ORIGINAL DATA'!$A$8:$A$5000,$A963,'NETSUITE ORIGINAL DATA'!$G$8:$G$5000)</f>
        <v>147</v>
      </c>
      <c r="M963" s="68">
        <f t="shared" si="58"/>
        <v>0</v>
      </c>
      <c r="N963" s="6"/>
      <c r="O963" s="63">
        <f>SUMIF('ORION ORIGINAL DATA'!$A$8:$A$305,$A963,'ORION ORIGINAL DATA'!$E$8:$E$305)-D963</f>
        <v>470</v>
      </c>
      <c r="P963" s="6">
        <f>SUMIF('NETSUITE ORIGINAL DATA'!$A$8:$A$5000,$A963,'NETSUITE ORIGINAL DATA'!$E$8:$E$5000)-SUMIF('NETSUITE ORIGINAL DATA'!$A$8:$A$5000,$A963,'NETSUITE ORIGINAL DATA'!$G$8:$G$5000)</f>
        <v>470</v>
      </c>
      <c r="Q963" s="66">
        <f t="shared" si="59"/>
        <v>0</v>
      </c>
      <c r="R963" s="8"/>
    </row>
    <row r="964" spans="1:20" s="30" customFormat="1" x14ac:dyDescent="0.15">
      <c r="A964" s="15" t="s">
        <v>242</v>
      </c>
      <c r="B964" s="30" t="str">
        <f>IFERROR(VLOOKUP(A964,'NETSUITE ORIGINAL DATA'!$A$8:$J$957,2,FALSE),0)</f>
        <v>GT  Construction Trucks - Assortment</v>
      </c>
      <c r="C964" s="6"/>
      <c r="D964" s="63">
        <f>IFERROR(VLOOKUP($A964,'ORION ORIGINAL DATA'!$A$231:$H$234,3,0),0)</f>
        <v>0</v>
      </c>
      <c r="E964" s="6">
        <f>IFERROR(VLOOKUP($A964,'ORION ORIGINAL DATA'!$A$237:$H$305,3,0),0)</f>
        <v>0</v>
      </c>
      <c r="F964" s="6">
        <f>SUMIF('ORION ORIGINAL DATA'!$A$8:$A$228,$A964,'ORION ORIGINAL DATA'!$C$8:$C$228)</f>
        <v>4</v>
      </c>
      <c r="G964" s="8">
        <f t="shared" si="56"/>
        <v>4</v>
      </c>
      <c r="H964" s="6">
        <f>SUMIF('NETSUITE ORIGINAL DATA'!$A$8:$A$5000,$A964,'NETSUITE ORIGINAL DATA'!$E$8:$E$5000)</f>
        <v>4</v>
      </c>
      <c r="I964" s="66">
        <f t="shared" si="57"/>
        <v>0</v>
      </c>
      <c r="K964" s="63">
        <f>SUMIF('ORION ORIGINAL DATA'!$A$8:$A$305,$A964,'ORION ORIGINAL DATA'!$D$8:$D$305)+D964</f>
        <v>0</v>
      </c>
      <c r="L964" s="6">
        <f>SUMIF('NETSUITE ORIGINAL DATA'!$A$8:$A$5000,$A964,'NETSUITE ORIGINAL DATA'!$G$8:$G$5000)</f>
        <v>64</v>
      </c>
      <c r="M964" s="68">
        <f t="shared" si="58"/>
        <v>-64</v>
      </c>
      <c r="N964" s="6"/>
      <c r="O964" s="63">
        <f>SUMIF('ORION ORIGINAL DATA'!$A$8:$A$305,$A964,'ORION ORIGINAL DATA'!$E$8:$E$305)-D964</f>
        <v>4</v>
      </c>
      <c r="P964" s="6">
        <f>SUMIF('NETSUITE ORIGINAL DATA'!$A$8:$A$5000,$A964,'NETSUITE ORIGINAL DATA'!$E$8:$E$5000)-SUMIF('NETSUITE ORIGINAL DATA'!$A$8:$A$5000,$A964,'NETSUITE ORIGINAL DATA'!$G$8:$G$5000)</f>
        <v>-60</v>
      </c>
      <c r="Q964" s="66">
        <f t="shared" si="59"/>
        <v>64</v>
      </c>
      <c r="R964" s="8"/>
    </row>
    <row r="965" spans="1:20" s="30" customFormat="1" x14ac:dyDescent="0.15">
      <c r="A965" s="15" t="s">
        <v>280</v>
      </c>
      <c r="B965" s="30" t="str">
        <f>IFERROR(VLOOKUP(A965,'NETSUITE ORIGINAL DATA'!$A$8:$J$957,2,FALSE),0)</f>
        <v>Green Toys Fire Engine......</v>
      </c>
      <c r="C965" s="6"/>
      <c r="D965" s="63">
        <f>IFERROR(VLOOKUP($A965,'ORION ORIGINAL DATA'!$A$231:$H$234,3,0),0)</f>
        <v>0</v>
      </c>
      <c r="E965" s="6">
        <f>IFERROR(VLOOKUP($A965,'ORION ORIGINAL DATA'!$A$237:$H$305,3,0),0)</f>
        <v>0</v>
      </c>
      <c r="F965" s="6">
        <f>SUMIF('ORION ORIGINAL DATA'!$A$8:$A$228,$A965,'ORION ORIGINAL DATA'!$C$8:$C$228)</f>
        <v>4856</v>
      </c>
      <c r="G965" s="8">
        <f t="shared" si="56"/>
        <v>4856</v>
      </c>
      <c r="H965" s="6">
        <f>SUMIF('NETSUITE ORIGINAL DATA'!$A$8:$A$5000,$A965,'NETSUITE ORIGINAL DATA'!$E$8:$E$5000)</f>
        <v>4856</v>
      </c>
      <c r="I965" s="66">
        <f t="shared" si="57"/>
        <v>0</v>
      </c>
      <c r="K965" s="63">
        <f>SUMIF('ORION ORIGINAL DATA'!$A$8:$A$305,$A965,'ORION ORIGINAL DATA'!$D$8:$D$305)+D965</f>
        <v>34</v>
      </c>
      <c r="L965" s="6">
        <f>SUMIF('NETSUITE ORIGINAL DATA'!$A$8:$A$5000,$A965,'NETSUITE ORIGINAL DATA'!$G$8:$G$5000)</f>
        <v>115</v>
      </c>
      <c r="M965" s="68">
        <f t="shared" si="58"/>
        <v>-81</v>
      </c>
      <c r="N965" s="6"/>
      <c r="O965" s="63">
        <f>SUMIF('ORION ORIGINAL DATA'!$A$8:$A$305,$A965,'ORION ORIGINAL DATA'!$E$8:$E$305)-D965</f>
        <v>4822</v>
      </c>
      <c r="P965" s="6">
        <f>SUMIF('NETSUITE ORIGINAL DATA'!$A$8:$A$5000,$A965,'NETSUITE ORIGINAL DATA'!$E$8:$E$5000)-SUMIF('NETSUITE ORIGINAL DATA'!$A$8:$A$5000,$A965,'NETSUITE ORIGINAL DATA'!$G$8:$G$5000)</f>
        <v>4741</v>
      </c>
      <c r="Q965" s="66">
        <f t="shared" si="59"/>
        <v>81</v>
      </c>
      <c r="R965" s="8"/>
    </row>
    <row r="966" spans="1:20" s="30" customFormat="1" x14ac:dyDescent="0.15">
      <c r="A966" s="15" t="s">
        <v>715</v>
      </c>
      <c r="B966" s="30" t="str">
        <f>IFERROR(VLOOKUP(A966,'NETSUITE ORIGINAL DATA'!$A$8:$J$957,2,FALSE),0)</f>
        <v>Green Toys Garden Puzzle..</v>
      </c>
      <c r="C966" s="6"/>
      <c r="D966" s="63">
        <f>IFERROR(VLOOKUP($A966,'ORION ORIGINAL DATA'!$A$231:$H$234,3,0),0)</f>
        <v>0</v>
      </c>
      <c r="E966" s="6">
        <f>IFERROR(VLOOKUP($A966,'ORION ORIGINAL DATA'!$A$237:$H$305,3,0),0)</f>
        <v>0</v>
      </c>
      <c r="F966" s="6">
        <f>SUMIF('ORION ORIGINAL DATA'!$A$8:$A$228,$A966,'ORION ORIGINAL DATA'!$C$8:$C$228)</f>
        <v>6</v>
      </c>
      <c r="G966" s="8">
        <f t="shared" si="56"/>
        <v>6</v>
      </c>
      <c r="H966" s="6">
        <f>SUMIF('NETSUITE ORIGINAL DATA'!$A$8:$A$5000,$A966,'NETSUITE ORIGINAL DATA'!$E$8:$E$5000)</f>
        <v>6</v>
      </c>
      <c r="I966" s="66">
        <f t="shared" si="57"/>
        <v>0</v>
      </c>
      <c r="K966" s="63">
        <f>SUMIF('ORION ORIGINAL DATA'!$A$8:$A$305,$A966,'ORION ORIGINAL DATA'!$D$8:$D$305)+D966</f>
        <v>0</v>
      </c>
      <c r="L966" s="6">
        <f>SUMIF('NETSUITE ORIGINAL DATA'!$A$8:$A$5000,$A966,'NETSUITE ORIGINAL DATA'!$G$8:$G$5000)</f>
        <v>72</v>
      </c>
      <c r="M966" s="68">
        <f t="shared" si="58"/>
        <v>-72</v>
      </c>
      <c r="N966" s="6"/>
      <c r="O966" s="63">
        <f>SUMIF('ORION ORIGINAL DATA'!$A$8:$A$305,$A966,'ORION ORIGINAL DATA'!$E$8:$E$305)-D966</f>
        <v>6</v>
      </c>
      <c r="P966" s="6">
        <f>SUMIF('NETSUITE ORIGINAL DATA'!$A$8:$A$5000,$A966,'NETSUITE ORIGINAL DATA'!$E$8:$E$5000)-SUMIF('NETSUITE ORIGINAL DATA'!$A$8:$A$5000,$A966,'NETSUITE ORIGINAL DATA'!$G$8:$G$5000)</f>
        <v>-66</v>
      </c>
      <c r="Q966" s="66">
        <f t="shared" si="59"/>
        <v>72</v>
      </c>
      <c r="R966" s="8"/>
    </row>
    <row r="967" spans="1:20" s="30" customFormat="1" x14ac:dyDescent="0.15">
      <c r="A967" s="15" t="s">
        <v>712</v>
      </c>
      <c r="B967" s="30" t="str">
        <f>IFERROR(VLOOKUP(A967,'NETSUITE ORIGINAL DATA'!$A$8:$J$957,2,FALSE),0)</f>
        <v>Green Toys Dump Truck Puzzle....</v>
      </c>
      <c r="C967" s="6"/>
      <c r="D967" s="63">
        <f>IFERROR(VLOOKUP($A967,'ORION ORIGINAL DATA'!$A$231:$H$234,3,0),0)</f>
        <v>0</v>
      </c>
      <c r="E967" s="6">
        <f>IFERROR(VLOOKUP($A967,'ORION ORIGINAL DATA'!$A$237:$H$305,3,0),0)</f>
        <v>0</v>
      </c>
      <c r="F967" s="6">
        <f>SUMIF('ORION ORIGINAL DATA'!$A$8:$A$228,$A967,'ORION ORIGINAL DATA'!$C$8:$C$228)</f>
        <v>2</v>
      </c>
      <c r="G967" s="8">
        <f t="shared" si="56"/>
        <v>2</v>
      </c>
      <c r="H967" s="6">
        <f>SUMIF('NETSUITE ORIGINAL DATA'!$A$8:$A$5000,$A967,'NETSUITE ORIGINAL DATA'!$E$8:$E$5000)</f>
        <v>2</v>
      </c>
      <c r="I967" s="66">
        <f t="shared" si="57"/>
        <v>0</v>
      </c>
      <c r="K967" s="63">
        <f>SUMIF('ORION ORIGINAL DATA'!$A$8:$A$305,$A967,'ORION ORIGINAL DATA'!$D$8:$D$305)+D967</f>
        <v>2</v>
      </c>
      <c r="L967" s="6">
        <f>SUMIF('NETSUITE ORIGINAL DATA'!$A$8:$A$5000,$A967,'NETSUITE ORIGINAL DATA'!$G$8:$G$5000)</f>
        <v>74</v>
      </c>
      <c r="M967" s="68">
        <f t="shared" si="58"/>
        <v>-72</v>
      </c>
      <c r="N967" s="6"/>
      <c r="O967" s="63">
        <f>SUMIF('ORION ORIGINAL DATA'!$A$8:$A$305,$A967,'ORION ORIGINAL DATA'!$E$8:$E$305)-D967</f>
        <v>0</v>
      </c>
      <c r="P967" s="6">
        <f>SUMIF('NETSUITE ORIGINAL DATA'!$A$8:$A$5000,$A967,'NETSUITE ORIGINAL DATA'!$E$8:$E$5000)-SUMIF('NETSUITE ORIGINAL DATA'!$A$8:$A$5000,$A967,'NETSUITE ORIGINAL DATA'!$G$8:$G$5000)</f>
        <v>-72</v>
      </c>
      <c r="Q967" s="66">
        <f t="shared" si="59"/>
        <v>72</v>
      </c>
      <c r="R967" s="8"/>
    </row>
    <row r="968" spans="1:20" s="30" customFormat="1" x14ac:dyDescent="0.15">
      <c r="A968" s="15" t="s">
        <v>773</v>
      </c>
      <c r="B968" s="30" t="str">
        <f>IFERROR(VLOOKUP(A968,'NETSUITE ORIGINAL DATA'!$A$8:$J$957,2,FALSE),0)</f>
        <v>GT  Seaplane - Green</v>
      </c>
      <c r="C968" s="6"/>
      <c r="D968" s="63">
        <f>IFERROR(VLOOKUP($A968,'ORION ORIGINAL DATA'!$A$231:$H$234,3,0),0)</f>
        <v>0</v>
      </c>
      <c r="E968" s="6">
        <f>IFERROR(VLOOKUP($A968,'ORION ORIGINAL DATA'!$A$237:$H$305,3,0),0)</f>
        <v>100</v>
      </c>
      <c r="F968" s="6">
        <f>SUMIF('ORION ORIGINAL DATA'!$A$8:$A$228,$A968,'ORION ORIGINAL DATA'!$C$8:$C$228)</f>
        <v>3783</v>
      </c>
      <c r="G968" s="8">
        <f t="shared" si="56"/>
        <v>3883</v>
      </c>
      <c r="H968" s="6">
        <f>SUMIF('NETSUITE ORIGINAL DATA'!$A$8:$A$5000,$A968,'NETSUITE ORIGINAL DATA'!$E$8:$E$5000)</f>
        <v>3883</v>
      </c>
      <c r="I968" s="66">
        <f t="shared" si="57"/>
        <v>0</v>
      </c>
      <c r="K968" s="63">
        <f>SUMIF('ORION ORIGINAL DATA'!$A$8:$A$305,$A968,'ORION ORIGINAL DATA'!$D$8:$D$305)+D968</f>
        <v>365</v>
      </c>
      <c r="L968" s="6">
        <f>SUMIF('NETSUITE ORIGINAL DATA'!$A$8:$A$5000,$A968,'NETSUITE ORIGINAL DATA'!$G$8:$G$5000)</f>
        <v>365</v>
      </c>
      <c r="M968" s="68">
        <f t="shared" si="58"/>
        <v>0</v>
      </c>
      <c r="N968" s="6"/>
      <c r="O968" s="63">
        <f>SUMIF('ORION ORIGINAL DATA'!$A$8:$A$305,$A968,'ORION ORIGINAL DATA'!$E$8:$E$305)-D968</f>
        <v>3518</v>
      </c>
      <c r="P968" s="6">
        <f>SUMIF('NETSUITE ORIGINAL DATA'!$A$8:$A$5000,$A968,'NETSUITE ORIGINAL DATA'!$E$8:$E$5000)-SUMIF('NETSUITE ORIGINAL DATA'!$A$8:$A$5000,$A968,'NETSUITE ORIGINAL DATA'!$G$8:$G$5000)</f>
        <v>3518</v>
      </c>
      <c r="Q968" s="66">
        <f t="shared" si="59"/>
        <v>0</v>
      </c>
      <c r="R968" s="8"/>
    </row>
    <row r="969" spans="1:20" s="30" customFormat="1" x14ac:dyDescent="0.15">
      <c r="A969" s="15" t="s">
        <v>128</v>
      </c>
      <c r="B969" s="30" t="str">
        <f>IFERROR(VLOOKUP(A969,'NETSUITE ORIGINAL DATA'!$A$8:$J$957,2,FALSE),0)</f>
        <v>GT  Airplane - Assortment</v>
      </c>
      <c r="C969" s="6"/>
      <c r="D969" s="63">
        <f>IFERROR(VLOOKUP($A969,'ORION ORIGINAL DATA'!$A$231:$H$234,3,0),0)</f>
        <v>0</v>
      </c>
      <c r="E969" s="6">
        <f>IFERROR(VLOOKUP($A969,'ORION ORIGINAL DATA'!$A$237:$H$305,3,0),0)</f>
        <v>0</v>
      </c>
      <c r="F969" s="6">
        <f>SUMIF('ORION ORIGINAL DATA'!$A$8:$A$228,$A969,'ORION ORIGINAL DATA'!$C$8:$C$228)</f>
        <v>310</v>
      </c>
      <c r="G969" s="8">
        <f t="shared" si="56"/>
        <v>310</v>
      </c>
      <c r="H969" s="6">
        <f>SUMIF('NETSUITE ORIGINAL DATA'!$A$8:$A$5000,$A969,'NETSUITE ORIGINAL DATA'!$E$8:$E$5000)</f>
        <v>310</v>
      </c>
      <c r="I969" s="66">
        <f t="shared" si="57"/>
        <v>0</v>
      </c>
      <c r="K969" s="63">
        <f>SUMIF('ORION ORIGINAL DATA'!$A$8:$A$305,$A969,'ORION ORIGINAL DATA'!$D$8:$D$305)+D969</f>
        <v>296</v>
      </c>
      <c r="L969" s="6">
        <f>SUMIF('NETSUITE ORIGINAL DATA'!$A$8:$A$5000,$A969,'NETSUITE ORIGINAL DATA'!$G$8:$G$5000)</f>
        <v>304</v>
      </c>
      <c r="M969" s="68">
        <f t="shared" si="58"/>
        <v>-8</v>
      </c>
      <c r="N969" s="6"/>
      <c r="O969" s="63">
        <f>SUMIF('ORION ORIGINAL DATA'!$A$8:$A$305,$A969,'ORION ORIGINAL DATA'!$E$8:$E$305)-D969</f>
        <v>14</v>
      </c>
      <c r="P969" s="6">
        <f>SUMIF('NETSUITE ORIGINAL DATA'!$A$8:$A$5000,$A969,'NETSUITE ORIGINAL DATA'!$E$8:$E$5000)-SUMIF('NETSUITE ORIGINAL DATA'!$A$8:$A$5000,$A969,'NETSUITE ORIGINAL DATA'!$G$8:$G$5000)</f>
        <v>6</v>
      </c>
      <c r="Q969" s="66">
        <f t="shared" si="59"/>
        <v>8</v>
      </c>
      <c r="R969" s="8"/>
    </row>
    <row r="970" spans="1:20" s="30" customFormat="1" x14ac:dyDescent="0.15">
      <c r="A970" s="15" t="s">
        <v>741</v>
      </c>
      <c r="B970" s="30" t="str">
        <f>IFERROR(VLOOKUP(A970,'NETSUITE ORIGINAL DATA'!$A$8:$J$957,2,FALSE),0)</f>
        <v>GT  Rocket - Blue</v>
      </c>
      <c r="C970" s="6"/>
      <c r="D970" s="63">
        <f>IFERROR(VLOOKUP($A970,'ORION ORIGINAL DATA'!$A$231:$H$234,3,0),0)</f>
        <v>0</v>
      </c>
      <c r="E970" s="6">
        <f>IFERROR(VLOOKUP($A970,'ORION ORIGINAL DATA'!$A$237:$H$305,3,0),0)</f>
        <v>50</v>
      </c>
      <c r="F970" s="6">
        <f>SUMIF('ORION ORIGINAL DATA'!$A$8:$A$228,$A970,'ORION ORIGINAL DATA'!$C$8:$C$228)</f>
        <v>829</v>
      </c>
      <c r="G970" s="8">
        <f t="shared" si="56"/>
        <v>879</v>
      </c>
      <c r="H970" s="6">
        <f>SUMIF('NETSUITE ORIGINAL DATA'!$A$8:$A$5000,$A970,'NETSUITE ORIGINAL DATA'!$E$8:$E$5000)</f>
        <v>879</v>
      </c>
      <c r="I970" s="66">
        <f t="shared" si="57"/>
        <v>0</v>
      </c>
      <c r="K970" s="63">
        <f>SUMIF('ORION ORIGINAL DATA'!$A$8:$A$305,$A970,'ORION ORIGINAL DATA'!$D$8:$D$305)+D970</f>
        <v>352</v>
      </c>
      <c r="L970" s="6">
        <f>SUMIF('NETSUITE ORIGINAL DATA'!$A$8:$A$5000,$A970,'NETSUITE ORIGINAL DATA'!$G$8:$G$5000)</f>
        <v>428</v>
      </c>
      <c r="M970" s="68">
        <f t="shared" si="58"/>
        <v>-76</v>
      </c>
      <c r="N970" s="6"/>
      <c r="O970" s="63">
        <f>SUMIF('ORION ORIGINAL DATA'!$A$8:$A$305,$A970,'ORION ORIGINAL DATA'!$E$8:$E$305)-D970</f>
        <v>527</v>
      </c>
      <c r="P970" s="6">
        <f>SUMIF('NETSUITE ORIGINAL DATA'!$A$8:$A$5000,$A970,'NETSUITE ORIGINAL DATA'!$E$8:$E$5000)-SUMIF('NETSUITE ORIGINAL DATA'!$A$8:$A$5000,$A970,'NETSUITE ORIGINAL DATA'!$G$8:$G$5000)</f>
        <v>451</v>
      </c>
      <c r="Q970" s="66">
        <f t="shared" si="59"/>
        <v>76</v>
      </c>
      <c r="R970" s="8"/>
    </row>
    <row r="971" spans="1:20" s="30" customFormat="1" x14ac:dyDescent="0.15">
      <c r="A971" s="15" t="s">
        <v>913</v>
      </c>
      <c r="B971" s="30" t="str">
        <f>IFERROR(VLOOKUP(A971,'NETSUITE ORIGINAL DATA'!$A$8:$J$987,2,FALSE),0)</f>
        <v>Green Toys Wagon - Orange</v>
      </c>
      <c r="C971" s="6"/>
      <c r="D971" s="63">
        <f>IFERROR(VLOOKUP($A971,'ORION ORIGINAL DATA'!$A$231:$H$234,3,0),0)</f>
        <v>11</v>
      </c>
      <c r="E971" s="6">
        <f>IFERROR(VLOOKUP($A971,'ORION ORIGINAL DATA'!$A$237:$H$305,3,0),0)</f>
        <v>50</v>
      </c>
      <c r="F971" s="6">
        <f>SUMIF('ORION ORIGINAL DATA'!$A$8:$A$228,$A971,'ORION ORIGINAL DATA'!$C$8:$C$228)</f>
        <v>507</v>
      </c>
      <c r="G971" s="8">
        <f t="shared" ref="G971:G1034" si="60">SUM(D971:F971)</f>
        <v>568</v>
      </c>
      <c r="H971" s="6">
        <f>SUMIF('NETSUITE ORIGINAL DATA'!$A$8:$A$5000,$A971,'NETSUITE ORIGINAL DATA'!$E$8:$E$5000)</f>
        <v>568</v>
      </c>
      <c r="I971" s="66">
        <f t="shared" ref="I971:I1034" si="61">SUM(G971-H971)</f>
        <v>0</v>
      </c>
      <c r="K971" s="63">
        <f>SUMIF('ORION ORIGINAL DATA'!$A$8:$A$305,$A971,'ORION ORIGINAL DATA'!$D$8:$D$305)+D971</f>
        <v>299</v>
      </c>
      <c r="L971" s="6">
        <f>SUMIF('NETSUITE ORIGINAL DATA'!$A$8:$A$5000,$A971,'NETSUITE ORIGINAL DATA'!$G$8:$G$5000)</f>
        <v>288</v>
      </c>
      <c r="M971" s="68">
        <f t="shared" ref="M971:M1034" si="62">K971-L971</f>
        <v>11</v>
      </c>
      <c r="N971" s="6"/>
      <c r="O971" s="63">
        <f>SUMIF('ORION ORIGINAL DATA'!$A$8:$A$305,$A971,'ORION ORIGINAL DATA'!$E$8:$E$305)-D971</f>
        <v>269</v>
      </c>
      <c r="P971" s="6">
        <f>SUMIF('NETSUITE ORIGINAL DATA'!$A$8:$A$5000,$A971,'NETSUITE ORIGINAL DATA'!$E$8:$E$5000)-SUMIF('NETSUITE ORIGINAL DATA'!$A$8:$A$5000,$A971,'NETSUITE ORIGINAL DATA'!$G$8:$G$5000)</f>
        <v>280</v>
      </c>
      <c r="Q971" s="66">
        <f t="shared" ref="Q971:Q1034" si="63">SUM(O971-P971)</f>
        <v>-11</v>
      </c>
      <c r="R971" s="8"/>
      <c r="S971" s="8"/>
      <c r="T971" s="8"/>
    </row>
    <row r="972" spans="1:20" s="30" customFormat="1" x14ac:dyDescent="0.15">
      <c r="A972" s="15" t="s">
        <v>307</v>
      </c>
      <c r="B972" s="30" t="str">
        <f>IFERROR(VLOOKUP(A972,'NETSUITE ORIGINAL DATA'!$A$8:$J$957,2,FALSE),0)</f>
        <v>GT  Fire Truck</v>
      </c>
      <c r="C972" s="6"/>
      <c r="D972" s="63">
        <f>IFERROR(VLOOKUP($A972,'ORION ORIGINAL DATA'!$A$231:$H$234,3,0),0)</f>
        <v>0</v>
      </c>
      <c r="E972" s="6">
        <f>IFERROR(VLOOKUP($A972,'ORION ORIGINAL DATA'!$A$237:$H$305,3,0),0)</f>
        <v>100</v>
      </c>
      <c r="F972" s="6">
        <f>SUMIF('ORION ORIGINAL DATA'!$A$8:$A$228,$A972,'ORION ORIGINAL DATA'!$C$8:$C$228)</f>
        <v>6384</v>
      </c>
      <c r="G972" s="8">
        <f t="shared" si="60"/>
        <v>6484</v>
      </c>
      <c r="H972" s="6">
        <f>SUMIF('NETSUITE ORIGINAL DATA'!$A$8:$A$5000,$A972,'NETSUITE ORIGINAL DATA'!$E$8:$E$5000)</f>
        <v>6484</v>
      </c>
      <c r="I972" s="66">
        <f t="shared" si="61"/>
        <v>0</v>
      </c>
      <c r="K972" s="63">
        <f>SUMIF('ORION ORIGINAL DATA'!$A$8:$A$305,$A972,'ORION ORIGINAL DATA'!$D$8:$D$305)+D972</f>
        <v>1508</v>
      </c>
      <c r="L972" s="6">
        <f>SUMIF('NETSUITE ORIGINAL DATA'!$A$8:$A$5000,$A972,'NETSUITE ORIGINAL DATA'!$G$8:$G$5000)</f>
        <v>1508</v>
      </c>
      <c r="M972" s="68">
        <f t="shared" si="62"/>
        <v>0</v>
      </c>
      <c r="N972" s="6"/>
      <c r="O972" s="63">
        <f>SUMIF('ORION ORIGINAL DATA'!$A$8:$A$305,$A972,'ORION ORIGINAL DATA'!$E$8:$E$305)-D972</f>
        <v>4976</v>
      </c>
      <c r="P972" s="6">
        <f>SUMIF('NETSUITE ORIGINAL DATA'!$A$8:$A$5000,$A972,'NETSUITE ORIGINAL DATA'!$E$8:$E$5000)-SUMIF('NETSUITE ORIGINAL DATA'!$A$8:$A$5000,$A972,'NETSUITE ORIGINAL DATA'!$G$8:$G$5000)</f>
        <v>4976</v>
      </c>
      <c r="Q972" s="66">
        <f t="shared" si="63"/>
        <v>0</v>
      </c>
      <c r="R972" s="8"/>
    </row>
    <row r="973" spans="1:20" s="30" customFormat="1" x14ac:dyDescent="0.15">
      <c r="A973" s="15" t="s">
        <v>271</v>
      </c>
      <c r="B973" s="30" t="str">
        <f>IFERROR(VLOOKUP(A973,'NETSUITE ORIGINAL DATA'!$A$8:$J$957,2,FALSE),0)</f>
        <v>GT  Dump Truck</v>
      </c>
      <c r="C973" s="6"/>
      <c r="D973" s="63">
        <f>IFERROR(VLOOKUP($A973,'ORION ORIGINAL DATA'!$A$231:$H$234,3,0),0)</f>
        <v>0</v>
      </c>
      <c r="E973" s="6">
        <f>IFERROR(VLOOKUP($A973,'ORION ORIGINAL DATA'!$A$237:$H$305,3,0),0)</f>
        <v>94</v>
      </c>
      <c r="F973" s="6">
        <f>SUMIF('ORION ORIGINAL DATA'!$A$8:$A$228,$A973,'ORION ORIGINAL DATA'!$C$8:$C$228)</f>
        <v>8545</v>
      </c>
      <c r="G973" s="8">
        <f t="shared" si="60"/>
        <v>8639</v>
      </c>
      <c r="H973" s="6">
        <f>SUMIF('NETSUITE ORIGINAL DATA'!$A$8:$A$5000,$A973,'NETSUITE ORIGINAL DATA'!$E$8:$E$5000)</f>
        <v>8639</v>
      </c>
      <c r="I973" s="66">
        <f t="shared" si="61"/>
        <v>0</v>
      </c>
      <c r="K973" s="63">
        <f>SUMIF('ORION ORIGINAL DATA'!$A$8:$A$305,$A973,'ORION ORIGINAL DATA'!$D$8:$D$305)+D973</f>
        <v>2492</v>
      </c>
      <c r="L973" s="6">
        <f>SUMIF('NETSUITE ORIGINAL DATA'!$A$8:$A$5000,$A973,'NETSUITE ORIGINAL DATA'!$G$8:$G$5000)</f>
        <v>2492</v>
      </c>
      <c r="M973" s="68">
        <f t="shared" si="62"/>
        <v>0</v>
      </c>
      <c r="N973" s="6"/>
      <c r="O973" s="63">
        <f>SUMIF('ORION ORIGINAL DATA'!$A$8:$A$305,$A973,'ORION ORIGINAL DATA'!$E$8:$E$305)-D973</f>
        <v>6147</v>
      </c>
      <c r="P973" s="6">
        <f>SUMIF('NETSUITE ORIGINAL DATA'!$A$8:$A$5000,$A973,'NETSUITE ORIGINAL DATA'!$E$8:$E$5000)-SUMIF('NETSUITE ORIGINAL DATA'!$A$8:$A$5000,$A973,'NETSUITE ORIGINAL DATA'!$G$8:$G$5000)</f>
        <v>6147</v>
      </c>
      <c r="Q973" s="66">
        <f t="shared" si="63"/>
        <v>0</v>
      </c>
      <c r="R973" s="8"/>
    </row>
    <row r="974" spans="1:20" s="30" customFormat="1" x14ac:dyDescent="0.15">
      <c r="A974" s="15" t="s">
        <v>882</v>
      </c>
      <c r="B974" s="30" t="str">
        <f>IFERROR(VLOOKUP(A974,'NETSUITE ORIGINAL DATA'!$A$8:$J$957,2,FALSE),0)</f>
        <v>GT  Tractor - Orange</v>
      </c>
      <c r="C974" s="6"/>
      <c r="D974" s="63">
        <f>IFERROR(VLOOKUP($A974,'ORION ORIGINAL DATA'!$A$231:$H$234,3,0),0)</f>
        <v>5</v>
      </c>
      <c r="E974" s="6">
        <f>IFERROR(VLOOKUP($A974,'ORION ORIGINAL DATA'!$A$237:$H$305,3,0),0)</f>
        <v>100</v>
      </c>
      <c r="F974" s="6">
        <f>SUMIF('ORION ORIGINAL DATA'!$A$8:$A$228,$A974,'ORION ORIGINAL DATA'!$C$8:$C$228)</f>
        <v>6899</v>
      </c>
      <c r="G974" s="8">
        <f t="shared" si="60"/>
        <v>7004</v>
      </c>
      <c r="H974" s="6">
        <f>SUMIF('NETSUITE ORIGINAL DATA'!$A$8:$A$5000,$A974,'NETSUITE ORIGINAL DATA'!$E$8:$E$5000)</f>
        <v>7004</v>
      </c>
      <c r="I974" s="66">
        <f t="shared" si="61"/>
        <v>0</v>
      </c>
      <c r="K974" s="63">
        <f>SUMIF('ORION ORIGINAL DATA'!$A$8:$A$305,$A974,'ORION ORIGINAL DATA'!$D$8:$D$305)+D974</f>
        <v>251</v>
      </c>
      <c r="L974" s="6">
        <f>SUMIF('NETSUITE ORIGINAL DATA'!$A$8:$A$5000,$A974,'NETSUITE ORIGINAL DATA'!$G$8:$G$5000)</f>
        <v>246</v>
      </c>
      <c r="M974" s="68">
        <f t="shared" si="62"/>
        <v>5</v>
      </c>
      <c r="N974" s="6"/>
      <c r="O974" s="63">
        <f>SUMIF('ORION ORIGINAL DATA'!$A$8:$A$305,$A974,'ORION ORIGINAL DATA'!$E$8:$E$305)-D974</f>
        <v>6753</v>
      </c>
      <c r="P974" s="6">
        <f>SUMIF('NETSUITE ORIGINAL DATA'!$A$8:$A$5000,$A974,'NETSUITE ORIGINAL DATA'!$E$8:$E$5000)-SUMIF('NETSUITE ORIGINAL DATA'!$A$8:$A$5000,$A974,'NETSUITE ORIGINAL DATA'!$G$8:$G$5000)</f>
        <v>6758</v>
      </c>
      <c r="Q974" s="66">
        <f t="shared" si="63"/>
        <v>-5</v>
      </c>
      <c r="R974" s="8"/>
    </row>
    <row r="975" spans="1:20" s="30" customFormat="1" x14ac:dyDescent="0.15">
      <c r="A975" s="15" t="s">
        <v>746</v>
      </c>
      <c r="B975" s="30" t="str">
        <f>IFERROR(VLOOKUP(A975,'NETSUITE ORIGINAL DATA'!$A$8:$J$957,2,FALSE),0)</f>
        <v>GT  Recycling Truck</v>
      </c>
      <c r="C975" s="6"/>
      <c r="D975" s="63">
        <f>IFERROR(VLOOKUP($A975,'ORION ORIGINAL DATA'!$A$231:$H$234,3,0),0)</f>
        <v>0</v>
      </c>
      <c r="E975" s="6">
        <f>IFERROR(VLOOKUP($A975,'ORION ORIGINAL DATA'!$A$237:$H$305,3,0),0)</f>
        <v>100</v>
      </c>
      <c r="F975" s="6">
        <f>SUMIF('ORION ORIGINAL DATA'!$A$8:$A$228,$A975,'ORION ORIGINAL DATA'!$C$8:$C$228)</f>
        <v>2491</v>
      </c>
      <c r="G975" s="8">
        <f t="shared" si="60"/>
        <v>2591</v>
      </c>
      <c r="H975" s="6">
        <f>SUMIF('NETSUITE ORIGINAL DATA'!$A$8:$A$5000,$A975,'NETSUITE ORIGINAL DATA'!$E$8:$E$5000)</f>
        <v>2591</v>
      </c>
      <c r="I975" s="66">
        <f t="shared" si="61"/>
        <v>0</v>
      </c>
      <c r="K975" s="63">
        <f>SUMIF('ORION ORIGINAL DATA'!$A$8:$A$305,$A975,'ORION ORIGINAL DATA'!$D$8:$D$305)+D975</f>
        <v>408</v>
      </c>
      <c r="L975" s="6">
        <f>SUMIF('NETSUITE ORIGINAL DATA'!$A$8:$A$5000,$A975,'NETSUITE ORIGINAL DATA'!$G$8:$G$5000)</f>
        <v>408</v>
      </c>
      <c r="M975" s="68">
        <f t="shared" si="62"/>
        <v>0</v>
      </c>
      <c r="N975" s="6"/>
      <c r="O975" s="63">
        <f>SUMIF('ORION ORIGINAL DATA'!$A$8:$A$305,$A975,'ORION ORIGINAL DATA'!$E$8:$E$305)-D975</f>
        <v>2183</v>
      </c>
      <c r="P975" s="6">
        <f>SUMIF('NETSUITE ORIGINAL DATA'!$A$8:$A$5000,$A975,'NETSUITE ORIGINAL DATA'!$E$8:$E$5000)-SUMIF('NETSUITE ORIGINAL DATA'!$A$8:$A$5000,$A975,'NETSUITE ORIGINAL DATA'!$G$8:$G$5000)</f>
        <v>2183</v>
      </c>
      <c r="Q975" s="66">
        <f t="shared" si="63"/>
        <v>0</v>
      </c>
      <c r="R975" s="8"/>
    </row>
    <row r="976" spans="1:20" x14ac:dyDescent="0.15">
      <c r="A976" s="14" t="s">
        <v>273</v>
      </c>
      <c r="B976" s="1" t="str">
        <f>IFERROR(VLOOKUP(A976,'NETSUITE ORIGINAL DATA'!$A$8:$J$957,2,FALSE),0)</f>
        <v>Dump Truck - Blue and Orange</v>
      </c>
      <c r="C976" s="6"/>
      <c r="D976" s="63">
        <f>IFERROR(VLOOKUP($A976,'ORION ORIGINAL DATA'!$A$231:$H$234,3,0),0)</f>
        <v>0</v>
      </c>
      <c r="E976" s="6">
        <f>IFERROR(VLOOKUP($A976,'ORION ORIGINAL DATA'!$A$237:$H$305,3,0),0)</f>
        <v>94</v>
      </c>
      <c r="F976" s="6">
        <f>SUMIF('ORION ORIGINAL DATA'!$A$8:$A$228,$A976,'ORION ORIGINAL DATA'!$C$8:$C$228)</f>
        <v>344</v>
      </c>
      <c r="G976" s="8">
        <f t="shared" si="60"/>
        <v>438</v>
      </c>
      <c r="H976" s="2">
        <f>SUMIF('NETSUITE ORIGINAL DATA'!$A$8:$A$5000,$A976,'NETSUITE ORIGINAL DATA'!$E$8:$E$5000)</f>
        <v>438</v>
      </c>
      <c r="I976" s="66">
        <f t="shared" si="61"/>
        <v>0</v>
      </c>
      <c r="J976" s="1"/>
      <c r="K976" s="63">
        <f>SUMIF('ORION ORIGINAL DATA'!$A$8:$A$305,$A976,'ORION ORIGINAL DATA'!$D$8:$D$305)+D976</f>
        <v>218</v>
      </c>
      <c r="L976" s="2">
        <f>SUMIF('NETSUITE ORIGINAL DATA'!$A$8:$A$5000,$A976,'NETSUITE ORIGINAL DATA'!$G$8:$G$5000)</f>
        <v>218</v>
      </c>
      <c r="M976" s="68">
        <f t="shared" si="62"/>
        <v>0</v>
      </c>
      <c r="N976" s="6"/>
      <c r="O976" s="63">
        <f>SUMIF('ORION ORIGINAL DATA'!$A$8:$A$305,$A976,'ORION ORIGINAL DATA'!$E$8:$E$305)-D976</f>
        <v>220</v>
      </c>
      <c r="P976" s="6">
        <f>SUMIF('NETSUITE ORIGINAL DATA'!$A$8:$A$5000,$A976,'NETSUITE ORIGINAL DATA'!$E$8:$E$5000)-SUMIF('NETSUITE ORIGINAL DATA'!$A$8:$A$5000,$A976,'NETSUITE ORIGINAL DATA'!$G$8:$G$5000)</f>
        <v>220</v>
      </c>
      <c r="Q976" s="66">
        <f t="shared" si="63"/>
        <v>0</v>
      </c>
    </row>
    <row r="977" spans="1:18" x14ac:dyDescent="0.15">
      <c r="A977" s="14" t="s">
        <v>289</v>
      </c>
      <c r="B977" s="1" t="str">
        <f>IFERROR(VLOOKUP(A977,'NETSUITE ORIGINAL DATA'!$A$8:$J$957,2,FALSE),0)</f>
        <v>GT  Flatbed Truck w/ Race Car</v>
      </c>
      <c r="C977" s="6"/>
      <c r="D977" s="63">
        <f>IFERROR(VLOOKUP($A977,'ORION ORIGINAL DATA'!$A$231:$H$234,3,0),0)</f>
        <v>0</v>
      </c>
      <c r="E977" s="6">
        <f>IFERROR(VLOOKUP($A977,'ORION ORIGINAL DATA'!$A$237:$H$305,3,0),0)</f>
        <v>50</v>
      </c>
      <c r="F977" s="6">
        <f>SUMIF('ORION ORIGINAL DATA'!$A$8:$A$228,$A977,'ORION ORIGINAL DATA'!$C$8:$C$228)</f>
        <v>797</v>
      </c>
      <c r="G977" s="8">
        <f t="shared" si="60"/>
        <v>847</v>
      </c>
      <c r="H977" s="2">
        <f>SUMIF('NETSUITE ORIGINAL DATA'!$A$8:$A$5000,$A977,'NETSUITE ORIGINAL DATA'!$E$8:$E$5000)</f>
        <v>853</v>
      </c>
      <c r="I977" s="66">
        <f t="shared" si="61"/>
        <v>-6</v>
      </c>
      <c r="J977" s="1"/>
      <c r="K977" s="63">
        <f>SUMIF('ORION ORIGINAL DATA'!$A$8:$A$305,$A977,'ORION ORIGINAL DATA'!$D$8:$D$305)+D977</f>
        <v>255</v>
      </c>
      <c r="L977" s="2">
        <f>SUMIF('NETSUITE ORIGINAL DATA'!$A$8:$A$5000,$A977,'NETSUITE ORIGINAL DATA'!$G$8:$G$5000)</f>
        <v>255</v>
      </c>
      <c r="M977" s="68">
        <f t="shared" si="62"/>
        <v>0</v>
      </c>
      <c r="N977" s="6"/>
      <c r="O977" s="63">
        <f>SUMIF('ORION ORIGINAL DATA'!$A$8:$A$305,$A977,'ORION ORIGINAL DATA'!$E$8:$E$305)-D977</f>
        <v>592</v>
      </c>
      <c r="P977" s="6">
        <f>SUMIF('NETSUITE ORIGINAL DATA'!$A$8:$A$5000,$A977,'NETSUITE ORIGINAL DATA'!$E$8:$E$5000)-SUMIF('NETSUITE ORIGINAL DATA'!$A$8:$A$5000,$A977,'NETSUITE ORIGINAL DATA'!$G$8:$G$5000)</f>
        <v>598</v>
      </c>
      <c r="Q977" s="66">
        <f t="shared" si="63"/>
        <v>-6</v>
      </c>
    </row>
    <row r="978" spans="1:18" x14ac:dyDescent="0.15">
      <c r="A978" s="14" t="s">
        <v>813</v>
      </c>
      <c r="B978" s="1" t="str">
        <f>IFERROR(VLOOKUP(A978,'NETSUITE ORIGINAL DATA'!$A$8:$J$957,2,FALSE),0)</f>
        <v>GT  Shape Sorter</v>
      </c>
      <c r="C978" s="6"/>
      <c r="D978" s="63">
        <f>IFERROR(VLOOKUP($A978,'ORION ORIGINAL DATA'!$A$231:$H$234,3,0),0)</f>
        <v>0</v>
      </c>
      <c r="E978" s="6">
        <f>IFERROR(VLOOKUP($A978,'ORION ORIGINAL DATA'!$A$237:$H$305,3,0),0)</f>
        <v>100</v>
      </c>
      <c r="F978" s="6">
        <f>SUMIF('ORION ORIGINAL DATA'!$A$8:$A$228,$A978,'ORION ORIGINAL DATA'!$C$8:$C$228)</f>
        <v>3260</v>
      </c>
      <c r="G978" s="8">
        <f t="shared" si="60"/>
        <v>3360</v>
      </c>
      <c r="H978" s="2">
        <f>SUMIF('NETSUITE ORIGINAL DATA'!$A$8:$A$5000,$A978,'NETSUITE ORIGINAL DATA'!$E$8:$E$5000)</f>
        <v>3360</v>
      </c>
      <c r="I978" s="66">
        <f t="shared" si="61"/>
        <v>0</v>
      </c>
      <c r="J978" s="1"/>
      <c r="K978" s="63">
        <f>SUMIF('ORION ORIGINAL DATA'!$A$8:$A$305,$A978,'ORION ORIGINAL DATA'!$D$8:$D$305)+D978</f>
        <v>410</v>
      </c>
      <c r="L978" s="2">
        <f>SUMIF('NETSUITE ORIGINAL DATA'!$A$8:$A$5000,$A978,'NETSUITE ORIGINAL DATA'!$G$8:$G$5000)</f>
        <v>410</v>
      </c>
      <c r="M978" s="68">
        <f t="shared" si="62"/>
        <v>0</v>
      </c>
      <c r="N978" s="6"/>
      <c r="O978" s="63">
        <f>SUMIF('ORION ORIGINAL DATA'!$A$8:$A$305,$A978,'ORION ORIGINAL DATA'!$E$8:$E$305)-D978</f>
        <v>2950</v>
      </c>
      <c r="P978" s="6">
        <f>SUMIF('NETSUITE ORIGINAL DATA'!$A$8:$A$5000,$A978,'NETSUITE ORIGINAL DATA'!$E$8:$E$5000)-SUMIF('NETSUITE ORIGINAL DATA'!$A$8:$A$5000,$A978,'NETSUITE ORIGINAL DATA'!$G$8:$G$5000)</f>
        <v>2950</v>
      </c>
      <c r="Q978" s="66">
        <f t="shared" si="63"/>
        <v>0</v>
      </c>
    </row>
    <row r="979" spans="1:18" s="30" customFormat="1" x14ac:dyDescent="0.15">
      <c r="A979" s="15" t="s">
        <v>851</v>
      </c>
      <c r="B979" s="30" t="str">
        <f>IFERROR(VLOOKUP(A979,'NETSUITE ORIGINAL DATA'!$A$8:$J$957,2,FALSE),0)</f>
        <v>GT  Submarine - Assortment</v>
      </c>
      <c r="C979" s="6"/>
      <c r="D979" s="63">
        <f>IFERROR(VLOOKUP($A979,'ORION ORIGINAL DATA'!$A$231:$H$234,3,0),0)</f>
        <v>24</v>
      </c>
      <c r="E979" s="6">
        <f>IFERROR(VLOOKUP($A979,'ORION ORIGINAL DATA'!$A$237:$H$305,3,0),0)</f>
        <v>0</v>
      </c>
      <c r="F979" s="6">
        <f>SUMIF('ORION ORIGINAL DATA'!$A$8:$A$228,$A979,'ORION ORIGINAL DATA'!$C$8:$C$228)</f>
        <v>2048</v>
      </c>
      <c r="G979" s="8">
        <f t="shared" si="60"/>
        <v>2072</v>
      </c>
      <c r="H979" s="6">
        <f>SUMIF('NETSUITE ORIGINAL DATA'!$A$8:$A$5000,$A979,'NETSUITE ORIGINAL DATA'!$E$8:$E$5000)</f>
        <v>2072</v>
      </c>
      <c r="I979" s="66">
        <f t="shared" si="61"/>
        <v>0</v>
      </c>
      <c r="K979" s="63">
        <f>SUMIF('ORION ORIGINAL DATA'!$A$8:$A$305,$A979,'ORION ORIGINAL DATA'!$D$8:$D$305)+D979</f>
        <v>128</v>
      </c>
      <c r="L979" s="6">
        <f>SUMIF('NETSUITE ORIGINAL DATA'!$A$8:$A$5000,$A979,'NETSUITE ORIGINAL DATA'!$G$8:$G$5000)</f>
        <v>160</v>
      </c>
      <c r="M979" s="68">
        <f t="shared" si="62"/>
        <v>-32</v>
      </c>
      <c r="N979" s="6"/>
      <c r="O979" s="63">
        <f>SUMIF('ORION ORIGINAL DATA'!$A$8:$A$305,$A979,'ORION ORIGINAL DATA'!$E$8:$E$305)-D979</f>
        <v>1944</v>
      </c>
      <c r="P979" s="6">
        <f>SUMIF('NETSUITE ORIGINAL DATA'!$A$8:$A$5000,$A979,'NETSUITE ORIGINAL DATA'!$E$8:$E$5000)-SUMIF('NETSUITE ORIGINAL DATA'!$A$8:$A$5000,$A979,'NETSUITE ORIGINAL DATA'!$G$8:$G$5000)</f>
        <v>1912</v>
      </c>
      <c r="Q979" s="66">
        <f t="shared" si="63"/>
        <v>32</v>
      </c>
      <c r="R979" s="8"/>
    </row>
    <row r="980" spans="1:18" x14ac:dyDescent="0.15">
      <c r="A980" s="14" t="s">
        <v>878</v>
      </c>
      <c r="B980" s="1" t="str">
        <f>IFERROR(VLOOKUP(A980,'NETSUITE ORIGINAL DATA'!$A$8:$J$957,2,FALSE),0)</f>
        <v>GT  Train - Blue</v>
      </c>
      <c r="C980" s="6"/>
      <c r="D980" s="63">
        <f>IFERROR(VLOOKUP($A980,'ORION ORIGINAL DATA'!$A$231:$H$234,3,0),0)</f>
        <v>0</v>
      </c>
      <c r="E980" s="6">
        <f>IFERROR(VLOOKUP($A980,'ORION ORIGINAL DATA'!$A$237:$H$305,3,0),0)</f>
        <v>100</v>
      </c>
      <c r="F980" s="6">
        <f>SUMIF('ORION ORIGINAL DATA'!$A$8:$A$228,$A980,'ORION ORIGINAL DATA'!$C$8:$C$228)</f>
        <v>3396</v>
      </c>
      <c r="G980" s="8">
        <f t="shared" si="60"/>
        <v>3496</v>
      </c>
      <c r="H980" s="2">
        <f>SUMIF('NETSUITE ORIGINAL DATA'!$A$8:$A$5000,$A980,'NETSUITE ORIGINAL DATA'!$E$8:$E$5000)</f>
        <v>3496</v>
      </c>
      <c r="I980" s="66">
        <f t="shared" si="61"/>
        <v>0</v>
      </c>
      <c r="J980" s="1"/>
      <c r="K980" s="63">
        <f>SUMIF('ORION ORIGINAL DATA'!$A$8:$A$305,$A980,'ORION ORIGINAL DATA'!$D$8:$D$305)+D980</f>
        <v>706</v>
      </c>
      <c r="L980" s="2">
        <f>SUMIF('NETSUITE ORIGINAL DATA'!$A$8:$A$5000,$A980,'NETSUITE ORIGINAL DATA'!$G$8:$G$5000)</f>
        <v>706</v>
      </c>
      <c r="M980" s="68">
        <f t="shared" si="62"/>
        <v>0</v>
      </c>
      <c r="N980" s="6"/>
      <c r="O980" s="63">
        <f>SUMIF('ORION ORIGINAL DATA'!$A$8:$A$305,$A980,'ORION ORIGINAL DATA'!$E$8:$E$305)-D980</f>
        <v>2790</v>
      </c>
      <c r="P980" s="6">
        <f>SUMIF('NETSUITE ORIGINAL DATA'!$A$8:$A$5000,$A980,'NETSUITE ORIGINAL DATA'!$E$8:$E$5000)-SUMIF('NETSUITE ORIGINAL DATA'!$A$8:$A$5000,$A980,'NETSUITE ORIGINAL DATA'!$G$8:$G$5000)</f>
        <v>2790</v>
      </c>
      <c r="Q980" s="66">
        <f t="shared" si="63"/>
        <v>0</v>
      </c>
    </row>
    <row r="981" spans="1:18" x14ac:dyDescent="0.15">
      <c r="A981" s="15" t="s">
        <v>197</v>
      </c>
      <c r="B981" s="30" t="str">
        <f>IFERROR(VLOOKUP(A981,'NETSUITE ORIGINAL DATA'!$A$8:$J$957,2,FALSE),0)</f>
        <v>Green Toys Car Carrier</v>
      </c>
      <c r="C981" s="6"/>
      <c r="D981" s="63">
        <f>IFERROR(VLOOKUP($A981,'ORION ORIGINAL DATA'!$A$231:$H$234,3,0),0)</f>
        <v>0</v>
      </c>
      <c r="E981" s="6">
        <f>IFERROR(VLOOKUP($A981,'ORION ORIGINAL DATA'!$A$237:$H$305,3,0),0)</f>
        <v>92</v>
      </c>
      <c r="F981" s="6">
        <f>SUMIF('ORION ORIGINAL DATA'!$A$8:$A$228,$A981,'ORION ORIGINAL DATA'!$C$8:$C$228)</f>
        <v>6055</v>
      </c>
      <c r="G981" s="8">
        <f t="shared" si="60"/>
        <v>6147</v>
      </c>
      <c r="H981" s="6">
        <f>SUMIF('NETSUITE ORIGINAL DATA'!$A$8:$A$5000,$A981,'NETSUITE ORIGINAL DATA'!$E$8:$E$5000)</f>
        <v>6147</v>
      </c>
      <c r="I981" s="66">
        <f t="shared" si="61"/>
        <v>0</v>
      </c>
      <c r="J981" s="1"/>
      <c r="K981" s="63">
        <f>SUMIF('ORION ORIGINAL DATA'!$A$8:$A$305,$A981,'ORION ORIGINAL DATA'!$D$8:$D$305)+D981</f>
        <v>2940</v>
      </c>
      <c r="L981" s="2">
        <f>SUMIF('NETSUITE ORIGINAL DATA'!$A$8:$A$5000,$A981,'NETSUITE ORIGINAL DATA'!$G$8:$G$5000)</f>
        <v>2940</v>
      </c>
      <c r="M981" s="68">
        <f t="shared" si="62"/>
        <v>0</v>
      </c>
      <c r="N981" s="6"/>
      <c r="O981" s="63">
        <f>SUMIF('ORION ORIGINAL DATA'!$A$8:$A$305,$A981,'ORION ORIGINAL DATA'!$E$8:$E$305)-D981</f>
        <v>3207</v>
      </c>
      <c r="P981" s="6">
        <f>SUMIF('NETSUITE ORIGINAL DATA'!$A$8:$A$5000,$A981,'NETSUITE ORIGINAL DATA'!$E$8:$E$5000)-SUMIF('NETSUITE ORIGINAL DATA'!$A$8:$A$5000,$A981,'NETSUITE ORIGINAL DATA'!$G$8:$G$5000)</f>
        <v>3207</v>
      </c>
      <c r="Q981" s="66">
        <f t="shared" si="63"/>
        <v>0</v>
      </c>
    </row>
    <row r="982" spans="1:18" x14ac:dyDescent="0.15">
      <c r="A982" s="14" t="s">
        <v>195</v>
      </c>
      <c r="B982" s="1" t="str">
        <f>IFERROR(VLOOKUP(A982,'NETSUITE ORIGINAL DATA'!$A$8:$J$957,2,FALSE),0)</f>
        <v>2018 Catalogs</v>
      </c>
      <c r="C982" s="6"/>
      <c r="D982" s="63">
        <f>IFERROR(VLOOKUP($A982,'ORION ORIGINAL DATA'!$A$231:$H$234,3,0),0)</f>
        <v>0</v>
      </c>
      <c r="E982" s="6">
        <f>IFERROR(VLOOKUP($A982,'ORION ORIGINAL DATA'!$A$237:$H$305,3,0),0)</f>
        <v>0</v>
      </c>
      <c r="F982" s="6">
        <f>SUMIF('ORION ORIGINAL DATA'!$A$8:$A$228,$A982,'ORION ORIGINAL DATA'!$C$8:$C$228)</f>
        <v>6997</v>
      </c>
      <c r="G982" s="8">
        <f t="shared" si="60"/>
        <v>6997</v>
      </c>
      <c r="H982" s="2">
        <f>SUMIF('NETSUITE ORIGINAL DATA'!$A$8:$A$5000,$A982,'NETSUITE ORIGINAL DATA'!$E$8:$E$5000)</f>
        <v>6997</v>
      </c>
      <c r="I982" s="66">
        <f t="shared" si="61"/>
        <v>0</v>
      </c>
      <c r="J982" s="1"/>
      <c r="K982" s="63">
        <f>SUMIF('ORION ORIGINAL DATA'!$A$8:$A$305,$A982,'ORION ORIGINAL DATA'!$D$8:$D$305)+D982</f>
        <v>700</v>
      </c>
      <c r="L982" s="2">
        <f>SUMIF('NETSUITE ORIGINAL DATA'!$A$8:$A$5000,$A982,'NETSUITE ORIGINAL DATA'!$G$8:$G$5000)</f>
        <v>700</v>
      </c>
      <c r="M982" s="68">
        <f t="shared" si="62"/>
        <v>0</v>
      </c>
      <c r="N982" s="6"/>
      <c r="O982" s="63">
        <f>SUMIF('ORION ORIGINAL DATA'!$A$8:$A$305,$A982,'ORION ORIGINAL DATA'!$E$8:$E$305)-D982</f>
        <v>6297</v>
      </c>
      <c r="P982" s="6">
        <f>SUMIF('NETSUITE ORIGINAL DATA'!$A$8:$A$5000,$A982,'NETSUITE ORIGINAL DATA'!$E$8:$E$5000)-SUMIF('NETSUITE ORIGINAL DATA'!$A$8:$A$5000,$A982,'NETSUITE ORIGINAL DATA'!$G$8:$G$5000)</f>
        <v>6297</v>
      </c>
      <c r="Q982" s="66">
        <f t="shared" si="63"/>
        <v>0</v>
      </c>
    </row>
    <row r="983" spans="1:18" x14ac:dyDescent="0.15">
      <c r="A983" s="14" t="s">
        <v>297</v>
      </c>
      <c r="B983" s="1" t="str">
        <f>IFERROR(VLOOKUP(A983,'NETSUITE ORIGINAL DATA'!$A$8:$J$957,2,FALSE),0)</f>
        <v>GT  Ferry Boat with Fastbacks</v>
      </c>
      <c r="C983" s="6"/>
      <c r="D983" s="63">
        <f>IFERROR(VLOOKUP($A983,'ORION ORIGINAL DATA'!$A$231:$H$234,3,0),0)</f>
        <v>0</v>
      </c>
      <c r="E983" s="6">
        <f>IFERROR(VLOOKUP($A983,'ORION ORIGINAL DATA'!$A$237:$H$305,3,0),0)</f>
        <v>100</v>
      </c>
      <c r="F983" s="6">
        <f>SUMIF('ORION ORIGINAL DATA'!$A$8:$A$228,$A983,'ORION ORIGINAL DATA'!$C$8:$C$228)</f>
        <v>12477</v>
      </c>
      <c r="G983" s="8">
        <f t="shared" si="60"/>
        <v>12577</v>
      </c>
      <c r="H983" s="2">
        <f>SUMIF('NETSUITE ORIGINAL DATA'!$A$8:$A$5000,$A983,'NETSUITE ORIGINAL DATA'!$E$8:$E$5000)</f>
        <v>12577</v>
      </c>
      <c r="I983" s="66">
        <f t="shared" si="61"/>
        <v>0</v>
      </c>
      <c r="J983" s="1"/>
      <c r="K983" s="63">
        <f>SUMIF('ORION ORIGINAL DATA'!$A$8:$A$305,$A983,'ORION ORIGINAL DATA'!$D$8:$D$305)+D983</f>
        <v>1754</v>
      </c>
      <c r="L983" s="2">
        <f>SUMIF('NETSUITE ORIGINAL DATA'!$A$8:$A$5000,$A983,'NETSUITE ORIGINAL DATA'!$G$8:$G$5000)</f>
        <v>1754</v>
      </c>
      <c r="M983" s="68">
        <f t="shared" si="62"/>
        <v>0</v>
      </c>
      <c r="N983" s="6"/>
      <c r="O983" s="63">
        <f>SUMIF('ORION ORIGINAL DATA'!$A$8:$A$305,$A983,'ORION ORIGINAL DATA'!$E$8:$E$305)-D983</f>
        <v>10823</v>
      </c>
      <c r="P983" s="6">
        <f>SUMIF('NETSUITE ORIGINAL DATA'!$A$8:$A$5000,$A983,'NETSUITE ORIGINAL DATA'!$E$8:$E$5000)-SUMIF('NETSUITE ORIGINAL DATA'!$A$8:$A$5000,$A983,'NETSUITE ORIGINAL DATA'!$G$8:$G$5000)</f>
        <v>10823</v>
      </c>
      <c r="Q983" s="66">
        <f t="shared" si="63"/>
        <v>0</v>
      </c>
    </row>
    <row r="984" spans="1:18" x14ac:dyDescent="0.15">
      <c r="A984" s="14" t="s">
        <v>738</v>
      </c>
      <c r="B984" s="1" t="str">
        <f>IFERROR(VLOOKUP(A984,'NETSUITE ORIGINAL DATA'!$A$8:$J$957,2,FALSE),0)</f>
        <v>GT  Animals-on-Wheels Assortment</v>
      </c>
      <c r="C984" s="6"/>
      <c r="D984" s="63">
        <f>IFERROR(VLOOKUP($A984,'ORION ORIGINAL DATA'!$A$231:$H$234,3,0),0)</f>
        <v>0</v>
      </c>
      <c r="E984" s="6">
        <f>IFERROR(VLOOKUP($A984,'ORION ORIGINAL DATA'!$A$237:$H$305,3,0),0)</f>
        <v>0</v>
      </c>
      <c r="F984" s="6">
        <f>SUMIF('ORION ORIGINAL DATA'!$A$8:$A$228,$A984,'ORION ORIGINAL DATA'!$C$8:$C$228)</f>
        <v>1016</v>
      </c>
      <c r="G984" s="8">
        <f t="shared" si="60"/>
        <v>1016</v>
      </c>
      <c r="H984" s="2">
        <f>SUMIF('NETSUITE ORIGINAL DATA'!$A$8:$A$5000,$A984,'NETSUITE ORIGINAL DATA'!$E$8:$E$5000)</f>
        <v>1016</v>
      </c>
      <c r="I984" s="66">
        <f t="shared" si="61"/>
        <v>0</v>
      </c>
      <c r="J984" s="1"/>
      <c r="K984" s="63">
        <f>SUMIF('ORION ORIGINAL DATA'!$A$8:$A$305,$A984,'ORION ORIGINAL DATA'!$D$8:$D$305)+D984</f>
        <v>360</v>
      </c>
      <c r="L984" s="2">
        <f>SUMIF('NETSUITE ORIGINAL DATA'!$A$8:$A$5000,$A984,'NETSUITE ORIGINAL DATA'!$G$8:$G$5000)</f>
        <v>360</v>
      </c>
      <c r="M984" s="68">
        <f t="shared" si="62"/>
        <v>0</v>
      </c>
      <c r="N984" s="6"/>
      <c r="O984" s="63">
        <f>SUMIF('ORION ORIGINAL DATA'!$A$8:$A$305,$A984,'ORION ORIGINAL DATA'!$E$8:$E$305)-D984</f>
        <v>656</v>
      </c>
      <c r="P984" s="6">
        <f>SUMIF('NETSUITE ORIGINAL DATA'!$A$8:$A$5000,$A984,'NETSUITE ORIGINAL DATA'!$E$8:$E$5000)-SUMIF('NETSUITE ORIGINAL DATA'!$A$8:$A$5000,$A984,'NETSUITE ORIGINAL DATA'!$G$8:$G$5000)</f>
        <v>656</v>
      </c>
      <c r="Q984" s="66">
        <f t="shared" si="63"/>
        <v>0</v>
      </c>
    </row>
    <row r="985" spans="1:18" s="30" customFormat="1" x14ac:dyDescent="0.15">
      <c r="A985" s="15" t="s">
        <v>853</v>
      </c>
      <c r="B985" s="30" t="str">
        <f>IFERROR(VLOOKUP(A985,'NETSUITE ORIGINAL DATA'!$A$8:$J$957,2,FALSE),0)</f>
        <v>GT  Submarine - Blue</v>
      </c>
      <c r="C985" s="6"/>
      <c r="D985" s="63">
        <f>IFERROR(VLOOKUP($A985,'ORION ORIGINAL DATA'!$A$231:$H$234,3,0),0)</f>
        <v>0</v>
      </c>
      <c r="E985" s="6">
        <f>IFERROR(VLOOKUP($A985,'ORION ORIGINAL DATA'!$A$237:$H$305,3,0),0)</f>
        <v>76</v>
      </c>
      <c r="F985" s="6">
        <f>SUMIF('ORION ORIGINAL DATA'!$A$8:$A$228,$A985,'ORION ORIGINAL DATA'!$C$8:$C$228)</f>
        <v>12835</v>
      </c>
      <c r="G985" s="8">
        <f t="shared" si="60"/>
        <v>12911</v>
      </c>
      <c r="H985" s="6">
        <f>SUMIF('NETSUITE ORIGINAL DATA'!$A$8:$A$5000,$A985,'NETSUITE ORIGINAL DATA'!$E$8:$E$5000)</f>
        <v>12911</v>
      </c>
      <c r="I985" s="66">
        <f t="shared" si="61"/>
        <v>0</v>
      </c>
      <c r="K985" s="63">
        <f>SUMIF('ORION ORIGINAL DATA'!$A$8:$A$305,$A985,'ORION ORIGINAL DATA'!$D$8:$D$305)+D985</f>
        <v>3018</v>
      </c>
      <c r="L985" s="6">
        <f>SUMIF('NETSUITE ORIGINAL DATA'!$A$8:$A$5000,$A985,'NETSUITE ORIGINAL DATA'!$G$8:$G$5000)</f>
        <v>3434</v>
      </c>
      <c r="M985" s="68">
        <f t="shared" si="62"/>
        <v>-416</v>
      </c>
      <c r="N985" s="6"/>
      <c r="O985" s="63">
        <f>SUMIF('ORION ORIGINAL DATA'!$A$8:$A$305,$A985,'ORION ORIGINAL DATA'!$E$8:$E$305)-D985</f>
        <v>9893</v>
      </c>
      <c r="P985" s="6">
        <f>SUMIF('NETSUITE ORIGINAL DATA'!$A$8:$A$5000,$A985,'NETSUITE ORIGINAL DATA'!$E$8:$E$5000)-SUMIF('NETSUITE ORIGINAL DATA'!$A$8:$A$5000,$A985,'NETSUITE ORIGINAL DATA'!$G$8:$G$5000)</f>
        <v>9477</v>
      </c>
      <c r="Q985" s="66">
        <f t="shared" si="63"/>
        <v>416</v>
      </c>
      <c r="R985" s="8"/>
    </row>
    <row r="986" spans="1:18" s="30" customFormat="1" x14ac:dyDescent="0.15">
      <c r="A986" s="15" t="s">
        <v>89</v>
      </c>
      <c r="B986" s="30" t="str">
        <f>IFERROR(VLOOKUP(A986,'NETSUITE ORIGINAL DATA'!$A$8:$J$957,2,FALSE),0)</f>
        <v>TEAB-1074</v>
      </c>
      <c r="C986" s="6"/>
      <c r="D986" s="63">
        <f>IFERROR(VLOOKUP($A986,'ORION ORIGINAL DATA'!$A$231:$H$234,3,0),0)</f>
        <v>0</v>
      </c>
      <c r="E986" s="6">
        <f>IFERROR(VLOOKUP($A986,'ORION ORIGINAL DATA'!$A$237:$H$305,3,0),0)</f>
        <v>50</v>
      </c>
      <c r="F986" s="6">
        <f>SUMIF('ORION ORIGINAL DATA'!$A$8:$A$228,$A986,'ORION ORIGINAL DATA'!$C$8:$C$228)</f>
        <v>538</v>
      </c>
      <c r="G986" s="8">
        <f t="shared" si="60"/>
        <v>588</v>
      </c>
      <c r="H986" s="6">
        <f>SUMIF('NETSUITE ORIGINAL DATA'!$A$8:$A$5000,$A986,'NETSUITE ORIGINAL DATA'!$E$8:$E$5000)</f>
        <v>588</v>
      </c>
      <c r="I986" s="66">
        <f t="shared" si="61"/>
        <v>0</v>
      </c>
      <c r="K986" s="63">
        <f>SUMIF('ORION ORIGINAL DATA'!$A$8:$A$305,$A986,'ORION ORIGINAL DATA'!$D$8:$D$305)+D986</f>
        <v>524</v>
      </c>
      <c r="L986" s="6">
        <f>SUMIF('NETSUITE ORIGINAL DATA'!$A$8:$A$5000,$A986,'NETSUITE ORIGINAL DATA'!$G$8:$G$5000)</f>
        <v>530</v>
      </c>
      <c r="M986" s="68">
        <f t="shared" si="62"/>
        <v>-6</v>
      </c>
      <c r="N986" s="6"/>
      <c r="O986" s="63">
        <f>SUMIF('ORION ORIGINAL DATA'!$A$8:$A$305,$A986,'ORION ORIGINAL DATA'!$E$8:$E$305)-D986</f>
        <v>64</v>
      </c>
      <c r="P986" s="6">
        <f>SUMIF('NETSUITE ORIGINAL DATA'!$A$8:$A$5000,$A986,'NETSUITE ORIGINAL DATA'!$E$8:$E$5000)-SUMIF('NETSUITE ORIGINAL DATA'!$A$8:$A$5000,$A986,'NETSUITE ORIGINAL DATA'!$G$8:$G$5000)</f>
        <v>58</v>
      </c>
      <c r="Q986" s="66">
        <f t="shared" si="63"/>
        <v>6</v>
      </c>
      <c r="R986" s="8"/>
    </row>
    <row r="987" spans="1:18" s="30" customFormat="1" x14ac:dyDescent="0.15">
      <c r="A987" s="15" t="s">
        <v>894</v>
      </c>
      <c r="B987" s="30" t="str">
        <f>IFERROR(VLOOKUP(A987,'NETSUITE ORIGINAL DATA'!$A$8:$J$957,2,FALSE),0)</f>
        <v>GT  Tug Boat - Red Top</v>
      </c>
      <c r="C987" s="6"/>
      <c r="D987" s="63">
        <f>IFERROR(VLOOKUP($A987,'ORION ORIGINAL DATA'!$A$231:$H$234,3,0),0)</f>
        <v>0</v>
      </c>
      <c r="E987" s="6">
        <f>IFERROR(VLOOKUP($A987,'ORION ORIGINAL DATA'!$A$237:$H$305,3,0),0)</f>
        <v>82</v>
      </c>
      <c r="F987" s="6">
        <f>SUMIF('ORION ORIGINAL DATA'!$A$8:$A$228,$A987,'ORION ORIGINAL DATA'!$C$8:$C$228)</f>
        <v>10767</v>
      </c>
      <c r="G987" s="8">
        <f t="shared" si="60"/>
        <v>10849</v>
      </c>
      <c r="H987" s="6">
        <f>SUMIF('NETSUITE ORIGINAL DATA'!$A$8:$A$5000,$A987,'NETSUITE ORIGINAL DATA'!$E$8:$E$5000)</f>
        <v>10849</v>
      </c>
      <c r="I987" s="66">
        <f t="shared" si="61"/>
        <v>0</v>
      </c>
      <c r="K987" s="63">
        <f>SUMIF('ORION ORIGINAL DATA'!$A$8:$A$305,$A987,'ORION ORIGINAL DATA'!$D$8:$D$305)+D987</f>
        <v>2602</v>
      </c>
      <c r="L987" s="6">
        <f>SUMIF('NETSUITE ORIGINAL DATA'!$A$8:$A$5000,$A987,'NETSUITE ORIGINAL DATA'!$G$8:$G$5000)</f>
        <v>3008</v>
      </c>
      <c r="M987" s="68">
        <f t="shared" si="62"/>
        <v>-406</v>
      </c>
      <c r="N987" s="6"/>
      <c r="O987" s="63">
        <f>SUMIF('ORION ORIGINAL DATA'!$A$8:$A$305,$A987,'ORION ORIGINAL DATA'!$E$8:$E$305)-D987</f>
        <v>8247</v>
      </c>
      <c r="P987" s="6">
        <f>SUMIF('NETSUITE ORIGINAL DATA'!$A$8:$A$5000,$A987,'NETSUITE ORIGINAL DATA'!$E$8:$E$5000)-SUMIF('NETSUITE ORIGINAL DATA'!$A$8:$A$5000,$A987,'NETSUITE ORIGINAL DATA'!$G$8:$G$5000)</f>
        <v>7841</v>
      </c>
      <c r="Q987" s="66">
        <f t="shared" si="63"/>
        <v>406</v>
      </c>
      <c r="R987" s="8"/>
    </row>
    <row r="988" spans="1:18" s="30" customFormat="1" x14ac:dyDescent="0.15">
      <c r="A988" s="15" t="s">
        <v>893</v>
      </c>
      <c r="B988" s="30" t="str">
        <f>IFERROR(VLOOKUP(A988,'NETSUITE ORIGINAL DATA'!$A$8:$J$957,2,FALSE),0)</f>
        <v>GT  Tug Boat - Blue Top</v>
      </c>
      <c r="C988" s="6"/>
      <c r="D988" s="63">
        <f>IFERROR(VLOOKUP($A988,'ORION ORIGINAL DATA'!$A$231:$H$234,3,0),0)</f>
        <v>0</v>
      </c>
      <c r="E988" s="6">
        <f>IFERROR(VLOOKUP($A988,'ORION ORIGINAL DATA'!$A$237:$H$305,3,0),0)</f>
        <v>73</v>
      </c>
      <c r="F988" s="6">
        <f>SUMIF('ORION ORIGINAL DATA'!$A$8:$A$228,$A988,'ORION ORIGINAL DATA'!$C$8:$C$228)</f>
        <v>11241</v>
      </c>
      <c r="G988" s="8">
        <f t="shared" si="60"/>
        <v>11314</v>
      </c>
      <c r="H988" s="6">
        <f>SUMIF('NETSUITE ORIGINAL DATA'!$A$8:$A$5000,$A988,'NETSUITE ORIGINAL DATA'!$E$8:$E$5000)</f>
        <v>11314</v>
      </c>
      <c r="I988" s="66">
        <f t="shared" si="61"/>
        <v>0</v>
      </c>
      <c r="K988" s="63">
        <f>SUMIF('ORION ORIGINAL DATA'!$A$8:$A$305,$A988,'ORION ORIGINAL DATA'!$D$8:$D$305)+D988</f>
        <v>2160</v>
      </c>
      <c r="L988" s="6">
        <f>SUMIF('NETSUITE ORIGINAL DATA'!$A$8:$A$5000,$A988,'NETSUITE ORIGINAL DATA'!$G$8:$G$5000)</f>
        <v>2574</v>
      </c>
      <c r="M988" s="68">
        <f t="shared" si="62"/>
        <v>-414</v>
      </c>
      <c r="N988" s="6"/>
      <c r="O988" s="63">
        <f>SUMIF('ORION ORIGINAL DATA'!$A$8:$A$305,$A988,'ORION ORIGINAL DATA'!$E$8:$E$305)-D988</f>
        <v>9154</v>
      </c>
      <c r="P988" s="6">
        <f>SUMIF('NETSUITE ORIGINAL DATA'!$A$8:$A$5000,$A988,'NETSUITE ORIGINAL DATA'!$E$8:$E$5000)-SUMIF('NETSUITE ORIGINAL DATA'!$A$8:$A$5000,$A988,'NETSUITE ORIGINAL DATA'!$G$8:$G$5000)</f>
        <v>8740</v>
      </c>
      <c r="Q988" s="66">
        <f t="shared" si="63"/>
        <v>414</v>
      </c>
      <c r="R988" s="8"/>
    </row>
    <row r="989" spans="1:18" s="30" customFormat="1" x14ac:dyDescent="0.15">
      <c r="A989" s="15" t="s">
        <v>892</v>
      </c>
      <c r="B989" s="30" t="str">
        <f>IFERROR(VLOOKUP(A989,'NETSUITE ORIGINAL DATA'!$A$8:$J$957,2,FALSE),0)</f>
        <v>GT  Tug Boat - Assorted Colors</v>
      </c>
      <c r="C989" s="6"/>
      <c r="D989" s="63">
        <f>IFERROR(VLOOKUP($A989,'ORION ORIGINAL DATA'!$A$231:$H$234,3,0),0)</f>
        <v>0</v>
      </c>
      <c r="E989" s="6">
        <f>IFERROR(VLOOKUP($A989,'ORION ORIGINAL DATA'!$A$237:$H$305,3,0),0)</f>
        <v>0</v>
      </c>
      <c r="F989" s="6">
        <f>SUMIF('ORION ORIGINAL DATA'!$A$8:$A$228,$A989,'ORION ORIGINAL DATA'!$C$8:$C$228)</f>
        <v>2330</v>
      </c>
      <c r="G989" s="8">
        <f t="shared" si="60"/>
        <v>2330</v>
      </c>
      <c r="H989" s="6">
        <f>SUMIF('NETSUITE ORIGINAL DATA'!$A$8:$A$5000,$A989,'NETSUITE ORIGINAL DATA'!$E$8:$E$5000)</f>
        <v>2330</v>
      </c>
      <c r="I989" s="66">
        <f t="shared" si="61"/>
        <v>0</v>
      </c>
      <c r="K989" s="63">
        <f>SUMIF('ORION ORIGINAL DATA'!$A$8:$A$305,$A989,'ORION ORIGINAL DATA'!$D$8:$D$305)+D989</f>
        <v>540</v>
      </c>
      <c r="L989" s="6">
        <f>SUMIF('NETSUITE ORIGINAL DATA'!$A$8:$A$5000,$A989,'NETSUITE ORIGINAL DATA'!$G$8:$G$5000)</f>
        <v>594</v>
      </c>
      <c r="M989" s="68">
        <f t="shared" si="62"/>
        <v>-54</v>
      </c>
      <c r="N989" s="6"/>
      <c r="O989" s="63">
        <f>SUMIF('ORION ORIGINAL DATA'!$A$8:$A$305,$A989,'ORION ORIGINAL DATA'!$E$8:$E$305)-D989</f>
        <v>1790</v>
      </c>
      <c r="P989" s="6">
        <f>SUMIF('NETSUITE ORIGINAL DATA'!$A$8:$A$5000,$A989,'NETSUITE ORIGINAL DATA'!$E$8:$E$5000)-SUMIF('NETSUITE ORIGINAL DATA'!$A$8:$A$5000,$A989,'NETSUITE ORIGINAL DATA'!$G$8:$G$5000)</f>
        <v>1736</v>
      </c>
      <c r="Q989" s="66">
        <f t="shared" si="63"/>
        <v>54</v>
      </c>
      <c r="R989" s="8"/>
    </row>
    <row r="990" spans="1:18" s="30" customFormat="1" x14ac:dyDescent="0.15">
      <c r="A990" s="15" t="s">
        <v>325</v>
      </c>
      <c r="B990" s="30" t="str">
        <f>IFERROR(VLOOKUP(A990,'NETSUITE ORIGINAL DATA'!$A$8:$J$957,2,FALSE),0)</f>
        <v>GT Twist Teether</v>
      </c>
      <c r="C990" s="6"/>
      <c r="D990" s="63">
        <f>IFERROR(VLOOKUP($A990,'ORION ORIGINAL DATA'!$A$231:$H$234,3,0),0)</f>
        <v>0</v>
      </c>
      <c r="E990" s="6">
        <f>IFERROR(VLOOKUP($A990,'ORION ORIGINAL DATA'!$A$237:$H$305,3,0),0)</f>
        <v>88</v>
      </c>
      <c r="F990" s="6">
        <f>SUMIF('ORION ORIGINAL DATA'!$A$8:$A$228,$A990,'ORION ORIGINAL DATA'!$C$8:$C$228)</f>
        <v>4357</v>
      </c>
      <c r="G990" s="8">
        <f t="shared" si="60"/>
        <v>4445</v>
      </c>
      <c r="H990" s="6">
        <f>SUMIF('NETSUITE ORIGINAL DATA'!$A$8:$A$5000,$A990,'NETSUITE ORIGINAL DATA'!$E$8:$E$5000)</f>
        <v>4445</v>
      </c>
      <c r="I990" s="66">
        <f t="shared" si="61"/>
        <v>0</v>
      </c>
      <c r="K990" s="63">
        <f>SUMIF('ORION ORIGINAL DATA'!$A$8:$A$305,$A990,'ORION ORIGINAL DATA'!$D$8:$D$305)+D990</f>
        <v>470</v>
      </c>
      <c r="L990" s="6">
        <f>SUMIF('NETSUITE ORIGINAL DATA'!$A$8:$A$5000,$A990,'NETSUITE ORIGINAL DATA'!$G$8:$G$5000)</f>
        <v>470</v>
      </c>
      <c r="M990" s="68">
        <f t="shared" si="62"/>
        <v>0</v>
      </c>
      <c r="N990" s="6"/>
      <c r="O990" s="63">
        <f>SUMIF('ORION ORIGINAL DATA'!$A$8:$A$305,$A990,'ORION ORIGINAL DATA'!$E$8:$E$305)-D990</f>
        <v>3975</v>
      </c>
      <c r="P990" s="6">
        <f>SUMIF('NETSUITE ORIGINAL DATA'!$A$8:$A$5000,$A990,'NETSUITE ORIGINAL DATA'!$E$8:$E$5000)-SUMIF('NETSUITE ORIGINAL DATA'!$A$8:$A$5000,$A990,'NETSUITE ORIGINAL DATA'!$G$8:$G$5000)</f>
        <v>3975</v>
      </c>
      <c r="Q990" s="66">
        <f t="shared" si="63"/>
        <v>0</v>
      </c>
      <c r="R990" s="8"/>
    </row>
    <row r="991" spans="1:18" s="30" customFormat="1" x14ac:dyDescent="0.15">
      <c r="A991" s="15" t="s">
        <v>11</v>
      </c>
      <c r="B991" s="30" t="str">
        <f>IFERROR(VLOOKUP(A991,'NETSUITE ORIGINAL DATA'!$A$8:$J$957,2,FALSE),0)</f>
        <v>Baby Toy Starter Set (First Keys, Stacking Cups, Elephant)</v>
      </c>
      <c r="C991" s="6"/>
      <c r="D991" s="63">
        <f>IFERROR(VLOOKUP($A991,'ORION ORIGINAL DATA'!$A$231:$H$234,3,0),0)</f>
        <v>0</v>
      </c>
      <c r="E991" s="6">
        <f>IFERROR(VLOOKUP($A991,'ORION ORIGINAL DATA'!$A$237:$H$305,3,0),0)</f>
        <v>0</v>
      </c>
      <c r="F991" s="6">
        <f>SUMIF('ORION ORIGINAL DATA'!$A$8:$A$228,$A991,'ORION ORIGINAL DATA'!$C$8:$C$228)</f>
        <v>370</v>
      </c>
      <c r="G991" s="8">
        <f t="shared" si="60"/>
        <v>370</v>
      </c>
      <c r="H991" s="6">
        <f>SUMIF('NETSUITE ORIGINAL DATA'!$A$8:$A$5000,$A991,'NETSUITE ORIGINAL DATA'!$E$8:$E$5000)</f>
        <v>370</v>
      </c>
      <c r="I991" s="66">
        <f t="shared" si="61"/>
        <v>0</v>
      </c>
      <c r="K991" s="63">
        <f>SUMIF('ORION ORIGINAL DATA'!$A$8:$A$305,$A991,'ORION ORIGINAL DATA'!$D$8:$D$305)+D991</f>
        <v>198</v>
      </c>
      <c r="L991" s="6">
        <f>SUMIF('NETSUITE ORIGINAL DATA'!$A$8:$A$5000,$A991,'NETSUITE ORIGINAL DATA'!$G$8:$G$5000)</f>
        <v>198</v>
      </c>
      <c r="M991" s="68">
        <f t="shared" si="62"/>
        <v>0</v>
      </c>
      <c r="N991" s="6"/>
      <c r="O991" s="63">
        <f>SUMIF('ORION ORIGINAL DATA'!$A$8:$A$305,$A991,'ORION ORIGINAL DATA'!$E$8:$E$305)-D991</f>
        <v>172</v>
      </c>
      <c r="P991" s="6">
        <f>SUMIF('NETSUITE ORIGINAL DATA'!$A$8:$A$5000,$A991,'NETSUITE ORIGINAL DATA'!$E$8:$E$5000)-SUMIF('NETSUITE ORIGINAL DATA'!$A$8:$A$5000,$A991,'NETSUITE ORIGINAL DATA'!$G$8:$G$5000)</f>
        <v>172</v>
      </c>
      <c r="Q991" s="66">
        <f t="shared" si="63"/>
        <v>0</v>
      </c>
      <c r="R991" s="8"/>
    </row>
    <row r="992" spans="1:18" s="30" customFormat="1" x14ac:dyDescent="0.15">
      <c r="A992" s="15" t="s">
        <v>168</v>
      </c>
      <c r="B992" s="30" t="str">
        <f>IFERROR(VLOOKUP(A992,'NETSUITE ORIGINAL DATA'!$A$8:$J$957,2,FALSE),0)</f>
        <v>GT  Sport Boat - Assortment</v>
      </c>
      <c r="C992" s="6"/>
      <c r="D992" s="63">
        <f>IFERROR(VLOOKUP($A992,'ORION ORIGINAL DATA'!$A$231:$H$234,3,0),0)</f>
        <v>0</v>
      </c>
      <c r="E992" s="6">
        <f>IFERROR(VLOOKUP($A992,'ORION ORIGINAL DATA'!$A$237:$H$305,3,0),0)</f>
        <v>0</v>
      </c>
      <c r="F992" s="6">
        <f>SUMIF('ORION ORIGINAL DATA'!$A$8:$A$228,$A992,'ORION ORIGINAL DATA'!$C$8:$C$228)</f>
        <v>10</v>
      </c>
      <c r="G992" s="8">
        <f t="shared" si="60"/>
        <v>10</v>
      </c>
      <c r="H992" s="6">
        <f>SUMIF('NETSUITE ORIGINAL DATA'!$A$8:$A$5000,$A992,'NETSUITE ORIGINAL DATA'!$E$8:$E$5000)</f>
        <v>10</v>
      </c>
      <c r="I992" s="66">
        <f t="shared" si="61"/>
        <v>0</v>
      </c>
      <c r="K992" s="63">
        <f>SUMIF('ORION ORIGINAL DATA'!$A$8:$A$305,$A992,'ORION ORIGINAL DATA'!$D$8:$D$305)+D992</f>
        <v>0</v>
      </c>
      <c r="L992" s="6">
        <f>SUMIF('NETSUITE ORIGINAL DATA'!$A$8:$A$5000,$A992,'NETSUITE ORIGINAL DATA'!$G$8:$G$5000)</f>
        <v>0</v>
      </c>
      <c r="M992" s="68">
        <f t="shared" si="62"/>
        <v>0</v>
      </c>
      <c r="N992" s="6"/>
      <c r="O992" s="63">
        <f>SUMIF('ORION ORIGINAL DATA'!$A$8:$A$305,$A992,'ORION ORIGINAL DATA'!$E$8:$E$305)-D992</f>
        <v>10</v>
      </c>
      <c r="P992" s="6">
        <f>SUMIF('NETSUITE ORIGINAL DATA'!$A$8:$A$5000,$A992,'NETSUITE ORIGINAL DATA'!$E$8:$E$5000)-SUMIF('NETSUITE ORIGINAL DATA'!$A$8:$A$5000,$A992,'NETSUITE ORIGINAL DATA'!$G$8:$G$5000)</f>
        <v>10</v>
      </c>
      <c r="Q992" s="66">
        <f t="shared" si="63"/>
        <v>0</v>
      </c>
      <c r="R992" s="8"/>
    </row>
    <row r="993" spans="1:19" s="30" customFormat="1" x14ac:dyDescent="0.15">
      <c r="A993" s="15" t="s">
        <v>855</v>
      </c>
      <c r="B993" s="30" t="str">
        <f>IFERROR(VLOOKUP(A993,'NETSUITE ORIGINAL DATA'!$A$8:$J$957,2,FALSE),0)</f>
        <v>GT  Submarine - Yellow</v>
      </c>
      <c r="C993" s="6"/>
      <c r="D993" s="63">
        <f>IFERROR(VLOOKUP($A993,'ORION ORIGINAL DATA'!$A$231:$H$234,3,0),0)</f>
        <v>0</v>
      </c>
      <c r="E993" s="6">
        <f>IFERROR(VLOOKUP($A993,'ORION ORIGINAL DATA'!$A$237:$H$305,3,0),0)</f>
        <v>100</v>
      </c>
      <c r="F993" s="6">
        <f>SUMIF('ORION ORIGINAL DATA'!$A$8:$A$228,$A993,'ORION ORIGINAL DATA'!$C$8:$C$228)</f>
        <v>2831</v>
      </c>
      <c r="G993" s="8">
        <f t="shared" si="60"/>
        <v>2931</v>
      </c>
      <c r="H993" s="6">
        <f>SUMIF('NETSUITE ORIGINAL DATA'!$A$8:$A$5000,$A993,'NETSUITE ORIGINAL DATA'!$E$8:$E$5000)</f>
        <v>2931</v>
      </c>
      <c r="I993" s="66">
        <f t="shared" si="61"/>
        <v>0</v>
      </c>
      <c r="K993" s="63">
        <f>SUMIF('ORION ORIGINAL DATA'!$A$8:$A$305,$A993,'ORION ORIGINAL DATA'!$D$8:$D$305)+D993</f>
        <v>2614</v>
      </c>
      <c r="L993" s="6">
        <f>SUMIF('NETSUITE ORIGINAL DATA'!$A$8:$A$5000,$A993,'NETSUITE ORIGINAL DATA'!$G$8:$G$5000)</f>
        <v>2931</v>
      </c>
      <c r="M993" s="68">
        <f t="shared" si="62"/>
        <v>-317</v>
      </c>
      <c r="N993" s="6"/>
      <c r="O993" s="63">
        <f>SUMIF('ORION ORIGINAL DATA'!$A$8:$A$305,$A993,'ORION ORIGINAL DATA'!$E$8:$E$305)-D993</f>
        <v>317</v>
      </c>
      <c r="P993" s="6">
        <f>SUMIF('NETSUITE ORIGINAL DATA'!$A$8:$A$5000,$A993,'NETSUITE ORIGINAL DATA'!$E$8:$E$5000)-SUMIF('NETSUITE ORIGINAL DATA'!$A$8:$A$5000,$A993,'NETSUITE ORIGINAL DATA'!$G$8:$G$5000)</f>
        <v>0</v>
      </c>
      <c r="Q993" s="66">
        <f t="shared" si="63"/>
        <v>317</v>
      </c>
      <c r="R993" s="8"/>
    </row>
    <row r="994" spans="1:19" s="30" customFormat="1" x14ac:dyDescent="0.15">
      <c r="A994" s="15" t="s">
        <v>205</v>
      </c>
      <c r="B994" s="30" t="str">
        <f>IFERROR(VLOOKUP(A994,'NETSUITE ORIGINAL DATA'!$A$8:$J$957,2,FALSE),0)</f>
        <v>Dumper Construction Truck - Blue/Yellow</v>
      </c>
      <c r="C994" s="6"/>
      <c r="D994" s="63">
        <f>IFERROR(VLOOKUP($A994,'ORION ORIGINAL DATA'!$A$231:$H$234,3,0),0)</f>
        <v>0</v>
      </c>
      <c r="E994" s="6">
        <f>IFERROR(VLOOKUP($A994,'ORION ORIGINAL DATA'!$A$237:$H$305,3,0),0)</f>
        <v>94</v>
      </c>
      <c r="F994" s="6">
        <f>SUMIF('ORION ORIGINAL DATA'!$A$8:$A$228,$A994,'ORION ORIGINAL DATA'!$C$8:$C$228)</f>
        <v>2042</v>
      </c>
      <c r="G994" s="8">
        <f t="shared" si="60"/>
        <v>2136</v>
      </c>
      <c r="H994" s="6">
        <f>SUMIF('NETSUITE ORIGINAL DATA'!$A$8:$A$5000,$A994,'NETSUITE ORIGINAL DATA'!$E$8:$E$5000)</f>
        <v>2136</v>
      </c>
      <c r="I994" s="66">
        <f t="shared" si="61"/>
        <v>0</v>
      </c>
      <c r="K994" s="63">
        <f>SUMIF('ORION ORIGINAL DATA'!$A$8:$A$305,$A994,'ORION ORIGINAL DATA'!$D$8:$D$305)+D994</f>
        <v>513</v>
      </c>
      <c r="L994" s="6">
        <f>SUMIF('NETSUITE ORIGINAL DATA'!$A$8:$A$5000,$A994,'NETSUITE ORIGINAL DATA'!$G$8:$G$5000)</f>
        <v>1173</v>
      </c>
      <c r="M994" s="68">
        <f t="shared" si="62"/>
        <v>-660</v>
      </c>
      <c r="N994" s="6"/>
      <c r="O994" s="63">
        <f>SUMIF('ORION ORIGINAL DATA'!$A$8:$A$305,$A994,'ORION ORIGINAL DATA'!$E$8:$E$305)-D994</f>
        <v>1623</v>
      </c>
      <c r="P994" s="6">
        <f>SUMIF('NETSUITE ORIGINAL DATA'!$A$8:$A$5000,$A994,'NETSUITE ORIGINAL DATA'!$E$8:$E$5000)-SUMIF('NETSUITE ORIGINAL DATA'!$A$8:$A$5000,$A994,'NETSUITE ORIGINAL DATA'!$G$8:$G$5000)</f>
        <v>963</v>
      </c>
      <c r="Q994" s="66">
        <f t="shared" si="63"/>
        <v>660</v>
      </c>
      <c r="R994" s="8"/>
    </row>
    <row r="995" spans="1:19" s="39" customFormat="1" x14ac:dyDescent="0.15">
      <c r="A995" s="38" t="s">
        <v>39</v>
      </c>
      <c r="B995" s="39" t="str">
        <f>IFERROR(VLOOKUP(A995,'NETSUITE ORIGINAL DATA'!$A$8:$J$957,2,FALSE),0)</f>
        <v>DSH01R</v>
      </c>
      <c r="C995" s="40"/>
      <c r="D995" s="64">
        <f>IFERROR(VLOOKUP($A995,'ORION ORIGINAL DATA'!$A$231:$H$234,3,0),0)</f>
        <v>0</v>
      </c>
      <c r="E995" s="40">
        <f>IFERROR(VLOOKUP($A995,'ORION ORIGINAL DATA'!$A$237:$H$305,3,0),0)</f>
        <v>0</v>
      </c>
      <c r="F995" s="40">
        <f>SUMIF('ORION ORIGINAL DATA'!$A$8:$A$228,$A995,'ORION ORIGINAL DATA'!$C$8:$C$228)</f>
        <v>805</v>
      </c>
      <c r="G995" s="41">
        <f t="shared" si="60"/>
        <v>805</v>
      </c>
      <c r="H995" s="40">
        <f>SUMIF('NETSUITE ORIGINAL DATA'!$A$8:$A$5000,$A995,'NETSUITE ORIGINAL DATA'!$E$8:$E$5000)</f>
        <v>802</v>
      </c>
      <c r="I995" s="80">
        <f t="shared" si="61"/>
        <v>3</v>
      </c>
      <c r="K995" s="63">
        <f>SUMIF('ORION ORIGINAL DATA'!$A$8:$A$305,$A995,'ORION ORIGINAL DATA'!$D$8:$D$305)+D995</f>
        <v>805</v>
      </c>
      <c r="L995" s="40">
        <f>SUMIF('NETSUITE ORIGINAL DATA'!$A$8:$A$5000,$A995,'NETSUITE ORIGINAL DATA'!$G$8:$G$5000)</f>
        <v>802</v>
      </c>
      <c r="M995" s="81">
        <f t="shared" si="62"/>
        <v>3</v>
      </c>
      <c r="N995" s="40"/>
      <c r="O995" s="63">
        <f>SUMIF('ORION ORIGINAL DATA'!$A$8:$A$305,$A995,'ORION ORIGINAL DATA'!$E$8:$E$305)-D995</f>
        <v>0</v>
      </c>
      <c r="P995" s="40">
        <f>SUMIF('NETSUITE ORIGINAL DATA'!$A$8:$A$5000,$A995,'NETSUITE ORIGINAL DATA'!$E$8:$E$5000)-SUMIF('NETSUITE ORIGINAL DATA'!$A$8:$A$5000,$A995,'NETSUITE ORIGINAL DATA'!$G$8:$G$5000)</f>
        <v>0</v>
      </c>
      <c r="Q995" s="80">
        <f t="shared" si="63"/>
        <v>0</v>
      </c>
      <c r="R995" s="41"/>
      <c r="S995" s="39" t="s">
        <v>2176</v>
      </c>
    </row>
    <row r="996" spans="1:19" s="30" customFormat="1" x14ac:dyDescent="0.15">
      <c r="A996" s="15" t="s">
        <v>238</v>
      </c>
      <c r="B996" s="30" t="str">
        <f>IFERROR(VLOOKUP(A996,'NETSUITE ORIGINAL DATA'!$A$8:$J$957,2,FALSE),0)</f>
        <v>Scooper Construction Truck – Orange/Yellow</v>
      </c>
      <c r="C996" s="6"/>
      <c r="D996" s="63">
        <f>IFERROR(VLOOKUP($A996,'ORION ORIGINAL DATA'!$A$231:$H$234,3,0),0)</f>
        <v>0</v>
      </c>
      <c r="E996" s="6">
        <f>IFERROR(VLOOKUP($A996,'ORION ORIGINAL DATA'!$A$237:$H$305,3,0),0)</f>
        <v>88</v>
      </c>
      <c r="F996" s="6">
        <f>SUMIF('ORION ORIGINAL DATA'!$A$8:$A$228,$A996,'ORION ORIGINAL DATA'!$C$8:$C$228)</f>
        <v>3059</v>
      </c>
      <c r="G996" s="8">
        <f t="shared" si="60"/>
        <v>3147</v>
      </c>
      <c r="H996" s="6">
        <f>SUMIF('NETSUITE ORIGINAL DATA'!$A$8:$A$5000,$A996,'NETSUITE ORIGINAL DATA'!$E$8:$E$5000)</f>
        <v>3147</v>
      </c>
      <c r="I996" s="66">
        <f t="shared" si="61"/>
        <v>0</v>
      </c>
      <c r="K996" s="63">
        <f>SUMIF('ORION ORIGINAL DATA'!$A$8:$A$305,$A996,'ORION ORIGINAL DATA'!$D$8:$D$305)+D996</f>
        <v>606</v>
      </c>
      <c r="L996" s="6">
        <f>SUMIF('NETSUITE ORIGINAL DATA'!$A$8:$A$5000,$A996,'NETSUITE ORIGINAL DATA'!$G$8:$G$5000)</f>
        <v>1662</v>
      </c>
      <c r="M996" s="68">
        <f t="shared" si="62"/>
        <v>-1056</v>
      </c>
      <c r="N996" s="6"/>
      <c r="O996" s="63">
        <f>SUMIF('ORION ORIGINAL DATA'!$A$8:$A$305,$A996,'ORION ORIGINAL DATA'!$E$8:$E$305)-D996</f>
        <v>2541</v>
      </c>
      <c r="P996" s="6">
        <f>SUMIF('NETSUITE ORIGINAL DATA'!$A$8:$A$5000,$A996,'NETSUITE ORIGINAL DATA'!$E$8:$E$5000)-SUMIF('NETSUITE ORIGINAL DATA'!$A$8:$A$5000,$A996,'NETSUITE ORIGINAL DATA'!$G$8:$G$5000)</f>
        <v>1485</v>
      </c>
      <c r="Q996" s="66">
        <f t="shared" si="63"/>
        <v>1056</v>
      </c>
      <c r="R996" s="8"/>
    </row>
    <row r="997" spans="1:19" s="30" customFormat="1" x14ac:dyDescent="0.15">
      <c r="A997" s="15" t="s">
        <v>121</v>
      </c>
      <c r="B997" s="30" t="str">
        <f>IFERROR(VLOOKUP(A997,'NETSUITE ORIGINAL DATA'!$A$8:$J$957,2,FALSE),0)</f>
        <v>GT  Assorted Truck Sets:  Dump + Recycling Truck &amp; Fire Truck + School Bus</v>
      </c>
      <c r="C997" s="6"/>
      <c r="D997" s="63">
        <f>IFERROR(VLOOKUP($A997,'ORION ORIGINAL DATA'!$A$231:$H$234,3,0),0)</f>
        <v>0</v>
      </c>
      <c r="E997" s="6">
        <f>IFERROR(VLOOKUP($A997,'ORION ORIGINAL DATA'!$A$237:$H$305,3,0),0)</f>
        <v>0</v>
      </c>
      <c r="F997" s="6">
        <f>SUMIF('ORION ORIGINAL DATA'!$A$8:$A$228,$A997,'ORION ORIGINAL DATA'!$C$8:$C$228)</f>
        <v>0</v>
      </c>
      <c r="G997" s="8">
        <f t="shared" si="60"/>
        <v>0</v>
      </c>
      <c r="H997" s="6">
        <f>SUMIF('NETSUITE ORIGINAL DATA'!$A$8:$A$5000,$A997,'NETSUITE ORIGINAL DATA'!$E$8:$E$5000)</f>
        <v>0</v>
      </c>
      <c r="I997" s="66">
        <f t="shared" si="61"/>
        <v>0</v>
      </c>
      <c r="K997" s="63">
        <f>SUMIF('ORION ORIGINAL DATA'!$A$8:$A$305,$A997,'ORION ORIGINAL DATA'!$D$8:$D$305)+D997</f>
        <v>0</v>
      </c>
      <c r="L997" s="6">
        <f>SUMIF('NETSUITE ORIGINAL DATA'!$A$8:$A$5000,$A997,'NETSUITE ORIGINAL DATA'!$G$8:$G$5000)</f>
        <v>0</v>
      </c>
      <c r="M997" s="68">
        <f t="shared" si="62"/>
        <v>0</v>
      </c>
      <c r="N997" s="6"/>
      <c r="O997" s="63">
        <f>SUMIF('ORION ORIGINAL DATA'!$A$8:$A$305,$A997,'ORION ORIGINAL DATA'!$E$8:$E$305)-D997</f>
        <v>0</v>
      </c>
      <c r="P997" s="6">
        <f>SUMIF('NETSUITE ORIGINAL DATA'!$A$8:$A$5000,$A997,'NETSUITE ORIGINAL DATA'!$E$8:$E$5000)-SUMIF('NETSUITE ORIGINAL DATA'!$A$8:$A$5000,$A997,'NETSUITE ORIGINAL DATA'!$G$8:$G$5000)</f>
        <v>0</v>
      </c>
      <c r="Q997" s="66">
        <f t="shared" si="63"/>
        <v>0</v>
      </c>
      <c r="R997" s="8"/>
    </row>
    <row r="998" spans="1:19" x14ac:dyDescent="0.15">
      <c r="A998" s="14" t="s">
        <v>743</v>
      </c>
      <c r="B998" s="1" t="str">
        <f>IFERROR(VLOOKUP(A998,'NETSUITE ORIGINAL DATA'!$A$8:$J$957,2,FALSE),0)</f>
        <v>3/8", SB 20 carrier coreless, 100% cotton, block creel, bulk spools.</v>
      </c>
      <c r="C998" s="6"/>
      <c r="D998" s="63">
        <f>IFERROR(VLOOKUP($A998,'ORION ORIGINAL DATA'!$A$231:$H$234,3,0),0)</f>
        <v>0</v>
      </c>
      <c r="E998" s="6">
        <f>IFERROR(VLOOKUP($A998,'ORION ORIGINAL DATA'!$A$237:$H$305,3,0),0)</f>
        <v>0</v>
      </c>
      <c r="F998" s="6">
        <f>SUMIF('ORION ORIGINAL DATA'!$A$8:$A$228,$A998,'ORION ORIGINAL DATA'!$C$8:$C$228)</f>
        <v>0</v>
      </c>
      <c r="G998" s="8">
        <f t="shared" si="60"/>
        <v>0</v>
      </c>
      <c r="H998" s="2">
        <f>SUMIF('NETSUITE ORIGINAL DATA'!$A$8:$A$5000,$A998,'NETSUITE ORIGINAL DATA'!$E$8:$E$5000)</f>
        <v>0</v>
      </c>
      <c r="I998" s="66">
        <f t="shared" si="61"/>
        <v>0</v>
      </c>
      <c r="J998" s="1"/>
      <c r="K998" s="63">
        <f>SUMIF('ORION ORIGINAL DATA'!$A$8:$A$305,$A998,'ORION ORIGINAL DATA'!$D$8:$D$305)+D998</f>
        <v>0</v>
      </c>
      <c r="L998" s="2">
        <f>SUMIF('NETSUITE ORIGINAL DATA'!$A$8:$A$5000,$A998,'NETSUITE ORIGINAL DATA'!$G$8:$G$5000)</f>
        <v>0</v>
      </c>
      <c r="M998" s="68">
        <f t="shared" si="62"/>
        <v>0</v>
      </c>
      <c r="N998" s="6"/>
      <c r="O998" s="63">
        <f>SUMIF('ORION ORIGINAL DATA'!$A$8:$A$305,$A998,'ORION ORIGINAL DATA'!$E$8:$E$305)-D998</f>
        <v>0</v>
      </c>
      <c r="P998" s="6">
        <f>SUMIF('NETSUITE ORIGINAL DATA'!$A$8:$A$5000,$A998,'NETSUITE ORIGINAL DATA'!$E$8:$E$5000)-SUMIF('NETSUITE ORIGINAL DATA'!$A$8:$A$5000,$A998,'NETSUITE ORIGINAL DATA'!$G$8:$G$5000)</f>
        <v>0</v>
      </c>
      <c r="Q998" s="66">
        <f t="shared" si="63"/>
        <v>0</v>
      </c>
    </row>
    <row r="999" spans="1:19" s="30" customFormat="1" x14ac:dyDescent="0.15">
      <c r="A999" s="15" t="s">
        <v>199</v>
      </c>
      <c r="B999" s="30" t="str">
        <f>IFERROR(VLOOKUP(A999,'NETSUITE ORIGINAL DATA'!$A$8:$J$957,2,FALSE),0)</f>
        <v>Berry Plastics 4oz Recessed Container Lid (L302R) – trans-printed 5C, artwork from proof G1466844</v>
      </c>
      <c r="C999" s="6"/>
      <c r="D999" s="63">
        <f>IFERROR(VLOOKUP($A999,'ORION ORIGINAL DATA'!$A$231:$H$234,3,0),0)</f>
        <v>0</v>
      </c>
      <c r="E999" s="6">
        <f>IFERROR(VLOOKUP($A999,'ORION ORIGINAL DATA'!$A$237:$H$305,3,0),0)</f>
        <v>0</v>
      </c>
      <c r="F999" s="6">
        <f>SUMIF('ORION ORIGINAL DATA'!$A$8:$A$228,$A999,'ORION ORIGINAL DATA'!$C$8:$C$228)</f>
        <v>123984</v>
      </c>
      <c r="G999" s="8">
        <f t="shared" si="60"/>
        <v>123984</v>
      </c>
      <c r="H999" s="6">
        <f>SUMIF('NETSUITE ORIGINAL DATA'!$A$8:$A$5000,$A999,'NETSUITE ORIGINAL DATA'!$E$8:$E$5000)</f>
        <v>123984</v>
      </c>
      <c r="I999" s="66">
        <f t="shared" si="61"/>
        <v>0</v>
      </c>
      <c r="K999" s="63">
        <f>SUMIF('ORION ORIGINAL DATA'!$A$8:$A$305,$A999,'ORION ORIGINAL DATA'!$D$8:$D$305)+D999</f>
        <v>0</v>
      </c>
      <c r="L999" s="6">
        <f>SUMIF('NETSUITE ORIGINAL DATA'!$A$8:$A$5000,$A999,'NETSUITE ORIGINAL DATA'!$G$8:$G$5000)</f>
        <v>0</v>
      </c>
      <c r="M999" s="68">
        <f t="shared" si="62"/>
        <v>0</v>
      </c>
      <c r="N999" s="6"/>
      <c r="O999" s="63">
        <f>SUMIF('ORION ORIGINAL DATA'!$A$8:$A$305,$A999,'ORION ORIGINAL DATA'!$E$8:$E$305)-D999</f>
        <v>123984</v>
      </c>
      <c r="P999" s="6">
        <f>SUMIF('NETSUITE ORIGINAL DATA'!$A$8:$A$5000,$A999,'NETSUITE ORIGINAL DATA'!$E$8:$E$5000)-SUMIF('NETSUITE ORIGINAL DATA'!$A$8:$A$5000,$A999,'NETSUITE ORIGINAL DATA'!$G$8:$G$5000)</f>
        <v>123984</v>
      </c>
      <c r="Q999" s="66">
        <f t="shared" si="63"/>
        <v>0</v>
      </c>
      <c r="R999" s="8"/>
    </row>
    <row r="1000" spans="1:19" s="30" customFormat="1" x14ac:dyDescent="0.15">
      <c r="A1000" s="15" t="s">
        <v>198</v>
      </c>
      <c r="B1000" s="30" t="str">
        <f>IFERROR(VLOOKUP(A1000,'NETSUITE ORIGINAL DATA'!$A$8:$J$957,2,FALSE),0)</f>
        <v>CD04-CONT1: Berry Plastics 4oz Recessed Container (TT30204CP) – trans, unprinted</v>
      </c>
      <c r="C1000" s="6"/>
      <c r="D1000" s="63">
        <f>IFERROR(VLOOKUP($A1000,'ORION ORIGINAL DATA'!$A$231:$H$234,3,0),0)</f>
        <v>0</v>
      </c>
      <c r="E1000" s="6">
        <f>IFERROR(VLOOKUP($A1000,'ORION ORIGINAL DATA'!$A$237:$H$305,3,0),0)</f>
        <v>0</v>
      </c>
      <c r="F1000" s="6">
        <f>SUMIF('ORION ORIGINAL DATA'!$A$8:$A$228,$A1000,'ORION ORIGINAL DATA'!$C$8:$C$228)</f>
        <v>124440</v>
      </c>
      <c r="G1000" s="8">
        <f t="shared" si="60"/>
        <v>124440</v>
      </c>
      <c r="H1000" s="6">
        <f>SUMIF('NETSUITE ORIGINAL DATA'!$A$8:$A$5000,$A1000,'NETSUITE ORIGINAL DATA'!$E$8:$E$5000)</f>
        <v>124440</v>
      </c>
      <c r="I1000" s="66">
        <f t="shared" si="61"/>
        <v>0</v>
      </c>
      <c r="K1000" s="63">
        <f>SUMIF('ORION ORIGINAL DATA'!$A$8:$A$305,$A1000,'ORION ORIGINAL DATA'!$D$8:$D$305)+D1000</f>
        <v>0</v>
      </c>
      <c r="L1000" s="6">
        <f>SUMIF('NETSUITE ORIGINAL DATA'!$A$8:$A$5000,$A1000,'NETSUITE ORIGINAL DATA'!$G$8:$G$5000)</f>
        <v>0</v>
      </c>
      <c r="M1000" s="68">
        <f t="shared" si="62"/>
        <v>0</v>
      </c>
      <c r="N1000" s="6"/>
      <c r="O1000" s="63">
        <f>SUMIF('ORION ORIGINAL DATA'!$A$8:$A$305,$A1000,'ORION ORIGINAL DATA'!$E$8:$E$305)-D1000</f>
        <v>124440</v>
      </c>
      <c r="P1000" s="6">
        <f>SUMIF('NETSUITE ORIGINAL DATA'!$A$8:$A$5000,$A1000,'NETSUITE ORIGINAL DATA'!$E$8:$E$5000)-SUMIF('NETSUITE ORIGINAL DATA'!$A$8:$A$5000,$A1000,'NETSUITE ORIGINAL DATA'!$G$8:$G$5000)</f>
        <v>124440</v>
      </c>
      <c r="Q1000" s="66">
        <f t="shared" si="63"/>
        <v>0</v>
      </c>
      <c r="R1000" s="8"/>
    </row>
    <row r="1001" spans="1:19" x14ac:dyDescent="0.15">
      <c r="D1001" s="89"/>
      <c r="G1001" s="8">
        <f t="shared" ref="G1001:G1002" si="64">SUM(D1001:F1001)</f>
        <v>0</v>
      </c>
      <c r="H1001" s="2"/>
      <c r="I1001" s="66"/>
      <c r="J1001" s="1"/>
      <c r="K1001" s="89"/>
      <c r="L1001" s="2"/>
      <c r="M1001" s="68">
        <f t="shared" ref="M1001:M1002" si="65">K1001-L1001</f>
        <v>0</v>
      </c>
      <c r="O1001" s="63">
        <f>SUMIF('ORION ORIGINAL DATA'!$A$8:$A$305,$A1001,'ORION ORIGINAL DATA'!$E$8:$E$305)</f>
        <v>0</v>
      </c>
      <c r="P1001" s="6">
        <f>SUMIF('NETSUITE ORIGINAL DATA'!$A$8:$A$5000,$A1001,'NETSUITE ORIGINAL DATA'!$E$8:$E$5000)-SUMIF('NETSUITE ORIGINAL DATA'!$A$8:$A$5000,$A1001,'NETSUITE ORIGINAL DATA'!$G$8:$G$5000)</f>
        <v>0</v>
      </c>
      <c r="Q1001" s="66">
        <f t="shared" ref="Q1001:Q1002" si="66">SUM(O1001-P1001)</f>
        <v>0</v>
      </c>
    </row>
    <row r="1002" spans="1:19" x14ac:dyDescent="0.15">
      <c r="C1002" s="11"/>
      <c r="D1002" s="90"/>
      <c r="E1002" s="4"/>
      <c r="F1002" s="5"/>
      <c r="G1002" s="11">
        <f t="shared" si="64"/>
        <v>0</v>
      </c>
      <c r="H1002" s="4"/>
      <c r="I1002" s="85"/>
      <c r="J1002" s="92"/>
      <c r="K1002" s="4"/>
      <c r="L1002" s="4"/>
      <c r="M1002" s="91">
        <f t="shared" si="65"/>
        <v>0</v>
      </c>
      <c r="N1002" s="66"/>
      <c r="O1002" s="91">
        <f>SUMIF('ORION ORIGINAL DATA'!$A$8:$A$305,$A1002,'ORION ORIGINAL DATA'!$E$8:$E$305)</f>
        <v>0</v>
      </c>
      <c r="P1002" s="94">
        <f>SUMIF('NETSUITE ORIGINAL DATA'!$A$8:$A$5000,$A1002,'NETSUITE ORIGINAL DATA'!$E$8:$E$5000)-SUMIF('NETSUITE ORIGINAL DATA'!$A$8:$A$5000,$A1002,'NETSUITE ORIGINAL DATA'!$G$8:$G$5000)</f>
        <v>0</v>
      </c>
      <c r="Q1002" s="87">
        <f t="shared" si="66"/>
        <v>0</v>
      </c>
      <c r="R1002" s="24"/>
    </row>
    <row r="1003" spans="1:19" x14ac:dyDescent="0.15">
      <c r="B1003" s="25"/>
      <c r="C1003" s="6"/>
      <c r="D1003" s="63">
        <f t="shared" ref="D1003:I1003" si="67">SUM(D11:D1002)</f>
        <v>144</v>
      </c>
      <c r="E1003" s="63">
        <f t="shared" si="67"/>
        <v>6186</v>
      </c>
      <c r="F1003" s="63">
        <f t="shared" si="67"/>
        <v>553539</v>
      </c>
      <c r="G1003" s="63">
        <f t="shared" si="67"/>
        <v>559869</v>
      </c>
      <c r="H1003" s="63">
        <f t="shared" si="67"/>
        <v>562573.84700000007</v>
      </c>
      <c r="I1003" s="63">
        <f t="shared" si="67"/>
        <v>-2704.8469999999998</v>
      </c>
      <c r="J1003" s="1"/>
      <c r="K1003" s="63">
        <f>SUM(K11:K1002)</f>
        <v>44620</v>
      </c>
      <c r="L1003" s="63">
        <f>SUM(L11:L1002)</f>
        <v>48679</v>
      </c>
      <c r="M1003" s="63">
        <f>SUM(M11:M1002)</f>
        <v>-4059</v>
      </c>
      <c r="N1003" s="68"/>
      <c r="O1003" s="56">
        <f t="shared" ref="O1003:Q1003" si="68">SUM(O11:O1002)</f>
        <v>515249</v>
      </c>
      <c r="P1003" s="63">
        <f t="shared" si="68"/>
        <v>513894.84700000001</v>
      </c>
      <c r="Q1003" s="63">
        <f t="shared" si="68"/>
        <v>1354.1530000000002</v>
      </c>
    </row>
    <row r="1004" spans="1:19" s="2" customFormat="1" x14ac:dyDescent="0.15">
      <c r="A1004" s="26"/>
      <c r="B1004" s="27" t="s">
        <v>969</v>
      </c>
      <c r="C1004" s="50"/>
      <c r="D1004" s="86">
        <f>-SUM('ORION ORIGINAL DATA'!C230:C234)+D1003</f>
        <v>0</v>
      </c>
      <c r="E1004" s="7">
        <f>-SUM('ORION ORIGINAL DATA'!C237:C305)+E1003</f>
        <v>0</v>
      </c>
      <c r="F1004" s="7">
        <f>SUM('ORION ORIGINAL DATA'!C8:C228)-F1003</f>
        <v>0</v>
      </c>
      <c r="G1004" s="7">
        <f>SUM('ORION ORIGINAL DATA'!C8:C305)-G1003</f>
        <v>0</v>
      </c>
      <c r="H1004" s="7">
        <f>SUM('NETSUITE ORIGINAL DATA'!E989)-H1003</f>
        <v>0</v>
      </c>
      <c r="I1004" s="88">
        <f>SUM(G1003-H1003)-I1003</f>
        <v>-6.730260793119669E-11</v>
      </c>
      <c r="K1004" s="86">
        <f>SUM('ORION ORIGINAL DATA'!D8:D305)-K1003+D1003</f>
        <v>0</v>
      </c>
      <c r="L1004" s="7">
        <f>SUM('NETSUITE ORIGINAL DATA'!G989)-L1003</f>
        <v>0</v>
      </c>
      <c r="M1004" s="86">
        <f>SUM(K1003-L1003)-M1003</f>
        <v>0</v>
      </c>
      <c r="N1004" s="68"/>
      <c r="O1004" s="7">
        <f>SUM('ORION ORIGINAL DATA'!E8:E305)-O1003-D1003</f>
        <v>0</v>
      </c>
      <c r="P1004" s="7">
        <f>SUM('NETSUITE ORIGINAL DATA'!E989-'NETSUITE ORIGINAL DATA'!G989)-P1003</f>
        <v>0</v>
      </c>
      <c r="Q1004" s="88">
        <f>SUM(I1003-M1003)-Q1003</f>
        <v>0</v>
      </c>
      <c r="R1004" s="56"/>
    </row>
    <row r="1005" spans="1:19" x14ac:dyDescent="0.15">
      <c r="B1005" s="27" t="s">
        <v>969</v>
      </c>
      <c r="D1005" s="142"/>
      <c r="E1005" s="142"/>
      <c r="F1005" s="142"/>
      <c r="G1005" s="143"/>
      <c r="H1005" s="7"/>
      <c r="I1005" s="142"/>
      <c r="J1005" s="1"/>
      <c r="K1005" s="7"/>
      <c r="L1005" s="7">
        <f>SUM(H1003-P1003)-L1003</f>
        <v>5.8207660913467407E-11</v>
      </c>
      <c r="M1005" s="7"/>
      <c r="O1005" s="142">
        <f>SUM(G1003-K1003)-O1003</f>
        <v>0</v>
      </c>
      <c r="P1005" s="142">
        <f>SUM(H1003-L1003)-P1003</f>
        <v>0</v>
      </c>
      <c r="Q1005" s="142">
        <f>SUM(I1003-M1003)-Q1003</f>
        <v>0</v>
      </c>
    </row>
    <row r="1006" spans="1:19" x14ac:dyDescent="0.15">
      <c r="D1006" s="3"/>
      <c r="E1006" s="3"/>
      <c r="G1006" s="1"/>
      <c r="H1006" s="2"/>
      <c r="J1006" s="1"/>
      <c r="L1006" s="2"/>
      <c r="M1006" s="2"/>
    </row>
    <row r="1007" spans="1:19" x14ac:dyDescent="0.15">
      <c r="D1007" s="3"/>
      <c r="E1007" s="3"/>
      <c r="G1007" s="1"/>
      <c r="H1007" s="2"/>
      <c r="J1007" s="1"/>
      <c r="L1007" s="2"/>
      <c r="M1007" s="2"/>
    </row>
    <row r="1008" spans="1:19" x14ac:dyDescent="0.15">
      <c r="D1008" s="3"/>
      <c r="E1008" s="3"/>
      <c r="G1008" s="1"/>
      <c r="H1008" s="2"/>
      <c r="J1008" s="1"/>
      <c r="L1008" s="2"/>
      <c r="M1008" s="2"/>
    </row>
    <row r="1009" spans="4:13" x14ac:dyDescent="0.15">
      <c r="D1009" s="3"/>
      <c r="E1009" s="3"/>
      <c r="G1009" s="1"/>
      <c r="H1009" s="2"/>
      <c r="J1009" s="1"/>
      <c r="L1009" s="2"/>
      <c r="M1009" s="2"/>
    </row>
    <row r="1010" spans="4:13" x14ac:dyDescent="0.15">
      <c r="D1010" s="3"/>
      <c r="E1010" s="3"/>
      <c r="H1010" s="2"/>
      <c r="L1010" s="2"/>
      <c r="M1010" s="2"/>
    </row>
    <row r="1011" spans="4:13" x14ac:dyDescent="0.15">
      <c r="D1011" s="3"/>
      <c r="E1011" s="3"/>
      <c r="H1011" s="2"/>
      <c r="L1011" s="2"/>
      <c r="M1011" s="2"/>
    </row>
    <row r="1012" spans="4:13" x14ac:dyDescent="0.15">
      <c r="D1012" s="3"/>
      <c r="E1012" s="3"/>
      <c r="H1012" s="2"/>
      <c r="L1012" s="2"/>
      <c r="M1012" s="2"/>
    </row>
    <row r="1013" spans="4:13" x14ac:dyDescent="0.15">
      <c r="D1013" s="3"/>
      <c r="E1013" s="3"/>
      <c r="H1013" s="2"/>
      <c r="L1013" s="2"/>
      <c r="M1013" s="2"/>
    </row>
    <row r="1014" spans="4:13" x14ac:dyDescent="0.15">
      <c r="D1014" s="3"/>
      <c r="E1014" s="3"/>
      <c r="H1014" s="2"/>
      <c r="L1014" s="2"/>
      <c r="M1014" s="2"/>
    </row>
    <row r="1015" spans="4:13" x14ac:dyDescent="0.15">
      <c r="D1015" s="3"/>
      <c r="E1015" s="3"/>
      <c r="H1015" s="2"/>
      <c r="L1015" s="2"/>
      <c r="M1015" s="2"/>
    </row>
    <row r="1016" spans="4:13" x14ac:dyDescent="0.15">
      <c r="D1016" s="3"/>
      <c r="E1016" s="3"/>
      <c r="H1016" s="2"/>
      <c r="L1016" s="2"/>
      <c r="M1016" s="2"/>
    </row>
    <row r="1017" spans="4:13" x14ac:dyDescent="0.15">
      <c r="D1017" s="3"/>
      <c r="E1017" s="3"/>
      <c r="H1017" s="2"/>
      <c r="L1017" s="2"/>
      <c r="M1017" s="2"/>
    </row>
    <row r="1018" spans="4:13" x14ac:dyDescent="0.15">
      <c r="D1018" s="3"/>
      <c r="E1018" s="3"/>
      <c r="H1018" s="2"/>
      <c r="L1018" s="2"/>
      <c r="M1018" s="2"/>
    </row>
    <row r="1019" spans="4:13" x14ac:dyDescent="0.15">
      <c r="D1019" s="3"/>
      <c r="E1019" s="3"/>
      <c r="H1019" s="2"/>
      <c r="L1019" s="2"/>
      <c r="M1019" s="2"/>
    </row>
    <row r="1020" spans="4:13" x14ac:dyDescent="0.15">
      <c r="D1020" s="3"/>
      <c r="E1020" s="3"/>
      <c r="H1020" s="2"/>
      <c r="L1020" s="2"/>
      <c r="M1020" s="2"/>
    </row>
    <row r="1021" spans="4:13" x14ac:dyDescent="0.15">
      <c r="D1021" s="3"/>
      <c r="E1021" s="3"/>
      <c r="H1021" s="2"/>
      <c r="L1021" s="2"/>
      <c r="M1021" s="2"/>
    </row>
    <row r="1022" spans="4:13" x14ac:dyDescent="0.15">
      <c r="D1022" s="3"/>
      <c r="E1022" s="3"/>
      <c r="H1022" s="2"/>
      <c r="L1022" s="2"/>
      <c r="M1022" s="2"/>
    </row>
    <row r="1023" spans="4:13" x14ac:dyDescent="0.15">
      <c r="D1023" s="3"/>
      <c r="E1023" s="3"/>
      <c r="H1023" s="2"/>
      <c r="L1023" s="2"/>
      <c r="M1023" s="2"/>
    </row>
    <row r="1024" spans="4:13" x14ac:dyDescent="0.15">
      <c r="D1024" s="3"/>
      <c r="E1024" s="3"/>
      <c r="H1024" s="2"/>
      <c r="L1024" s="2"/>
      <c r="M1024" s="2"/>
    </row>
    <row r="1025" spans="4:13" x14ac:dyDescent="0.15">
      <c r="D1025" s="3"/>
      <c r="E1025" s="3"/>
      <c r="H1025" s="2"/>
      <c r="L1025" s="2"/>
      <c r="M1025" s="2"/>
    </row>
    <row r="1026" spans="4:13" x14ac:dyDescent="0.15">
      <c r="D1026" s="3"/>
      <c r="E1026" s="3"/>
      <c r="H1026" s="2"/>
      <c r="L1026" s="2"/>
      <c r="M1026" s="2"/>
    </row>
    <row r="1027" spans="4:13" x14ac:dyDescent="0.15">
      <c r="D1027" s="3"/>
      <c r="E1027" s="3"/>
      <c r="H1027" s="2"/>
      <c r="L1027" s="2"/>
      <c r="M1027" s="2"/>
    </row>
    <row r="1028" spans="4:13" x14ac:dyDescent="0.15">
      <c r="D1028" s="3"/>
      <c r="E1028" s="3"/>
      <c r="H1028" s="2"/>
      <c r="L1028" s="2"/>
      <c r="M1028" s="2"/>
    </row>
    <row r="1029" spans="4:13" x14ac:dyDescent="0.15">
      <c r="D1029" s="3"/>
      <c r="E1029" s="3"/>
      <c r="H1029" s="2"/>
      <c r="L1029" s="2"/>
      <c r="M1029" s="2"/>
    </row>
    <row r="1030" spans="4:13" x14ac:dyDescent="0.15">
      <c r="D1030" s="3"/>
      <c r="E1030" s="3"/>
      <c r="H1030" s="2"/>
      <c r="L1030" s="2"/>
      <c r="M1030" s="2"/>
    </row>
    <row r="1031" spans="4:13" x14ac:dyDescent="0.15">
      <c r="D1031" s="3"/>
      <c r="E1031" s="3"/>
      <c r="H1031" s="2"/>
      <c r="L1031" s="2"/>
      <c r="M1031" s="2"/>
    </row>
    <row r="1032" spans="4:13" x14ac:dyDescent="0.15">
      <c r="D1032" s="3"/>
      <c r="E1032" s="3"/>
      <c r="H1032" s="2"/>
      <c r="L1032" s="2"/>
      <c r="M1032" s="2"/>
    </row>
    <row r="1033" spans="4:13" x14ac:dyDescent="0.15">
      <c r="D1033" s="3"/>
      <c r="E1033" s="3"/>
      <c r="H1033" s="2"/>
      <c r="L1033" s="2"/>
      <c r="M1033" s="2"/>
    </row>
    <row r="1034" spans="4:13" x14ac:dyDescent="0.15">
      <c r="D1034" s="3"/>
      <c r="E1034" s="3"/>
      <c r="H1034" s="2"/>
      <c r="L1034" s="2"/>
      <c r="M1034" s="2"/>
    </row>
    <row r="1035" spans="4:13" x14ac:dyDescent="0.15">
      <c r="D1035" s="3"/>
      <c r="E1035" s="3"/>
      <c r="H1035" s="2"/>
      <c r="L1035" s="2"/>
      <c r="M1035" s="2"/>
    </row>
    <row r="1036" spans="4:13" x14ac:dyDescent="0.15">
      <c r="D1036" s="3"/>
      <c r="E1036" s="3"/>
      <c r="H1036" s="2"/>
      <c r="L1036" s="2"/>
      <c r="M1036" s="2"/>
    </row>
    <row r="1037" spans="4:13" x14ac:dyDescent="0.15">
      <c r="D1037" s="3"/>
      <c r="E1037" s="3"/>
      <c r="H1037" s="2"/>
      <c r="L1037" s="2"/>
      <c r="M1037" s="2"/>
    </row>
    <row r="1038" spans="4:13" x14ac:dyDescent="0.15">
      <c r="D1038" s="3"/>
      <c r="E1038" s="3"/>
      <c r="H1038" s="2"/>
      <c r="L1038" s="2"/>
      <c r="M1038" s="2"/>
    </row>
    <row r="1039" spans="4:13" x14ac:dyDescent="0.15">
      <c r="D1039" s="3"/>
      <c r="E1039" s="3"/>
      <c r="H1039" s="2"/>
      <c r="L1039" s="2"/>
      <c r="M1039" s="2"/>
    </row>
    <row r="1040" spans="4:13" x14ac:dyDescent="0.15">
      <c r="D1040" s="3"/>
      <c r="E1040" s="3"/>
      <c r="H1040" s="2"/>
      <c r="L1040" s="2"/>
      <c r="M1040" s="2"/>
    </row>
    <row r="1041" spans="4:13" x14ac:dyDescent="0.15">
      <c r="D1041" s="3"/>
      <c r="E1041" s="3"/>
      <c r="H1041" s="2"/>
      <c r="L1041" s="2"/>
      <c r="M1041" s="2"/>
    </row>
    <row r="1042" spans="4:13" x14ac:dyDescent="0.15">
      <c r="D1042" s="3"/>
      <c r="E1042" s="3"/>
      <c r="H1042" s="2"/>
      <c r="L1042" s="2"/>
      <c r="M1042" s="2"/>
    </row>
    <row r="1043" spans="4:13" x14ac:dyDescent="0.15">
      <c r="D1043" s="3"/>
      <c r="E1043" s="3"/>
      <c r="H1043" s="2"/>
      <c r="L1043" s="2"/>
      <c r="M1043" s="2"/>
    </row>
    <row r="1044" spans="4:13" x14ac:dyDescent="0.15">
      <c r="D1044" s="3"/>
      <c r="E1044" s="3"/>
      <c r="H1044" s="2"/>
      <c r="L1044" s="2"/>
      <c r="M1044" s="2"/>
    </row>
    <row r="1045" spans="4:13" x14ac:dyDescent="0.15">
      <c r="D1045" s="3"/>
      <c r="E1045" s="3"/>
      <c r="H1045" s="2"/>
      <c r="L1045" s="2"/>
      <c r="M1045" s="2"/>
    </row>
    <row r="1046" spans="4:13" x14ac:dyDescent="0.15">
      <c r="D1046" s="3"/>
      <c r="E1046" s="3"/>
      <c r="H1046" s="2"/>
      <c r="L1046" s="2"/>
      <c r="M1046" s="2"/>
    </row>
    <row r="1047" spans="4:13" x14ac:dyDescent="0.15">
      <c r="D1047" s="3"/>
      <c r="E1047" s="3"/>
      <c r="H1047" s="2"/>
      <c r="L1047" s="2"/>
      <c r="M1047" s="2"/>
    </row>
    <row r="1048" spans="4:13" x14ac:dyDescent="0.15">
      <c r="D1048" s="3"/>
      <c r="E1048" s="3"/>
      <c r="H1048" s="2"/>
      <c r="L1048" s="2"/>
      <c r="M1048" s="2"/>
    </row>
    <row r="1049" spans="4:13" x14ac:dyDescent="0.15">
      <c r="D1049" s="3"/>
      <c r="E1049" s="3"/>
      <c r="H1049" s="2"/>
      <c r="L1049" s="2"/>
      <c r="M1049" s="2"/>
    </row>
    <row r="1050" spans="4:13" x14ac:dyDescent="0.15">
      <c r="D1050" s="3"/>
      <c r="E1050" s="3"/>
      <c r="H1050" s="2"/>
      <c r="L1050" s="2"/>
      <c r="M1050" s="2"/>
    </row>
    <row r="1051" spans="4:13" x14ac:dyDescent="0.15">
      <c r="D1051" s="3"/>
      <c r="E1051" s="3"/>
      <c r="H1051" s="2"/>
      <c r="L1051" s="2"/>
      <c r="M1051" s="2"/>
    </row>
    <row r="1052" spans="4:13" x14ac:dyDescent="0.15">
      <c r="D1052" s="3"/>
      <c r="E1052" s="3"/>
      <c r="H1052" s="2"/>
      <c r="L1052" s="2"/>
      <c r="M1052" s="2"/>
    </row>
    <row r="1053" spans="4:13" x14ac:dyDescent="0.15">
      <c r="D1053" s="3"/>
      <c r="E1053" s="3"/>
      <c r="H1053" s="2"/>
      <c r="L1053" s="2"/>
      <c r="M1053" s="2"/>
    </row>
    <row r="1054" spans="4:13" x14ac:dyDescent="0.15">
      <c r="D1054" s="3"/>
      <c r="E1054" s="3"/>
      <c r="H1054" s="2"/>
      <c r="L1054" s="2"/>
      <c r="M1054" s="2"/>
    </row>
    <row r="1055" spans="4:13" x14ac:dyDescent="0.15">
      <c r="D1055" s="3"/>
      <c r="E1055" s="3"/>
      <c r="H1055" s="2"/>
      <c r="L1055" s="2"/>
      <c r="M1055" s="2"/>
    </row>
    <row r="1056" spans="4:13" x14ac:dyDescent="0.15">
      <c r="D1056" s="3"/>
      <c r="E1056" s="3"/>
      <c r="H1056" s="2"/>
      <c r="L1056" s="2"/>
      <c r="M1056" s="2"/>
    </row>
    <row r="1057" spans="4:13" x14ac:dyDescent="0.15">
      <c r="D1057" s="3"/>
      <c r="E1057" s="3"/>
      <c r="H1057" s="2"/>
      <c r="L1057" s="2"/>
      <c r="M1057" s="2"/>
    </row>
    <row r="1058" spans="4:13" x14ac:dyDescent="0.15">
      <c r="D1058" s="3"/>
      <c r="E1058" s="3"/>
      <c r="H1058" s="2"/>
      <c r="L1058" s="2"/>
      <c r="M1058" s="2"/>
    </row>
    <row r="1059" spans="4:13" x14ac:dyDescent="0.15">
      <c r="D1059" s="3"/>
      <c r="E1059" s="3"/>
      <c r="H1059" s="2"/>
      <c r="L1059" s="2"/>
      <c r="M1059" s="2"/>
    </row>
    <row r="1060" spans="4:13" x14ac:dyDescent="0.15">
      <c r="D1060" s="3"/>
      <c r="E1060" s="3"/>
    </row>
    <row r="1061" spans="4:13" x14ac:dyDescent="0.15">
      <c r="D1061" s="3"/>
      <c r="E1061" s="3"/>
    </row>
    <row r="1062" spans="4:13" x14ac:dyDescent="0.15">
      <c r="D1062" s="3"/>
      <c r="E1062" s="3"/>
    </row>
    <row r="1063" spans="4:13" x14ac:dyDescent="0.15">
      <c r="D1063" s="3"/>
      <c r="E1063" s="3"/>
    </row>
    <row r="1064" spans="4:13" x14ac:dyDescent="0.15">
      <c r="D1064" s="3"/>
      <c r="E1064" s="3"/>
    </row>
    <row r="1065" spans="4:13" x14ac:dyDescent="0.15">
      <c r="D1065" s="3"/>
      <c r="E1065" s="3"/>
    </row>
    <row r="1066" spans="4:13" x14ac:dyDescent="0.15">
      <c r="D1066" s="3"/>
      <c r="E1066" s="3"/>
    </row>
    <row r="1067" spans="4:13" x14ac:dyDescent="0.15">
      <c r="D1067" s="3"/>
      <c r="E1067" s="3"/>
    </row>
    <row r="1068" spans="4:13" x14ac:dyDescent="0.15">
      <c r="D1068" s="3"/>
      <c r="E1068" s="3"/>
    </row>
    <row r="1069" spans="4:13" x14ac:dyDescent="0.15">
      <c r="D1069" s="3"/>
      <c r="E1069" s="3"/>
    </row>
    <row r="1070" spans="4:13" x14ac:dyDescent="0.15">
      <c r="D1070" s="3"/>
      <c r="E1070" s="3"/>
    </row>
    <row r="1071" spans="4:13" x14ac:dyDescent="0.15">
      <c r="D1071" s="3"/>
      <c r="E1071" s="3"/>
    </row>
    <row r="1072" spans="4:13" x14ac:dyDescent="0.15">
      <c r="D1072" s="3"/>
      <c r="E1072" s="3"/>
    </row>
    <row r="1073" spans="4:5" x14ac:dyDescent="0.15">
      <c r="D1073" s="3"/>
      <c r="E1073" s="3"/>
    </row>
    <row r="1074" spans="4:5" x14ac:dyDescent="0.15">
      <c r="D1074" s="3"/>
      <c r="E1074" s="3"/>
    </row>
    <row r="1075" spans="4:5" x14ac:dyDescent="0.15">
      <c r="D1075" s="3"/>
      <c r="E1075" s="3"/>
    </row>
    <row r="1076" spans="4:5" x14ac:dyDescent="0.15">
      <c r="D1076" s="3"/>
      <c r="E1076" s="3"/>
    </row>
    <row r="1077" spans="4:5" x14ac:dyDescent="0.15">
      <c r="D1077" s="3"/>
      <c r="E1077" s="3"/>
    </row>
    <row r="1078" spans="4:5" x14ac:dyDescent="0.15">
      <c r="D1078" s="3"/>
      <c r="E1078" s="3"/>
    </row>
    <row r="1079" spans="4:5" x14ac:dyDescent="0.15">
      <c r="D1079" s="3"/>
      <c r="E1079" s="3"/>
    </row>
    <row r="1080" spans="4:5" x14ac:dyDescent="0.15">
      <c r="D1080" s="3"/>
      <c r="E1080" s="3"/>
    </row>
    <row r="1081" spans="4:5" x14ac:dyDescent="0.15">
      <c r="D1081" s="3"/>
      <c r="E1081" s="3"/>
    </row>
    <row r="1082" spans="4:5" x14ac:dyDescent="0.15">
      <c r="D1082" s="3"/>
      <c r="E1082" s="3"/>
    </row>
    <row r="1083" spans="4:5" x14ac:dyDescent="0.15">
      <c r="D1083" s="3"/>
      <c r="E1083" s="3"/>
    </row>
    <row r="1084" spans="4:5" x14ac:dyDescent="0.15">
      <c r="D1084" s="3"/>
      <c r="E1084" s="3"/>
    </row>
    <row r="1085" spans="4:5" x14ac:dyDescent="0.15">
      <c r="D1085" s="3"/>
      <c r="E1085" s="3"/>
    </row>
    <row r="1086" spans="4:5" x14ac:dyDescent="0.15">
      <c r="D1086" s="3"/>
      <c r="E1086" s="3"/>
    </row>
    <row r="1087" spans="4:5" x14ac:dyDescent="0.15">
      <c r="D1087" s="3"/>
      <c r="E1087" s="3"/>
    </row>
    <row r="1088" spans="4:5" x14ac:dyDescent="0.15">
      <c r="D1088" s="3"/>
      <c r="E1088" s="3"/>
    </row>
    <row r="1089" spans="4:5" x14ac:dyDescent="0.15">
      <c r="D1089" s="3"/>
      <c r="E1089" s="3"/>
    </row>
    <row r="1090" spans="4:5" x14ac:dyDescent="0.15">
      <c r="D1090" s="3"/>
      <c r="E1090" s="3"/>
    </row>
    <row r="1091" spans="4:5" x14ac:dyDescent="0.15">
      <c r="D1091" s="3"/>
      <c r="E1091" s="3"/>
    </row>
    <row r="1092" spans="4:5" x14ac:dyDescent="0.15">
      <c r="D1092" s="3"/>
      <c r="E1092" s="3"/>
    </row>
    <row r="1093" spans="4:5" x14ac:dyDescent="0.15">
      <c r="D1093" s="3"/>
      <c r="E1093" s="3"/>
    </row>
    <row r="1094" spans="4:5" x14ac:dyDescent="0.15">
      <c r="D1094" s="3"/>
      <c r="E1094" s="3"/>
    </row>
  </sheetData>
  <autoFilter ref="A10:T959">
    <sortState ref="A11:T1000">
      <sortCondition descending="1" ref="Q10:Q959"/>
    </sortState>
  </autoFilter>
  <mergeCells count="1">
    <mergeCell ref="A1:Q2"/>
  </mergeCells>
  <conditionalFormatting sqref="A941">
    <cfRule type="duplicateValues" dxfId="12" priority="15" stopIfTrue="1"/>
  </conditionalFormatting>
  <conditionalFormatting sqref="A942:A943">
    <cfRule type="duplicateValues" dxfId="11" priority="14" stopIfTrue="1"/>
  </conditionalFormatting>
  <conditionalFormatting sqref="A949:A950">
    <cfRule type="duplicateValues" dxfId="10" priority="10" stopIfTrue="1"/>
  </conditionalFormatting>
  <conditionalFormatting sqref="A951">
    <cfRule type="duplicateValues" dxfId="9" priority="9" stopIfTrue="1"/>
  </conditionalFormatting>
  <conditionalFormatting sqref="A953:A955">
    <cfRule type="duplicateValues" dxfId="8" priority="7" stopIfTrue="1"/>
  </conditionalFormatting>
  <conditionalFormatting sqref="A956">
    <cfRule type="duplicateValues" dxfId="7" priority="6" stopIfTrue="1"/>
  </conditionalFormatting>
  <conditionalFormatting sqref="A957">
    <cfRule type="duplicateValues" dxfId="6" priority="5" stopIfTrue="1"/>
  </conditionalFormatting>
  <conditionalFormatting sqref="A944">
    <cfRule type="duplicateValues" dxfId="5" priority="16" stopIfTrue="1"/>
  </conditionalFormatting>
  <conditionalFormatting sqref="A945:A946">
    <cfRule type="duplicateValues" dxfId="4" priority="17" stopIfTrue="1"/>
  </conditionalFormatting>
  <conditionalFormatting sqref="A947:A948">
    <cfRule type="duplicateValues" dxfId="3" priority="18" stopIfTrue="1"/>
  </conditionalFormatting>
  <conditionalFormatting sqref="A952">
    <cfRule type="duplicateValues" dxfId="2" priority="19" stopIfTrue="1"/>
  </conditionalFormatting>
  <conditionalFormatting sqref="A958:A999">
    <cfRule type="duplicateValues" dxfId="1" priority="20" stopIfTrue="1"/>
  </conditionalFormatting>
  <conditionalFormatting sqref="A1000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9"/>
  <sheetViews>
    <sheetView workbookViewId="0">
      <pane ySplit="6" topLeftCell="A169" activePane="bottomLeft" state="frozen"/>
      <selection pane="bottomLeft" activeCell="G191" sqref="G191"/>
    </sheetView>
  </sheetViews>
  <sheetFormatPr baseColWidth="10" defaultColWidth="8.75" defaultRowHeight="11" x14ac:dyDescent="0.15"/>
  <cols>
    <col min="1" max="1" width="39.75" style="12" bestFit="1" customWidth="1"/>
    <col min="2" max="2" width="111.75" style="12" bestFit="1" customWidth="1"/>
    <col min="3" max="3" width="13.5" style="12" bestFit="1" customWidth="1"/>
    <col min="4" max="4" width="14" style="12" bestFit="1" customWidth="1"/>
    <col min="5" max="5" width="10.25" style="12" bestFit="1" customWidth="1"/>
    <col min="6" max="6" width="24.25" style="12" bestFit="1" customWidth="1"/>
    <col min="7" max="7" width="10.75" style="12" bestFit="1" customWidth="1"/>
    <col min="8" max="8" width="19.75" style="12" bestFit="1" customWidth="1"/>
    <col min="9" max="9" width="18.5" style="12" bestFit="1" customWidth="1"/>
    <col min="10" max="10" width="16.75" style="12" bestFit="1" customWidth="1"/>
    <col min="12" max="12" width="9.75" bestFit="1" customWidth="1"/>
  </cols>
  <sheetData>
    <row r="1" spans="1:10" ht="16" x14ac:dyDescent="0.2">
      <c r="A1" s="147" t="s">
        <v>985</v>
      </c>
      <c r="B1" s="147"/>
      <c r="C1" s="147"/>
      <c r="D1" s="147"/>
      <c r="E1" s="147"/>
      <c r="F1" s="147"/>
      <c r="G1" s="147"/>
      <c r="H1" s="147"/>
      <c r="I1" s="147"/>
      <c r="J1" s="147"/>
    </row>
    <row r="2" spans="1:10" ht="18" x14ac:dyDescent="0.2">
      <c r="A2" s="148" t="s">
        <v>986</v>
      </c>
      <c r="B2" s="148"/>
      <c r="C2" s="148"/>
      <c r="D2" s="148"/>
      <c r="E2" s="148"/>
      <c r="F2" s="148"/>
      <c r="G2" s="148"/>
      <c r="H2" s="148"/>
      <c r="I2" s="148"/>
      <c r="J2" s="148"/>
    </row>
    <row r="3" spans="1:10" ht="18" x14ac:dyDescent="0.2">
      <c r="A3" s="148" t="s">
        <v>2188</v>
      </c>
      <c r="B3" s="148"/>
      <c r="C3" s="148"/>
      <c r="D3" s="148"/>
      <c r="E3" s="148"/>
      <c r="F3" s="148"/>
      <c r="G3" s="148"/>
      <c r="H3" s="148"/>
      <c r="I3" s="148"/>
      <c r="J3" s="148"/>
    </row>
    <row r="4" spans="1:10" ht="18" x14ac:dyDescent="0.2">
      <c r="A4" s="148" t="s">
        <v>2189</v>
      </c>
      <c r="B4" s="148"/>
      <c r="C4" s="148"/>
      <c r="D4" s="148"/>
      <c r="E4" s="148"/>
      <c r="F4" s="148"/>
      <c r="G4" s="148"/>
      <c r="H4" s="148"/>
      <c r="I4" s="148"/>
      <c r="J4" s="148"/>
    </row>
    <row r="5" spans="1:10" ht="18" x14ac:dyDescent="0.2">
      <c r="A5" s="148" t="s">
        <v>987</v>
      </c>
      <c r="B5" s="148"/>
      <c r="C5" s="148"/>
      <c r="D5" s="148"/>
      <c r="E5" s="148"/>
      <c r="F5" s="148"/>
      <c r="G5" s="148"/>
      <c r="H5" s="148"/>
      <c r="I5" s="148"/>
      <c r="J5" s="148"/>
    </row>
    <row r="6" spans="1:10" x14ac:dyDescent="0.15">
      <c r="A6" s="99" t="s">
        <v>988</v>
      </c>
      <c r="B6" s="99" t="s">
        <v>989</v>
      </c>
      <c r="C6" s="100" t="s">
        <v>990</v>
      </c>
      <c r="D6" s="100" t="s">
        <v>991</v>
      </c>
      <c r="E6" s="100" t="s">
        <v>992</v>
      </c>
      <c r="F6" s="100" t="s">
        <v>993</v>
      </c>
      <c r="G6" s="100" t="s">
        <v>994</v>
      </c>
      <c r="H6" s="100" t="s">
        <v>995</v>
      </c>
      <c r="I6" s="100" t="s">
        <v>996</v>
      </c>
      <c r="J6" s="99" t="s">
        <v>997</v>
      </c>
    </row>
    <row r="7" spans="1:10" x14ac:dyDescent="0.15">
      <c r="A7" s="101" t="s">
        <v>998</v>
      </c>
      <c r="B7" s="102"/>
      <c r="C7" s="103"/>
      <c r="D7" s="104"/>
      <c r="E7" s="105"/>
      <c r="F7" s="106"/>
      <c r="G7" s="106"/>
      <c r="H7" s="105"/>
      <c r="I7" s="107"/>
      <c r="J7" s="102"/>
    </row>
    <row r="8" spans="1:10" x14ac:dyDescent="0.15">
      <c r="A8" s="108" t="s">
        <v>0</v>
      </c>
      <c r="B8" s="102" t="s">
        <v>999</v>
      </c>
      <c r="C8" s="103">
        <v>0</v>
      </c>
      <c r="D8" s="104">
        <f t="shared" ref="D8:D71" si="0">C8/1283103.13</f>
        <v>0</v>
      </c>
      <c r="E8" s="105">
        <v>0</v>
      </c>
      <c r="F8" s="105">
        <v>0</v>
      </c>
      <c r="G8" s="105">
        <v>0</v>
      </c>
      <c r="H8" s="105">
        <f t="shared" ref="H8:H71" si="1">(ROUND(G8,2) + ROUND(F8,2))</f>
        <v>0</v>
      </c>
      <c r="I8" s="107">
        <f t="shared" ref="I8:I71" si="2">(ROUND(E8,2)- ROUND(F8,2))</f>
        <v>0</v>
      </c>
      <c r="J8" s="102" t="s">
        <v>1000</v>
      </c>
    </row>
    <row r="9" spans="1:10" x14ac:dyDescent="0.15">
      <c r="A9" s="108" t="s">
        <v>1</v>
      </c>
      <c r="B9" s="102" t="s">
        <v>1001</v>
      </c>
      <c r="C9" s="103">
        <v>0</v>
      </c>
      <c r="D9" s="104">
        <f t="shared" si="0"/>
        <v>0</v>
      </c>
      <c r="E9" s="105">
        <v>4</v>
      </c>
      <c r="F9" s="105">
        <v>7</v>
      </c>
      <c r="G9" s="105">
        <v>0</v>
      </c>
      <c r="H9" s="105">
        <f t="shared" si="1"/>
        <v>7</v>
      </c>
      <c r="I9" s="107">
        <f t="shared" si="2"/>
        <v>-3</v>
      </c>
      <c r="J9" s="102" t="s">
        <v>1000</v>
      </c>
    </row>
    <row r="10" spans="1:10" x14ac:dyDescent="0.15">
      <c r="A10" s="108" t="s">
        <v>2</v>
      </c>
      <c r="B10" s="102" t="s">
        <v>1002</v>
      </c>
      <c r="C10" s="103"/>
      <c r="D10" s="104">
        <f t="shared" si="0"/>
        <v>0</v>
      </c>
      <c r="E10" s="105"/>
      <c r="F10" s="105">
        <v>0</v>
      </c>
      <c r="G10" s="105">
        <v>0</v>
      </c>
      <c r="H10" s="105">
        <f t="shared" si="1"/>
        <v>0</v>
      </c>
      <c r="I10" s="107">
        <f t="shared" si="2"/>
        <v>0</v>
      </c>
      <c r="J10" s="102"/>
    </row>
    <row r="11" spans="1:10" x14ac:dyDescent="0.15">
      <c r="A11" s="108" t="s">
        <v>3</v>
      </c>
      <c r="B11" s="102" t="s">
        <v>1003</v>
      </c>
      <c r="C11" s="103"/>
      <c r="D11" s="104">
        <f t="shared" si="0"/>
        <v>0</v>
      </c>
      <c r="E11" s="105"/>
      <c r="F11" s="105">
        <v>0</v>
      </c>
      <c r="G11" s="105">
        <v>0</v>
      </c>
      <c r="H11" s="105">
        <f t="shared" si="1"/>
        <v>0</v>
      </c>
      <c r="I11" s="107">
        <f t="shared" si="2"/>
        <v>0</v>
      </c>
      <c r="J11" s="102"/>
    </row>
    <row r="12" spans="1:10" x14ac:dyDescent="0.15">
      <c r="A12" s="108" t="s">
        <v>4</v>
      </c>
      <c r="B12" s="102" t="s">
        <v>1004</v>
      </c>
      <c r="C12" s="103">
        <v>11.9</v>
      </c>
      <c r="D12" s="104">
        <f t="shared" si="0"/>
        <v>9.2743909057411479E-6</v>
      </c>
      <c r="E12" s="105">
        <v>5</v>
      </c>
      <c r="F12" s="105">
        <v>0</v>
      </c>
      <c r="G12" s="105">
        <v>5</v>
      </c>
      <c r="H12" s="105">
        <f t="shared" si="1"/>
        <v>5</v>
      </c>
      <c r="I12" s="107">
        <f t="shared" si="2"/>
        <v>5</v>
      </c>
      <c r="J12" s="102" t="s">
        <v>1000</v>
      </c>
    </row>
    <row r="13" spans="1:10" x14ac:dyDescent="0.15">
      <c r="A13" s="108" t="s">
        <v>5</v>
      </c>
      <c r="B13" s="102" t="s">
        <v>1005</v>
      </c>
      <c r="C13" s="103"/>
      <c r="D13" s="104">
        <f t="shared" si="0"/>
        <v>0</v>
      </c>
      <c r="E13" s="105"/>
      <c r="F13" s="105">
        <v>0</v>
      </c>
      <c r="G13" s="105">
        <v>0</v>
      </c>
      <c r="H13" s="105">
        <f t="shared" si="1"/>
        <v>0</v>
      </c>
      <c r="I13" s="107">
        <f t="shared" si="2"/>
        <v>0</v>
      </c>
      <c r="J13" s="102"/>
    </row>
    <row r="14" spans="1:10" x14ac:dyDescent="0.15">
      <c r="A14" s="108" t="s">
        <v>6</v>
      </c>
      <c r="B14" s="102" t="s">
        <v>1006</v>
      </c>
      <c r="C14" s="103">
        <v>120.38</v>
      </c>
      <c r="D14" s="104">
        <f t="shared" si="0"/>
        <v>9.3819426658245318E-5</v>
      </c>
      <c r="E14" s="105">
        <v>43</v>
      </c>
      <c r="F14" s="105">
        <v>43</v>
      </c>
      <c r="G14" s="105">
        <v>12</v>
      </c>
      <c r="H14" s="105">
        <f t="shared" si="1"/>
        <v>55</v>
      </c>
      <c r="I14" s="107">
        <f t="shared" si="2"/>
        <v>0</v>
      </c>
      <c r="J14" s="102" t="s">
        <v>1000</v>
      </c>
    </row>
    <row r="15" spans="1:10" s="115" customFormat="1" x14ac:dyDescent="0.15">
      <c r="A15" s="116" t="s">
        <v>7</v>
      </c>
      <c r="B15" s="117" t="s">
        <v>1007</v>
      </c>
      <c r="C15" s="118">
        <v>42163.199999999997</v>
      </c>
      <c r="D15" s="119">
        <f t="shared" si="0"/>
        <v>3.2860336019911354E-2</v>
      </c>
      <c r="E15" s="120">
        <v>9760</v>
      </c>
      <c r="F15" s="120">
        <v>9038</v>
      </c>
      <c r="G15" s="120">
        <v>722</v>
      </c>
      <c r="H15" s="120">
        <f t="shared" si="1"/>
        <v>9760</v>
      </c>
      <c r="I15" s="121">
        <f t="shared" si="2"/>
        <v>722</v>
      </c>
      <c r="J15" s="117" t="s">
        <v>1000</v>
      </c>
    </row>
    <row r="16" spans="1:10" x14ac:dyDescent="0.15">
      <c r="A16" s="108" t="s">
        <v>8</v>
      </c>
      <c r="B16" s="102" t="s">
        <v>1008</v>
      </c>
      <c r="C16" s="103">
        <v>14.16</v>
      </c>
      <c r="D16" s="104">
        <f t="shared" si="0"/>
        <v>1.1035745817251652E-5</v>
      </c>
      <c r="E16" s="105">
        <v>6</v>
      </c>
      <c r="F16" s="105">
        <v>6</v>
      </c>
      <c r="G16" s="105">
        <v>0</v>
      </c>
      <c r="H16" s="105">
        <f t="shared" si="1"/>
        <v>6</v>
      </c>
      <c r="I16" s="107">
        <f t="shared" si="2"/>
        <v>0</v>
      </c>
      <c r="J16" s="102" t="s">
        <v>1000</v>
      </c>
    </row>
    <row r="17" spans="1:10" x14ac:dyDescent="0.15">
      <c r="A17" s="108" t="s">
        <v>9</v>
      </c>
      <c r="B17" s="102" t="s">
        <v>1009</v>
      </c>
      <c r="C17" s="103">
        <v>415.53</v>
      </c>
      <c r="D17" s="104">
        <f t="shared" si="0"/>
        <v>3.2384770193803519E-4</v>
      </c>
      <c r="E17" s="105">
        <v>197</v>
      </c>
      <c r="F17" s="105">
        <v>191</v>
      </c>
      <c r="G17" s="105">
        <v>6</v>
      </c>
      <c r="H17" s="105">
        <f t="shared" si="1"/>
        <v>197</v>
      </c>
      <c r="I17" s="107">
        <f t="shared" si="2"/>
        <v>6</v>
      </c>
      <c r="J17" s="102" t="s">
        <v>1000</v>
      </c>
    </row>
    <row r="18" spans="1:10" x14ac:dyDescent="0.15">
      <c r="A18" s="108" t="s">
        <v>10</v>
      </c>
      <c r="B18" s="102" t="s">
        <v>1010</v>
      </c>
      <c r="C18" s="103">
        <v>0</v>
      </c>
      <c r="D18" s="104">
        <f t="shared" si="0"/>
        <v>0</v>
      </c>
      <c r="E18" s="105">
        <v>0</v>
      </c>
      <c r="F18" s="105">
        <v>0</v>
      </c>
      <c r="G18" s="105">
        <v>0</v>
      </c>
      <c r="H18" s="105">
        <f t="shared" si="1"/>
        <v>0</v>
      </c>
      <c r="I18" s="107">
        <f t="shared" si="2"/>
        <v>0</v>
      </c>
      <c r="J18" s="102" t="s">
        <v>1000</v>
      </c>
    </row>
    <row r="19" spans="1:10" x14ac:dyDescent="0.15">
      <c r="A19" s="108" t="s">
        <v>11</v>
      </c>
      <c r="B19" s="102" t="s">
        <v>1011</v>
      </c>
      <c r="C19" s="103">
        <v>2701</v>
      </c>
      <c r="D19" s="104">
        <f t="shared" si="0"/>
        <v>2.1050529274291461E-3</v>
      </c>
      <c r="E19" s="105">
        <v>370</v>
      </c>
      <c r="F19" s="105">
        <v>172</v>
      </c>
      <c r="G19" s="105">
        <v>198</v>
      </c>
      <c r="H19" s="105">
        <f t="shared" si="1"/>
        <v>370</v>
      </c>
      <c r="I19" s="107">
        <f t="shared" si="2"/>
        <v>198</v>
      </c>
      <c r="J19" s="102" t="s">
        <v>1000</v>
      </c>
    </row>
    <row r="20" spans="1:10" x14ac:dyDescent="0.15">
      <c r="A20" s="108" t="s">
        <v>12</v>
      </c>
      <c r="B20" s="102" t="s">
        <v>1012</v>
      </c>
      <c r="C20" s="103"/>
      <c r="D20" s="104">
        <f t="shared" si="0"/>
        <v>0</v>
      </c>
      <c r="E20" s="105"/>
      <c r="F20" s="105">
        <v>673.92</v>
      </c>
      <c r="G20" s="105">
        <v>0</v>
      </c>
      <c r="H20" s="105">
        <f t="shared" si="1"/>
        <v>673.92</v>
      </c>
      <c r="I20" s="107">
        <f t="shared" si="2"/>
        <v>-673.92</v>
      </c>
      <c r="J20" s="102"/>
    </row>
    <row r="21" spans="1:10" x14ac:dyDescent="0.15">
      <c r="A21" s="108" t="s">
        <v>13</v>
      </c>
      <c r="B21" s="102" t="s">
        <v>1013</v>
      </c>
      <c r="C21" s="103"/>
      <c r="D21" s="104">
        <f t="shared" si="0"/>
        <v>0</v>
      </c>
      <c r="E21" s="105"/>
      <c r="F21" s="105">
        <v>701.92</v>
      </c>
      <c r="G21" s="105">
        <v>0</v>
      </c>
      <c r="H21" s="105">
        <f t="shared" si="1"/>
        <v>701.92</v>
      </c>
      <c r="I21" s="107">
        <f t="shared" si="2"/>
        <v>-701.92</v>
      </c>
      <c r="J21" s="102"/>
    </row>
    <row r="22" spans="1:10" x14ac:dyDescent="0.15">
      <c r="A22" s="108" t="s">
        <v>14</v>
      </c>
      <c r="B22" s="102" t="s">
        <v>1014</v>
      </c>
      <c r="C22" s="103"/>
      <c r="D22" s="104">
        <f t="shared" si="0"/>
        <v>0</v>
      </c>
      <c r="E22" s="105"/>
      <c r="F22" s="105">
        <v>664.92</v>
      </c>
      <c r="G22" s="105">
        <v>0</v>
      </c>
      <c r="H22" s="105">
        <f t="shared" si="1"/>
        <v>664.92</v>
      </c>
      <c r="I22" s="107">
        <f t="shared" si="2"/>
        <v>-664.92</v>
      </c>
      <c r="J22" s="102"/>
    </row>
    <row r="23" spans="1:10" x14ac:dyDescent="0.15">
      <c r="A23" s="108" t="s">
        <v>15</v>
      </c>
      <c r="B23" s="102" t="s">
        <v>1015</v>
      </c>
      <c r="C23" s="103"/>
      <c r="D23" s="104">
        <f t="shared" si="0"/>
        <v>0</v>
      </c>
      <c r="E23" s="105"/>
      <c r="F23" s="105">
        <v>0</v>
      </c>
      <c r="G23" s="105">
        <v>0</v>
      </c>
      <c r="H23" s="105">
        <f t="shared" si="1"/>
        <v>0</v>
      </c>
      <c r="I23" s="107">
        <f t="shared" si="2"/>
        <v>0</v>
      </c>
      <c r="J23" s="102"/>
    </row>
    <row r="24" spans="1:10" x14ac:dyDescent="0.15">
      <c r="A24" s="108" t="s">
        <v>16</v>
      </c>
      <c r="B24" s="102" t="s">
        <v>1016</v>
      </c>
      <c r="C24" s="103"/>
      <c r="D24" s="104">
        <f t="shared" si="0"/>
        <v>0</v>
      </c>
      <c r="E24" s="105"/>
      <c r="F24" s="105">
        <v>0</v>
      </c>
      <c r="G24" s="105">
        <v>0</v>
      </c>
      <c r="H24" s="105">
        <f t="shared" si="1"/>
        <v>0</v>
      </c>
      <c r="I24" s="107">
        <f t="shared" si="2"/>
        <v>0</v>
      </c>
      <c r="J24" s="102"/>
    </row>
    <row r="25" spans="1:10" x14ac:dyDescent="0.15">
      <c r="A25" s="108" t="s">
        <v>17</v>
      </c>
      <c r="B25" s="102" t="s">
        <v>1017</v>
      </c>
      <c r="C25" s="103"/>
      <c r="D25" s="104">
        <f t="shared" si="0"/>
        <v>0</v>
      </c>
      <c r="E25" s="105"/>
      <c r="F25" s="105">
        <v>0</v>
      </c>
      <c r="G25" s="105">
        <v>0</v>
      </c>
      <c r="H25" s="105">
        <f t="shared" si="1"/>
        <v>0</v>
      </c>
      <c r="I25" s="107">
        <f t="shared" si="2"/>
        <v>0</v>
      </c>
      <c r="J25" s="102"/>
    </row>
    <row r="26" spans="1:10" x14ac:dyDescent="0.15">
      <c r="A26" s="108" t="s">
        <v>18</v>
      </c>
      <c r="B26" s="102" t="s">
        <v>1018</v>
      </c>
      <c r="C26" s="103"/>
      <c r="D26" s="104">
        <f t="shared" si="0"/>
        <v>0</v>
      </c>
      <c r="E26" s="105"/>
      <c r="F26" s="105">
        <v>10789</v>
      </c>
      <c r="G26" s="105">
        <v>0</v>
      </c>
      <c r="H26" s="105">
        <f t="shared" si="1"/>
        <v>10789</v>
      </c>
      <c r="I26" s="107">
        <f t="shared" si="2"/>
        <v>-10789</v>
      </c>
      <c r="J26" s="102"/>
    </row>
    <row r="27" spans="1:10" x14ac:dyDescent="0.15">
      <c r="A27" s="108" t="s">
        <v>19</v>
      </c>
      <c r="B27" s="102" t="s">
        <v>1019</v>
      </c>
      <c r="C27" s="103"/>
      <c r="D27" s="104">
        <f t="shared" si="0"/>
        <v>0</v>
      </c>
      <c r="E27" s="105"/>
      <c r="F27" s="105">
        <v>33423</v>
      </c>
      <c r="G27" s="105">
        <v>0</v>
      </c>
      <c r="H27" s="105">
        <f t="shared" si="1"/>
        <v>33423</v>
      </c>
      <c r="I27" s="107">
        <f t="shared" si="2"/>
        <v>-33423</v>
      </c>
      <c r="J27" s="102"/>
    </row>
    <row r="28" spans="1:10" x14ac:dyDescent="0.15">
      <c r="A28" s="108" t="s">
        <v>20</v>
      </c>
      <c r="B28" s="102" t="s">
        <v>1020</v>
      </c>
      <c r="C28" s="103"/>
      <c r="D28" s="104">
        <f t="shared" si="0"/>
        <v>0</v>
      </c>
      <c r="E28" s="105"/>
      <c r="F28" s="105">
        <v>40274</v>
      </c>
      <c r="G28" s="105">
        <v>0</v>
      </c>
      <c r="H28" s="105">
        <f t="shared" si="1"/>
        <v>40274</v>
      </c>
      <c r="I28" s="107">
        <f t="shared" si="2"/>
        <v>-40274</v>
      </c>
      <c r="J28" s="102"/>
    </row>
    <row r="29" spans="1:10" x14ac:dyDescent="0.15">
      <c r="A29" s="108" t="s">
        <v>21</v>
      </c>
      <c r="B29" s="102" t="s">
        <v>1021</v>
      </c>
      <c r="C29" s="103"/>
      <c r="D29" s="104">
        <f t="shared" si="0"/>
        <v>0</v>
      </c>
      <c r="E29" s="105"/>
      <c r="F29" s="105">
        <v>19104</v>
      </c>
      <c r="G29" s="105">
        <v>0</v>
      </c>
      <c r="H29" s="105">
        <f t="shared" si="1"/>
        <v>19104</v>
      </c>
      <c r="I29" s="107">
        <f t="shared" si="2"/>
        <v>-19104</v>
      </c>
      <c r="J29" s="102"/>
    </row>
    <row r="30" spans="1:10" x14ac:dyDescent="0.15">
      <c r="A30" s="108" t="s">
        <v>22</v>
      </c>
      <c r="B30" s="102" t="s">
        <v>1022</v>
      </c>
      <c r="C30" s="103"/>
      <c r="D30" s="104">
        <f t="shared" si="0"/>
        <v>0</v>
      </c>
      <c r="E30" s="105"/>
      <c r="F30" s="105">
        <v>35167</v>
      </c>
      <c r="G30" s="105">
        <v>0</v>
      </c>
      <c r="H30" s="105">
        <f t="shared" si="1"/>
        <v>35167</v>
      </c>
      <c r="I30" s="107">
        <f t="shared" si="2"/>
        <v>-35167</v>
      </c>
      <c r="J30" s="102"/>
    </row>
    <row r="31" spans="1:10" x14ac:dyDescent="0.15">
      <c r="A31" s="108" t="s">
        <v>23</v>
      </c>
      <c r="B31" s="102" t="s">
        <v>1023</v>
      </c>
      <c r="C31" s="103"/>
      <c r="D31" s="104">
        <f t="shared" si="0"/>
        <v>0</v>
      </c>
      <c r="E31" s="105"/>
      <c r="F31" s="105">
        <v>53879</v>
      </c>
      <c r="G31" s="105">
        <v>0</v>
      </c>
      <c r="H31" s="105">
        <f t="shared" si="1"/>
        <v>53879</v>
      </c>
      <c r="I31" s="107">
        <f t="shared" si="2"/>
        <v>-53879</v>
      </c>
      <c r="J31" s="102"/>
    </row>
    <row r="32" spans="1:10" x14ac:dyDescent="0.15">
      <c r="A32" s="108" t="s">
        <v>24</v>
      </c>
      <c r="B32" s="102" t="s">
        <v>24</v>
      </c>
      <c r="C32" s="103">
        <v>73.930000000000007</v>
      </c>
      <c r="D32" s="104">
        <f t="shared" si="0"/>
        <v>5.7618127702642273E-5</v>
      </c>
      <c r="E32" s="105">
        <v>24</v>
      </c>
      <c r="F32" s="105">
        <v>24</v>
      </c>
      <c r="G32" s="105">
        <v>24</v>
      </c>
      <c r="H32" s="105">
        <f t="shared" si="1"/>
        <v>48</v>
      </c>
      <c r="I32" s="107">
        <f t="shared" si="2"/>
        <v>0</v>
      </c>
      <c r="J32" s="102" t="s">
        <v>1000</v>
      </c>
    </row>
    <row r="33" spans="1:10" x14ac:dyDescent="0.15">
      <c r="A33" s="108" t="s">
        <v>25</v>
      </c>
      <c r="B33" s="102" t="s">
        <v>1024</v>
      </c>
      <c r="C33" s="103">
        <v>847.13</v>
      </c>
      <c r="D33" s="104">
        <f t="shared" si="0"/>
        <v>6.6021972840172249E-4</v>
      </c>
      <c r="E33" s="105">
        <v>2707</v>
      </c>
      <c r="F33" s="105">
        <v>3049</v>
      </c>
      <c r="G33" s="105">
        <v>18</v>
      </c>
      <c r="H33" s="105">
        <f t="shared" si="1"/>
        <v>3067</v>
      </c>
      <c r="I33" s="107">
        <f t="shared" si="2"/>
        <v>-342</v>
      </c>
      <c r="J33" s="102" t="s">
        <v>1000</v>
      </c>
    </row>
    <row r="34" spans="1:10" x14ac:dyDescent="0.15">
      <c r="A34" s="108" t="s">
        <v>26</v>
      </c>
      <c r="B34" s="102" t="s">
        <v>1025</v>
      </c>
      <c r="C34" s="103">
        <v>44.48</v>
      </c>
      <c r="D34" s="104">
        <f t="shared" si="0"/>
        <v>3.4665958612383714E-5</v>
      </c>
      <c r="E34" s="105">
        <v>1</v>
      </c>
      <c r="F34" s="105">
        <v>7</v>
      </c>
      <c r="G34" s="105">
        <v>1</v>
      </c>
      <c r="H34" s="105">
        <f t="shared" si="1"/>
        <v>8</v>
      </c>
      <c r="I34" s="107">
        <f t="shared" si="2"/>
        <v>-6</v>
      </c>
      <c r="J34" s="102" t="s">
        <v>1000</v>
      </c>
    </row>
    <row r="35" spans="1:10" x14ac:dyDescent="0.15">
      <c r="A35" s="108" t="s">
        <v>27</v>
      </c>
      <c r="B35" s="102" t="s">
        <v>1026</v>
      </c>
      <c r="C35" s="103">
        <v>0</v>
      </c>
      <c r="D35" s="104">
        <f t="shared" si="0"/>
        <v>0</v>
      </c>
      <c r="E35" s="105">
        <v>0</v>
      </c>
      <c r="F35" s="105">
        <v>0</v>
      </c>
      <c r="G35" s="105">
        <v>0</v>
      </c>
      <c r="H35" s="105">
        <f t="shared" si="1"/>
        <v>0</v>
      </c>
      <c r="I35" s="107">
        <f t="shared" si="2"/>
        <v>0</v>
      </c>
      <c r="J35" s="102" t="s">
        <v>1000</v>
      </c>
    </row>
    <row r="36" spans="1:10" x14ac:dyDescent="0.15">
      <c r="A36" s="108" t="s">
        <v>28</v>
      </c>
      <c r="B36" s="102" t="s">
        <v>1027</v>
      </c>
      <c r="C36" s="103">
        <v>0</v>
      </c>
      <c r="D36" s="104">
        <f t="shared" si="0"/>
        <v>0</v>
      </c>
      <c r="E36" s="105">
        <v>0</v>
      </c>
      <c r="F36" s="105">
        <v>0</v>
      </c>
      <c r="G36" s="105">
        <v>0</v>
      </c>
      <c r="H36" s="105">
        <f t="shared" si="1"/>
        <v>0</v>
      </c>
      <c r="I36" s="107">
        <f t="shared" si="2"/>
        <v>0</v>
      </c>
      <c r="J36" s="102" t="s">
        <v>1000</v>
      </c>
    </row>
    <row r="37" spans="1:10" x14ac:dyDescent="0.15">
      <c r="A37" s="108" t="s">
        <v>29</v>
      </c>
      <c r="B37" s="102" t="s">
        <v>1028</v>
      </c>
      <c r="C37" s="103">
        <v>0</v>
      </c>
      <c r="D37" s="104">
        <f t="shared" si="0"/>
        <v>0</v>
      </c>
      <c r="E37" s="105">
        <v>0</v>
      </c>
      <c r="F37" s="105">
        <v>0</v>
      </c>
      <c r="G37" s="105">
        <v>0</v>
      </c>
      <c r="H37" s="105">
        <f t="shared" si="1"/>
        <v>0</v>
      </c>
      <c r="I37" s="107">
        <f t="shared" si="2"/>
        <v>0</v>
      </c>
      <c r="J37" s="102" t="s">
        <v>1000</v>
      </c>
    </row>
    <row r="38" spans="1:10" x14ac:dyDescent="0.15">
      <c r="A38" s="108" t="s">
        <v>30</v>
      </c>
      <c r="B38" s="102" t="s">
        <v>1029</v>
      </c>
      <c r="C38" s="103">
        <v>14549.56</v>
      </c>
      <c r="D38" s="104">
        <f t="shared" si="0"/>
        <v>1.1339353524918921E-2</v>
      </c>
      <c r="E38" s="105">
        <v>1432</v>
      </c>
      <c r="F38" s="105">
        <v>1440</v>
      </c>
      <c r="G38" s="105">
        <v>11</v>
      </c>
      <c r="H38" s="105">
        <f t="shared" si="1"/>
        <v>1451</v>
      </c>
      <c r="I38" s="107">
        <f t="shared" si="2"/>
        <v>-8</v>
      </c>
      <c r="J38" s="102" t="s">
        <v>1000</v>
      </c>
    </row>
    <row r="39" spans="1:10" x14ac:dyDescent="0.15">
      <c r="A39" s="108" t="s">
        <v>31</v>
      </c>
      <c r="B39" s="102" t="s">
        <v>31</v>
      </c>
      <c r="C39" s="103">
        <v>133.35</v>
      </c>
      <c r="D39" s="104">
        <f t="shared" si="0"/>
        <v>1.0392773338492286E-4</v>
      </c>
      <c r="E39" s="105">
        <v>21</v>
      </c>
      <c r="F39" s="105">
        <v>21</v>
      </c>
      <c r="G39" s="105">
        <v>0</v>
      </c>
      <c r="H39" s="105">
        <f t="shared" si="1"/>
        <v>21</v>
      </c>
      <c r="I39" s="107">
        <f t="shared" si="2"/>
        <v>0</v>
      </c>
      <c r="J39" s="102" t="s">
        <v>1000</v>
      </c>
    </row>
    <row r="40" spans="1:10" x14ac:dyDescent="0.15">
      <c r="A40" s="108" t="s">
        <v>1030</v>
      </c>
      <c r="B40" s="102" t="s">
        <v>1031</v>
      </c>
      <c r="C40" s="103"/>
      <c r="D40" s="104">
        <f t="shared" si="0"/>
        <v>0</v>
      </c>
      <c r="E40" s="105"/>
      <c r="F40" s="105">
        <v>0</v>
      </c>
      <c r="G40" s="105">
        <v>0</v>
      </c>
      <c r="H40" s="105">
        <f t="shared" si="1"/>
        <v>0</v>
      </c>
      <c r="I40" s="107">
        <f t="shared" si="2"/>
        <v>0</v>
      </c>
      <c r="J40" s="102"/>
    </row>
    <row r="41" spans="1:10" x14ac:dyDescent="0.15">
      <c r="A41" s="108" t="s">
        <v>32</v>
      </c>
      <c r="B41" s="102" t="s">
        <v>1032</v>
      </c>
      <c r="C41" s="103">
        <v>5122.6499999999996</v>
      </c>
      <c r="D41" s="104">
        <f t="shared" si="0"/>
        <v>3.9923914767474693E-3</v>
      </c>
      <c r="E41" s="105">
        <v>2679</v>
      </c>
      <c r="F41" s="105">
        <v>2536</v>
      </c>
      <c r="G41" s="105">
        <v>147</v>
      </c>
      <c r="H41" s="105">
        <f t="shared" si="1"/>
        <v>2683</v>
      </c>
      <c r="I41" s="107">
        <f t="shared" si="2"/>
        <v>143</v>
      </c>
      <c r="J41" s="102" t="s">
        <v>1000</v>
      </c>
    </row>
    <row r="42" spans="1:10" x14ac:dyDescent="0.15">
      <c r="A42" s="108" t="s">
        <v>33</v>
      </c>
      <c r="B42" s="102" t="s">
        <v>33</v>
      </c>
      <c r="C42" s="103">
        <v>4278.13</v>
      </c>
      <c r="D42" s="104">
        <f t="shared" si="0"/>
        <v>3.3342058794603676E-3</v>
      </c>
      <c r="E42" s="105">
        <v>494</v>
      </c>
      <c r="F42" s="105">
        <v>360</v>
      </c>
      <c r="G42" s="105">
        <v>138</v>
      </c>
      <c r="H42" s="105">
        <f t="shared" si="1"/>
        <v>498</v>
      </c>
      <c r="I42" s="107">
        <f t="shared" si="2"/>
        <v>134</v>
      </c>
      <c r="J42" s="102" t="s">
        <v>1000</v>
      </c>
    </row>
    <row r="43" spans="1:10" x14ac:dyDescent="0.15">
      <c r="A43" s="108" t="s">
        <v>34</v>
      </c>
      <c r="B43" s="102" t="s">
        <v>1033</v>
      </c>
      <c r="C43" s="103">
        <v>134.22</v>
      </c>
      <c r="D43" s="104">
        <f t="shared" si="0"/>
        <v>1.0460577708979637E-4</v>
      </c>
      <c r="E43" s="105">
        <v>151</v>
      </c>
      <c r="F43" s="105">
        <v>31</v>
      </c>
      <c r="G43" s="105">
        <v>140</v>
      </c>
      <c r="H43" s="105">
        <f t="shared" si="1"/>
        <v>171</v>
      </c>
      <c r="I43" s="107">
        <f t="shared" si="2"/>
        <v>120</v>
      </c>
      <c r="J43" s="102" t="s">
        <v>1000</v>
      </c>
    </row>
    <row r="44" spans="1:10" x14ac:dyDescent="0.15">
      <c r="A44" s="108" t="s">
        <v>35</v>
      </c>
      <c r="B44" s="102" t="s">
        <v>1034</v>
      </c>
      <c r="C44" s="103">
        <v>0</v>
      </c>
      <c r="D44" s="104">
        <f t="shared" si="0"/>
        <v>0</v>
      </c>
      <c r="E44" s="105">
        <v>0</v>
      </c>
      <c r="F44" s="105">
        <v>0</v>
      </c>
      <c r="G44" s="105">
        <v>0</v>
      </c>
      <c r="H44" s="105">
        <f t="shared" si="1"/>
        <v>0</v>
      </c>
      <c r="I44" s="107">
        <f t="shared" si="2"/>
        <v>0</v>
      </c>
      <c r="J44" s="102" t="s">
        <v>1000</v>
      </c>
    </row>
    <row r="45" spans="1:10" x14ac:dyDescent="0.15">
      <c r="A45" s="108" t="s">
        <v>36</v>
      </c>
      <c r="B45" s="102" t="s">
        <v>1035</v>
      </c>
      <c r="C45" s="103">
        <v>7552.58</v>
      </c>
      <c r="D45" s="104">
        <f t="shared" si="0"/>
        <v>5.8861831316707964E-3</v>
      </c>
      <c r="E45" s="105">
        <v>434</v>
      </c>
      <c r="F45" s="105">
        <v>415</v>
      </c>
      <c r="G45" s="105">
        <v>19</v>
      </c>
      <c r="H45" s="105">
        <f t="shared" si="1"/>
        <v>434</v>
      </c>
      <c r="I45" s="107">
        <f t="shared" si="2"/>
        <v>19</v>
      </c>
      <c r="J45" s="102" t="s">
        <v>1000</v>
      </c>
    </row>
    <row r="46" spans="1:10" x14ac:dyDescent="0.15">
      <c r="A46" s="108" t="s">
        <v>37</v>
      </c>
      <c r="B46" s="102" t="s">
        <v>1036</v>
      </c>
      <c r="C46" s="103">
        <v>3906.01</v>
      </c>
      <c r="D46" s="104">
        <f t="shared" si="0"/>
        <v>3.0441902203137798E-3</v>
      </c>
      <c r="E46" s="105">
        <v>1784</v>
      </c>
      <c r="F46" s="105">
        <v>1653</v>
      </c>
      <c r="G46" s="105">
        <v>135</v>
      </c>
      <c r="H46" s="105">
        <f t="shared" si="1"/>
        <v>1788</v>
      </c>
      <c r="I46" s="107">
        <f t="shared" si="2"/>
        <v>131</v>
      </c>
      <c r="J46" s="102" t="s">
        <v>1000</v>
      </c>
    </row>
    <row r="47" spans="1:10" x14ac:dyDescent="0.15">
      <c r="A47" s="108" t="s">
        <v>38</v>
      </c>
      <c r="B47" s="102" t="s">
        <v>1037</v>
      </c>
      <c r="C47" s="103">
        <v>1815.49</v>
      </c>
      <c r="D47" s="104">
        <f t="shared" si="0"/>
        <v>1.4149213399549576E-3</v>
      </c>
      <c r="E47" s="105">
        <v>1726</v>
      </c>
      <c r="F47" s="105">
        <v>1096</v>
      </c>
      <c r="G47" s="105">
        <v>652</v>
      </c>
      <c r="H47" s="105">
        <f t="shared" si="1"/>
        <v>1748</v>
      </c>
      <c r="I47" s="107">
        <f t="shared" si="2"/>
        <v>630</v>
      </c>
      <c r="J47" s="102" t="s">
        <v>1000</v>
      </c>
    </row>
    <row r="48" spans="1:10" x14ac:dyDescent="0.15">
      <c r="A48" s="108" t="s">
        <v>39</v>
      </c>
      <c r="B48" s="102" t="s">
        <v>39</v>
      </c>
      <c r="C48" s="103">
        <v>4791.1099999999997</v>
      </c>
      <c r="D48" s="104">
        <f t="shared" si="0"/>
        <v>3.734002269950039E-3</v>
      </c>
      <c r="E48" s="105">
        <v>802</v>
      </c>
      <c r="F48" s="105">
        <v>0</v>
      </c>
      <c r="G48" s="105">
        <v>802</v>
      </c>
      <c r="H48" s="105">
        <f t="shared" si="1"/>
        <v>802</v>
      </c>
      <c r="I48" s="107">
        <f t="shared" si="2"/>
        <v>802</v>
      </c>
      <c r="J48" s="102" t="s">
        <v>1000</v>
      </c>
    </row>
    <row r="49" spans="1:10" x14ac:dyDescent="0.15">
      <c r="A49" s="108" t="s">
        <v>1038</v>
      </c>
      <c r="B49" s="102" t="s">
        <v>1039</v>
      </c>
      <c r="C49" s="103"/>
      <c r="D49" s="104">
        <f t="shared" si="0"/>
        <v>0</v>
      </c>
      <c r="E49" s="105"/>
      <c r="F49" s="105">
        <v>0</v>
      </c>
      <c r="G49" s="105">
        <v>0</v>
      </c>
      <c r="H49" s="105">
        <f t="shared" si="1"/>
        <v>0</v>
      </c>
      <c r="I49" s="107">
        <f t="shared" si="2"/>
        <v>0</v>
      </c>
      <c r="J49" s="102"/>
    </row>
    <row r="50" spans="1:10" x14ac:dyDescent="0.15">
      <c r="A50" s="108" t="s">
        <v>40</v>
      </c>
      <c r="B50" s="102" t="s">
        <v>1040</v>
      </c>
      <c r="C50" s="103"/>
      <c r="D50" s="104">
        <f t="shared" si="0"/>
        <v>0</v>
      </c>
      <c r="E50" s="105"/>
      <c r="F50" s="105">
        <v>1249</v>
      </c>
      <c r="G50" s="105">
        <v>0</v>
      </c>
      <c r="H50" s="105">
        <f t="shared" si="1"/>
        <v>1249</v>
      </c>
      <c r="I50" s="107">
        <f t="shared" si="2"/>
        <v>-1249</v>
      </c>
      <c r="J50" s="102"/>
    </row>
    <row r="51" spans="1:10" x14ac:dyDescent="0.15">
      <c r="A51" s="108" t="s">
        <v>41</v>
      </c>
      <c r="B51" s="102" t="s">
        <v>1041</v>
      </c>
      <c r="C51" s="103"/>
      <c r="D51" s="104">
        <f t="shared" si="0"/>
        <v>0</v>
      </c>
      <c r="E51" s="105"/>
      <c r="F51" s="105">
        <v>1249</v>
      </c>
      <c r="G51" s="105">
        <v>0</v>
      </c>
      <c r="H51" s="105">
        <f t="shared" si="1"/>
        <v>1249</v>
      </c>
      <c r="I51" s="107">
        <f t="shared" si="2"/>
        <v>-1249</v>
      </c>
      <c r="J51" s="102"/>
    </row>
    <row r="52" spans="1:10" x14ac:dyDescent="0.15">
      <c r="A52" s="108" t="s">
        <v>42</v>
      </c>
      <c r="B52" s="102" t="s">
        <v>1042</v>
      </c>
      <c r="C52" s="103"/>
      <c r="D52" s="104">
        <f t="shared" si="0"/>
        <v>0</v>
      </c>
      <c r="E52" s="105"/>
      <c r="F52" s="105">
        <v>1249</v>
      </c>
      <c r="G52" s="105">
        <v>0</v>
      </c>
      <c r="H52" s="105">
        <f t="shared" si="1"/>
        <v>1249</v>
      </c>
      <c r="I52" s="107">
        <f t="shared" si="2"/>
        <v>-1249</v>
      </c>
      <c r="J52" s="102"/>
    </row>
    <row r="53" spans="1:10" x14ac:dyDescent="0.15">
      <c r="A53" s="108" t="s">
        <v>43</v>
      </c>
      <c r="B53" s="102" t="s">
        <v>1043</v>
      </c>
      <c r="C53" s="103"/>
      <c r="D53" s="104">
        <f t="shared" si="0"/>
        <v>0</v>
      </c>
      <c r="E53" s="105"/>
      <c r="F53" s="105">
        <v>1249</v>
      </c>
      <c r="G53" s="105">
        <v>0</v>
      </c>
      <c r="H53" s="105">
        <f t="shared" si="1"/>
        <v>1249</v>
      </c>
      <c r="I53" s="107">
        <f t="shared" si="2"/>
        <v>-1249</v>
      </c>
      <c r="J53" s="102"/>
    </row>
    <row r="54" spans="1:10" x14ac:dyDescent="0.15">
      <c r="A54" s="108" t="s">
        <v>44</v>
      </c>
      <c r="B54" s="102" t="s">
        <v>44</v>
      </c>
      <c r="C54" s="103">
        <v>21.54</v>
      </c>
      <c r="D54" s="104">
        <f t="shared" si="0"/>
        <v>1.6787426899971791E-5</v>
      </c>
      <c r="E54" s="105">
        <v>3</v>
      </c>
      <c r="F54" s="105">
        <v>3</v>
      </c>
      <c r="G54" s="105">
        <v>0</v>
      </c>
      <c r="H54" s="105">
        <f t="shared" si="1"/>
        <v>3</v>
      </c>
      <c r="I54" s="107">
        <f t="shared" si="2"/>
        <v>0</v>
      </c>
      <c r="J54" s="102" t="s">
        <v>1000</v>
      </c>
    </row>
    <row r="55" spans="1:10" x14ac:dyDescent="0.15">
      <c r="A55" s="108" t="s">
        <v>45</v>
      </c>
      <c r="B55" s="102" t="s">
        <v>45</v>
      </c>
      <c r="C55" s="103">
        <v>5008.58</v>
      </c>
      <c r="D55" s="104">
        <f t="shared" si="0"/>
        <v>3.9034898153510081E-3</v>
      </c>
      <c r="E55" s="105">
        <v>502</v>
      </c>
      <c r="F55" s="105">
        <v>239</v>
      </c>
      <c r="G55" s="105">
        <v>267</v>
      </c>
      <c r="H55" s="105">
        <f t="shared" si="1"/>
        <v>506</v>
      </c>
      <c r="I55" s="107">
        <f t="shared" si="2"/>
        <v>263</v>
      </c>
      <c r="J55" s="102" t="s">
        <v>1000</v>
      </c>
    </row>
    <row r="56" spans="1:10" x14ac:dyDescent="0.15">
      <c r="A56" s="108" t="s">
        <v>46</v>
      </c>
      <c r="B56" s="102" t="s">
        <v>46</v>
      </c>
      <c r="C56" s="103">
        <v>0</v>
      </c>
      <c r="D56" s="104">
        <f t="shared" si="0"/>
        <v>0</v>
      </c>
      <c r="E56" s="105">
        <v>0</v>
      </c>
      <c r="F56" s="105">
        <v>52</v>
      </c>
      <c r="G56" s="105">
        <v>0</v>
      </c>
      <c r="H56" s="105">
        <f t="shared" si="1"/>
        <v>52</v>
      </c>
      <c r="I56" s="107">
        <f t="shared" si="2"/>
        <v>-52</v>
      </c>
      <c r="J56" s="102" t="s">
        <v>1000</v>
      </c>
    </row>
    <row r="57" spans="1:10" x14ac:dyDescent="0.15">
      <c r="A57" s="108" t="s">
        <v>47</v>
      </c>
      <c r="B57" s="102" t="s">
        <v>47</v>
      </c>
      <c r="C57" s="103">
        <v>1783.89</v>
      </c>
      <c r="D57" s="104">
        <f t="shared" si="0"/>
        <v>1.3902935456170233E-3</v>
      </c>
      <c r="E57" s="105">
        <v>636</v>
      </c>
      <c r="F57" s="105">
        <v>0</v>
      </c>
      <c r="G57" s="105">
        <v>636</v>
      </c>
      <c r="H57" s="105">
        <f t="shared" si="1"/>
        <v>636</v>
      </c>
      <c r="I57" s="107">
        <f t="shared" si="2"/>
        <v>636</v>
      </c>
      <c r="J57" s="102" t="s">
        <v>1000</v>
      </c>
    </row>
    <row r="58" spans="1:10" x14ac:dyDescent="0.15">
      <c r="A58" s="108" t="s">
        <v>48</v>
      </c>
      <c r="B58" s="102" t="s">
        <v>48</v>
      </c>
      <c r="C58" s="103">
        <v>52.25</v>
      </c>
      <c r="D58" s="104">
        <f t="shared" si="0"/>
        <v>4.0721590321426465E-5</v>
      </c>
      <c r="E58" s="105">
        <v>19</v>
      </c>
      <c r="F58" s="105">
        <v>47</v>
      </c>
      <c r="G58" s="105">
        <v>0</v>
      </c>
      <c r="H58" s="105">
        <f t="shared" si="1"/>
        <v>47</v>
      </c>
      <c r="I58" s="107">
        <f t="shared" si="2"/>
        <v>-28</v>
      </c>
      <c r="J58" s="102" t="s">
        <v>1000</v>
      </c>
    </row>
    <row r="59" spans="1:10" x14ac:dyDescent="0.15">
      <c r="A59" s="108" t="s">
        <v>49</v>
      </c>
      <c r="B59" s="102" t="s">
        <v>49</v>
      </c>
      <c r="C59" s="103">
        <v>2925.51</v>
      </c>
      <c r="D59" s="104">
        <f t="shared" si="0"/>
        <v>2.2800271713155282E-3</v>
      </c>
      <c r="E59" s="105">
        <v>1043</v>
      </c>
      <c r="F59" s="105">
        <v>744</v>
      </c>
      <c r="G59" s="105">
        <v>356</v>
      </c>
      <c r="H59" s="105">
        <f t="shared" si="1"/>
        <v>1100</v>
      </c>
      <c r="I59" s="107">
        <f t="shared" si="2"/>
        <v>299</v>
      </c>
      <c r="J59" s="102" t="s">
        <v>1000</v>
      </c>
    </row>
    <row r="60" spans="1:10" x14ac:dyDescent="0.15">
      <c r="A60" s="108" t="s">
        <v>50</v>
      </c>
      <c r="B60" s="102" t="s">
        <v>50</v>
      </c>
      <c r="C60" s="103">
        <v>0</v>
      </c>
      <c r="D60" s="104">
        <f t="shared" si="0"/>
        <v>0</v>
      </c>
      <c r="E60" s="105">
        <v>0</v>
      </c>
      <c r="F60" s="105">
        <v>28</v>
      </c>
      <c r="G60" s="105">
        <v>0</v>
      </c>
      <c r="H60" s="105">
        <f t="shared" si="1"/>
        <v>28</v>
      </c>
      <c r="I60" s="107">
        <f t="shared" si="2"/>
        <v>-28</v>
      </c>
      <c r="J60" s="102" t="s">
        <v>1000</v>
      </c>
    </row>
    <row r="61" spans="1:10" x14ac:dyDescent="0.15">
      <c r="A61" s="116" t="s">
        <v>51</v>
      </c>
      <c r="B61" s="117" t="s">
        <v>1044</v>
      </c>
      <c r="C61" s="118">
        <v>7399.32</v>
      </c>
      <c r="D61" s="119">
        <f t="shared" si="0"/>
        <v>5.7667383291318134E-3</v>
      </c>
      <c r="E61" s="120">
        <v>3756</v>
      </c>
      <c r="F61" s="120">
        <v>3691</v>
      </c>
      <c r="G61" s="120">
        <v>65</v>
      </c>
      <c r="H61" s="120">
        <f t="shared" si="1"/>
        <v>3756</v>
      </c>
      <c r="I61" s="121">
        <f t="shared" si="2"/>
        <v>65</v>
      </c>
      <c r="J61" s="117" t="s">
        <v>1000</v>
      </c>
    </row>
    <row r="62" spans="1:10" x14ac:dyDescent="0.15">
      <c r="A62" s="108" t="s">
        <v>52</v>
      </c>
      <c r="B62" s="102" t="s">
        <v>1045</v>
      </c>
      <c r="C62" s="103">
        <v>14.9</v>
      </c>
      <c r="D62" s="104">
        <f t="shared" si="0"/>
        <v>1.1612472646684294E-5</v>
      </c>
      <c r="E62" s="105">
        <v>3</v>
      </c>
      <c r="F62" s="105">
        <v>3</v>
      </c>
      <c r="G62" s="105">
        <v>0</v>
      </c>
      <c r="H62" s="105">
        <f t="shared" si="1"/>
        <v>3</v>
      </c>
      <c r="I62" s="107">
        <f t="shared" si="2"/>
        <v>0</v>
      </c>
      <c r="J62" s="102" t="s">
        <v>1000</v>
      </c>
    </row>
    <row r="63" spans="1:10" x14ac:dyDescent="0.15">
      <c r="A63" s="108" t="s">
        <v>53</v>
      </c>
      <c r="B63" s="102" t="s">
        <v>1046</v>
      </c>
      <c r="C63" s="103">
        <v>0</v>
      </c>
      <c r="D63" s="104">
        <f t="shared" si="0"/>
        <v>0</v>
      </c>
      <c r="E63" s="105">
        <v>0</v>
      </c>
      <c r="F63" s="105">
        <v>0</v>
      </c>
      <c r="G63" s="105">
        <v>0</v>
      </c>
      <c r="H63" s="105">
        <f t="shared" si="1"/>
        <v>0</v>
      </c>
      <c r="I63" s="107">
        <f t="shared" si="2"/>
        <v>0</v>
      </c>
      <c r="J63" s="102" t="s">
        <v>1000</v>
      </c>
    </row>
    <row r="64" spans="1:10" x14ac:dyDescent="0.15">
      <c r="A64" s="108" t="s">
        <v>54</v>
      </c>
      <c r="B64" s="102" t="s">
        <v>1047</v>
      </c>
      <c r="C64" s="103">
        <v>230.59</v>
      </c>
      <c r="D64" s="104">
        <f t="shared" si="0"/>
        <v>1.7971275621469338E-4</v>
      </c>
      <c r="E64" s="105">
        <v>58</v>
      </c>
      <c r="F64" s="105">
        <v>58</v>
      </c>
      <c r="G64" s="105">
        <v>0</v>
      </c>
      <c r="H64" s="105">
        <f t="shared" si="1"/>
        <v>58</v>
      </c>
      <c r="I64" s="107">
        <f t="shared" si="2"/>
        <v>0</v>
      </c>
      <c r="J64" s="102" t="s">
        <v>1000</v>
      </c>
    </row>
    <row r="65" spans="1:10" x14ac:dyDescent="0.15">
      <c r="A65" s="108" t="s">
        <v>55</v>
      </c>
      <c r="B65" s="102" t="s">
        <v>55</v>
      </c>
      <c r="C65" s="103">
        <v>3051.03</v>
      </c>
      <c r="D65" s="104">
        <f t="shared" si="0"/>
        <v>2.3778525113565896E-3</v>
      </c>
      <c r="E65" s="105">
        <v>576</v>
      </c>
      <c r="F65" s="105">
        <v>576</v>
      </c>
      <c r="G65" s="105">
        <v>0</v>
      </c>
      <c r="H65" s="105">
        <f t="shared" si="1"/>
        <v>576</v>
      </c>
      <c r="I65" s="107">
        <f t="shared" si="2"/>
        <v>0</v>
      </c>
      <c r="J65" s="102" t="s">
        <v>1000</v>
      </c>
    </row>
    <row r="66" spans="1:10" x14ac:dyDescent="0.15">
      <c r="A66" s="108" t="s">
        <v>1048</v>
      </c>
      <c r="B66" s="102" t="s">
        <v>1049</v>
      </c>
      <c r="C66" s="103"/>
      <c r="D66" s="104">
        <f t="shared" si="0"/>
        <v>0</v>
      </c>
      <c r="E66" s="105"/>
      <c r="F66" s="105">
        <v>0</v>
      </c>
      <c r="G66" s="105">
        <v>0</v>
      </c>
      <c r="H66" s="105">
        <f t="shared" si="1"/>
        <v>0</v>
      </c>
      <c r="I66" s="107">
        <f t="shared" si="2"/>
        <v>0</v>
      </c>
      <c r="J66" s="102"/>
    </row>
    <row r="67" spans="1:10" x14ac:dyDescent="0.15">
      <c r="A67" s="108" t="s">
        <v>56</v>
      </c>
      <c r="B67" s="102" t="s">
        <v>1050</v>
      </c>
      <c r="C67" s="103">
        <v>35.520000000000003</v>
      </c>
      <c r="D67" s="104">
        <f t="shared" si="0"/>
        <v>2.7682887812766856E-5</v>
      </c>
      <c r="E67" s="105">
        <v>12</v>
      </c>
      <c r="F67" s="105">
        <v>12</v>
      </c>
      <c r="G67" s="105">
        <v>0</v>
      </c>
      <c r="H67" s="105">
        <f t="shared" si="1"/>
        <v>12</v>
      </c>
      <c r="I67" s="107">
        <f t="shared" si="2"/>
        <v>0</v>
      </c>
      <c r="J67" s="102" t="s">
        <v>1000</v>
      </c>
    </row>
    <row r="68" spans="1:10" x14ac:dyDescent="0.15">
      <c r="A68" s="108" t="s">
        <v>57</v>
      </c>
      <c r="B68" s="102" t="s">
        <v>1051</v>
      </c>
      <c r="C68" s="103">
        <v>48985.99</v>
      </c>
      <c r="D68" s="104">
        <f t="shared" si="0"/>
        <v>3.8177749593674516E-2</v>
      </c>
      <c r="E68" s="105">
        <v>6470</v>
      </c>
      <c r="F68" s="105">
        <v>6093</v>
      </c>
      <c r="G68" s="105">
        <v>614</v>
      </c>
      <c r="H68" s="105">
        <f t="shared" si="1"/>
        <v>6707</v>
      </c>
      <c r="I68" s="107">
        <f t="shared" si="2"/>
        <v>377</v>
      </c>
      <c r="J68" s="102" t="s">
        <v>1000</v>
      </c>
    </row>
    <row r="69" spans="1:10" x14ac:dyDescent="0.15">
      <c r="A69" s="108" t="s">
        <v>58</v>
      </c>
      <c r="B69" s="102" t="s">
        <v>1052</v>
      </c>
      <c r="C69" s="103">
        <v>9295.5</v>
      </c>
      <c r="D69" s="104">
        <f t="shared" si="0"/>
        <v>7.2445462743123386E-3</v>
      </c>
      <c r="E69" s="105">
        <v>1435</v>
      </c>
      <c r="F69" s="105">
        <v>1434</v>
      </c>
      <c r="G69" s="105">
        <v>1</v>
      </c>
      <c r="H69" s="105">
        <f t="shared" si="1"/>
        <v>1435</v>
      </c>
      <c r="I69" s="107">
        <f t="shared" si="2"/>
        <v>1</v>
      </c>
      <c r="J69" s="102" t="s">
        <v>1000</v>
      </c>
    </row>
    <row r="70" spans="1:10" x14ac:dyDescent="0.15">
      <c r="A70" s="108" t="s">
        <v>59</v>
      </c>
      <c r="B70" s="102" t="s">
        <v>1053</v>
      </c>
      <c r="C70" s="103">
        <v>0</v>
      </c>
      <c r="D70" s="104">
        <f t="shared" si="0"/>
        <v>0</v>
      </c>
      <c r="E70" s="105">
        <v>0</v>
      </c>
      <c r="F70" s="105">
        <v>0</v>
      </c>
      <c r="G70" s="105">
        <v>0</v>
      </c>
      <c r="H70" s="105">
        <f t="shared" si="1"/>
        <v>0</v>
      </c>
      <c r="I70" s="107">
        <f t="shared" si="2"/>
        <v>0</v>
      </c>
      <c r="J70" s="102" t="s">
        <v>1000</v>
      </c>
    </row>
    <row r="71" spans="1:10" x14ac:dyDescent="0.15">
      <c r="A71" s="108" t="s">
        <v>60</v>
      </c>
      <c r="B71" s="102" t="s">
        <v>60</v>
      </c>
      <c r="C71" s="103">
        <v>0</v>
      </c>
      <c r="D71" s="104">
        <f t="shared" si="0"/>
        <v>0</v>
      </c>
      <c r="E71" s="105">
        <v>0</v>
      </c>
      <c r="F71" s="105">
        <v>10</v>
      </c>
      <c r="G71" s="105">
        <v>0</v>
      </c>
      <c r="H71" s="105">
        <f t="shared" si="1"/>
        <v>10</v>
      </c>
      <c r="I71" s="107">
        <f t="shared" si="2"/>
        <v>-10</v>
      </c>
      <c r="J71" s="102" t="s">
        <v>1000</v>
      </c>
    </row>
    <row r="72" spans="1:10" x14ac:dyDescent="0.15">
      <c r="A72" s="108" t="s">
        <v>61</v>
      </c>
      <c r="B72" s="102" t="s">
        <v>61</v>
      </c>
      <c r="C72" s="103">
        <v>2865.2</v>
      </c>
      <c r="D72" s="104">
        <f t="shared" ref="D72:D128" si="3">C72/1283103.13</f>
        <v>2.2330239347167673E-3</v>
      </c>
      <c r="E72" s="105">
        <v>573</v>
      </c>
      <c r="F72" s="105">
        <v>571</v>
      </c>
      <c r="G72" s="105">
        <v>2</v>
      </c>
      <c r="H72" s="105">
        <f t="shared" ref="H72:H129" si="4">(ROUND(G72,2) + ROUND(F72,2))</f>
        <v>573</v>
      </c>
      <c r="I72" s="107">
        <f t="shared" ref="I72:I129" si="5">(ROUND(E72,2)- ROUND(F72,2))</f>
        <v>2</v>
      </c>
      <c r="J72" s="102" t="s">
        <v>1000</v>
      </c>
    </row>
    <row r="73" spans="1:10" x14ac:dyDescent="0.15">
      <c r="A73" s="108" t="s">
        <v>62</v>
      </c>
      <c r="B73" s="102" t="s">
        <v>1054</v>
      </c>
      <c r="C73" s="103"/>
      <c r="D73" s="104">
        <f t="shared" si="3"/>
        <v>0</v>
      </c>
      <c r="E73" s="105"/>
      <c r="F73" s="105">
        <v>0</v>
      </c>
      <c r="G73" s="105">
        <v>0</v>
      </c>
      <c r="H73" s="105">
        <f t="shared" si="4"/>
        <v>0</v>
      </c>
      <c r="I73" s="107">
        <f t="shared" si="5"/>
        <v>0</v>
      </c>
      <c r="J73" s="102"/>
    </row>
    <row r="74" spans="1:10" x14ac:dyDescent="0.15">
      <c r="A74" s="108" t="s">
        <v>63</v>
      </c>
      <c r="B74" s="102" t="s">
        <v>63</v>
      </c>
      <c r="C74" s="103">
        <v>12686.97</v>
      </c>
      <c r="D74" s="104">
        <f t="shared" si="3"/>
        <v>9.8877243016311563E-3</v>
      </c>
      <c r="E74" s="105">
        <v>3364</v>
      </c>
      <c r="F74" s="105">
        <v>3239</v>
      </c>
      <c r="G74" s="105">
        <v>139</v>
      </c>
      <c r="H74" s="105">
        <f t="shared" si="4"/>
        <v>3378</v>
      </c>
      <c r="I74" s="107">
        <f t="shared" si="5"/>
        <v>125</v>
      </c>
      <c r="J74" s="102" t="s">
        <v>1000</v>
      </c>
    </row>
    <row r="75" spans="1:10" x14ac:dyDescent="0.15">
      <c r="A75" s="108" t="s">
        <v>64</v>
      </c>
      <c r="B75" s="102" t="s">
        <v>64</v>
      </c>
      <c r="C75" s="103">
        <v>2173.5300000000002</v>
      </c>
      <c r="D75" s="104">
        <f t="shared" si="3"/>
        <v>1.6939636021307191E-3</v>
      </c>
      <c r="E75" s="105">
        <v>572</v>
      </c>
      <c r="F75" s="105">
        <v>637</v>
      </c>
      <c r="G75" s="105">
        <v>6</v>
      </c>
      <c r="H75" s="105">
        <f t="shared" si="4"/>
        <v>643</v>
      </c>
      <c r="I75" s="107">
        <f t="shared" si="5"/>
        <v>-65</v>
      </c>
      <c r="J75" s="102" t="s">
        <v>1000</v>
      </c>
    </row>
    <row r="76" spans="1:10" x14ac:dyDescent="0.15">
      <c r="A76" s="108" t="s">
        <v>65</v>
      </c>
      <c r="B76" s="102" t="s">
        <v>65</v>
      </c>
      <c r="C76" s="103">
        <v>915.33</v>
      </c>
      <c r="D76" s="104">
        <f t="shared" si="3"/>
        <v>7.1337211997916342E-4</v>
      </c>
      <c r="E76" s="105">
        <v>265</v>
      </c>
      <c r="F76" s="105">
        <v>292</v>
      </c>
      <c r="G76" s="105">
        <v>6</v>
      </c>
      <c r="H76" s="105">
        <f t="shared" si="4"/>
        <v>298</v>
      </c>
      <c r="I76" s="107">
        <f t="shared" si="5"/>
        <v>-27</v>
      </c>
      <c r="J76" s="102" t="s">
        <v>1000</v>
      </c>
    </row>
    <row r="77" spans="1:10" x14ac:dyDescent="0.15">
      <c r="A77" s="108" t="s">
        <v>66</v>
      </c>
      <c r="B77" s="102" t="s">
        <v>66</v>
      </c>
      <c r="C77" s="103">
        <v>3576.93</v>
      </c>
      <c r="D77" s="104">
        <f t="shared" si="3"/>
        <v>2.7877182405439227E-3</v>
      </c>
      <c r="E77" s="105">
        <v>915</v>
      </c>
      <c r="F77" s="105">
        <v>928</v>
      </c>
      <c r="G77" s="105">
        <v>19</v>
      </c>
      <c r="H77" s="105">
        <f t="shared" si="4"/>
        <v>947</v>
      </c>
      <c r="I77" s="107">
        <f t="shared" si="5"/>
        <v>-13</v>
      </c>
      <c r="J77" s="102" t="s">
        <v>1000</v>
      </c>
    </row>
    <row r="78" spans="1:10" x14ac:dyDescent="0.15">
      <c r="A78" s="108" t="s">
        <v>1055</v>
      </c>
      <c r="B78" s="102" t="s">
        <v>1056</v>
      </c>
      <c r="C78" s="103">
        <v>8027.58</v>
      </c>
      <c r="D78" s="104">
        <f t="shared" si="3"/>
        <v>6.2563794073201276E-3</v>
      </c>
      <c r="E78" s="105">
        <v>1800</v>
      </c>
      <c r="F78" s="105">
        <v>1716</v>
      </c>
      <c r="G78" s="105">
        <v>84</v>
      </c>
      <c r="H78" s="105">
        <f t="shared" si="4"/>
        <v>1800</v>
      </c>
      <c r="I78" s="107">
        <f t="shared" si="5"/>
        <v>84</v>
      </c>
      <c r="J78" s="102" t="s">
        <v>1000</v>
      </c>
    </row>
    <row r="79" spans="1:10" x14ac:dyDescent="0.15">
      <c r="A79" s="108" t="s">
        <v>1057</v>
      </c>
      <c r="B79" s="102" t="s">
        <v>1058</v>
      </c>
      <c r="C79" s="103"/>
      <c r="D79" s="104">
        <f t="shared" si="3"/>
        <v>0</v>
      </c>
      <c r="E79" s="105"/>
      <c r="F79" s="105">
        <v>0</v>
      </c>
      <c r="G79" s="105">
        <v>0</v>
      </c>
      <c r="H79" s="105">
        <f t="shared" si="4"/>
        <v>0</v>
      </c>
      <c r="I79" s="107">
        <f t="shared" si="5"/>
        <v>0</v>
      </c>
      <c r="J79" s="102"/>
    </row>
    <row r="80" spans="1:10" x14ac:dyDescent="0.15">
      <c r="A80" s="108" t="s">
        <v>1059</v>
      </c>
      <c r="B80" s="102" t="s">
        <v>1060</v>
      </c>
      <c r="C80" s="103"/>
      <c r="D80" s="104">
        <f t="shared" si="3"/>
        <v>0</v>
      </c>
      <c r="E80" s="105"/>
      <c r="F80" s="105">
        <v>0</v>
      </c>
      <c r="G80" s="105">
        <v>0</v>
      </c>
      <c r="H80" s="105">
        <f t="shared" si="4"/>
        <v>0</v>
      </c>
      <c r="I80" s="107">
        <f t="shared" si="5"/>
        <v>0</v>
      </c>
      <c r="J80" s="102"/>
    </row>
    <row r="81" spans="1:10" x14ac:dyDescent="0.15">
      <c r="A81" s="108" t="s">
        <v>1061</v>
      </c>
      <c r="B81" s="102" t="s">
        <v>1062</v>
      </c>
      <c r="C81" s="103">
        <v>310.54000000000002</v>
      </c>
      <c r="D81" s="104">
        <f t="shared" si="3"/>
        <v>2.4202263461082824E-4</v>
      </c>
      <c r="E81" s="105">
        <v>80</v>
      </c>
      <c r="F81" s="105">
        <v>0</v>
      </c>
      <c r="G81" s="105">
        <v>80</v>
      </c>
      <c r="H81" s="105">
        <f t="shared" si="4"/>
        <v>80</v>
      </c>
      <c r="I81" s="107">
        <f t="shared" si="5"/>
        <v>80</v>
      </c>
      <c r="J81" s="102" t="s">
        <v>1000</v>
      </c>
    </row>
    <row r="82" spans="1:10" x14ac:dyDescent="0.15">
      <c r="A82" s="108" t="s">
        <v>67</v>
      </c>
      <c r="B82" s="102" t="s">
        <v>67</v>
      </c>
      <c r="C82" s="103">
        <v>0</v>
      </c>
      <c r="D82" s="104">
        <f t="shared" si="3"/>
        <v>0</v>
      </c>
      <c r="E82" s="105">
        <v>0</v>
      </c>
      <c r="F82" s="105">
        <v>10</v>
      </c>
      <c r="G82" s="105">
        <v>0</v>
      </c>
      <c r="H82" s="105">
        <f t="shared" si="4"/>
        <v>10</v>
      </c>
      <c r="I82" s="107">
        <f t="shared" si="5"/>
        <v>-10</v>
      </c>
      <c r="J82" s="102" t="s">
        <v>1000</v>
      </c>
    </row>
    <row r="83" spans="1:10" x14ac:dyDescent="0.15">
      <c r="A83" s="108" t="s">
        <v>68</v>
      </c>
      <c r="B83" s="102" t="s">
        <v>68</v>
      </c>
      <c r="C83" s="103">
        <v>10693.94</v>
      </c>
      <c r="D83" s="104">
        <f t="shared" si="3"/>
        <v>8.3344352842471842E-3</v>
      </c>
      <c r="E83" s="105">
        <v>1737</v>
      </c>
      <c r="F83" s="105">
        <v>1725</v>
      </c>
      <c r="G83" s="105">
        <v>12</v>
      </c>
      <c r="H83" s="105">
        <f t="shared" si="4"/>
        <v>1737</v>
      </c>
      <c r="I83" s="107">
        <f t="shared" si="5"/>
        <v>12</v>
      </c>
      <c r="J83" s="102" t="s">
        <v>1000</v>
      </c>
    </row>
    <row r="84" spans="1:10" x14ac:dyDescent="0.15">
      <c r="A84" s="108" t="s">
        <v>69</v>
      </c>
      <c r="B84" s="102" t="s">
        <v>1063</v>
      </c>
      <c r="C84" s="103">
        <v>0</v>
      </c>
      <c r="D84" s="104">
        <f t="shared" si="3"/>
        <v>0</v>
      </c>
      <c r="E84" s="105">
        <v>0</v>
      </c>
      <c r="F84" s="105">
        <v>0</v>
      </c>
      <c r="G84" s="105">
        <v>0</v>
      </c>
      <c r="H84" s="105">
        <f t="shared" si="4"/>
        <v>0</v>
      </c>
      <c r="I84" s="107">
        <f t="shared" si="5"/>
        <v>0</v>
      </c>
      <c r="J84" s="102" t="s">
        <v>1000</v>
      </c>
    </row>
    <row r="85" spans="1:10" x14ac:dyDescent="0.15">
      <c r="A85" s="108" t="s">
        <v>70</v>
      </c>
      <c r="B85" s="102" t="s">
        <v>70</v>
      </c>
      <c r="C85" s="103">
        <v>0</v>
      </c>
      <c r="D85" s="104">
        <f t="shared" si="3"/>
        <v>0</v>
      </c>
      <c r="E85" s="105">
        <v>0</v>
      </c>
      <c r="F85" s="105">
        <v>19</v>
      </c>
      <c r="G85" s="105">
        <v>0</v>
      </c>
      <c r="H85" s="105">
        <f t="shared" si="4"/>
        <v>19</v>
      </c>
      <c r="I85" s="107">
        <f t="shared" si="5"/>
        <v>-19</v>
      </c>
      <c r="J85" s="102" t="s">
        <v>1000</v>
      </c>
    </row>
    <row r="86" spans="1:10" x14ac:dyDescent="0.15">
      <c r="A86" s="108" t="s">
        <v>71</v>
      </c>
      <c r="B86" s="102" t="s">
        <v>71</v>
      </c>
      <c r="C86" s="103">
        <v>9114.94</v>
      </c>
      <c r="D86" s="104">
        <f t="shared" si="3"/>
        <v>7.1038249279307747E-3</v>
      </c>
      <c r="E86" s="105">
        <v>1967</v>
      </c>
      <c r="F86" s="105">
        <v>1957</v>
      </c>
      <c r="G86" s="105">
        <v>10</v>
      </c>
      <c r="H86" s="105">
        <f t="shared" si="4"/>
        <v>1967</v>
      </c>
      <c r="I86" s="107">
        <f t="shared" si="5"/>
        <v>10</v>
      </c>
      <c r="J86" s="102" t="s">
        <v>1000</v>
      </c>
    </row>
    <row r="87" spans="1:10" x14ac:dyDescent="0.15">
      <c r="A87" s="108" t="s">
        <v>72</v>
      </c>
      <c r="B87" s="102" t="s">
        <v>1064</v>
      </c>
      <c r="C87" s="103">
        <v>0</v>
      </c>
      <c r="D87" s="104">
        <f t="shared" si="3"/>
        <v>0</v>
      </c>
      <c r="E87" s="105">
        <v>0</v>
      </c>
      <c r="F87" s="105">
        <v>0</v>
      </c>
      <c r="G87" s="105">
        <v>0</v>
      </c>
      <c r="H87" s="105">
        <f t="shared" si="4"/>
        <v>0</v>
      </c>
      <c r="I87" s="107">
        <f t="shared" si="5"/>
        <v>0</v>
      </c>
      <c r="J87" s="102" t="s">
        <v>1000</v>
      </c>
    </row>
    <row r="88" spans="1:10" x14ac:dyDescent="0.15">
      <c r="A88" s="108" t="s">
        <v>73</v>
      </c>
      <c r="B88" s="102" t="s">
        <v>1065</v>
      </c>
      <c r="C88" s="103">
        <v>2480.19</v>
      </c>
      <c r="D88" s="104">
        <f t="shared" si="3"/>
        <v>1.9329623176899274E-3</v>
      </c>
      <c r="E88" s="105">
        <v>376</v>
      </c>
      <c r="F88" s="105">
        <v>368</v>
      </c>
      <c r="G88" s="105">
        <v>8</v>
      </c>
      <c r="H88" s="105">
        <f t="shared" si="4"/>
        <v>376</v>
      </c>
      <c r="I88" s="107">
        <f t="shared" si="5"/>
        <v>8</v>
      </c>
      <c r="J88" s="102" t="s">
        <v>1000</v>
      </c>
    </row>
    <row r="89" spans="1:10" x14ac:dyDescent="0.15">
      <c r="A89" s="108" t="s">
        <v>74</v>
      </c>
      <c r="B89" s="102" t="s">
        <v>1066</v>
      </c>
      <c r="C89" s="103">
        <v>0</v>
      </c>
      <c r="D89" s="104">
        <f t="shared" si="3"/>
        <v>0</v>
      </c>
      <c r="E89" s="105">
        <v>0</v>
      </c>
      <c r="F89" s="105">
        <v>0</v>
      </c>
      <c r="G89" s="105">
        <v>0</v>
      </c>
      <c r="H89" s="105">
        <f t="shared" si="4"/>
        <v>0</v>
      </c>
      <c r="I89" s="107">
        <f t="shared" si="5"/>
        <v>0</v>
      </c>
      <c r="J89" s="102" t="s">
        <v>1000</v>
      </c>
    </row>
    <row r="90" spans="1:10" x14ac:dyDescent="0.15">
      <c r="A90" s="108" t="s">
        <v>75</v>
      </c>
      <c r="B90" s="102" t="s">
        <v>1067</v>
      </c>
      <c r="C90" s="103">
        <v>0</v>
      </c>
      <c r="D90" s="104">
        <f t="shared" si="3"/>
        <v>0</v>
      </c>
      <c r="E90" s="105">
        <v>0</v>
      </c>
      <c r="F90" s="105">
        <v>0</v>
      </c>
      <c r="G90" s="105">
        <v>0</v>
      </c>
      <c r="H90" s="105">
        <f t="shared" si="4"/>
        <v>0</v>
      </c>
      <c r="I90" s="107">
        <f t="shared" si="5"/>
        <v>0</v>
      </c>
      <c r="J90" s="102" t="s">
        <v>1000</v>
      </c>
    </row>
    <row r="91" spans="1:10" x14ac:dyDescent="0.15">
      <c r="A91" s="108" t="s">
        <v>76</v>
      </c>
      <c r="B91" s="102" t="s">
        <v>1068</v>
      </c>
      <c r="C91" s="103">
        <v>0</v>
      </c>
      <c r="D91" s="104">
        <f t="shared" si="3"/>
        <v>0</v>
      </c>
      <c r="E91" s="105">
        <v>0</v>
      </c>
      <c r="F91" s="105">
        <v>0</v>
      </c>
      <c r="G91" s="105">
        <v>0</v>
      </c>
      <c r="H91" s="105">
        <f t="shared" si="4"/>
        <v>0</v>
      </c>
      <c r="I91" s="107">
        <f t="shared" si="5"/>
        <v>0</v>
      </c>
      <c r="J91" s="102" t="s">
        <v>1000</v>
      </c>
    </row>
    <row r="92" spans="1:10" x14ac:dyDescent="0.15">
      <c r="A92" s="108" t="s">
        <v>77</v>
      </c>
      <c r="B92" s="102" t="s">
        <v>1069</v>
      </c>
      <c r="C92" s="103">
        <v>14.45</v>
      </c>
      <c r="D92" s="104">
        <f t="shared" si="3"/>
        <v>1.1261760385542821E-5</v>
      </c>
      <c r="E92" s="105">
        <v>2</v>
      </c>
      <c r="F92" s="105">
        <v>2</v>
      </c>
      <c r="G92" s="105">
        <v>0</v>
      </c>
      <c r="H92" s="105">
        <f t="shared" si="4"/>
        <v>2</v>
      </c>
      <c r="I92" s="107">
        <f t="shared" si="5"/>
        <v>0</v>
      </c>
      <c r="J92" s="102" t="s">
        <v>1000</v>
      </c>
    </row>
    <row r="93" spans="1:10" x14ac:dyDescent="0.15">
      <c r="A93" s="108" t="s">
        <v>78</v>
      </c>
      <c r="B93" s="102" t="s">
        <v>1070</v>
      </c>
      <c r="C93" s="103">
        <v>9.19</v>
      </c>
      <c r="D93" s="104">
        <f t="shared" si="3"/>
        <v>7.162323733089171E-6</v>
      </c>
      <c r="E93" s="105">
        <v>1</v>
      </c>
      <c r="F93" s="105">
        <v>1</v>
      </c>
      <c r="G93" s="105">
        <v>0</v>
      </c>
      <c r="H93" s="105">
        <f t="shared" si="4"/>
        <v>1</v>
      </c>
      <c r="I93" s="107">
        <f t="shared" si="5"/>
        <v>0</v>
      </c>
      <c r="J93" s="102" t="s">
        <v>1000</v>
      </c>
    </row>
    <row r="94" spans="1:10" x14ac:dyDescent="0.15">
      <c r="A94" s="108" t="s">
        <v>79</v>
      </c>
      <c r="B94" s="102" t="s">
        <v>1071</v>
      </c>
      <c r="C94" s="103">
        <v>7715.21</v>
      </c>
      <c r="D94" s="104">
        <f t="shared" si="3"/>
        <v>6.012930542847324E-3</v>
      </c>
      <c r="E94" s="105">
        <v>784</v>
      </c>
      <c r="F94" s="105">
        <v>784</v>
      </c>
      <c r="G94" s="105">
        <v>0</v>
      </c>
      <c r="H94" s="105">
        <f t="shared" si="4"/>
        <v>784</v>
      </c>
      <c r="I94" s="107">
        <f t="shared" si="5"/>
        <v>0</v>
      </c>
      <c r="J94" s="102" t="s">
        <v>1000</v>
      </c>
    </row>
    <row r="95" spans="1:10" x14ac:dyDescent="0.15">
      <c r="A95" s="108" t="s">
        <v>80</v>
      </c>
      <c r="B95" s="102" t="s">
        <v>1072</v>
      </c>
      <c r="C95" s="103">
        <v>2235.52</v>
      </c>
      <c r="D95" s="104">
        <f t="shared" si="3"/>
        <v>1.7422761645044076E-3</v>
      </c>
      <c r="E95" s="105">
        <v>558</v>
      </c>
      <c r="F95" s="105">
        <v>558</v>
      </c>
      <c r="G95" s="105">
        <v>0</v>
      </c>
      <c r="H95" s="105">
        <f t="shared" si="4"/>
        <v>558</v>
      </c>
      <c r="I95" s="107">
        <f t="shared" si="5"/>
        <v>0</v>
      </c>
      <c r="J95" s="102" t="s">
        <v>1000</v>
      </c>
    </row>
    <row r="96" spans="1:10" x14ac:dyDescent="0.15">
      <c r="A96" s="108" t="s">
        <v>81</v>
      </c>
      <c r="B96" s="102" t="s">
        <v>1073</v>
      </c>
      <c r="C96" s="103">
        <v>0</v>
      </c>
      <c r="D96" s="104">
        <f t="shared" si="3"/>
        <v>0</v>
      </c>
      <c r="E96" s="105">
        <v>0</v>
      </c>
      <c r="F96" s="105">
        <v>0</v>
      </c>
      <c r="G96" s="105">
        <v>0</v>
      </c>
      <c r="H96" s="105">
        <f t="shared" si="4"/>
        <v>0</v>
      </c>
      <c r="I96" s="107">
        <f t="shared" si="5"/>
        <v>0</v>
      </c>
      <c r="J96" s="102" t="s">
        <v>1000</v>
      </c>
    </row>
    <row r="97" spans="1:10" x14ac:dyDescent="0.15">
      <c r="A97" s="108" t="s">
        <v>82</v>
      </c>
      <c r="B97" s="102" t="s">
        <v>1074</v>
      </c>
      <c r="C97" s="103">
        <v>0</v>
      </c>
      <c r="D97" s="104">
        <f t="shared" si="3"/>
        <v>0</v>
      </c>
      <c r="E97" s="105">
        <v>0</v>
      </c>
      <c r="F97" s="105">
        <v>0</v>
      </c>
      <c r="G97" s="105">
        <v>0</v>
      </c>
      <c r="H97" s="105">
        <f t="shared" si="4"/>
        <v>0</v>
      </c>
      <c r="I97" s="107">
        <f t="shared" si="5"/>
        <v>0</v>
      </c>
      <c r="J97" s="102" t="s">
        <v>1000</v>
      </c>
    </row>
    <row r="98" spans="1:10" x14ac:dyDescent="0.15">
      <c r="A98" s="108" t="s">
        <v>83</v>
      </c>
      <c r="B98" s="102" t="s">
        <v>1075</v>
      </c>
      <c r="C98" s="103">
        <v>32.71</v>
      </c>
      <c r="D98" s="104">
        <f t="shared" si="3"/>
        <v>2.5492884582083441E-5</v>
      </c>
      <c r="E98" s="105">
        <v>4</v>
      </c>
      <c r="F98" s="105">
        <v>4</v>
      </c>
      <c r="G98" s="105">
        <v>0</v>
      </c>
      <c r="H98" s="105">
        <f t="shared" si="4"/>
        <v>4</v>
      </c>
      <c r="I98" s="107">
        <f t="shared" si="5"/>
        <v>0</v>
      </c>
      <c r="J98" s="102" t="s">
        <v>1000</v>
      </c>
    </row>
    <row r="99" spans="1:10" x14ac:dyDescent="0.15">
      <c r="A99" s="108" t="s">
        <v>84</v>
      </c>
      <c r="B99" s="102" t="s">
        <v>1076</v>
      </c>
      <c r="C99" s="103">
        <v>2464.75</v>
      </c>
      <c r="D99" s="104">
        <f t="shared" si="3"/>
        <v>1.9209289903298734E-3</v>
      </c>
      <c r="E99" s="105">
        <v>888</v>
      </c>
      <c r="F99" s="105">
        <v>888</v>
      </c>
      <c r="G99" s="105">
        <v>0</v>
      </c>
      <c r="H99" s="105">
        <f t="shared" si="4"/>
        <v>888</v>
      </c>
      <c r="I99" s="107">
        <f t="shared" si="5"/>
        <v>0</v>
      </c>
      <c r="J99" s="102" t="s">
        <v>1000</v>
      </c>
    </row>
    <row r="100" spans="1:10" x14ac:dyDescent="0.15">
      <c r="A100" s="108" t="s">
        <v>85</v>
      </c>
      <c r="B100" s="102" t="s">
        <v>1077</v>
      </c>
      <c r="C100" s="103">
        <v>0</v>
      </c>
      <c r="D100" s="104">
        <f t="shared" si="3"/>
        <v>0</v>
      </c>
      <c r="E100" s="105">
        <v>0</v>
      </c>
      <c r="F100" s="105">
        <v>0</v>
      </c>
      <c r="G100" s="105">
        <v>0</v>
      </c>
      <c r="H100" s="105">
        <f t="shared" si="4"/>
        <v>0</v>
      </c>
      <c r="I100" s="107">
        <f t="shared" si="5"/>
        <v>0</v>
      </c>
      <c r="J100" s="102" t="s">
        <v>1000</v>
      </c>
    </row>
    <row r="101" spans="1:10" x14ac:dyDescent="0.15">
      <c r="A101" s="108" t="s">
        <v>86</v>
      </c>
      <c r="B101" s="102" t="s">
        <v>1078</v>
      </c>
      <c r="C101" s="103">
        <v>26.88</v>
      </c>
      <c r="D101" s="104">
        <f t="shared" si="3"/>
        <v>2.0949212398850592E-5</v>
      </c>
      <c r="E101" s="105">
        <v>6</v>
      </c>
      <c r="F101" s="105">
        <v>6</v>
      </c>
      <c r="G101" s="105">
        <v>0</v>
      </c>
      <c r="H101" s="105">
        <f t="shared" si="4"/>
        <v>6</v>
      </c>
      <c r="I101" s="107">
        <f t="shared" si="5"/>
        <v>0</v>
      </c>
      <c r="J101" s="102" t="s">
        <v>1000</v>
      </c>
    </row>
    <row r="102" spans="1:10" x14ac:dyDescent="0.15">
      <c r="A102" s="108" t="s">
        <v>87</v>
      </c>
      <c r="B102" s="102" t="s">
        <v>1079</v>
      </c>
      <c r="C102" s="103">
        <v>0</v>
      </c>
      <c r="D102" s="104">
        <f t="shared" si="3"/>
        <v>0</v>
      </c>
      <c r="E102" s="105">
        <v>0</v>
      </c>
      <c r="F102" s="105">
        <v>0</v>
      </c>
      <c r="G102" s="105">
        <v>0</v>
      </c>
      <c r="H102" s="105">
        <f t="shared" si="4"/>
        <v>0</v>
      </c>
      <c r="I102" s="107">
        <f t="shared" si="5"/>
        <v>0</v>
      </c>
      <c r="J102" s="102" t="s">
        <v>1000</v>
      </c>
    </row>
    <row r="103" spans="1:10" x14ac:dyDescent="0.15">
      <c r="A103" s="108" t="s">
        <v>88</v>
      </c>
      <c r="B103" s="102" t="s">
        <v>88</v>
      </c>
      <c r="C103" s="103">
        <v>19411.490000000002</v>
      </c>
      <c r="D103" s="104">
        <f t="shared" si="3"/>
        <v>1.5128550111166827E-2</v>
      </c>
      <c r="E103" s="105">
        <v>995</v>
      </c>
      <c r="F103" s="105">
        <v>356</v>
      </c>
      <c r="G103" s="105">
        <v>716</v>
      </c>
      <c r="H103" s="105">
        <f t="shared" si="4"/>
        <v>1072</v>
      </c>
      <c r="I103" s="107">
        <f t="shared" si="5"/>
        <v>639</v>
      </c>
      <c r="J103" s="102" t="s">
        <v>1000</v>
      </c>
    </row>
    <row r="104" spans="1:10" x14ac:dyDescent="0.15">
      <c r="A104" s="108" t="s">
        <v>89</v>
      </c>
      <c r="B104" s="102" t="s">
        <v>89</v>
      </c>
      <c r="C104" s="103">
        <v>2925.94</v>
      </c>
      <c r="D104" s="104">
        <f t="shared" si="3"/>
        <v>2.2803622963650633E-3</v>
      </c>
      <c r="E104" s="105">
        <v>588</v>
      </c>
      <c r="F104" s="105">
        <v>58</v>
      </c>
      <c r="G104" s="105">
        <v>530</v>
      </c>
      <c r="H104" s="105">
        <f t="shared" si="4"/>
        <v>588</v>
      </c>
      <c r="I104" s="107">
        <f t="shared" si="5"/>
        <v>530</v>
      </c>
      <c r="J104" s="102" t="s">
        <v>1000</v>
      </c>
    </row>
    <row r="105" spans="1:10" x14ac:dyDescent="0.15">
      <c r="A105" s="108" t="s">
        <v>90</v>
      </c>
      <c r="B105" s="102" t="s">
        <v>1080</v>
      </c>
      <c r="C105" s="103"/>
      <c r="D105" s="104">
        <f t="shared" si="3"/>
        <v>0</v>
      </c>
      <c r="E105" s="105"/>
      <c r="F105" s="105">
        <v>0</v>
      </c>
      <c r="G105" s="105">
        <v>0</v>
      </c>
      <c r="H105" s="105">
        <f t="shared" si="4"/>
        <v>0</v>
      </c>
      <c r="I105" s="107">
        <f t="shared" si="5"/>
        <v>0</v>
      </c>
      <c r="J105" s="102"/>
    </row>
    <row r="106" spans="1:10" x14ac:dyDescent="0.15">
      <c r="A106" s="108" t="s">
        <v>91</v>
      </c>
      <c r="B106" s="102" t="s">
        <v>1081</v>
      </c>
      <c r="C106" s="103"/>
      <c r="D106" s="104">
        <f t="shared" si="3"/>
        <v>0</v>
      </c>
      <c r="E106" s="105"/>
      <c r="F106" s="105">
        <v>0</v>
      </c>
      <c r="G106" s="105">
        <v>0</v>
      </c>
      <c r="H106" s="105">
        <f t="shared" si="4"/>
        <v>0</v>
      </c>
      <c r="I106" s="107">
        <f t="shared" si="5"/>
        <v>0</v>
      </c>
      <c r="J106" s="102"/>
    </row>
    <row r="107" spans="1:10" x14ac:dyDescent="0.15">
      <c r="A107" s="108" t="s">
        <v>92</v>
      </c>
      <c r="B107" s="102" t="s">
        <v>1082</v>
      </c>
      <c r="C107" s="103">
        <v>11.72</v>
      </c>
      <c r="D107" s="104">
        <f t="shared" si="3"/>
        <v>9.1341060012845586E-6</v>
      </c>
      <c r="E107" s="105">
        <v>3</v>
      </c>
      <c r="F107" s="105">
        <v>3</v>
      </c>
      <c r="G107" s="105">
        <v>0</v>
      </c>
      <c r="H107" s="105">
        <f t="shared" si="4"/>
        <v>3</v>
      </c>
      <c r="I107" s="107">
        <f t="shared" si="5"/>
        <v>0</v>
      </c>
      <c r="J107" s="102" t="s">
        <v>1000</v>
      </c>
    </row>
    <row r="108" spans="1:10" x14ac:dyDescent="0.15">
      <c r="A108" s="108" t="s">
        <v>93</v>
      </c>
      <c r="B108" s="102" t="s">
        <v>93</v>
      </c>
      <c r="C108" s="103">
        <v>0</v>
      </c>
      <c r="D108" s="104">
        <f t="shared" si="3"/>
        <v>0</v>
      </c>
      <c r="E108" s="105">
        <v>0</v>
      </c>
      <c r="F108" s="105">
        <v>49</v>
      </c>
      <c r="G108" s="105">
        <v>0</v>
      </c>
      <c r="H108" s="105">
        <f t="shared" si="4"/>
        <v>49</v>
      </c>
      <c r="I108" s="107">
        <f t="shared" si="5"/>
        <v>-49</v>
      </c>
      <c r="J108" s="102" t="s">
        <v>1000</v>
      </c>
    </row>
    <row r="109" spans="1:10" x14ac:dyDescent="0.15">
      <c r="A109" s="108" t="s">
        <v>94</v>
      </c>
      <c r="B109" s="102" t="s">
        <v>94</v>
      </c>
      <c r="C109" s="103">
        <v>8975.07</v>
      </c>
      <c r="D109" s="104">
        <f t="shared" si="3"/>
        <v>6.994815763562201E-3</v>
      </c>
      <c r="E109" s="105">
        <v>1142</v>
      </c>
      <c r="F109" s="105">
        <v>844</v>
      </c>
      <c r="G109" s="105">
        <v>302</v>
      </c>
      <c r="H109" s="105">
        <f t="shared" si="4"/>
        <v>1146</v>
      </c>
      <c r="I109" s="107">
        <f t="shared" si="5"/>
        <v>298</v>
      </c>
      <c r="J109" s="102" t="s">
        <v>1000</v>
      </c>
    </row>
    <row r="110" spans="1:10" x14ac:dyDescent="0.15">
      <c r="A110" s="108" t="s">
        <v>95</v>
      </c>
      <c r="B110" s="102" t="s">
        <v>95</v>
      </c>
      <c r="C110" s="103">
        <v>110.54</v>
      </c>
      <c r="D110" s="104">
        <f t="shared" si="3"/>
        <v>8.6150518547951804E-5</v>
      </c>
      <c r="E110" s="105">
        <v>17</v>
      </c>
      <c r="F110" s="105">
        <v>31</v>
      </c>
      <c r="G110" s="105">
        <v>0</v>
      </c>
      <c r="H110" s="105">
        <f t="shared" si="4"/>
        <v>31</v>
      </c>
      <c r="I110" s="107">
        <f t="shared" si="5"/>
        <v>-14</v>
      </c>
      <c r="J110" s="102" t="s">
        <v>1000</v>
      </c>
    </row>
    <row r="111" spans="1:10" x14ac:dyDescent="0.15">
      <c r="A111" s="108" t="s">
        <v>96</v>
      </c>
      <c r="B111" s="102" t="s">
        <v>96</v>
      </c>
      <c r="C111" s="103">
        <v>20838.990000000002</v>
      </c>
      <c r="D111" s="104">
        <f t="shared" si="3"/>
        <v>1.6241087339565606E-2</v>
      </c>
      <c r="E111" s="105">
        <v>3136</v>
      </c>
      <c r="F111" s="105">
        <v>3134</v>
      </c>
      <c r="G111" s="105">
        <v>6</v>
      </c>
      <c r="H111" s="105">
        <f t="shared" si="4"/>
        <v>3140</v>
      </c>
      <c r="I111" s="107">
        <f t="shared" si="5"/>
        <v>2</v>
      </c>
      <c r="J111" s="102" t="s">
        <v>1000</v>
      </c>
    </row>
    <row r="112" spans="1:10" x14ac:dyDescent="0.15">
      <c r="A112" s="108" t="s">
        <v>97</v>
      </c>
      <c r="B112" s="102" t="s">
        <v>1083</v>
      </c>
      <c r="C112" s="103">
        <v>0</v>
      </c>
      <c r="D112" s="104">
        <f t="shared" si="3"/>
        <v>0</v>
      </c>
      <c r="E112" s="105">
        <v>0</v>
      </c>
      <c r="F112" s="105">
        <v>0</v>
      </c>
      <c r="G112" s="105">
        <v>0</v>
      </c>
      <c r="H112" s="105">
        <f t="shared" si="4"/>
        <v>0</v>
      </c>
      <c r="I112" s="107">
        <f t="shared" si="5"/>
        <v>0</v>
      </c>
      <c r="J112" s="102" t="s">
        <v>1000</v>
      </c>
    </row>
    <row r="113" spans="1:10" x14ac:dyDescent="0.15">
      <c r="A113" s="108" t="s">
        <v>1084</v>
      </c>
      <c r="B113" s="102" t="s">
        <v>1085</v>
      </c>
      <c r="C113" s="103">
        <v>0</v>
      </c>
      <c r="D113" s="104">
        <f t="shared" si="3"/>
        <v>0</v>
      </c>
      <c r="E113" s="105">
        <v>0</v>
      </c>
      <c r="F113" s="105">
        <v>0</v>
      </c>
      <c r="G113" s="105">
        <v>0</v>
      </c>
      <c r="H113" s="105">
        <f t="shared" si="4"/>
        <v>0</v>
      </c>
      <c r="I113" s="107">
        <f t="shared" si="5"/>
        <v>0</v>
      </c>
      <c r="J113" s="102" t="s">
        <v>1000</v>
      </c>
    </row>
    <row r="114" spans="1:10" x14ac:dyDescent="0.15">
      <c r="A114" s="108" t="s">
        <v>98</v>
      </c>
      <c r="B114" s="102" t="s">
        <v>1086</v>
      </c>
      <c r="C114" s="103">
        <v>0</v>
      </c>
      <c r="D114" s="104">
        <f t="shared" si="3"/>
        <v>0</v>
      </c>
      <c r="E114" s="105">
        <v>0</v>
      </c>
      <c r="F114" s="105">
        <v>0</v>
      </c>
      <c r="G114" s="105">
        <v>0</v>
      </c>
      <c r="H114" s="105">
        <f t="shared" si="4"/>
        <v>0</v>
      </c>
      <c r="I114" s="107">
        <f t="shared" si="5"/>
        <v>0</v>
      </c>
      <c r="J114" s="102" t="s">
        <v>1000</v>
      </c>
    </row>
    <row r="115" spans="1:10" x14ac:dyDescent="0.15">
      <c r="A115" s="108" t="s">
        <v>99</v>
      </c>
      <c r="B115" s="102" t="s">
        <v>1087</v>
      </c>
      <c r="C115" s="103"/>
      <c r="D115" s="104">
        <f t="shared" si="3"/>
        <v>0</v>
      </c>
      <c r="E115" s="105"/>
      <c r="F115" s="105">
        <v>0</v>
      </c>
      <c r="G115" s="105">
        <v>0</v>
      </c>
      <c r="H115" s="105">
        <f t="shared" si="4"/>
        <v>0</v>
      </c>
      <c r="I115" s="107">
        <f t="shared" si="5"/>
        <v>0</v>
      </c>
      <c r="J115" s="102"/>
    </row>
    <row r="116" spans="1:10" x14ac:dyDescent="0.15">
      <c r="A116" s="108" t="s">
        <v>100</v>
      </c>
      <c r="B116" s="102" t="s">
        <v>1088</v>
      </c>
      <c r="C116" s="103">
        <v>-63.12</v>
      </c>
      <c r="D116" s="104">
        <f t="shared" si="3"/>
        <v>-4.9193239829443795E-5</v>
      </c>
      <c r="E116" s="109">
        <v>-8</v>
      </c>
      <c r="F116" s="105">
        <v>0</v>
      </c>
      <c r="G116" s="105">
        <v>0</v>
      </c>
      <c r="H116" s="105">
        <f t="shared" si="4"/>
        <v>0</v>
      </c>
      <c r="I116" s="107">
        <f t="shared" si="5"/>
        <v>-8</v>
      </c>
      <c r="J116" s="102" t="s">
        <v>1000</v>
      </c>
    </row>
    <row r="117" spans="1:10" x14ac:dyDescent="0.15">
      <c r="A117" s="108" t="s">
        <v>101</v>
      </c>
      <c r="B117" s="102" t="s">
        <v>1089</v>
      </c>
      <c r="C117" s="103">
        <v>-112.2</v>
      </c>
      <c r="D117" s="104">
        <f t="shared" si="3"/>
        <v>-8.7444257111273676E-5</v>
      </c>
      <c r="E117" s="109">
        <v>-10</v>
      </c>
      <c r="F117" s="105">
        <v>0</v>
      </c>
      <c r="G117" s="105">
        <v>0</v>
      </c>
      <c r="H117" s="105">
        <f t="shared" si="4"/>
        <v>0</v>
      </c>
      <c r="I117" s="107">
        <f t="shared" si="5"/>
        <v>-10</v>
      </c>
      <c r="J117" s="102" t="s">
        <v>1000</v>
      </c>
    </row>
    <row r="118" spans="1:10" x14ac:dyDescent="0.15">
      <c r="A118" s="108" t="s">
        <v>102</v>
      </c>
      <c r="B118" s="102" t="s">
        <v>1090</v>
      </c>
      <c r="C118" s="103"/>
      <c r="D118" s="104">
        <f t="shared" si="3"/>
        <v>0</v>
      </c>
      <c r="E118" s="105"/>
      <c r="F118" s="105">
        <v>0</v>
      </c>
      <c r="G118" s="105">
        <v>0</v>
      </c>
      <c r="H118" s="105">
        <f t="shared" si="4"/>
        <v>0</v>
      </c>
      <c r="I118" s="107">
        <f t="shared" si="5"/>
        <v>0</v>
      </c>
      <c r="J118" s="102"/>
    </row>
    <row r="119" spans="1:10" x14ac:dyDescent="0.15">
      <c r="A119" s="108" t="s">
        <v>103</v>
      </c>
      <c r="B119" s="102" t="s">
        <v>1091</v>
      </c>
      <c r="C119" s="103"/>
      <c r="D119" s="104">
        <f t="shared" si="3"/>
        <v>0</v>
      </c>
      <c r="E119" s="105"/>
      <c r="F119" s="105">
        <v>0</v>
      </c>
      <c r="G119" s="105">
        <v>0</v>
      </c>
      <c r="H119" s="105">
        <f t="shared" si="4"/>
        <v>0</v>
      </c>
      <c r="I119" s="107">
        <f t="shared" si="5"/>
        <v>0</v>
      </c>
      <c r="J119" s="102"/>
    </row>
    <row r="120" spans="1:10" x14ac:dyDescent="0.15">
      <c r="A120" s="108" t="s">
        <v>104</v>
      </c>
      <c r="B120" s="102" t="s">
        <v>1092</v>
      </c>
      <c r="C120" s="103">
        <v>1.41</v>
      </c>
      <c r="D120" s="104">
        <f t="shared" si="3"/>
        <v>1.0988984182432788E-6</v>
      </c>
      <c r="E120" s="105">
        <v>1</v>
      </c>
      <c r="F120" s="105">
        <v>1</v>
      </c>
      <c r="G120" s="105">
        <v>0</v>
      </c>
      <c r="H120" s="105">
        <f t="shared" si="4"/>
        <v>1</v>
      </c>
      <c r="I120" s="107">
        <f t="shared" si="5"/>
        <v>0</v>
      </c>
      <c r="J120" s="102" t="s">
        <v>1000</v>
      </c>
    </row>
    <row r="121" spans="1:10" x14ac:dyDescent="0.15">
      <c r="A121" s="108" t="s">
        <v>105</v>
      </c>
      <c r="B121" s="102" t="s">
        <v>1093</v>
      </c>
      <c r="C121" s="103">
        <v>0</v>
      </c>
      <c r="D121" s="104">
        <f t="shared" si="3"/>
        <v>0</v>
      </c>
      <c r="E121" s="105">
        <v>0</v>
      </c>
      <c r="F121" s="105">
        <v>0</v>
      </c>
      <c r="G121" s="105">
        <v>0</v>
      </c>
      <c r="H121" s="105">
        <f t="shared" si="4"/>
        <v>0</v>
      </c>
      <c r="I121" s="107">
        <f t="shared" si="5"/>
        <v>0</v>
      </c>
      <c r="J121" s="102" t="s">
        <v>1000</v>
      </c>
    </row>
    <row r="122" spans="1:10" x14ac:dyDescent="0.15">
      <c r="A122" s="108" t="s">
        <v>106</v>
      </c>
      <c r="B122" s="102" t="s">
        <v>1094</v>
      </c>
      <c r="C122" s="103">
        <v>-12.67</v>
      </c>
      <c r="D122" s="104">
        <f t="shared" si="3"/>
        <v>-9.8744985525832219E-6</v>
      </c>
      <c r="E122" s="109">
        <v>-2</v>
      </c>
      <c r="F122" s="105">
        <v>0</v>
      </c>
      <c r="G122" s="105">
        <v>0</v>
      </c>
      <c r="H122" s="105">
        <f t="shared" si="4"/>
        <v>0</v>
      </c>
      <c r="I122" s="107">
        <f t="shared" si="5"/>
        <v>-2</v>
      </c>
      <c r="J122" s="102" t="s">
        <v>1000</v>
      </c>
    </row>
    <row r="123" spans="1:10" x14ac:dyDescent="0.15">
      <c r="A123" s="108" t="s">
        <v>107</v>
      </c>
      <c r="B123" s="102" t="s">
        <v>1095</v>
      </c>
      <c r="C123" s="103">
        <v>-72.87</v>
      </c>
      <c r="D123" s="104">
        <f t="shared" si="3"/>
        <v>-5.6792005487509028E-5</v>
      </c>
      <c r="E123" s="109">
        <v>-21</v>
      </c>
      <c r="F123" s="105">
        <v>0</v>
      </c>
      <c r="G123" s="105">
        <v>0</v>
      </c>
      <c r="H123" s="105">
        <f t="shared" si="4"/>
        <v>0</v>
      </c>
      <c r="I123" s="107">
        <f t="shared" si="5"/>
        <v>-21</v>
      </c>
      <c r="J123" s="102" t="s">
        <v>1000</v>
      </c>
    </row>
    <row r="124" spans="1:10" x14ac:dyDescent="0.15">
      <c r="A124" s="108" t="s">
        <v>108</v>
      </c>
      <c r="B124" s="102" t="s">
        <v>1096</v>
      </c>
      <c r="C124" s="103">
        <v>0</v>
      </c>
      <c r="D124" s="104">
        <f t="shared" si="3"/>
        <v>0</v>
      </c>
      <c r="E124" s="105">
        <v>0</v>
      </c>
      <c r="F124" s="105">
        <v>0</v>
      </c>
      <c r="G124" s="105">
        <v>0</v>
      </c>
      <c r="H124" s="105">
        <f t="shared" si="4"/>
        <v>0</v>
      </c>
      <c r="I124" s="107">
        <f t="shared" si="5"/>
        <v>0</v>
      </c>
      <c r="J124" s="102" t="s">
        <v>1000</v>
      </c>
    </row>
    <row r="125" spans="1:10" x14ac:dyDescent="0.15">
      <c r="A125" s="108" t="s">
        <v>109</v>
      </c>
      <c r="B125" s="102" t="s">
        <v>1097</v>
      </c>
      <c r="C125" s="103">
        <v>0</v>
      </c>
      <c r="D125" s="104">
        <f t="shared" si="3"/>
        <v>0</v>
      </c>
      <c r="E125" s="105">
        <v>0</v>
      </c>
      <c r="F125" s="105">
        <v>0</v>
      </c>
      <c r="G125" s="105">
        <v>0</v>
      </c>
      <c r="H125" s="105">
        <f t="shared" si="4"/>
        <v>0</v>
      </c>
      <c r="I125" s="107">
        <f t="shared" si="5"/>
        <v>0</v>
      </c>
      <c r="J125" s="102" t="s">
        <v>1000</v>
      </c>
    </row>
    <row r="126" spans="1:10" x14ac:dyDescent="0.15">
      <c r="A126" s="108" t="s">
        <v>110</v>
      </c>
      <c r="B126" s="102" t="s">
        <v>1098</v>
      </c>
      <c r="C126" s="103">
        <v>0</v>
      </c>
      <c r="D126" s="104">
        <f t="shared" si="3"/>
        <v>0</v>
      </c>
      <c r="E126" s="105">
        <v>0</v>
      </c>
      <c r="F126" s="105">
        <v>0</v>
      </c>
      <c r="G126" s="105">
        <v>0</v>
      </c>
      <c r="H126" s="105">
        <f t="shared" si="4"/>
        <v>0</v>
      </c>
      <c r="I126" s="107">
        <f t="shared" si="5"/>
        <v>0</v>
      </c>
      <c r="J126" s="102" t="s">
        <v>1000</v>
      </c>
    </row>
    <row r="127" spans="1:10" x14ac:dyDescent="0.15">
      <c r="A127" s="108" t="s">
        <v>111</v>
      </c>
      <c r="B127" s="102" t="s">
        <v>1099</v>
      </c>
      <c r="C127" s="103">
        <v>0</v>
      </c>
      <c r="D127" s="104">
        <f t="shared" si="3"/>
        <v>0</v>
      </c>
      <c r="E127" s="105">
        <v>0</v>
      </c>
      <c r="F127" s="105">
        <v>0</v>
      </c>
      <c r="G127" s="105">
        <v>0</v>
      </c>
      <c r="H127" s="105">
        <f t="shared" si="4"/>
        <v>0</v>
      </c>
      <c r="I127" s="107">
        <f t="shared" si="5"/>
        <v>0</v>
      </c>
      <c r="J127" s="102" t="s">
        <v>1000</v>
      </c>
    </row>
    <row r="128" spans="1:10" x14ac:dyDescent="0.15">
      <c r="A128" s="108" t="s">
        <v>112</v>
      </c>
      <c r="B128" s="102" t="s">
        <v>1100</v>
      </c>
      <c r="C128" s="103">
        <v>0</v>
      </c>
      <c r="D128" s="104">
        <f t="shared" si="3"/>
        <v>0</v>
      </c>
      <c r="E128" s="105">
        <v>0</v>
      </c>
      <c r="F128" s="105">
        <v>0</v>
      </c>
      <c r="G128" s="105">
        <v>0</v>
      </c>
      <c r="H128" s="105">
        <f t="shared" si="4"/>
        <v>0</v>
      </c>
      <c r="I128" s="107">
        <f t="shared" si="5"/>
        <v>0</v>
      </c>
      <c r="J128" s="102" t="s">
        <v>1000</v>
      </c>
    </row>
    <row r="129" spans="1:10" x14ac:dyDescent="0.15">
      <c r="A129" s="110" t="s">
        <v>1101</v>
      </c>
      <c r="B129" s="110"/>
      <c r="C129" s="111">
        <f>SUM(C8:C128)</f>
        <v>284837.58999999991</v>
      </c>
      <c r="D129" s="112">
        <f>SUM(D8:D128)</f>
        <v>0.22199118943775001</v>
      </c>
      <c r="E129" s="113">
        <f>SUM(E8:E128)</f>
        <v>56886</v>
      </c>
      <c r="F129" s="113">
        <f>SUM(F8:F128)</f>
        <v>250932.76</v>
      </c>
      <c r="G129" s="113">
        <f>SUM(G8:G128)</f>
        <v>6889</v>
      </c>
      <c r="H129" s="113">
        <f t="shared" si="4"/>
        <v>257821.76</v>
      </c>
      <c r="I129" s="114">
        <f t="shared" si="5"/>
        <v>-194046.76</v>
      </c>
      <c r="J129" s="110"/>
    </row>
    <row r="130" spans="1:10" x14ac:dyDescent="0.15">
      <c r="A130" s="101" t="s">
        <v>1102</v>
      </c>
      <c r="B130" s="102"/>
      <c r="C130" s="103"/>
      <c r="D130" s="104"/>
      <c r="E130" s="105"/>
      <c r="F130" s="106"/>
      <c r="G130" s="106"/>
      <c r="H130" s="105"/>
      <c r="I130" s="107"/>
      <c r="J130" s="102"/>
    </row>
    <row r="131" spans="1:10" x14ac:dyDescent="0.15">
      <c r="A131" s="108" t="s">
        <v>947</v>
      </c>
      <c r="B131" s="102" t="s">
        <v>948</v>
      </c>
      <c r="C131" s="103">
        <v>0</v>
      </c>
      <c r="D131" s="104">
        <f t="shared" ref="D131:D194" si="6">C131/1283103.13</f>
        <v>0</v>
      </c>
      <c r="E131" s="105">
        <v>330</v>
      </c>
      <c r="F131" s="105">
        <v>330</v>
      </c>
      <c r="G131" s="105">
        <v>0</v>
      </c>
      <c r="H131" s="105">
        <f t="shared" ref="H131:H194" si="7">(ROUND(G131,2) + ROUND(F131,2))</f>
        <v>330</v>
      </c>
      <c r="I131" s="107">
        <f t="shared" ref="I131:I194" si="8">(ROUND(E131,2)- ROUND(F131,2))</f>
        <v>0</v>
      </c>
      <c r="J131" s="102" t="s">
        <v>1000</v>
      </c>
    </row>
    <row r="132" spans="1:10" x14ac:dyDescent="0.15">
      <c r="A132" s="108" t="s">
        <v>113</v>
      </c>
      <c r="B132" s="102" t="s">
        <v>1103</v>
      </c>
      <c r="C132" s="103">
        <v>0</v>
      </c>
      <c r="D132" s="104">
        <f t="shared" si="6"/>
        <v>0</v>
      </c>
      <c r="E132" s="105">
        <v>0</v>
      </c>
      <c r="F132" s="105">
        <v>0</v>
      </c>
      <c r="G132" s="105">
        <v>0</v>
      </c>
      <c r="H132" s="105">
        <f t="shared" si="7"/>
        <v>0</v>
      </c>
      <c r="I132" s="107">
        <f t="shared" si="8"/>
        <v>0</v>
      </c>
      <c r="J132" s="102" t="s">
        <v>1000</v>
      </c>
    </row>
    <row r="133" spans="1:10" x14ac:dyDescent="0.15">
      <c r="A133" s="108" t="s">
        <v>114</v>
      </c>
      <c r="B133" s="102" t="s">
        <v>1104</v>
      </c>
      <c r="C133" s="103">
        <v>2181.12</v>
      </c>
      <c r="D133" s="104">
        <f t="shared" si="6"/>
        <v>1.6998789489353051E-3</v>
      </c>
      <c r="E133" s="105">
        <v>192</v>
      </c>
      <c r="F133" s="105">
        <v>192</v>
      </c>
      <c r="G133" s="105">
        <v>0</v>
      </c>
      <c r="H133" s="105">
        <f t="shared" si="7"/>
        <v>192</v>
      </c>
      <c r="I133" s="107">
        <f t="shared" si="8"/>
        <v>0</v>
      </c>
      <c r="J133" s="102" t="s">
        <v>1000</v>
      </c>
    </row>
    <row r="134" spans="1:10" x14ac:dyDescent="0.15">
      <c r="A134" s="108" t="s">
        <v>115</v>
      </c>
      <c r="B134" s="102" t="s">
        <v>1105</v>
      </c>
      <c r="C134" s="103"/>
      <c r="D134" s="104">
        <f t="shared" si="6"/>
        <v>0</v>
      </c>
      <c r="E134" s="105"/>
      <c r="F134" s="105">
        <v>0</v>
      </c>
      <c r="G134" s="105">
        <v>0</v>
      </c>
      <c r="H134" s="105">
        <f t="shared" si="7"/>
        <v>0</v>
      </c>
      <c r="I134" s="107">
        <f t="shared" si="8"/>
        <v>0</v>
      </c>
      <c r="J134" s="102"/>
    </row>
    <row r="135" spans="1:10" x14ac:dyDescent="0.15">
      <c r="A135" s="108" t="s">
        <v>946</v>
      </c>
      <c r="B135" s="102" t="s">
        <v>1106</v>
      </c>
      <c r="C135" s="103">
        <v>0</v>
      </c>
      <c r="D135" s="104">
        <f t="shared" si="6"/>
        <v>0</v>
      </c>
      <c r="E135" s="105">
        <v>100</v>
      </c>
      <c r="F135" s="105">
        <v>100</v>
      </c>
      <c r="G135" s="105">
        <v>0</v>
      </c>
      <c r="H135" s="105">
        <f t="shared" si="7"/>
        <v>100</v>
      </c>
      <c r="I135" s="107">
        <f t="shared" si="8"/>
        <v>0</v>
      </c>
      <c r="J135" s="102" t="s">
        <v>1000</v>
      </c>
    </row>
    <row r="136" spans="1:10" x14ac:dyDescent="0.15">
      <c r="A136" s="108" t="s">
        <v>945</v>
      </c>
      <c r="B136" s="102" t="s">
        <v>950</v>
      </c>
      <c r="C136" s="103">
        <v>0</v>
      </c>
      <c r="D136" s="104">
        <f t="shared" si="6"/>
        <v>0</v>
      </c>
      <c r="E136" s="105">
        <v>100</v>
      </c>
      <c r="F136" s="105">
        <v>100</v>
      </c>
      <c r="G136" s="105">
        <v>0</v>
      </c>
      <c r="H136" s="105">
        <f t="shared" si="7"/>
        <v>100</v>
      </c>
      <c r="I136" s="107">
        <f t="shared" si="8"/>
        <v>0</v>
      </c>
      <c r="J136" s="102" t="s">
        <v>1000</v>
      </c>
    </row>
    <row r="137" spans="1:10" x14ac:dyDescent="0.15">
      <c r="A137" s="108" t="s">
        <v>116</v>
      </c>
      <c r="B137" s="102" t="s">
        <v>1107</v>
      </c>
      <c r="C137" s="103"/>
      <c r="D137" s="104">
        <f t="shared" si="6"/>
        <v>0</v>
      </c>
      <c r="E137" s="105"/>
      <c r="F137" s="105">
        <v>0</v>
      </c>
      <c r="G137" s="105">
        <v>0</v>
      </c>
      <c r="H137" s="105">
        <f t="shared" si="7"/>
        <v>0</v>
      </c>
      <c r="I137" s="107">
        <f t="shared" si="8"/>
        <v>0</v>
      </c>
      <c r="J137" s="102"/>
    </row>
    <row r="138" spans="1:10" x14ac:dyDescent="0.15">
      <c r="A138" s="108" t="s">
        <v>117</v>
      </c>
      <c r="B138" s="102" t="s">
        <v>2163</v>
      </c>
      <c r="C138" s="103">
        <v>0</v>
      </c>
      <c r="D138" s="104">
        <f t="shared" si="6"/>
        <v>0</v>
      </c>
      <c r="E138" s="105">
        <v>5</v>
      </c>
      <c r="F138" s="105">
        <v>5</v>
      </c>
      <c r="G138" s="105">
        <v>0</v>
      </c>
      <c r="H138" s="105">
        <f t="shared" si="7"/>
        <v>5</v>
      </c>
      <c r="I138" s="107">
        <f t="shared" si="8"/>
        <v>0</v>
      </c>
      <c r="J138" s="102" t="s">
        <v>1000</v>
      </c>
    </row>
    <row r="139" spans="1:10" x14ac:dyDescent="0.15">
      <c r="A139" s="108" t="s">
        <v>118</v>
      </c>
      <c r="B139" s="102" t="s">
        <v>1108</v>
      </c>
      <c r="C139" s="103">
        <v>0</v>
      </c>
      <c r="D139" s="104">
        <f t="shared" si="6"/>
        <v>0</v>
      </c>
      <c r="E139" s="105">
        <v>0</v>
      </c>
      <c r="F139" s="105">
        <v>0</v>
      </c>
      <c r="G139" s="105">
        <v>0</v>
      </c>
      <c r="H139" s="105">
        <f t="shared" si="7"/>
        <v>0</v>
      </c>
      <c r="I139" s="107">
        <f t="shared" si="8"/>
        <v>0</v>
      </c>
      <c r="J139" s="102" t="s">
        <v>1000</v>
      </c>
    </row>
    <row r="140" spans="1:10" x14ac:dyDescent="0.15">
      <c r="A140" s="108" t="s">
        <v>119</v>
      </c>
      <c r="B140" s="102" t="s">
        <v>1109</v>
      </c>
      <c r="C140" s="103">
        <v>0</v>
      </c>
      <c r="D140" s="104">
        <f t="shared" si="6"/>
        <v>0</v>
      </c>
      <c r="E140" s="105">
        <v>0</v>
      </c>
      <c r="F140" s="105">
        <v>1028</v>
      </c>
      <c r="G140" s="105">
        <v>0</v>
      </c>
      <c r="H140" s="105">
        <f t="shared" si="7"/>
        <v>1028</v>
      </c>
      <c r="I140" s="107">
        <f t="shared" si="8"/>
        <v>-1028</v>
      </c>
      <c r="J140" s="102" t="s">
        <v>1000</v>
      </c>
    </row>
    <row r="141" spans="1:10" x14ac:dyDescent="0.15">
      <c r="A141" s="108" t="s">
        <v>120</v>
      </c>
      <c r="B141" s="102" t="s">
        <v>1110</v>
      </c>
      <c r="C141" s="103">
        <v>0</v>
      </c>
      <c r="D141" s="104">
        <f t="shared" si="6"/>
        <v>0</v>
      </c>
      <c r="E141" s="105">
        <v>0</v>
      </c>
      <c r="F141" s="105">
        <v>0</v>
      </c>
      <c r="G141" s="105">
        <v>0</v>
      </c>
      <c r="H141" s="105">
        <f t="shared" si="7"/>
        <v>0</v>
      </c>
      <c r="I141" s="107">
        <f t="shared" si="8"/>
        <v>0</v>
      </c>
      <c r="J141" s="102" t="s">
        <v>1000</v>
      </c>
    </row>
    <row r="142" spans="1:10" x14ac:dyDescent="0.15">
      <c r="A142" s="108" t="s">
        <v>121</v>
      </c>
      <c r="B142" s="102" t="s">
        <v>1111</v>
      </c>
      <c r="C142" s="103">
        <v>0</v>
      </c>
      <c r="D142" s="104">
        <f t="shared" si="6"/>
        <v>0</v>
      </c>
      <c r="E142" s="105">
        <v>0</v>
      </c>
      <c r="F142" s="105">
        <v>0</v>
      </c>
      <c r="G142" s="105">
        <v>0</v>
      </c>
      <c r="H142" s="105">
        <f t="shared" si="7"/>
        <v>0</v>
      </c>
      <c r="I142" s="107">
        <f t="shared" si="8"/>
        <v>0</v>
      </c>
      <c r="J142" s="102" t="s">
        <v>1000</v>
      </c>
    </row>
    <row r="143" spans="1:10" x14ac:dyDescent="0.15">
      <c r="A143" s="108" t="s">
        <v>1112</v>
      </c>
      <c r="B143" s="102" t="s">
        <v>1113</v>
      </c>
      <c r="C143" s="103"/>
      <c r="D143" s="104">
        <f t="shared" si="6"/>
        <v>0</v>
      </c>
      <c r="E143" s="105"/>
      <c r="F143" s="105">
        <v>0</v>
      </c>
      <c r="G143" s="105">
        <v>0</v>
      </c>
      <c r="H143" s="105">
        <f t="shared" si="7"/>
        <v>0</v>
      </c>
      <c r="I143" s="107">
        <f t="shared" si="8"/>
        <v>0</v>
      </c>
      <c r="J143" s="102"/>
    </row>
    <row r="144" spans="1:10" x14ac:dyDescent="0.15">
      <c r="A144" s="108" t="s">
        <v>122</v>
      </c>
      <c r="B144" s="102" t="s">
        <v>1114</v>
      </c>
      <c r="C144" s="103">
        <v>0</v>
      </c>
      <c r="D144" s="104">
        <f t="shared" si="6"/>
        <v>0</v>
      </c>
      <c r="E144" s="105">
        <v>0</v>
      </c>
      <c r="F144" s="105">
        <v>0</v>
      </c>
      <c r="G144" s="105">
        <v>0</v>
      </c>
      <c r="H144" s="105">
        <f t="shared" si="7"/>
        <v>0</v>
      </c>
      <c r="I144" s="107">
        <f t="shared" si="8"/>
        <v>0</v>
      </c>
      <c r="J144" s="102" t="s">
        <v>1000</v>
      </c>
    </row>
    <row r="145" spans="1:10" x14ac:dyDescent="0.15">
      <c r="A145" s="108" t="s">
        <v>123</v>
      </c>
      <c r="B145" s="102" t="s">
        <v>1115</v>
      </c>
      <c r="C145" s="103">
        <v>11890</v>
      </c>
      <c r="D145" s="104">
        <f t="shared" si="6"/>
        <v>9.2665972999380029E-3</v>
      </c>
      <c r="E145" s="105">
        <v>1000</v>
      </c>
      <c r="F145" s="105">
        <v>1000</v>
      </c>
      <c r="G145" s="105">
        <v>0</v>
      </c>
      <c r="H145" s="105">
        <f t="shared" si="7"/>
        <v>1000</v>
      </c>
      <c r="I145" s="107">
        <f t="shared" si="8"/>
        <v>0</v>
      </c>
      <c r="J145" s="102" t="s">
        <v>1000</v>
      </c>
    </row>
    <row r="146" spans="1:10" x14ac:dyDescent="0.15">
      <c r="A146" s="108" t="s">
        <v>124</v>
      </c>
      <c r="B146" s="102" t="s">
        <v>1116</v>
      </c>
      <c r="C146" s="103">
        <v>12220</v>
      </c>
      <c r="D146" s="104">
        <f t="shared" si="6"/>
        <v>9.5237862914417503E-3</v>
      </c>
      <c r="E146" s="105">
        <v>1000</v>
      </c>
      <c r="F146" s="105">
        <v>1000</v>
      </c>
      <c r="G146" s="105">
        <v>0</v>
      </c>
      <c r="H146" s="105">
        <f t="shared" si="7"/>
        <v>1000</v>
      </c>
      <c r="I146" s="107">
        <f t="shared" si="8"/>
        <v>0</v>
      </c>
      <c r="J146" s="102" t="s">
        <v>1000</v>
      </c>
    </row>
    <row r="147" spans="1:10" x14ac:dyDescent="0.15">
      <c r="A147" s="108" t="s">
        <v>125</v>
      </c>
      <c r="B147" s="102" t="s">
        <v>1117</v>
      </c>
      <c r="C147" s="103">
        <v>0</v>
      </c>
      <c r="D147" s="104">
        <f t="shared" si="6"/>
        <v>0</v>
      </c>
      <c r="E147" s="105">
        <v>240</v>
      </c>
      <c r="F147" s="105">
        <v>240</v>
      </c>
      <c r="G147" s="105">
        <v>0</v>
      </c>
      <c r="H147" s="105">
        <f t="shared" si="7"/>
        <v>240</v>
      </c>
      <c r="I147" s="107">
        <f t="shared" si="8"/>
        <v>0</v>
      </c>
      <c r="J147" s="102" t="s">
        <v>1000</v>
      </c>
    </row>
    <row r="148" spans="1:10" x14ac:dyDescent="0.15">
      <c r="A148" s="108" t="s">
        <v>126</v>
      </c>
      <c r="B148" s="102" t="s">
        <v>1118</v>
      </c>
      <c r="C148" s="103"/>
      <c r="D148" s="104">
        <f t="shared" si="6"/>
        <v>0</v>
      </c>
      <c r="E148" s="105"/>
      <c r="F148" s="105">
        <v>14897</v>
      </c>
      <c r="G148" s="105">
        <v>0</v>
      </c>
      <c r="H148" s="105">
        <f t="shared" si="7"/>
        <v>14897</v>
      </c>
      <c r="I148" s="107">
        <f t="shared" si="8"/>
        <v>-14897</v>
      </c>
      <c r="J148" s="102"/>
    </row>
    <row r="149" spans="1:10" x14ac:dyDescent="0.15">
      <c r="A149" s="108" t="s">
        <v>127</v>
      </c>
      <c r="B149" s="102" t="s">
        <v>1119</v>
      </c>
      <c r="C149" s="103"/>
      <c r="D149" s="104">
        <f t="shared" si="6"/>
        <v>0</v>
      </c>
      <c r="E149" s="105"/>
      <c r="F149" s="105">
        <v>0</v>
      </c>
      <c r="G149" s="105">
        <v>0</v>
      </c>
      <c r="H149" s="105">
        <f t="shared" si="7"/>
        <v>0</v>
      </c>
      <c r="I149" s="107">
        <f t="shared" si="8"/>
        <v>0</v>
      </c>
      <c r="J149" s="102"/>
    </row>
    <row r="150" spans="1:10" x14ac:dyDescent="0.15">
      <c r="A150" s="108" t="s">
        <v>128</v>
      </c>
      <c r="B150" s="102" t="s">
        <v>1120</v>
      </c>
      <c r="C150" s="103">
        <v>1029.31</v>
      </c>
      <c r="D150" s="104">
        <f t="shared" si="6"/>
        <v>8.0220363892339664E-4</v>
      </c>
      <c r="E150" s="105">
        <v>310</v>
      </c>
      <c r="F150" s="105">
        <v>6</v>
      </c>
      <c r="G150" s="105">
        <v>304</v>
      </c>
      <c r="H150" s="105">
        <f t="shared" si="7"/>
        <v>310</v>
      </c>
      <c r="I150" s="107">
        <f t="shared" si="8"/>
        <v>304</v>
      </c>
      <c r="J150" s="102" t="s">
        <v>1000</v>
      </c>
    </row>
    <row r="151" spans="1:10" x14ac:dyDescent="0.15">
      <c r="A151" s="108" t="s">
        <v>129</v>
      </c>
      <c r="B151" s="102" t="s">
        <v>1121</v>
      </c>
      <c r="C151" s="103"/>
      <c r="D151" s="104">
        <f t="shared" si="6"/>
        <v>0</v>
      </c>
      <c r="E151" s="105"/>
      <c r="F151" s="105">
        <v>0</v>
      </c>
      <c r="G151" s="105">
        <v>0</v>
      </c>
      <c r="H151" s="105">
        <f t="shared" si="7"/>
        <v>0</v>
      </c>
      <c r="I151" s="107">
        <f t="shared" si="8"/>
        <v>0</v>
      </c>
      <c r="J151" s="102"/>
    </row>
    <row r="152" spans="1:10" x14ac:dyDescent="0.15">
      <c r="A152" s="108" t="s">
        <v>130</v>
      </c>
      <c r="B152" s="102" t="s">
        <v>1122</v>
      </c>
      <c r="C152" s="103">
        <v>26089.11</v>
      </c>
      <c r="D152" s="104">
        <f t="shared" si="6"/>
        <v>2.033282390948575E-2</v>
      </c>
      <c r="E152" s="105">
        <v>7857</v>
      </c>
      <c r="F152" s="105">
        <v>8526</v>
      </c>
      <c r="G152" s="105">
        <v>79</v>
      </c>
      <c r="H152" s="105">
        <f t="shared" si="7"/>
        <v>8605</v>
      </c>
      <c r="I152" s="107">
        <f t="shared" si="8"/>
        <v>-669</v>
      </c>
      <c r="J152" s="102" t="s">
        <v>1000</v>
      </c>
    </row>
    <row r="153" spans="1:10" x14ac:dyDescent="0.15">
      <c r="A153" s="108" t="s">
        <v>131</v>
      </c>
      <c r="B153" s="102" t="s">
        <v>1123</v>
      </c>
      <c r="C153" s="103"/>
      <c r="D153" s="104">
        <f t="shared" si="6"/>
        <v>0</v>
      </c>
      <c r="E153" s="105"/>
      <c r="F153" s="105">
        <v>0</v>
      </c>
      <c r="G153" s="105">
        <v>0</v>
      </c>
      <c r="H153" s="105">
        <f t="shared" si="7"/>
        <v>0</v>
      </c>
      <c r="I153" s="107">
        <f t="shared" si="8"/>
        <v>0</v>
      </c>
      <c r="J153" s="102"/>
    </row>
    <row r="154" spans="1:10" x14ac:dyDescent="0.15">
      <c r="A154" s="108" t="s">
        <v>132</v>
      </c>
      <c r="B154" s="102" t="s">
        <v>1122</v>
      </c>
      <c r="C154" s="103">
        <v>0</v>
      </c>
      <c r="D154" s="104">
        <f t="shared" si="6"/>
        <v>0</v>
      </c>
      <c r="E154" s="105">
        <v>0</v>
      </c>
      <c r="F154" s="105">
        <v>0</v>
      </c>
      <c r="G154" s="105">
        <v>0</v>
      </c>
      <c r="H154" s="105">
        <f t="shared" si="7"/>
        <v>0</v>
      </c>
      <c r="I154" s="107">
        <f t="shared" si="8"/>
        <v>0</v>
      </c>
      <c r="J154" s="102" t="s">
        <v>1000</v>
      </c>
    </row>
    <row r="155" spans="1:10" x14ac:dyDescent="0.15">
      <c r="A155" s="108" t="s">
        <v>133</v>
      </c>
      <c r="B155" s="102" t="s">
        <v>1124</v>
      </c>
      <c r="C155" s="103">
        <v>0</v>
      </c>
      <c r="D155" s="104">
        <f t="shared" si="6"/>
        <v>0</v>
      </c>
      <c r="E155" s="105">
        <v>8</v>
      </c>
      <c r="F155" s="105">
        <v>8</v>
      </c>
      <c r="G155" s="105">
        <v>0</v>
      </c>
      <c r="H155" s="105">
        <f t="shared" si="7"/>
        <v>8</v>
      </c>
      <c r="I155" s="107">
        <f t="shared" si="8"/>
        <v>0</v>
      </c>
      <c r="J155" s="102" t="s">
        <v>1000</v>
      </c>
    </row>
    <row r="156" spans="1:10" x14ac:dyDescent="0.15">
      <c r="A156" s="108" t="s">
        <v>134</v>
      </c>
      <c r="B156" s="102" t="s">
        <v>1125</v>
      </c>
      <c r="C156" s="103">
        <v>11173.07</v>
      </c>
      <c r="D156" s="104">
        <f t="shared" si="6"/>
        <v>8.7078503190932133E-3</v>
      </c>
      <c r="E156" s="105">
        <v>3365</v>
      </c>
      <c r="F156" s="105">
        <v>2952</v>
      </c>
      <c r="G156" s="105">
        <v>799</v>
      </c>
      <c r="H156" s="105">
        <f t="shared" si="7"/>
        <v>3751</v>
      </c>
      <c r="I156" s="107">
        <f t="shared" si="8"/>
        <v>413</v>
      </c>
      <c r="J156" s="102" t="s">
        <v>1000</v>
      </c>
    </row>
    <row r="157" spans="1:10" x14ac:dyDescent="0.15">
      <c r="A157" s="108" t="s">
        <v>135</v>
      </c>
      <c r="B157" s="102" t="s">
        <v>1126</v>
      </c>
      <c r="C157" s="103"/>
      <c r="D157" s="104">
        <f t="shared" si="6"/>
        <v>0</v>
      </c>
      <c r="E157" s="105"/>
      <c r="F157" s="105">
        <v>0</v>
      </c>
      <c r="G157" s="105">
        <v>0</v>
      </c>
      <c r="H157" s="105">
        <f t="shared" si="7"/>
        <v>0</v>
      </c>
      <c r="I157" s="107">
        <f t="shared" si="8"/>
        <v>0</v>
      </c>
      <c r="J157" s="102"/>
    </row>
    <row r="158" spans="1:10" x14ac:dyDescent="0.15">
      <c r="A158" s="108" t="s">
        <v>136</v>
      </c>
      <c r="B158" s="102" t="s">
        <v>1127</v>
      </c>
      <c r="C158" s="103"/>
      <c r="D158" s="104">
        <f t="shared" si="6"/>
        <v>0</v>
      </c>
      <c r="E158" s="105"/>
      <c r="F158" s="105">
        <v>2032</v>
      </c>
      <c r="G158" s="105">
        <v>0</v>
      </c>
      <c r="H158" s="105">
        <f t="shared" si="7"/>
        <v>2032</v>
      </c>
      <c r="I158" s="107">
        <f t="shared" si="8"/>
        <v>-2032</v>
      </c>
      <c r="J158" s="102"/>
    </row>
    <row r="159" spans="1:10" x14ac:dyDescent="0.15">
      <c r="A159" s="108" t="s">
        <v>137</v>
      </c>
      <c r="B159" s="102" t="s">
        <v>1128</v>
      </c>
      <c r="C159" s="103"/>
      <c r="D159" s="104">
        <f t="shared" si="6"/>
        <v>0</v>
      </c>
      <c r="E159" s="105"/>
      <c r="F159" s="105">
        <v>5217</v>
      </c>
      <c r="G159" s="105">
        <v>0</v>
      </c>
      <c r="H159" s="105">
        <f t="shared" si="7"/>
        <v>5217</v>
      </c>
      <c r="I159" s="107">
        <f t="shared" si="8"/>
        <v>-5217</v>
      </c>
      <c r="J159" s="102"/>
    </row>
    <row r="160" spans="1:10" x14ac:dyDescent="0.15">
      <c r="A160" s="108" t="s">
        <v>138</v>
      </c>
      <c r="B160" s="102" t="s">
        <v>1129</v>
      </c>
      <c r="C160" s="103"/>
      <c r="D160" s="104">
        <f t="shared" si="6"/>
        <v>0</v>
      </c>
      <c r="E160" s="105"/>
      <c r="F160" s="105">
        <v>413</v>
      </c>
      <c r="G160" s="105">
        <v>0</v>
      </c>
      <c r="H160" s="105">
        <f t="shared" si="7"/>
        <v>413</v>
      </c>
      <c r="I160" s="107">
        <f t="shared" si="8"/>
        <v>-413</v>
      </c>
      <c r="J160" s="102"/>
    </row>
    <row r="161" spans="1:10" x14ac:dyDescent="0.15">
      <c r="A161" s="108" t="s">
        <v>139</v>
      </c>
      <c r="B161" s="102" t="s">
        <v>1130</v>
      </c>
      <c r="C161" s="103"/>
      <c r="D161" s="104">
        <f t="shared" si="6"/>
        <v>0</v>
      </c>
      <c r="E161" s="105"/>
      <c r="F161" s="105">
        <v>5934</v>
      </c>
      <c r="G161" s="105">
        <v>0</v>
      </c>
      <c r="H161" s="105">
        <f t="shared" si="7"/>
        <v>5934</v>
      </c>
      <c r="I161" s="107">
        <f t="shared" si="8"/>
        <v>-5934</v>
      </c>
      <c r="J161" s="102"/>
    </row>
    <row r="162" spans="1:10" x14ac:dyDescent="0.15">
      <c r="A162" s="108" t="s">
        <v>140</v>
      </c>
      <c r="B162" s="102" t="s">
        <v>1131</v>
      </c>
      <c r="C162" s="103"/>
      <c r="D162" s="104">
        <f t="shared" si="6"/>
        <v>0</v>
      </c>
      <c r="E162" s="105"/>
      <c r="F162" s="105">
        <v>9757</v>
      </c>
      <c r="G162" s="105">
        <v>0</v>
      </c>
      <c r="H162" s="105">
        <f t="shared" si="7"/>
        <v>9757</v>
      </c>
      <c r="I162" s="107">
        <f t="shared" si="8"/>
        <v>-9757</v>
      </c>
      <c r="J162" s="102"/>
    </row>
    <row r="163" spans="1:10" x14ac:dyDescent="0.15">
      <c r="A163" s="108" t="s">
        <v>141</v>
      </c>
      <c r="B163" s="102" t="s">
        <v>1132</v>
      </c>
      <c r="C163" s="103"/>
      <c r="D163" s="104">
        <f t="shared" si="6"/>
        <v>0</v>
      </c>
      <c r="E163" s="105"/>
      <c r="F163" s="105">
        <v>4753</v>
      </c>
      <c r="G163" s="105">
        <v>0</v>
      </c>
      <c r="H163" s="105">
        <f t="shared" si="7"/>
        <v>4753</v>
      </c>
      <c r="I163" s="107">
        <f t="shared" si="8"/>
        <v>-4753</v>
      </c>
      <c r="J163" s="102"/>
    </row>
    <row r="164" spans="1:10" x14ac:dyDescent="0.15">
      <c r="A164" s="108" t="s">
        <v>142</v>
      </c>
      <c r="B164" s="102" t="s">
        <v>1133</v>
      </c>
      <c r="C164" s="103"/>
      <c r="D164" s="104">
        <f t="shared" si="6"/>
        <v>0</v>
      </c>
      <c r="E164" s="105"/>
      <c r="F164" s="105">
        <v>0</v>
      </c>
      <c r="G164" s="105">
        <v>0</v>
      </c>
      <c r="H164" s="105">
        <f t="shared" si="7"/>
        <v>0</v>
      </c>
      <c r="I164" s="107">
        <f t="shared" si="8"/>
        <v>0</v>
      </c>
      <c r="J164" s="102"/>
    </row>
    <row r="165" spans="1:10" x14ac:dyDescent="0.15">
      <c r="A165" s="108" t="s">
        <v>1134</v>
      </c>
      <c r="B165" s="102" t="s">
        <v>1135</v>
      </c>
      <c r="C165" s="103"/>
      <c r="D165" s="104">
        <f t="shared" si="6"/>
        <v>0</v>
      </c>
      <c r="E165" s="105"/>
      <c r="F165" s="105">
        <v>0</v>
      </c>
      <c r="G165" s="105">
        <v>0</v>
      </c>
      <c r="H165" s="105">
        <f t="shared" si="7"/>
        <v>0</v>
      </c>
      <c r="I165" s="107">
        <f t="shared" si="8"/>
        <v>0</v>
      </c>
      <c r="J165" s="102"/>
    </row>
    <row r="166" spans="1:10" x14ac:dyDescent="0.15">
      <c r="A166" s="108" t="s">
        <v>143</v>
      </c>
      <c r="B166" s="102" t="s">
        <v>1136</v>
      </c>
      <c r="C166" s="103">
        <v>3728.36</v>
      </c>
      <c r="D166" s="104">
        <f t="shared" si="6"/>
        <v>2.9057368132209297E-3</v>
      </c>
      <c r="E166" s="105">
        <v>1123</v>
      </c>
      <c r="F166" s="105">
        <v>707</v>
      </c>
      <c r="G166" s="105">
        <v>416</v>
      </c>
      <c r="H166" s="105">
        <f t="shared" si="7"/>
        <v>1123</v>
      </c>
      <c r="I166" s="107">
        <f t="shared" si="8"/>
        <v>416</v>
      </c>
      <c r="J166" s="102" t="s">
        <v>1000</v>
      </c>
    </row>
    <row r="167" spans="1:10" x14ac:dyDescent="0.15">
      <c r="A167" s="108" t="s">
        <v>144</v>
      </c>
      <c r="B167" s="102" t="s">
        <v>1137</v>
      </c>
      <c r="C167" s="103">
        <v>4031.3</v>
      </c>
      <c r="D167" s="104">
        <f t="shared" si="6"/>
        <v>3.1418363074213686E-3</v>
      </c>
      <c r="E167" s="105">
        <v>910</v>
      </c>
      <c r="F167" s="105">
        <v>911</v>
      </c>
      <c r="G167" s="105">
        <v>2</v>
      </c>
      <c r="H167" s="105">
        <f t="shared" si="7"/>
        <v>913</v>
      </c>
      <c r="I167" s="107">
        <f t="shared" si="8"/>
        <v>-1</v>
      </c>
      <c r="J167" s="102" t="s">
        <v>1000</v>
      </c>
    </row>
    <row r="168" spans="1:10" x14ac:dyDescent="0.15">
      <c r="A168" s="108" t="s">
        <v>145</v>
      </c>
      <c r="B168" s="102" t="s">
        <v>1138</v>
      </c>
      <c r="C168" s="103">
        <v>0</v>
      </c>
      <c r="D168" s="104">
        <f t="shared" si="6"/>
        <v>0</v>
      </c>
      <c r="E168" s="105">
        <v>0</v>
      </c>
      <c r="F168" s="105">
        <v>5040</v>
      </c>
      <c r="G168" s="105">
        <v>0</v>
      </c>
      <c r="H168" s="105">
        <f t="shared" si="7"/>
        <v>5040</v>
      </c>
      <c r="I168" s="107">
        <f t="shared" si="8"/>
        <v>-5040</v>
      </c>
      <c r="J168" s="102" t="s">
        <v>1000</v>
      </c>
    </row>
    <row r="169" spans="1:10" x14ac:dyDescent="0.15">
      <c r="A169" s="108" t="s">
        <v>146</v>
      </c>
      <c r="B169" s="102" t="s">
        <v>1139</v>
      </c>
      <c r="C169" s="103">
        <v>0</v>
      </c>
      <c r="D169" s="104">
        <f t="shared" si="6"/>
        <v>0</v>
      </c>
      <c r="E169" s="105">
        <v>0</v>
      </c>
      <c r="F169" s="105">
        <v>0</v>
      </c>
      <c r="G169" s="105">
        <v>0</v>
      </c>
      <c r="H169" s="105">
        <f t="shared" si="7"/>
        <v>0</v>
      </c>
      <c r="I169" s="107">
        <f t="shared" si="8"/>
        <v>0</v>
      </c>
      <c r="J169" s="102" t="s">
        <v>1000</v>
      </c>
    </row>
    <row r="170" spans="1:10" x14ac:dyDescent="0.15">
      <c r="A170" s="108" t="s">
        <v>147</v>
      </c>
      <c r="B170" s="102" t="s">
        <v>1140</v>
      </c>
      <c r="C170" s="103"/>
      <c r="D170" s="104">
        <f t="shared" si="6"/>
        <v>0</v>
      </c>
      <c r="E170" s="105"/>
      <c r="F170" s="105">
        <v>0</v>
      </c>
      <c r="G170" s="105">
        <v>0</v>
      </c>
      <c r="H170" s="105">
        <f t="shared" si="7"/>
        <v>0</v>
      </c>
      <c r="I170" s="107">
        <f t="shared" si="8"/>
        <v>0</v>
      </c>
      <c r="J170" s="102"/>
    </row>
    <row r="171" spans="1:10" x14ac:dyDescent="0.15">
      <c r="A171" s="108" t="s">
        <v>148</v>
      </c>
      <c r="B171" s="102" t="s">
        <v>1141</v>
      </c>
      <c r="C171" s="103">
        <v>6761.94</v>
      </c>
      <c r="D171" s="104">
        <f t="shared" si="6"/>
        <v>5.2699894824510323E-3</v>
      </c>
      <c r="E171" s="105">
        <v>1347</v>
      </c>
      <c r="F171" s="105">
        <v>1128</v>
      </c>
      <c r="G171" s="105">
        <v>254</v>
      </c>
      <c r="H171" s="105">
        <f t="shared" si="7"/>
        <v>1382</v>
      </c>
      <c r="I171" s="107">
        <f t="shared" si="8"/>
        <v>219</v>
      </c>
      <c r="J171" s="102" t="s">
        <v>1000</v>
      </c>
    </row>
    <row r="172" spans="1:10" x14ac:dyDescent="0.15">
      <c r="A172" s="108" t="s">
        <v>149</v>
      </c>
      <c r="B172" s="102" t="s">
        <v>1142</v>
      </c>
      <c r="C172" s="103">
        <v>0</v>
      </c>
      <c r="D172" s="104">
        <f t="shared" si="6"/>
        <v>0</v>
      </c>
      <c r="E172" s="105">
        <v>0</v>
      </c>
      <c r="F172" s="105">
        <v>0</v>
      </c>
      <c r="G172" s="105">
        <v>0</v>
      </c>
      <c r="H172" s="105">
        <f t="shared" si="7"/>
        <v>0</v>
      </c>
      <c r="I172" s="107">
        <f t="shared" si="8"/>
        <v>0</v>
      </c>
      <c r="J172" s="102" t="s">
        <v>1000</v>
      </c>
    </row>
    <row r="173" spans="1:10" x14ac:dyDescent="0.15">
      <c r="A173" s="108" t="s">
        <v>150</v>
      </c>
      <c r="B173" s="102" t="s">
        <v>1143</v>
      </c>
      <c r="C173" s="103"/>
      <c r="D173" s="104">
        <f t="shared" si="6"/>
        <v>0</v>
      </c>
      <c r="E173" s="105"/>
      <c r="F173" s="105">
        <v>184</v>
      </c>
      <c r="G173" s="105">
        <v>0</v>
      </c>
      <c r="H173" s="105">
        <f t="shared" si="7"/>
        <v>184</v>
      </c>
      <c r="I173" s="107">
        <f t="shared" si="8"/>
        <v>-184</v>
      </c>
      <c r="J173" s="102"/>
    </row>
    <row r="174" spans="1:10" x14ac:dyDescent="0.15">
      <c r="A174" s="108" t="s">
        <v>151</v>
      </c>
      <c r="B174" s="102" t="s">
        <v>1144</v>
      </c>
      <c r="C174" s="103"/>
      <c r="D174" s="104">
        <f t="shared" si="6"/>
        <v>0</v>
      </c>
      <c r="E174" s="105"/>
      <c r="F174" s="105">
        <v>19824</v>
      </c>
      <c r="G174" s="105">
        <v>0</v>
      </c>
      <c r="H174" s="105">
        <f t="shared" si="7"/>
        <v>19824</v>
      </c>
      <c r="I174" s="107">
        <f t="shared" si="8"/>
        <v>-19824</v>
      </c>
      <c r="J174" s="102"/>
    </row>
    <row r="175" spans="1:10" x14ac:dyDescent="0.15">
      <c r="A175" s="108" t="s">
        <v>152</v>
      </c>
      <c r="B175" s="102" t="s">
        <v>1145</v>
      </c>
      <c r="C175" s="103">
        <v>0</v>
      </c>
      <c r="D175" s="104">
        <f t="shared" si="6"/>
        <v>0</v>
      </c>
      <c r="E175" s="105">
        <v>0</v>
      </c>
      <c r="F175" s="105">
        <v>60</v>
      </c>
      <c r="G175" s="105">
        <v>0</v>
      </c>
      <c r="H175" s="105">
        <f t="shared" si="7"/>
        <v>60</v>
      </c>
      <c r="I175" s="107">
        <f t="shared" si="8"/>
        <v>-60</v>
      </c>
      <c r="J175" s="102" t="s">
        <v>1000</v>
      </c>
    </row>
    <row r="176" spans="1:10" x14ac:dyDescent="0.15">
      <c r="A176" s="108" t="s">
        <v>153</v>
      </c>
      <c r="B176" s="102" t="s">
        <v>1146</v>
      </c>
      <c r="C176" s="103">
        <v>1702.89</v>
      </c>
      <c r="D176" s="104">
        <f t="shared" si="6"/>
        <v>1.3271653386115582E-3</v>
      </c>
      <c r="E176" s="105">
        <v>1071</v>
      </c>
      <c r="F176" s="105">
        <v>1076</v>
      </c>
      <c r="G176" s="105">
        <v>0</v>
      </c>
      <c r="H176" s="105">
        <f t="shared" si="7"/>
        <v>1076</v>
      </c>
      <c r="I176" s="107">
        <f t="shared" si="8"/>
        <v>-5</v>
      </c>
      <c r="J176" s="102" t="s">
        <v>1000</v>
      </c>
    </row>
    <row r="177" spans="1:10" x14ac:dyDescent="0.15">
      <c r="A177" s="108" t="s">
        <v>154</v>
      </c>
      <c r="B177" s="102" t="s">
        <v>1147</v>
      </c>
      <c r="C177" s="103">
        <v>384</v>
      </c>
      <c r="D177" s="104">
        <f t="shared" si="6"/>
        <v>2.9927446284072276E-4</v>
      </c>
      <c r="E177" s="105">
        <v>192</v>
      </c>
      <c r="F177" s="105">
        <v>336</v>
      </c>
      <c r="G177" s="105">
        <v>0</v>
      </c>
      <c r="H177" s="105">
        <f t="shared" si="7"/>
        <v>336</v>
      </c>
      <c r="I177" s="107">
        <f t="shared" si="8"/>
        <v>-144</v>
      </c>
      <c r="J177" s="102" t="s">
        <v>1000</v>
      </c>
    </row>
    <row r="178" spans="1:10" x14ac:dyDescent="0.15">
      <c r="A178" s="108" t="s">
        <v>155</v>
      </c>
      <c r="B178" s="102" t="s">
        <v>1148</v>
      </c>
      <c r="C178" s="103">
        <v>21.19</v>
      </c>
      <c r="D178" s="104">
        <f t="shared" si="6"/>
        <v>1.6514650696861757E-5</v>
      </c>
      <c r="E178" s="105">
        <v>13</v>
      </c>
      <c r="F178" s="105">
        <v>216</v>
      </c>
      <c r="G178" s="105">
        <v>13</v>
      </c>
      <c r="H178" s="105">
        <f t="shared" si="7"/>
        <v>229</v>
      </c>
      <c r="I178" s="107">
        <f t="shared" si="8"/>
        <v>-203</v>
      </c>
      <c r="J178" s="102" t="s">
        <v>1000</v>
      </c>
    </row>
    <row r="179" spans="1:10" x14ac:dyDescent="0.15">
      <c r="A179" s="108" t="s">
        <v>156</v>
      </c>
      <c r="B179" s="102" t="s">
        <v>1149</v>
      </c>
      <c r="C179" s="103">
        <v>1741.16</v>
      </c>
      <c r="D179" s="104">
        <f t="shared" si="6"/>
        <v>1.3569914680201895E-3</v>
      </c>
      <c r="E179" s="105">
        <v>385</v>
      </c>
      <c r="F179" s="105">
        <v>456</v>
      </c>
      <c r="G179" s="105">
        <v>62</v>
      </c>
      <c r="H179" s="105">
        <f t="shared" si="7"/>
        <v>518</v>
      </c>
      <c r="I179" s="107">
        <f t="shared" si="8"/>
        <v>-71</v>
      </c>
      <c r="J179" s="102" t="s">
        <v>1000</v>
      </c>
    </row>
    <row r="180" spans="1:10" x14ac:dyDescent="0.15">
      <c r="A180" s="108" t="s">
        <v>157</v>
      </c>
      <c r="B180" s="102" t="s">
        <v>1150</v>
      </c>
      <c r="C180" s="103"/>
      <c r="D180" s="104">
        <f t="shared" si="6"/>
        <v>0</v>
      </c>
      <c r="E180" s="105"/>
      <c r="F180" s="105">
        <v>14410</v>
      </c>
      <c r="G180" s="105">
        <v>0</v>
      </c>
      <c r="H180" s="105">
        <f t="shared" si="7"/>
        <v>14410</v>
      </c>
      <c r="I180" s="107">
        <f t="shared" si="8"/>
        <v>-14410</v>
      </c>
      <c r="J180" s="102"/>
    </row>
    <row r="181" spans="1:10" x14ac:dyDescent="0.15">
      <c r="A181" s="108" t="s">
        <v>158</v>
      </c>
      <c r="B181" s="102" t="s">
        <v>1151</v>
      </c>
      <c r="C181" s="103"/>
      <c r="D181" s="104">
        <f t="shared" si="6"/>
        <v>0</v>
      </c>
      <c r="E181" s="105"/>
      <c r="F181" s="105">
        <v>0</v>
      </c>
      <c r="G181" s="105">
        <v>0</v>
      </c>
      <c r="H181" s="105">
        <f t="shared" si="7"/>
        <v>0</v>
      </c>
      <c r="I181" s="107">
        <f t="shared" si="8"/>
        <v>0</v>
      </c>
      <c r="J181" s="102"/>
    </row>
    <row r="182" spans="1:10" x14ac:dyDescent="0.15">
      <c r="A182" s="108" t="s">
        <v>159</v>
      </c>
      <c r="B182" s="102" t="s">
        <v>1152</v>
      </c>
      <c r="C182" s="103"/>
      <c r="D182" s="104">
        <f t="shared" si="6"/>
        <v>0</v>
      </c>
      <c r="E182" s="105"/>
      <c r="F182" s="105">
        <v>941</v>
      </c>
      <c r="G182" s="105">
        <v>0</v>
      </c>
      <c r="H182" s="105">
        <f t="shared" si="7"/>
        <v>941</v>
      </c>
      <c r="I182" s="107">
        <f t="shared" si="8"/>
        <v>-941</v>
      </c>
      <c r="J182" s="102"/>
    </row>
    <row r="183" spans="1:10" x14ac:dyDescent="0.15">
      <c r="A183" s="108" t="s">
        <v>160</v>
      </c>
      <c r="B183" s="102" t="s">
        <v>1153</v>
      </c>
      <c r="C183" s="103"/>
      <c r="D183" s="104">
        <f t="shared" si="6"/>
        <v>0</v>
      </c>
      <c r="E183" s="105"/>
      <c r="F183" s="105">
        <v>0</v>
      </c>
      <c r="G183" s="105">
        <v>0</v>
      </c>
      <c r="H183" s="105">
        <f t="shared" si="7"/>
        <v>0</v>
      </c>
      <c r="I183" s="107">
        <f t="shared" si="8"/>
        <v>0</v>
      </c>
      <c r="J183" s="102"/>
    </row>
    <row r="184" spans="1:10" x14ac:dyDescent="0.15">
      <c r="A184" s="108" t="s">
        <v>161</v>
      </c>
      <c r="B184" s="102" t="s">
        <v>1154</v>
      </c>
      <c r="C184" s="103"/>
      <c r="D184" s="104">
        <f t="shared" si="6"/>
        <v>0</v>
      </c>
      <c r="E184" s="105"/>
      <c r="F184" s="105">
        <v>0</v>
      </c>
      <c r="G184" s="105">
        <v>0</v>
      </c>
      <c r="H184" s="105">
        <f t="shared" si="7"/>
        <v>0</v>
      </c>
      <c r="I184" s="107">
        <f t="shared" si="8"/>
        <v>0</v>
      </c>
      <c r="J184" s="102"/>
    </row>
    <row r="185" spans="1:10" x14ac:dyDescent="0.15">
      <c r="A185" s="108" t="s">
        <v>162</v>
      </c>
      <c r="B185" s="102" t="s">
        <v>1155</v>
      </c>
      <c r="C185" s="103">
        <v>1184.44</v>
      </c>
      <c r="D185" s="104">
        <f t="shared" si="6"/>
        <v>9.2310584574756683E-4</v>
      </c>
      <c r="E185" s="105">
        <v>637</v>
      </c>
      <c r="F185" s="105">
        <v>1150</v>
      </c>
      <c r="G185" s="105">
        <v>122</v>
      </c>
      <c r="H185" s="105">
        <f t="shared" si="7"/>
        <v>1272</v>
      </c>
      <c r="I185" s="107">
        <f t="shared" si="8"/>
        <v>-513</v>
      </c>
      <c r="J185" s="102" t="s">
        <v>1000</v>
      </c>
    </row>
    <row r="186" spans="1:10" x14ac:dyDescent="0.15">
      <c r="A186" s="108" t="s">
        <v>163</v>
      </c>
      <c r="B186" s="102" t="s">
        <v>1156</v>
      </c>
      <c r="C186" s="103">
        <v>0</v>
      </c>
      <c r="D186" s="104">
        <f t="shared" si="6"/>
        <v>0</v>
      </c>
      <c r="E186" s="105">
        <v>0</v>
      </c>
      <c r="F186" s="105">
        <v>0</v>
      </c>
      <c r="G186" s="105">
        <v>0</v>
      </c>
      <c r="H186" s="105">
        <f t="shared" si="7"/>
        <v>0</v>
      </c>
      <c r="I186" s="107">
        <f t="shared" si="8"/>
        <v>0</v>
      </c>
      <c r="J186" s="102" t="s">
        <v>1000</v>
      </c>
    </row>
    <row r="187" spans="1:10" x14ac:dyDescent="0.15">
      <c r="A187" s="108" t="s">
        <v>164</v>
      </c>
      <c r="B187" s="102" t="s">
        <v>1157</v>
      </c>
      <c r="C187" s="103"/>
      <c r="D187" s="104">
        <f t="shared" si="6"/>
        <v>0</v>
      </c>
      <c r="E187" s="105"/>
      <c r="F187" s="105">
        <v>9.76</v>
      </c>
      <c r="G187" s="105">
        <v>0</v>
      </c>
      <c r="H187" s="105">
        <f t="shared" si="7"/>
        <v>9.76</v>
      </c>
      <c r="I187" s="107">
        <f t="shared" si="8"/>
        <v>-9.76</v>
      </c>
      <c r="J187" s="102"/>
    </row>
    <row r="188" spans="1:10" x14ac:dyDescent="0.15">
      <c r="A188" s="108" t="s">
        <v>165</v>
      </c>
      <c r="B188" s="102" t="s">
        <v>1158</v>
      </c>
      <c r="C188" s="103">
        <v>476.76</v>
      </c>
      <c r="D188" s="104">
        <f t="shared" si="6"/>
        <v>3.7156795027068479E-4</v>
      </c>
      <c r="E188" s="105">
        <v>256</v>
      </c>
      <c r="F188" s="105">
        <v>1222</v>
      </c>
      <c r="G188" s="105">
        <v>2</v>
      </c>
      <c r="H188" s="105">
        <f t="shared" si="7"/>
        <v>1224</v>
      </c>
      <c r="I188" s="107">
        <f t="shared" si="8"/>
        <v>-966</v>
      </c>
      <c r="J188" s="102" t="s">
        <v>1000</v>
      </c>
    </row>
    <row r="189" spans="1:10" x14ac:dyDescent="0.15">
      <c r="A189" s="108" t="s">
        <v>166</v>
      </c>
      <c r="B189" s="102" t="s">
        <v>1159</v>
      </c>
      <c r="C189" s="103">
        <v>0</v>
      </c>
      <c r="D189" s="104">
        <f t="shared" si="6"/>
        <v>0</v>
      </c>
      <c r="E189" s="105">
        <v>0</v>
      </c>
      <c r="F189" s="105">
        <v>0</v>
      </c>
      <c r="G189" s="105">
        <v>0</v>
      </c>
      <c r="H189" s="105">
        <f t="shared" si="7"/>
        <v>0</v>
      </c>
      <c r="I189" s="107">
        <f t="shared" si="8"/>
        <v>0</v>
      </c>
      <c r="J189" s="102" t="s">
        <v>1000</v>
      </c>
    </row>
    <row r="190" spans="1:10" x14ac:dyDescent="0.15">
      <c r="A190" s="108" t="s">
        <v>167</v>
      </c>
      <c r="B190" s="102" t="s">
        <v>1160</v>
      </c>
      <c r="C190" s="103"/>
      <c r="D190" s="104">
        <f t="shared" si="6"/>
        <v>0</v>
      </c>
      <c r="E190" s="105"/>
      <c r="F190" s="105">
        <v>36.76</v>
      </c>
      <c r="G190" s="105">
        <v>0</v>
      </c>
      <c r="H190" s="105">
        <f t="shared" si="7"/>
        <v>36.76</v>
      </c>
      <c r="I190" s="107">
        <f t="shared" si="8"/>
        <v>-36.76</v>
      </c>
      <c r="J190" s="102"/>
    </row>
    <row r="191" spans="1:10" x14ac:dyDescent="0.15">
      <c r="A191" s="108" t="s">
        <v>168</v>
      </c>
      <c r="B191" s="102" t="s">
        <v>1161</v>
      </c>
      <c r="C191" s="103">
        <v>18.600000000000001</v>
      </c>
      <c r="D191" s="104">
        <f t="shared" si="6"/>
        <v>1.4496106793847509E-5</v>
      </c>
      <c r="E191" s="105">
        <v>10</v>
      </c>
      <c r="F191" s="105">
        <v>106</v>
      </c>
      <c r="G191" s="105">
        <v>0</v>
      </c>
      <c r="H191" s="105">
        <f t="shared" si="7"/>
        <v>106</v>
      </c>
      <c r="I191" s="107">
        <f t="shared" si="8"/>
        <v>-96</v>
      </c>
      <c r="J191" s="102" t="s">
        <v>1000</v>
      </c>
    </row>
    <row r="192" spans="1:10" x14ac:dyDescent="0.15">
      <c r="A192" s="108" t="s">
        <v>169</v>
      </c>
      <c r="B192" s="102" t="s">
        <v>1162</v>
      </c>
      <c r="C192" s="103">
        <v>3.68</v>
      </c>
      <c r="D192" s="104">
        <f t="shared" si="6"/>
        <v>2.8680469355569263E-6</v>
      </c>
      <c r="E192" s="105">
        <v>2</v>
      </c>
      <c r="F192" s="105">
        <v>2424</v>
      </c>
      <c r="G192" s="105">
        <v>0</v>
      </c>
      <c r="H192" s="105">
        <f t="shared" si="7"/>
        <v>2424</v>
      </c>
      <c r="I192" s="107">
        <f t="shared" si="8"/>
        <v>-2422</v>
      </c>
      <c r="J192" s="102" t="s">
        <v>1000</v>
      </c>
    </row>
    <row r="193" spans="1:10" x14ac:dyDescent="0.15">
      <c r="A193" s="108" t="s">
        <v>170</v>
      </c>
      <c r="B193" s="102" t="s">
        <v>1163</v>
      </c>
      <c r="C193" s="103">
        <v>0</v>
      </c>
      <c r="D193" s="104">
        <f t="shared" si="6"/>
        <v>0</v>
      </c>
      <c r="E193" s="105">
        <v>0</v>
      </c>
      <c r="F193" s="105">
        <v>0</v>
      </c>
      <c r="G193" s="105">
        <v>0</v>
      </c>
      <c r="H193" s="105">
        <f t="shared" si="7"/>
        <v>0</v>
      </c>
      <c r="I193" s="107">
        <f t="shared" si="8"/>
        <v>0</v>
      </c>
      <c r="J193" s="102" t="s">
        <v>1000</v>
      </c>
    </row>
    <row r="194" spans="1:10" x14ac:dyDescent="0.15">
      <c r="A194" s="108" t="s">
        <v>171</v>
      </c>
      <c r="B194" s="102" t="s">
        <v>1164</v>
      </c>
      <c r="C194" s="103"/>
      <c r="D194" s="104">
        <f t="shared" si="6"/>
        <v>0</v>
      </c>
      <c r="E194" s="105"/>
      <c r="F194" s="105">
        <v>48.76</v>
      </c>
      <c r="G194" s="105">
        <v>0</v>
      </c>
      <c r="H194" s="105">
        <f t="shared" si="7"/>
        <v>48.76</v>
      </c>
      <c r="I194" s="107">
        <f t="shared" si="8"/>
        <v>-48.76</v>
      </c>
      <c r="J194" s="102"/>
    </row>
    <row r="195" spans="1:10" x14ac:dyDescent="0.15">
      <c r="A195" s="108" t="s">
        <v>172</v>
      </c>
      <c r="B195" s="102" t="s">
        <v>1165</v>
      </c>
      <c r="C195" s="103"/>
      <c r="D195" s="104">
        <f t="shared" ref="D195:D258" si="9">C195/1283103.13</f>
        <v>0</v>
      </c>
      <c r="E195" s="105"/>
      <c r="F195" s="105">
        <v>241.2</v>
      </c>
      <c r="G195" s="105">
        <v>0</v>
      </c>
      <c r="H195" s="105">
        <f t="shared" ref="H195:H258" si="10">(ROUND(G195,2) + ROUND(F195,2))</f>
        <v>241.2</v>
      </c>
      <c r="I195" s="107">
        <f t="shared" ref="I195:I258" si="11">(ROUND(E195,2)- ROUND(F195,2))</f>
        <v>-241.2</v>
      </c>
      <c r="J195" s="102"/>
    </row>
    <row r="196" spans="1:10" x14ac:dyDescent="0.15">
      <c r="A196" s="108" t="s">
        <v>173</v>
      </c>
      <c r="B196" s="102" t="s">
        <v>1166</v>
      </c>
      <c r="C196" s="103">
        <v>0</v>
      </c>
      <c r="D196" s="104">
        <f t="shared" si="9"/>
        <v>0</v>
      </c>
      <c r="E196" s="105">
        <v>0</v>
      </c>
      <c r="F196" s="105">
        <v>8078.2</v>
      </c>
      <c r="G196" s="105">
        <v>0</v>
      </c>
      <c r="H196" s="105">
        <f t="shared" si="10"/>
        <v>8078.2</v>
      </c>
      <c r="I196" s="107">
        <f t="shared" si="11"/>
        <v>-8078.2</v>
      </c>
      <c r="J196" s="102" t="s">
        <v>1000</v>
      </c>
    </row>
    <row r="197" spans="1:10" x14ac:dyDescent="0.15">
      <c r="A197" s="108" t="s">
        <v>174</v>
      </c>
      <c r="B197" s="102" t="s">
        <v>1167</v>
      </c>
      <c r="C197" s="103"/>
      <c r="D197" s="104">
        <f t="shared" si="9"/>
        <v>0</v>
      </c>
      <c r="E197" s="105"/>
      <c r="F197" s="105">
        <v>0</v>
      </c>
      <c r="G197" s="105">
        <v>0</v>
      </c>
      <c r="H197" s="105">
        <f t="shared" si="10"/>
        <v>0</v>
      </c>
      <c r="I197" s="107">
        <f t="shared" si="11"/>
        <v>0</v>
      </c>
      <c r="J197" s="102"/>
    </row>
    <row r="198" spans="1:10" x14ac:dyDescent="0.15">
      <c r="A198" s="108" t="s">
        <v>175</v>
      </c>
      <c r="B198" s="102" t="s">
        <v>1168</v>
      </c>
      <c r="C198" s="103">
        <v>0</v>
      </c>
      <c r="D198" s="104">
        <f t="shared" si="9"/>
        <v>0</v>
      </c>
      <c r="E198" s="105">
        <v>0</v>
      </c>
      <c r="F198" s="105">
        <v>1286.2</v>
      </c>
      <c r="G198" s="105">
        <v>0</v>
      </c>
      <c r="H198" s="105">
        <f t="shared" si="10"/>
        <v>1286.2</v>
      </c>
      <c r="I198" s="107">
        <f t="shared" si="11"/>
        <v>-1286.2</v>
      </c>
      <c r="J198" s="102" t="s">
        <v>1000</v>
      </c>
    </row>
    <row r="199" spans="1:10" x14ac:dyDescent="0.15">
      <c r="A199" s="108" t="s">
        <v>176</v>
      </c>
      <c r="B199" s="102" t="s">
        <v>1169</v>
      </c>
      <c r="C199" s="103"/>
      <c r="D199" s="104">
        <f t="shared" si="9"/>
        <v>0</v>
      </c>
      <c r="E199" s="105"/>
      <c r="F199" s="105">
        <v>0</v>
      </c>
      <c r="G199" s="105">
        <v>0</v>
      </c>
      <c r="H199" s="105">
        <f t="shared" si="10"/>
        <v>0</v>
      </c>
      <c r="I199" s="107">
        <f t="shared" si="11"/>
        <v>0</v>
      </c>
      <c r="J199" s="102"/>
    </row>
    <row r="200" spans="1:10" x14ac:dyDescent="0.15">
      <c r="A200" s="108" t="s">
        <v>177</v>
      </c>
      <c r="B200" s="102" t="s">
        <v>1170</v>
      </c>
      <c r="C200" s="103"/>
      <c r="D200" s="104">
        <f t="shared" si="9"/>
        <v>0</v>
      </c>
      <c r="E200" s="105"/>
      <c r="F200" s="105">
        <v>0</v>
      </c>
      <c r="G200" s="105">
        <v>0</v>
      </c>
      <c r="H200" s="105">
        <f t="shared" si="10"/>
        <v>0</v>
      </c>
      <c r="I200" s="107">
        <f t="shared" si="11"/>
        <v>0</v>
      </c>
      <c r="J200" s="102"/>
    </row>
    <row r="201" spans="1:10" x14ac:dyDescent="0.15">
      <c r="A201" s="108" t="s">
        <v>178</v>
      </c>
      <c r="B201" s="102" t="s">
        <v>1171</v>
      </c>
      <c r="C201" s="103"/>
      <c r="D201" s="104">
        <f t="shared" si="9"/>
        <v>0</v>
      </c>
      <c r="E201" s="105"/>
      <c r="F201" s="105">
        <v>788</v>
      </c>
      <c r="G201" s="105">
        <v>0</v>
      </c>
      <c r="H201" s="105">
        <f t="shared" si="10"/>
        <v>788</v>
      </c>
      <c r="I201" s="107">
        <f t="shared" si="11"/>
        <v>-788</v>
      </c>
      <c r="J201" s="102"/>
    </row>
    <row r="202" spans="1:10" x14ac:dyDescent="0.15">
      <c r="A202" s="108" t="s">
        <v>179</v>
      </c>
      <c r="B202" s="102" t="s">
        <v>1172</v>
      </c>
      <c r="C202" s="103"/>
      <c r="D202" s="104">
        <f t="shared" si="9"/>
        <v>0</v>
      </c>
      <c r="E202" s="105"/>
      <c r="F202" s="105">
        <v>2081</v>
      </c>
      <c r="G202" s="105">
        <v>0</v>
      </c>
      <c r="H202" s="105">
        <f t="shared" si="10"/>
        <v>2081</v>
      </c>
      <c r="I202" s="107">
        <f t="shared" si="11"/>
        <v>-2081</v>
      </c>
      <c r="J202" s="102"/>
    </row>
    <row r="203" spans="1:10" x14ac:dyDescent="0.15">
      <c r="A203" s="108" t="s">
        <v>180</v>
      </c>
      <c r="B203" s="102" t="s">
        <v>1173</v>
      </c>
      <c r="C203" s="103"/>
      <c r="D203" s="104">
        <f t="shared" si="9"/>
        <v>0</v>
      </c>
      <c r="E203" s="105"/>
      <c r="F203" s="105">
        <v>2159</v>
      </c>
      <c r="G203" s="105">
        <v>0</v>
      </c>
      <c r="H203" s="105">
        <f t="shared" si="10"/>
        <v>2159</v>
      </c>
      <c r="I203" s="107">
        <f t="shared" si="11"/>
        <v>-2159</v>
      </c>
      <c r="J203" s="102"/>
    </row>
    <row r="204" spans="1:10" x14ac:dyDescent="0.15">
      <c r="A204" s="108" t="s">
        <v>181</v>
      </c>
      <c r="B204" s="102" t="s">
        <v>1174</v>
      </c>
      <c r="C204" s="103">
        <v>0</v>
      </c>
      <c r="D204" s="104">
        <f t="shared" si="9"/>
        <v>0</v>
      </c>
      <c r="E204" s="105">
        <v>0</v>
      </c>
      <c r="F204" s="105">
        <v>36562</v>
      </c>
      <c r="G204" s="105">
        <v>0</v>
      </c>
      <c r="H204" s="105">
        <f t="shared" si="10"/>
        <v>36562</v>
      </c>
      <c r="I204" s="107">
        <f t="shared" si="11"/>
        <v>-36562</v>
      </c>
      <c r="J204" s="102" t="s">
        <v>1000</v>
      </c>
    </row>
    <row r="205" spans="1:10" x14ac:dyDescent="0.15">
      <c r="A205" s="108" t="s">
        <v>182</v>
      </c>
      <c r="B205" s="102" t="s">
        <v>1175</v>
      </c>
      <c r="C205" s="103">
        <v>0</v>
      </c>
      <c r="D205" s="104">
        <f t="shared" si="9"/>
        <v>0</v>
      </c>
      <c r="E205" s="105">
        <v>0</v>
      </c>
      <c r="F205" s="105">
        <v>0</v>
      </c>
      <c r="G205" s="105">
        <v>0</v>
      </c>
      <c r="H205" s="105">
        <f t="shared" si="10"/>
        <v>0</v>
      </c>
      <c r="I205" s="107">
        <f t="shared" si="11"/>
        <v>0</v>
      </c>
      <c r="J205" s="102" t="s">
        <v>1000</v>
      </c>
    </row>
    <row r="206" spans="1:10" x14ac:dyDescent="0.15">
      <c r="A206" s="108" t="s">
        <v>183</v>
      </c>
      <c r="B206" s="102" t="s">
        <v>1176</v>
      </c>
      <c r="C206" s="103">
        <v>13.71</v>
      </c>
      <c r="D206" s="104">
        <f t="shared" si="9"/>
        <v>1.068503355611018E-5</v>
      </c>
      <c r="E206" s="105">
        <v>7</v>
      </c>
      <c r="F206" s="105">
        <v>7</v>
      </c>
      <c r="G206" s="105">
        <v>0</v>
      </c>
      <c r="H206" s="105">
        <f t="shared" si="10"/>
        <v>7</v>
      </c>
      <c r="I206" s="107">
        <f t="shared" si="11"/>
        <v>0</v>
      </c>
      <c r="J206" s="102" t="s">
        <v>1000</v>
      </c>
    </row>
    <row r="207" spans="1:10" x14ac:dyDescent="0.15">
      <c r="A207" s="108" t="s">
        <v>184</v>
      </c>
      <c r="B207" s="102" t="s">
        <v>1177</v>
      </c>
      <c r="C207" s="103">
        <v>10.029999999999999</v>
      </c>
      <c r="D207" s="104">
        <f t="shared" si="9"/>
        <v>7.8169866205532523E-6</v>
      </c>
      <c r="E207" s="105">
        <v>5</v>
      </c>
      <c r="F207" s="105">
        <v>5</v>
      </c>
      <c r="G207" s="105">
        <v>0</v>
      </c>
      <c r="H207" s="105">
        <f t="shared" si="10"/>
        <v>5</v>
      </c>
      <c r="I207" s="107">
        <f t="shared" si="11"/>
        <v>0</v>
      </c>
      <c r="J207" s="102" t="s">
        <v>1000</v>
      </c>
    </row>
    <row r="208" spans="1:10" x14ac:dyDescent="0.15">
      <c r="A208" s="108" t="s">
        <v>185</v>
      </c>
      <c r="B208" s="102" t="s">
        <v>1178</v>
      </c>
      <c r="C208" s="103">
        <v>0</v>
      </c>
      <c r="D208" s="104">
        <f t="shared" si="9"/>
        <v>0</v>
      </c>
      <c r="E208" s="105">
        <v>0</v>
      </c>
      <c r="F208" s="105">
        <v>0</v>
      </c>
      <c r="G208" s="105">
        <v>0</v>
      </c>
      <c r="H208" s="105">
        <f t="shared" si="10"/>
        <v>0</v>
      </c>
      <c r="I208" s="107">
        <f t="shared" si="11"/>
        <v>0</v>
      </c>
      <c r="J208" s="102" t="s">
        <v>1000</v>
      </c>
    </row>
    <row r="209" spans="1:10" x14ac:dyDescent="0.15">
      <c r="A209" s="108" t="s">
        <v>186</v>
      </c>
      <c r="B209" s="102" t="s">
        <v>1179</v>
      </c>
      <c r="C209" s="103">
        <v>0</v>
      </c>
      <c r="D209" s="104">
        <f t="shared" si="9"/>
        <v>0</v>
      </c>
      <c r="E209" s="105">
        <v>0</v>
      </c>
      <c r="F209" s="105">
        <v>0</v>
      </c>
      <c r="G209" s="105">
        <v>0</v>
      </c>
      <c r="H209" s="105">
        <f t="shared" si="10"/>
        <v>0</v>
      </c>
      <c r="I209" s="107">
        <f t="shared" si="11"/>
        <v>0</v>
      </c>
      <c r="J209" s="102" t="s">
        <v>1000</v>
      </c>
    </row>
    <row r="210" spans="1:10" x14ac:dyDescent="0.15">
      <c r="A210" s="108" t="s">
        <v>187</v>
      </c>
      <c r="B210" s="102" t="s">
        <v>1180</v>
      </c>
      <c r="C210" s="103"/>
      <c r="D210" s="104">
        <f t="shared" si="9"/>
        <v>0</v>
      </c>
      <c r="E210" s="105"/>
      <c r="F210" s="105">
        <v>1124</v>
      </c>
      <c r="G210" s="105">
        <v>0</v>
      </c>
      <c r="H210" s="105">
        <f t="shared" si="10"/>
        <v>1124</v>
      </c>
      <c r="I210" s="107">
        <f t="shared" si="11"/>
        <v>-1124</v>
      </c>
      <c r="J210" s="102"/>
    </row>
    <row r="211" spans="1:10" x14ac:dyDescent="0.15">
      <c r="A211" s="108" t="s">
        <v>188</v>
      </c>
      <c r="B211" s="102" t="s">
        <v>1181</v>
      </c>
      <c r="C211" s="103"/>
      <c r="D211" s="104">
        <f t="shared" si="9"/>
        <v>0</v>
      </c>
      <c r="E211" s="105"/>
      <c r="F211" s="105">
        <v>0</v>
      </c>
      <c r="G211" s="105">
        <v>0</v>
      </c>
      <c r="H211" s="105">
        <f t="shared" si="10"/>
        <v>0</v>
      </c>
      <c r="I211" s="107">
        <f t="shared" si="11"/>
        <v>0</v>
      </c>
      <c r="J211" s="102"/>
    </row>
    <row r="212" spans="1:10" x14ac:dyDescent="0.15">
      <c r="A212" s="108" t="s">
        <v>189</v>
      </c>
      <c r="B212" s="102" t="s">
        <v>1182</v>
      </c>
      <c r="C212" s="103"/>
      <c r="D212" s="104">
        <f t="shared" si="9"/>
        <v>0</v>
      </c>
      <c r="E212" s="105"/>
      <c r="F212" s="105">
        <v>23</v>
      </c>
      <c r="G212" s="105">
        <v>0</v>
      </c>
      <c r="H212" s="105">
        <f t="shared" si="10"/>
        <v>23</v>
      </c>
      <c r="I212" s="107">
        <f t="shared" si="11"/>
        <v>-23</v>
      </c>
      <c r="J212" s="102"/>
    </row>
    <row r="213" spans="1:10" x14ac:dyDescent="0.15">
      <c r="A213" s="108" t="s">
        <v>190</v>
      </c>
      <c r="B213" s="102" t="s">
        <v>1183</v>
      </c>
      <c r="C213" s="103"/>
      <c r="D213" s="104">
        <f t="shared" si="9"/>
        <v>0</v>
      </c>
      <c r="E213" s="105"/>
      <c r="F213" s="105">
        <v>9</v>
      </c>
      <c r="G213" s="105">
        <v>0</v>
      </c>
      <c r="H213" s="105">
        <f t="shared" si="10"/>
        <v>9</v>
      </c>
      <c r="I213" s="107">
        <f t="shared" si="11"/>
        <v>-9</v>
      </c>
      <c r="J213" s="102"/>
    </row>
    <row r="214" spans="1:10" x14ac:dyDescent="0.15">
      <c r="A214" s="108" t="s">
        <v>191</v>
      </c>
      <c r="B214" s="102" t="s">
        <v>1184</v>
      </c>
      <c r="C214" s="103"/>
      <c r="D214" s="104">
        <f t="shared" si="9"/>
        <v>0</v>
      </c>
      <c r="E214" s="105"/>
      <c r="F214" s="105">
        <v>0</v>
      </c>
      <c r="G214" s="105">
        <v>0</v>
      </c>
      <c r="H214" s="105">
        <f t="shared" si="10"/>
        <v>0</v>
      </c>
      <c r="I214" s="107">
        <f t="shared" si="11"/>
        <v>0</v>
      </c>
      <c r="J214" s="102"/>
    </row>
    <row r="215" spans="1:10" x14ac:dyDescent="0.15">
      <c r="A215" s="108" t="s">
        <v>942</v>
      </c>
      <c r="B215" s="102" t="s">
        <v>953</v>
      </c>
      <c r="C215" s="103">
        <v>0</v>
      </c>
      <c r="D215" s="104">
        <f t="shared" si="9"/>
        <v>0</v>
      </c>
      <c r="E215" s="105">
        <v>11</v>
      </c>
      <c r="F215" s="105">
        <v>11</v>
      </c>
      <c r="G215" s="105">
        <v>0</v>
      </c>
      <c r="H215" s="105">
        <f t="shared" si="10"/>
        <v>11</v>
      </c>
      <c r="I215" s="107">
        <f t="shared" si="11"/>
        <v>0</v>
      </c>
      <c r="J215" s="102" t="s">
        <v>1000</v>
      </c>
    </row>
    <row r="216" spans="1:10" x14ac:dyDescent="0.15">
      <c r="A216" s="108" t="s">
        <v>192</v>
      </c>
      <c r="B216" s="102" t="s">
        <v>1185</v>
      </c>
      <c r="C216" s="103"/>
      <c r="D216" s="104">
        <f t="shared" si="9"/>
        <v>0</v>
      </c>
      <c r="E216" s="105"/>
      <c r="F216" s="105">
        <v>0</v>
      </c>
      <c r="G216" s="105">
        <v>0</v>
      </c>
      <c r="H216" s="105">
        <f t="shared" si="10"/>
        <v>0</v>
      </c>
      <c r="I216" s="107">
        <f t="shared" si="11"/>
        <v>0</v>
      </c>
      <c r="J216" s="102"/>
    </row>
    <row r="217" spans="1:10" x14ac:dyDescent="0.15">
      <c r="A217" s="108" t="s">
        <v>193</v>
      </c>
      <c r="B217" s="102" t="s">
        <v>1186</v>
      </c>
      <c r="C217" s="103">
        <v>0</v>
      </c>
      <c r="D217" s="104">
        <f t="shared" si="9"/>
        <v>0</v>
      </c>
      <c r="E217" s="105">
        <v>0</v>
      </c>
      <c r="F217" s="105">
        <v>0</v>
      </c>
      <c r="G217" s="105">
        <v>0</v>
      </c>
      <c r="H217" s="105">
        <f t="shared" si="10"/>
        <v>0</v>
      </c>
      <c r="I217" s="107">
        <f t="shared" si="11"/>
        <v>0</v>
      </c>
      <c r="J217" s="102" t="s">
        <v>1000</v>
      </c>
    </row>
    <row r="218" spans="1:10" x14ac:dyDescent="0.15">
      <c r="A218" s="108" t="s">
        <v>194</v>
      </c>
      <c r="B218" s="102" t="s">
        <v>1187</v>
      </c>
      <c r="C218" s="103">
        <v>0</v>
      </c>
      <c r="D218" s="104">
        <f t="shared" si="9"/>
        <v>0</v>
      </c>
      <c r="E218" s="105">
        <v>200</v>
      </c>
      <c r="F218" s="105">
        <v>200</v>
      </c>
      <c r="G218" s="105">
        <v>0</v>
      </c>
      <c r="H218" s="105">
        <f t="shared" si="10"/>
        <v>200</v>
      </c>
      <c r="I218" s="107">
        <f t="shared" si="11"/>
        <v>0</v>
      </c>
      <c r="J218" s="102" t="s">
        <v>1000</v>
      </c>
    </row>
    <row r="219" spans="1:10" x14ac:dyDescent="0.15">
      <c r="A219" s="108" t="s">
        <v>195</v>
      </c>
      <c r="B219" s="102" t="s">
        <v>1188</v>
      </c>
      <c r="C219" s="103">
        <v>0</v>
      </c>
      <c r="D219" s="104">
        <f t="shared" si="9"/>
        <v>0</v>
      </c>
      <c r="E219" s="105">
        <v>6997</v>
      </c>
      <c r="F219" s="105">
        <v>6297</v>
      </c>
      <c r="G219" s="105">
        <v>700</v>
      </c>
      <c r="H219" s="105">
        <f t="shared" si="10"/>
        <v>6997</v>
      </c>
      <c r="I219" s="107">
        <f t="shared" si="11"/>
        <v>700</v>
      </c>
      <c r="J219" s="102" t="s">
        <v>1000</v>
      </c>
    </row>
    <row r="220" spans="1:10" x14ac:dyDescent="0.15">
      <c r="A220" s="108" t="s">
        <v>196</v>
      </c>
      <c r="B220" s="102" t="s">
        <v>1189</v>
      </c>
      <c r="C220" s="103"/>
      <c r="D220" s="104">
        <f t="shared" si="9"/>
        <v>0</v>
      </c>
      <c r="E220" s="105"/>
      <c r="F220" s="105">
        <v>0</v>
      </c>
      <c r="G220" s="105">
        <v>0</v>
      </c>
      <c r="H220" s="105">
        <f t="shared" si="10"/>
        <v>0</v>
      </c>
      <c r="I220" s="107">
        <f t="shared" si="11"/>
        <v>0</v>
      </c>
      <c r="J220" s="102"/>
    </row>
    <row r="221" spans="1:10" x14ac:dyDescent="0.15">
      <c r="A221" s="108" t="s">
        <v>197</v>
      </c>
      <c r="B221" s="102" t="s">
        <v>1190</v>
      </c>
      <c r="C221" s="103">
        <v>38049.93</v>
      </c>
      <c r="D221" s="104">
        <f t="shared" si="9"/>
        <v>2.9654615525721618E-2</v>
      </c>
      <c r="E221" s="105">
        <v>6147</v>
      </c>
      <c r="F221" s="105">
        <v>3207</v>
      </c>
      <c r="G221" s="105">
        <v>2940</v>
      </c>
      <c r="H221" s="105">
        <f t="shared" si="10"/>
        <v>6147</v>
      </c>
      <c r="I221" s="107">
        <f t="shared" si="11"/>
        <v>2940</v>
      </c>
      <c r="J221" s="102" t="s">
        <v>1000</v>
      </c>
    </row>
    <row r="222" spans="1:10" x14ac:dyDescent="0.15">
      <c r="A222" s="108" t="s">
        <v>198</v>
      </c>
      <c r="B222" s="102" t="s">
        <v>1191</v>
      </c>
      <c r="C222" s="103">
        <v>6067.69</v>
      </c>
      <c r="D222" s="104">
        <f t="shared" si="9"/>
        <v>4.7289183995677733E-3</v>
      </c>
      <c r="E222" s="105">
        <v>124440</v>
      </c>
      <c r="F222" s="105">
        <v>124440</v>
      </c>
      <c r="G222" s="105">
        <v>0</v>
      </c>
      <c r="H222" s="105">
        <f t="shared" si="10"/>
        <v>124440</v>
      </c>
      <c r="I222" s="107">
        <f t="shared" si="11"/>
        <v>0</v>
      </c>
      <c r="J222" s="102" t="s">
        <v>1000</v>
      </c>
    </row>
    <row r="223" spans="1:10" x14ac:dyDescent="0.15">
      <c r="A223" s="108" t="s">
        <v>199</v>
      </c>
      <c r="B223" s="102" t="s">
        <v>1192</v>
      </c>
      <c r="C223" s="103">
        <v>5033.75</v>
      </c>
      <c r="D223" s="104">
        <f t="shared" si="9"/>
        <v>3.9231063211575207E-3</v>
      </c>
      <c r="E223" s="105">
        <v>123984</v>
      </c>
      <c r="F223" s="105">
        <v>123984</v>
      </c>
      <c r="G223" s="105">
        <v>0</v>
      </c>
      <c r="H223" s="105">
        <f t="shared" si="10"/>
        <v>123984</v>
      </c>
      <c r="I223" s="107">
        <f t="shared" si="11"/>
        <v>0</v>
      </c>
      <c r="J223" s="102" t="s">
        <v>1000</v>
      </c>
    </row>
    <row r="224" spans="1:10" x14ac:dyDescent="0.15">
      <c r="A224" s="108" t="s">
        <v>200</v>
      </c>
      <c r="B224" s="102" t="s">
        <v>1193</v>
      </c>
      <c r="C224" s="103"/>
      <c r="D224" s="104">
        <f t="shared" si="9"/>
        <v>0</v>
      </c>
      <c r="E224" s="105"/>
      <c r="F224" s="105">
        <v>0</v>
      </c>
      <c r="G224" s="105">
        <v>0</v>
      </c>
      <c r="H224" s="105">
        <f t="shared" si="10"/>
        <v>0</v>
      </c>
      <c r="I224" s="107">
        <f t="shared" si="11"/>
        <v>0</v>
      </c>
      <c r="J224" s="102"/>
    </row>
    <row r="225" spans="1:10" x14ac:dyDescent="0.15">
      <c r="A225" s="108" t="s">
        <v>201</v>
      </c>
      <c r="B225" s="102" t="s">
        <v>1194</v>
      </c>
      <c r="C225" s="103"/>
      <c r="D225" s="104">
        <f t="shared" si="9"/>
        <v>0</v>
      </c>
      <c r="E225" s="105"/>
      <c r="F225" s="105">
        <v>0</v>
      </c>
      <c r="G225" s="105">
        <v>0</v>
      </c>
      <c r="H225" s="105">
        <f t="shared" si="10"/>
        <v>0</v>
      </c>
      <c r="I225" s="107">
        <f t="shared" si="11"/>
        <v>0</v>
      </c>
      <c r="J225" s="102"/>
    </row>
    <row r="226" spans="1:10" x14ac:dyDescent="0.15">
      <c r="A226" s="108" t="s">
        <v>202</v>
      </c>
      <c r="B226" s="102" t="s">
        <v>1195</v>
      </c>
      <c r="C226" s="103">
        <v>13.32</v>
      </c>
      <c r="D226" s="104">
        <f t="shared" si="9"/>
        <v>1.038108292978757E-5</v>
      </c>
      <c r="E226" s="105">
        <v>4</v>
      </c>
      <c r="F226" s="105">
        <v>600</v>
      </c>
      <c r="G226" s="105">
        <v>0</v>
      </c>
      <c r="H226" s="105">
        <f t="shared" si="10"/>
        <v>600</v>
      </c>
      <c r="I226" s="107">
        <f t="shared" si="11"/>
        <v>-596</v>
      </c>
      <c r="J226" s="102" t="s">
        <v>1000</v>
      </c>
    </row>
    <row r="227" spans="1:10" x14ac:dyDescent="0.15">
      <c r="A227" s="108" t="s">
        <v>203</v>
      </c>
      <c r="B227" s="102" t="s">
        <v>1196</v>
      </c>
      <c r="C227" s="103"/>
      <c r="D227" s="104">
        <f t="shared" si="9"/>
        <v>0</v>
      </c>
      <c r="E227" s="105"/>
      <c r="F227" s="105">
        <v>0</v>
      </c>
      <c r="G227" s="105">
        <v>0</v>
      </c>
      <c r="H227" s="105">
        <f t="shared" si="10"/>
        <v>0</v>
      </c>
      <c r="I227" s="107">
        <f t="shared" si="11"/>
        <v>0</v>
      </c>
      <c r="J227" s="102"/>
    </row>
    <row r="228" spans="1:10" x14ac:dyDescent="0.15">
      <c r="A228" s="108" t="s">
        <v>204</v>
      </c>
      <c r="B228" s="102" t="s">
        <v>1197</v>
      </c>
      <c r="C228" s="103"/>
      <c r="D228" s="104">
        <f t="shared" si="9"/>
        <v>0</v>
      </c>
      <c r="E228" s="105"/>
      <c r="F228" s="105">
        <v>22</v>
      </c>
      <c r="G228" s="105">
        <v>0</v>
      </c>
      <c r="H228" s="105">
        <f t="shared" si="10"/>
        <v>22</v>
      </c>
      <c r="I228" s="107">
        <f t="shared" si="11"/>
        <v>-22</v>
      </c>
      <c r="J228" s="102"/>
    </row>
    <row r="229" spans="1:10" x14ac:dyDescent="0.15">
      <c r="A229" s="108" t="s">
        <v>205</v>
      </c>
      <c r="B229" s="102" t="s">
        <v>1198</v>
      </c>
      <c r="C229" s="103">
        <v>7048.85</v>
      </c>
      <c r="D229" s="104">
        <f t="shared" si="9"/>
        <v>5.4935958265490328E-3</v>
      </c>
      <c r="E229" s="105">
        <v>2136</v>
      </c>
      <c r="F229" s="105">
        <v>1975</v>
      </c>
      <c r="G229" s="105">
        <v>1173</v>
      </c>
      <c r="H229" s="105">
        <f t="shared" si="10"/>
        <v>3148</v>
      </c>
      <c r="I229" s="107">
        <f t="shared" si="11"/>
        <v>161</v>
      </c>
      <c r="J229" s="102" t="s">
        <v>1000</v>
      </c>
    </row>
    <row r="230" spans="1:10" x14ac:dyDescent="0.15">
      <c r="A230" s="108" t="s">
        <v>206</v>
      </c>
      <c r="B230" s="102"/>
      <c r="C230" s="103">
        <v>0</v>
      </c>
      <c r="D230" s="104">
        <f t="shared" si="9"/>
        <v>0</v>
      </c>
      <c r="E230" s="105">
        <v>0</v>
      </c>
      <c r="F230" s="105">
        <v>100</v>
      </c>
      <c r="G230" s="105">
        <v>0</v>
      </c>
      <c r="H230" s="105">
        <f t="shared" si="10"/>
        <v>100</v>
      </c>
      <c r="I230" s="107">
        <f t="shared" si="11"/>
        <v>-100</v>
      </c>
      <c r="J230" s="102" t="s">
        <v>1000</v>
      </c>
    </row>
    <row r="231" spans="1:10" x14ac:dyDescent="0.15">
      <c r="A231" s="108" t="s">
        <v>207</v>
      </c>
      <c r="B231" s="102" t="s">
        <v>1199</v>
      </c>
      <c r="C231" s="103">
        <v>5.0199999999999996</v>
      </c>
      <c r="D231" s="104">
        <f t="shared" si="9"/>
        <v>3.912390113178198E-6</v>
      </c>
      <c r="E231" s="105">
        <v>1</v>
      </c>
      <c r="F231" s="105">
        <v>1</v>
      </c>
      <c r="G231" s="105">
        <v>0</v>
      </c>
      <c r="H231" s="105">
        <f t="shared" si="10"/>
        <v>1</v>
      </c>
      <c r="I231" s="107">
        <f t="shared" si="11"/>
        <v>0</v>
      </c>
      <c r="J231" s="102" t="s">
        <v>1000</v>
      </c>
    </row>
    <row r="232" spans="1:10" x14ac:dyDescent="0.15">
      <c r="A232" s="108" t="s">
        <v>208</v>
      </c>
      <c r="B232" s="102" t="s">
        <v>1200</v>
      </c>
      <c r="C232" s="103">
        <v>274.95999999999998</v>
      </c>
      <c r="D232" s="104">
        <f t="shared" si="9"/>
        <v>2.142929851632425E-4</v>
      </c>
      <c r="E232" s="105">
        <v>50</v>
      </c>
      <c r="F232" s="105">
        <v>48</v>
      </c>
      <c r="G232" s="105">
        <v>2</v>
      </c>
      <c r="H232" s="105">
        <f t="shared" si="10"/>
        <v>50</v>
      </c>
      <c r="I232" s="107">
        <f t="shared" si="11"/>
        <v>2</v>
      </c>
      <c r="J232" s="102" t="s">
        <v>1000</v>
      </c>
    </row>
    <row r="233" spans="1:10" x14ac:dyDescent="0.15">
      <c r="A233" s="108" t="s">
        <v>209</v>
      </c>
      <c r="B233" s="102" t="s">
        <v>1201</v>
      </c>
      <c r="C233" s="103"/>
      <c r="D233" s="104">
        <f t="shared" si="9"/>
        <v>0</v>
      </c>
      <c r="E233" s="105"/>
      <c r="F233" s="105">
        <v>17409</v>
      </c>
      <c r="G233" s="105">
        <v>0</v>
      </c>
      <c r="H233" s="105">
        <f t="shared" si="10"/>
        <v>17409</v>
      </c>
      <c r="I233" s="107">
        <f t="shared" si="11"/>
        <v>-17409</v>
      </c>
      <c r="J233" s="102"/>
    </row>
    <row r="234" spans="1:10" x14ac:dyDescent="0.15">
      <c r="A234" s="108" t="s">
        <v>210</v>
      </c>
      <c r="B234" s="102" t="s">
        <v>1202</v>
      </c>
      <c r="C234" s="103"/>
      <c r="D234" s="104">
        <f t="shared" si="9"/>
        <v>0</v>
      </c>
      <c r="E234" s="105"/>
      <c r="F234" s="105">
        <v>4122</v>
      </c>
      <c r="G234" s="105">
        <v>0</v>
      </c>
      <c r="H234" s="105">
        <f t="shared" si="10"/>
        <v>4122</v>
      </c>
      <c r="I234" s="107">
        <f t="shared" si="11"/>
        <v>-4122</v>
      </c>
      <c r="J234" s="102"/>
    </row>
    <row r="235" spans="1:10" x14ac:dyDescent="0.15">
      <c r="A235" s="108" t="s">
        <v>211</v>
      </c>
      <c r="B235" s="102" t="s">
        <v>1203</v>
      </c>
      <c r="C235" s="103"/>
      <c r="D235" s="104">
        <f t="shared" si="9"/>
        <v>0</v>
      </c>
      <c r="E235" s="105"/>
      <c r="F235" s="105">
        <v>7795</v>
      </c>
      <c r="G235" s="105">
        <v>0</v>
      </c>
      <c r="H235" s="105">
        <f t="shared" si="10"/>
        <v>7795</v>
      </c>
      <c r="I235" s="107">
        <f t="shared" si="11"/>
        <v>-7795</v>
      </c>
      <c r="J235" s="102"/>
    </row>
    <row r="236" spans="1:10" x14ac:dyDescent="0.15">
      <c r="A236" s="108" t="s">
        <v>212</v>
      </c>
      <c r="B236" s="102" t="s">
        <v>1204</v>
      </c>
      <c r="C236" s="103">
        <v>0</v>
      </c>
      <c r="D236" s="104">
        <f t="shared" si="9"/>
        <v>0</v>
      </c>
      <c r="E236" s="105">
        <v>0</v>
      </c>
      <c r="F236" s="105">
        <v>0</v>
      </c>
      <c r="G236" s="105">
        <v>0</v>
      </c>
      <c r="H236" s="105">
        <f t="shared" si="10"/>
        <v>0</v>
      </c>
      <c r="I236" s="107">
        <f t="shared" si="11"/>
        <v>0</v>
      </c>
      <c r="J236" s="102" t="s">
        <v>1000</v>
      </c>
    </row>
    <row r="237" spans="1:10" x14ac:dyDescent="0.15">
      <c r="A237" s="108" t="s">
        <v>213</v>
      </c>
      <c r="B237" s="102" t="s">
        <v>1205</v>
      </c>
      <c r="C237" s="103"/>
      <c r="D237" s="104">
        <f t="shared" si="9"/>
        <v>0</v>
      </c>
      <c r="E237" s="105"/>
      <c r="F237" s="105">
        <v>217</v>
      </c>
      <c r="G237" s="105">
        <v>0</v>
      </c>
      <c r="H237" s="105">
        <f t="shared" si="10"/>
        <v>217</v>
      </c>
      <c r="I237" s="107">
        <f t="shared" si="11"/>
        <v>-217</v>
      </c>
      <c r="J237" s="102"/>
    </row>
    <row r="238" spans="1:10" x14ac:dyDescent="0.15">
      <c r="A238" s="108" t="s">
        <v>214</v>
      </c>
      <c r="B238" s="102" t="s">
        <v>1206</v>
      </c>
      <c r="C238" s="103">
        <v>23.31</v>
      </c>
      <c r="D238" s="104">
        <f t="shared" si="9"/>
        <v>1.8166895127128248E-5</v>
      </c>
      <c r="E238" s="105">
        <v>7</v>
      </c>
      <c r="F238" s="105">
        <v>544</v>
      </c>
      <c r="G238" s="105">
        <v>0</v>
      </c>
      <c r="H238" s="105">
        <f t="shared" si="10"/>
        <v>544</v>
      </c>
      <c r="I238" s="107">
        <f t="shared" si="11"/>
        <v>-537</v>
      </c>
      <c r="J238" s="102" t="s">
        <v>1000</v>
      </c>
    </row>
    <row r="239" spans="1:10" x14ac:dyDescent="0.15">
      <c r="A239" s="108" t="s">
        <v>215</v>
      </c>
      <c r="B239" s="102" t="s">
        <v>1207</v>
      </c>
      <c r="C239" s="103"/>
      <c r="D239" s="104">
        <f t="shared" si="9"/>
        <v>0</v>
      </c>
      <c r="E239" s="105"/>
      <c r="F239" s="105">
        <v>0</v>
      </c>
      <c r="G239" s="105">
        <v>0</v>
      </c>
      <c r="H239" s="105">
        <f t="shared" si="10"/>
        <v>0</v>
      </c>
      <c r="I239" s="107">
        <f t="shared" si="11"/>
        <v>0</v>
      </c>
      <c r="J239" s="102"/>
    </row>
    <row r="240" spans="1:10" x14ac:dyDescent="0.15">
      <c r="A240" s="108" t="s">
        <v>216</v>
      </c>
      <c r="B240" s="102" t="s">
        <v>1208</v>
      </c>
      <c r="C240" s="103">
        <v>4705.8</v>
      </c>
      <c r="D240" s="104">
        <f t="shared" si="9"/>
        <v>3.6675150188434195E-3</v>
      </c>
      <c r="E240" s="105">
        <v>1426</v>
      </c>
      <c r="F240" s="105">
        <v>839</v>
      </c>
      <c r="G240" s="105">
        <v>588</v>
      </c>
      <c r="H240" s="105">
        <f t="shared" si="10"/>
        <v>1427</v>
      </c>
      <c r="I240" s="107">
        <f t="shared" si="11"/>
        <v>587</v>
      </c>
      <c r="J240" s="102" t="s">
        <v>1000</v>
      </c>
    </row>
    <row r="241" spans="1:10" x14ac:dyDescent="0.15">
      <c r="A241" s="108" t="s">
        <v>217</v>
      </c>
      <c r="B241" s="102" t="s">
        <v>1209</v>
      </c>
      <c r="C241" s="103"/>
      <c r="D241" s="104">
        <f t="shared" si="9"/>
        <v>0</v>
      </c>
      <c r="E241" s="105"/>
      <c r="F241" s="105">
        <v>0</v>
      </c>
      <c r="G241" s="105">
        <v>0</v>
      </c>
      <c r="H241" s="105">
        <f t="shared" si="10"/>
        <v>0</v>
      </c>
      <c r="I241" s="107">
        <f t="shared" si="11"/>
        <v>0</v>
      </c>
      <c r="J241" s="102"/>
    </row>
    <row r="242" spans="1:10" x14ac:dyDescent="0.15">
      <c r="A242" s="108" t="s">
        <v>218</v>
      </c>
      <c r="B242" s="102" t="s">
        <v>1210</v>
      </c>
      <c r="C242" s="103"/>
      <c r="D242" s="104">
        <f t="shared" si="9"/>
        <v>0</v>
      </c>
      <c r="E242" s="105"/>
      <c r="F242" s="105">
        <v>11010</v>
      </c>
      <c r="G242" s="105">
        <v>0</v>
      </c>
      <c r="H242" s="105">
        <f t="shared" si="10"/>
        <v>11010</v>
      </c>
      <c r="I242" s="107">
        <f t="shared" si="11"/>
        <v>-11010</v>
      </c>
      <c r="J242" s="102"/>
    </row>
    <row r="243" spans="1:10" x14ac:dyDescent="0.15">
      <c r="A243" s="108" t="s">
        <v>219</v>
      </c>
      <c r="B243" s="102" t="s">
        <v>1211</v>
      </c>
      <c r="C243" s="103"/>
      <c r="D243" s="104">
        <f t="shared" si="9"/>
        <v>0</v>
      </c>
      <c r="E243" s="105"/>
      <c r="F243" s="105">
        <v>6466</v>
      </c>
      <c r="G243" s="105">
        <v>0</v>
      </c>
      <c r="H243" s="105">
        <f t="shared" si="10"/>
        <v>6466</v>
      </c>
      <c r="I243" s="107">
        <f t="shared" si="11"/>
        <v>-6466</v>
      </c>
      <c r="J243" s="102"/>
    </row>
    <row r="244" spans="1:10" x14ac:dyDescent="0.15">
      <c r="A244" s="108" t="s">
        <v>220</v>
      </c>
      <c r="B244" s="102" t="s">
        <v>1212</v>
      </c>
      <c r="C244" s="103">
        <v>3163.67</v>
      </c>
      <c r="D244" s="104">
        <f t="shared" si="9"/>
        <v>2.4656396871232012E-3</v>
      </c>
      <c r="E244" s="105">
        <v>1437</v>
      </c>
      <c r="F244" s="105">
        <v>1437</v>
      </c>
      <c r="G244" s="105">
        <v>3</v>
      </c>
      <c r="H244" s="105">
        <f t="shared" si="10"/>
        <v>1440</v>
      </c>
      <c r="I244" s="107">
        <f t="shared" si="11"/>
        <v>0</v>
      </c>
      <c r="J244" s="102" t="s">
        <v>1000</v>
      </c>
    </row>
    <row r="245" spans="1:10" x14ac:dyDescent="0.15">
      <c r="A245" s="108" t="s">
        <v>221</v>
      </c>
      <c r="B245" s="102" t="s">
        <v>1213</v>
      </c>
      <c r="C245" s="103"/>
      <c r="D245" s="104">
        <f t="shared" si="9"/>
        <v>0</v>
      </c>
      <c r="E245" s="105"/>
      <c r="F245" s="105">
        <v>0</v>
      </c>
      <c r="G245" s="105">
        <v>0</v>
      </c>
      <c r="H245" s="105">
        <f t="shared" si="10"/>
        <v>0</v>
      </c>
      <c r="I245" s="107">
        <f t="shared" si="11"/>
        <v>0</v>
      </c>
      <c r="J245" s="102"/>
    </row>
    <row r="246" spans="1:10" x14ac:dyDescent="0.15">
      <c r="A246" s="108" t="s">
        <v>222</v>
      </c>
      <c r="B246" s="102" t="s">
        <v>1214</v>
      </c>
      <c r="C246" s="103">
        <v>52629.87</v>
      </c>
      <c r="D246" s="104">
        <f t="shared" si="9"/>
        <v>4.1017646025070492E-2</v>
      </c>
      <c r="E246" s="105">
        <v>9604</v>
      </c>
      <c r="F246" s="105">
        <v>8574</v>
      </c>
      <c r="G246" s="105">
        <v>1034</v>
      </c>
      <c r="H246" s="105">
        <f t="shared" si="10"/>
        <v>9608</v>
      </c>
      <c r="I246" s="107">
        <f t="shared" si="11"/>
        <v>1030</v>
      </c>
      <c r="J246" s="102" t="s">
        <v>1000</v>
      </c>
    </row>
    <row r="247" spans="1:10" x14ac:dyDescent="0.15">
      <c r="A247" s="108" t="s">
        <v>223</v>
      </c>
      <c r="B247" s="102" t="s">
        <v>1215</v>
      </c>
      <c r="C247" s="103"/>
      <c r="D247" s="104">
        <f t="shared" si="9"/>
        <v>0</v>
      </c>
      <c r="E247" s="105"/>
      <c r="F247" s="105">
        <v>0</v>
      </c>
      <c r="G247" s="105">
        <v>0</v>
      </c>
      <c r="H247" s="105">
        <f t="shared" si="10"/>
        <v>0</v>
      </c>
      <c r="I247" s="107">
        <f t="shared" si="11"/>
        <v>0</v>
      </c>
      <c r="J247" s="102"/>
    </row>
    <row r="248" spans="1:10" x14ac:dyDescent="0.15">
      <c r="A248" s="108" t="s">
        <v>224</v>
      </c>
      <c r="B248" s="102" t="s">
        <v>1216</v>
      </c>
      <c r="C248" s="103"/>
      <c r="D248" s="104">
        <f t="shared" si="9"/>
        <v>0</v>
      </c>
      <c r="E248" s="105"/>
      <c r="F248" s="105">
        <v>335</v>
      </c>
      <c r="G248" s="105">
        <v>0</v>
      </c>
      <c r="H248" s="105">
        <f t="shared" si="10"/>
        <v>335</v>
      </c>
      <c r="I248" s="107">
        <f t="shared" si="11"/>
        <v>-335</v>
      </c>
      <c r="J248" s="102"/>
    </row>
    <row r="249" spans="1:10" x14ac:dyDescent="0.15">
      <c r="A249" s="108" t="s">
        <v>225</v>
      </c>
      <c r="B249" s="102" t="s">
        <v>1217</v>
      </c>
      <c r="C249" s="103"/>
      <c r="D249" s="104">
        <f t="shared" si="9"/>
        <v>0</v>
      </c>
      <c r="E249" s="105"/>
      <c r="F249" s="105">
        <v>0</v>
      </c>
      <c r="G249" s="105">
        <v>0</v>
      </c>
      <c r="H249" s="105">
        <f t="shared" si="10"/>
        <v>0</v>
      </c>
      <c r="I249" s="107">
        <f t="shared" si="11"/>
        <v>0</v>
      </c>
      <c r="J249" s="102"/>
    </row>
    <row r="250" spans="1:10" x14ac:dyDescent="0.15">
      <c r="A250" s="108" t="s">
        <v>226</v>
      </c>
      <c r="B250" s="102" t="s">
        <v>1218</v>
      </c>
      <c r="C250" s="103"/>
      <c r="D250" s="104">
        <f t="shared" si="9"/>
        <v>0</v>
      </c>
      <c r="E250" s="105"/>
      <c r="F250" s="105">
        <v>315</v>
      </c>
      <c r="G250" s="105">
        <v>0</v>
      </c>
      <c r="H250" s="105">
        <f t="shared" si="10"/>
        <v>315</v>
      </c>
      <c r="I250" s="107">
        <f t="shared" si="11"/>
        <v>-315</v>
      </c>
      <c r="J250" s="102"/>
    </row>
    <row r="251" spans="1:10" x14ac:dyDescent="0.15">
      <c r="A251" s="108" t="s">
        <v>227</v>
      </c>
      <c r="B251" s="102" t="s">
        <v>1219</v>
      </c>
      <c r="C251" s="103"/>
      <c r="D251" s="104">
        <f t="shared" si="9"/>
        <v>0</v>
      </c>
      <c r="E251" s="105"/>
      <c r="F251" s="105">
        <v>7435</v>
      </c>
      <c r="G251" s="105">
        <v>0</v>
      </c>
      <c r="H251" s="105">
        <f t="shared" si="10"/>
        <v>7435</v>
      </c>
      <c r="I251" s="107">
        <f t="shared" si="11"/>
        <v>-7435</v>
      </c>
      <c r="J251" s="102"/>
    </row>
    <row r="252" spans="1:10" x14ac:dyDescent="0.15">
      <c r="A252" s="108" t="s">
        <v>228</v>
      </c>
      <c r="B252" s="102" t="s">
        <v>1220</v>
      </c>
      <c r="C252" s="103"/>
      <c r="D252" s="104">
        <f t="shared" si="9"/>
        <v>0</v>
      </c>
      <c r="E252" s="105"/>
      <c r="F252" s="105">
        <v>435</v>
      </c>
      <c r="G252" s="105">
        <v>0</v>
      </c>
      <c r="H252" s="105">
        <f t="shared" si="10"/>
        <v>435</v>
      </c>
      <c r="I252" s="107">
        <f t="shared" si="11"/>
        <v>-435</v>
      </c>
      <c r="J252" s="102"/>
    </row>
    <row r="253" spans="1:10" x14ac:dyDescent="0.15">
      <c r="A253" s="108" t="s">
        <v>229</v>
      </c>
      <c r="B253" s="102" t="s">
        <v>1221</v>
      </c>
      <c r="C253" s="103"/>
      <c r="D253" s="104">
        <f t="shared" si="9"/>
        <v>0</v>
      </c>
      <c r="E253" s="105"/>
      <c r="F253" s="105">
        <v>340</v>
      </c>
      <c r="G253" s="105">
        <v>0</v>
      </c>
      <c r="H253" s="105">
        <f t="shared" si="10"/>
        <v>340</v>
      </c>
      <c r="I253" s="107">
        <f t="shared" si="11"/>
        <v>-340</v>
      </c>
      <c r="J253" s="102"/>
    </row>
    <row r="254" spans="1:10" x14ac:dyDescent="0.15">
      <c r="A254" s="108" t="s">
        <v>1222</v>
      </c>
      <c r="B254" s="102" t="s">
        <v>1223</v>
      </c>
      <c r="C254" s="103"/>
      <c r="D254" s="104">
        <f t="shared" si="9"/>
        <v>0</v>
      </c>
      <c r="E254" s="105"/>
      <c r="F254" s="105">
        <v>0</v>
      </c>
      <c r="G254" s="105">
        <v>0</v>
      </c>
      <c r="H254" s="105">
        <f t="shared" si="10"/>
        <v>0</v>
      </c>
      <c r="I254" s="107">
        <f t="shared" si="11"/>
        <v>0</v>
      </c>
      <c r="J254" s="102"/>
    </row>
    <row r="255" spans="1:10" x14ac:dyDescent="0.15">
      <c r="A255" s="108" t="s">
        <v>1224</v>
      </c>
      <c r="B255" s="102" t="s">
        <v>1225</v>
      </c>
      <c r="C255" s="103"/>
      <c r="D255" s="104">
        <f t="shared" si="9"/>
        <v>0</v>
      </c>
      <c r="E255" s="105"/>
      <c r="F255" s="105">
        <v>0</v>
      </c>
      <c r="G255" s="105">
        <v>0</v>
      </c>
      <c r="H255" s="105">
        <f t="shared" si="10"/>
        <v>0</v>
      </c>
      <c r="I255" s="107">
        <f t="shared" si="11"/>
        <v>0</v>
      </c>
      <c r="J255" s="102"/>
    </row>
    <row r="256" spans="1:10" x14ac:dyDescent="0.15">
      <c r="A256" s="108" t="s">
        <v>1226</v>
      </c>
      <c r="B256" s="102" t="s">
        <v>1227</v>
      </c>
      <c r="C256" s="103"/>
      <c r="D256" s="104">
        <f t="shared" si="9"/>
        <v>0</v>
      </c>
      <c r="E256" s="105"/>
      <c r="F256" s="105">
        <v>0</v>
      </c>
      <c r="G256" s="105">
        <v>0</v>
      </c>
      <c r="H256" s="105">
        <f t="shared" si="10"/>
        <v>0</v>
      </c>
      <c r="I256" s="107">
        <f t="shared" si="11"/>
        <v>0</v>
      </c>
      <c r="J256" s="102"/>
    </row>
    <row r="257" spans="1:10" x14ac:dyDescent="0.15">
      <c r="A257" s="108" t="s">
        <v>1228</v>
      </c>
      <c r="B257" s="102" t="s">
        <v>1229</v>
      </c>
      <c r="C257" s="103"/>
      <c r="D257" s="104">
        <f t="shared" si="9"/>
        <v>0</v>
      </c>
      <c r="E257" s="105"/>
      <c r="F257" s="105">
        <v>0</v>
      </c>
      <c r="G257" s="105">
        <v>0</v>
      </c>
      <c r="H257" s="105">
        <f t="shared" si="10"/>
        <v>0</v>
      </c>
      <c r="I257" s="107">
        <f t="shared" si="11"/>
        <v>0</v>
      </c>
      <c r="J257" s="102"/>
    </row>
    <row r="258" spans="1:10" x14ac:dyDescent="0.15">
      <c r="A258" s="108" t="s">
        <v>1230</v>
      </c>
      <c r="B258" s="102" t="s">
        <v>1231</v>
      </c>
      <c r="C258" s="103"/>
      <c r="D258" s="104">
        <f t="shared" si="9"/>
        <v>0</v>
      </c>
      <c r="E258" s="105"/>
      <c r="F258" s="105">
        <v>0</v>
      </c>
      <c r="G258" s="105">
        <v>0</v>
      </c>
      <c r="H258" s="105">
        <f t="shared" si="10"/>
        <v>0</v>
      </c>
      <c r="I258" s="107">
        <f t="shared" si="11"/>
        <v>0</v>
      </c>
      <c r="J258" s="102"/>
    </row>
    <row r="259" spans="1:10" x14ac:dyDescent="0.15">
      <c r="A259" s="108" t="s">
        <v>230</v>
      </c>
      <c r="B259" s="102" t="s">
        <v>1232</v>
      </c>
      <c r="C259" s="103">
        <v>0</v>
      </c>
      <c r="D259" s="104">
        <f t="shared" ref="D259:D322" si="12">C259/1283103.13</f>
        <v>0</v>
      </c>
      <c r="E259" s="105">
        <v>0</v>
      </c>
      <c r="F259" s="105">
        <v>7053</v>
      </c>
      <c r="G259" s="105">
        <v>0</v>
      </c>
      <c r="H259" s="105">
        <f t="shared" ref="H259:H322" si="13">(ROUND(G259,2) + ROUND(F259,2))</f>
        <v>7053</v>
      </c>
      <c r="I259" s="107">
        <f t="shared" ref="I259:I322" si="14">(ROUND(E259,2)- ROUND(F259,2))</f>
        <v>-7053</v>
      </c>
      <c r="J259" s="102" t="s">
        <v>1000</v>
      </c>
    </row>
    <row r="260" spans="1:10" x14ac:dyDescent="0.15">
      <c r="A260" s="108" t="s">
        <v>231</v>
      </c>
      <c r="B260" s="102" t="s">
        <v>1233</v>
      </c>
      <c r="C260" s="103">
        <v>0</v>
      </c>
      <c r="D260" s="104">
        <f t="shared" si="12"/>
        <v>0</v>
      </c>
      <c r="E260" s="105">
        <v>0</v>
      </c>
      <c r="F260" s="105">
        <v>10000</v>
      </c>
      <c r="G260" s="105">
        <v>0</v>
      </c>
      <c r="H260" s="105">
        <f t="shared" si="13"/>
        <v>10000</v>
      </c>
      <c r="I260" s="107">
        <f t="shared" si="14"/>
        <v>-10000</v>
      </c>
      <c r="J260" s="102" t="s">
        <v>1000</v>
      </c>
    </row>
    <row r="261" spans="1:10" x14ac:dyDescent="0.15">
      <c r="A261" s="108" t="s">
        <v>232</v>
      </c>
      <c r="B261" s="102" t="s">
        <v>1234</v>
      </c>
      <c r="C261" s="103">
        <v>0</v>
      </c>
      <c r="D261" s="104">
        <f t="shared" si="12"/>
        <v>0</v>
      </c>
      <c r="E261" s="105">
        <v>0</v>
      </c>
      <c r="F261" s="105">
        <v>5119</v>
      </c>
      <c r="G261" s="105">
        <v>0</v>
      </c>
      <c r="H261" s="105">
        <f t="shared" si="13"/>
        <v>5119</v>
      </c>
      <c r="I261" s="107">
        <f t="shared" si="14"/>
        <v>-5119</v>
      </c>
      <c r="J261" s="102" t="s">
        <v>1000</v>
      </c>
    </row>
    <row r="262" spans="1:10" x14ac:dyDescent="0.15">
      <c r="A262" s="108" t="s">
        <v>233</v>
      </c>
      <c r="B262" s="102" t="s">
        <v>1235</v>
      </c>
      <c r="C262" s="103">
        <v>0</v>
      </c>
      <c r="D262" s="104">
        <f t="shared" si="12"/>
        <v>0</v>
      </c>
      <c r="E262" s="105">
        <v>0</v>
      </c>
      <c r="F262" s="105">
        <v>0</v>
      </c>
      <c r="G262" s="105">
        <v>0</v>
      </c>
      <c r="H262" s="105">
        <f t="shared" si="13"/>
        <v>0</v>
      </c>
      <c r="I262" s="107">
        <f t="shared" si="14"/>
        <v>0</v>
      </c>
      <c r="J262" s="102" t="s">
        <v>1000</v>
      </c>
    </row>
    <row r="263" spans="1:10" x14ac:dyDescent="0.15">
      <c r="A263" s="108" t="s">
        <v>234</v>
      </c>
      <c r="B263" s="102" t="s">
        <v>1236</v>
      </c>
      <c r="C263" s="103">
        <v>175.76</v>
      </c>
      <c r="D263" s="104">
        <f t="shared" si="12"/>
        <v>1.3698041559605579E-4</v>
      </c>
      <c r="E263" s="105">
        <v>52</v>
      </c>
      <c r="F263" s="105">
        <v>1360</v>
      </c>
      <c r="G263" s="105">
        <v>24</v>
      </c>
      <c r="H263" s="105">
        <f t="shared" si="13"/>
        <v>1384</v>
      </c>
      <c r="I263" s="107">
        <f t="shared" si="14"/>
        <v>-1308</v>
      </c>
      <c r="J263" s="102" t="s">
        <v>1000</v>
      </c>
    </row>
    <row r="264" spans="1:10" x14ac:dyDescent="0.15">
      <c r="A264" s="108" t="s">
        <v>235</v>
      </c>
      <c r="B264" s="102" t="s">
        <v>1237</v>
      </c>
      <c r="C264" s="103"/>
      <c r="D264" s="104">
        <f t="shared" si="12"/>
        <v>0</v>
      </c>
      <c r="E264" s="105"/>
      <c r="F264" s="105">
        <v>0</v>
      </c>
      <c r="G264" s="105">
        <v>0</v>
      </c>
      <c r="H264" s="105">
        <f t="shared" si="13"/>
        <v>0</v>
      </c>
      <c r="I264" s="107">
        <f t="shared" si="14"/>
        <v>0</v>
      </c>
      <c r="J264" s="102"/>
    </row>
    <row r="265" spans="1:10" x14ac:dyDescent="0.15">
      <c r="A265" s="108" t="s">
        <v>236</v>
      </c>
      <c r="B265" s="102" t="s">
        <v>1238</v>
      </c>
      <c r="C265" s="103"/>
      <c r="D265" s="104">
        <f t="shared" si="12"/>
        <v>0</v>
      </c>
      <c r="E265" s="105"/>
      <c r="F265" s="105">
        <v>0</v>
      </c>
      <c r="G265" s="105">
        <v>0</v>
      </c>
      <c r="H265" s="105">
        <f t="shared" si="13"/>
        <v>0</v>
      </c>
      <c r="I265" s="107">
        <f t="shared" si="14"/>
        <v>0</v>
      </c>
      <c r="J265" s="102"/>
    </row>
    <row r="266" spans="1:10" x14ac:dyDescent="0.15">
      <c r="A266" s="108" t="s">
        <v>237</v>
      </c>
      <c r="B266" s="102" t="s">
        <v>1236</v>
      </c>
      <c r="C266" s="103">
        <v>0</v>
      </c>
      <c r="D266" s="104">
        <f t="shared" si="12"/>
        <v>0</v>
      </c>
      <c r="E266" s="105">
        <v>0</v>
      </c>
      <c r="F266" s="105">
        <v>0</v>
      </c>
      <c r="G266" s="105">
        <v>0</v>
      </c>
      <c r="H266" s="105">
        <f t="shared" si="13"/>
        <v>0</v>
      </c>
      <c r="I266" s="107">
        <f t="shared" si="14"/>
        <v>0</v>
      </c>
      <c r="J266" s="102" t="s">
        <v>1000</v>
      </c>
    </row>
    <row r="267" spans="1:10" x14ac:dyDescent="0.15">
      <c r="A267" s="108" t="s">
        <v>238</v>
      </c>
      <c r="B267" s="102" t="s">
        <v>1239</v>
      </c>
      <c r="C267" s="103">
        <v>10385.1</v>
      </c>
      <c r="D267" s="104">
        <f t="shared" si="12"/>
        <v>8.0937375626228894E-3</v>
      </c>
      <c r="E267" s="105">
        <v>3147</v>
      </c>
      <c r="F267" s="105">
        <v>2891</v>
      </c>
      <c r="G267" s="105">
        <v>1662</v>
      </c>
      <c r="H267" s="105">
        <f t="shared" si="13"/>
        <v>4553</v>
      </c>
      <c r="I267" s="107">
        <f t="shared" si="14"/>
        <v>256</v>
      </c>
      <c r="J267" s="102" t="s">
        <v>1000</v>
      </c>
    </row>
    <row r="268" spans="1:10" x14ac:dyDescent="0.15">
      <c r="A268" s="108" t="s">
        <v>239</v>
      </c>
      <c r="B268" s="102" t="s">
        <v>1240</v>
      </c>
      <c r="C268" s="103">
        <v>3.33</v>
      </c>
      <c r="D268" s="104">
        <f t="shared" si="12"/>
        <v>2.5952707324468926E-6</v>
      </c>
      <c r="E268" s="105">
        <v>1</v>
      </c>
      <c r="F268" s="105">
        <v>1</v>
      </c>
      <c r="G268" s="105">
        <v>0</v>
      </c>
      <c r="H268" s="105">
        <f t="shared" si="13"/>
        <v>1</v>
      </c>
      <c r="I268" s="107">
        <f t="shared" si="14"/>
        <v>0</v>
      </c>
      <c r="J268" s="102" t="s">
        <v>1000</v>
      </c>
    </row>
    <row r="269" spans="1:10" x14ac:dyDescent="0.15">
      <c r="A269" s="108" t="s">
        <v>240</v>
      </c>
      <c r="B269" s="102" t="s">
        <v>1241</v>
      </c>
      <c r="C269" s="103"/>
      <c r="D269" s="104">
        <f t="shared" si="12"/>
        <v>0</v>
      </c>
      <c r="E269" s="105"/>
      <c r="F269" s="105">
        <v>14071</v>
      </c>
      <c r="G269" s="105">
        <v>0</v>
      </c>
      <c r="H269" s="105">
        <f t="shared" si="13"/>
        <v>14071</v>
      </c>
      <c r="I269" s="107">
        <f t="shared" si="14"/>
        <v>-14071</v>
      </c>
      <c r="J269" s="102"/>
    </row>
    <row r="270" spans="1:10" x14ac:dyDescent="0.15">
      <c r="A270" s="108" t="s">
        <v>241</v>
      </c>
      <c r="B270" s="102" t="s">
        <v>1242</v>
      </c>
      <c r="C270" s="103">
        <v>5109.32</v>
      </c>
      <c r="D270" s="104">
        <f t="shared" si="12"/>
        <v>3.9820026002118786E-3</v>
      </c>
      <c r="E270" s="105">
        <v>680</v>
      </c>
      <c r="F270" s="105">
        <v>567</v>
      </c>
      <c r="G270" s="105">
        <v>113</v>
      </c>
      <c r="H270" s="105">
        <f t="shared" si="13"/>
        <v>680</v>
      </c>
      <c r="I270" s="107">
        <f t="shared" si="14"/>
        <v>113</v>
      </c>
      <c r="J270" s="102" t="s">
        <v>1000</v>
      </c>
    </row>
    <row r="271" spans="1:10" x14ac:dyDescent="0.15">
      <c r="A271" s="108" t="s">
        <v>242</v>
      </c>
      <c r="B271" s="102" t="s">
        <v>1243</v>
      </c>
      <c r="C271" s="103">
        <v>13.32</v>
      </c>
      <c r="D271" s="104">
        <f t="shared" si="12"/>
        <v>1.038108292978757E-5</v>
      </c>
      <c r="E271" s="105">
        <v>4</v>
      </c>
      <c r="F271" s="105">
        <v>99</v>
      </c>
      <c r="G271" s="105">
        <v>64</v>
      </c>
      <c r="H271" s="105">
        <f t="shared" si="13"/>
        <v>163</v>
      </c>
      <c r="I271" s="107">
        <f t="shared" si="14"/>
        <v>-95</v>
      </c>
      <c r="J271" s="102" t="s">
        <v>1000</v>
      </c>
    </row>
    <row r="272" spans="1:10" x14ac:dyDescent="0.15">
      <c r="A272" s="108" t="s">
        <v>243</v>
      </c>
      <c r="B272" s="102" t="s">
        <v>1244</v>
      </c>
      <c r="C272" s="103">
        <v>2953.91</v>
      </c>
      <c r="D272" s="104">
        <f t="shared" si="12"/>
        <v>2.3021610117964562E-3</v>
      </c>
      <c r="E272" s="105">
        <v>887</v>
      </c>
      <c r="F272" s="105">
        <v>791</v>
      </c>
      <c r="G272" s="105">
        <v>96</v>
      </c>
      <c r="H272" s="105">
        <f t="shared" si="13"/>
        <v>887</v>
      </c>
      <c r="I272" s="107">
        <f t="shared" si="14"/>
        <v>96</v>
      </c>
      <c r="J272" s="102" t="s">
        <v>1000</v>
      </c>
    </row>
    <row r="273" spans="1:10" x14ac:dyDescent="0.15">
      <c r="A273" s="108" t="s">
        <v>244</v>
      </c>
      <c r="B273" s="102" t="s">
        <v>1245</v>
      </c>
      <c r="C273" s="103">
        <v>0</v>
      </c>
      <c r="D273" s="104">
        <f t="shared" si="12"/>
        <v>0</v>
      </c>
      <c r="E273" s="105">
        <v>0</v>
      </c>
      <c r="F273" s="105">
        <v>54836</v>
      </c>
      <c r="G273" s="105">
        <v>0</v>
      </c>
      <c r="H273" s="105">
        <f t="shared" si="13"/>
        <v>54836</v>
      </c>
      <c r="I273" s="107">
        <f t="shared" si="14"/>
        <v>-54836</v>
      </c>
      <c r="J273" s="102" t="s">
        <v>1000</v>
      </c>
    </row>
    <row r="274" spans="1:10" x14ac:dyDescent="0.15">
      <c r="A274" s="108" t="s">
        <v>245</v>
      </c>
      <c r="B274" s="102" t="s">
        <v>1246</v>
      </c>
      <c r="C274" s="103"/>
      <c r="D274" s="104">
        <f t="shared" si="12"/>
        <v>0</v>
      </c>
      <c r="E274" s="105"/>
      <c r="F274" s="105">
        <v>334</v>
      </c>
      <c r="G274" s="105">
        <v>0</v>
      </c>
      <c r="H274" s="105">
        <f t="shared" si="13"/>
        <v>334</v>
      </c>
      <c r="I274" s="107">
        <f t="shared" si="14"/>
        <v>-334</v>
      </c>
      <c r="J274" s="102"/>
    </row>
    <row r="275" spans="1:10" x14ac:dyDescent="0.15">
      <c r="A275" s="108" t="s">
        <v>246</v>
      </c>
      <c r="B275" s="102" t="s">
        <v>1247</v>
      </c>
      <c r="C275" s="103"/>
      <c r="D275" s="104">
        <f t="shared" si="12"/>
        <v>0</v>
      </c>
      <c r="E275" s="105"/>
      <c r="F275" s="105">
        <v>23511</v>
      </c>
      <c r="G275" s="105">
        <v>0</v>
      </c>
      <c r="H275" s="105">
        <f t="shared" si="13"/>
        <v>23511</v>
      </c>
      <c r="I275" s="107">
        <f t="shared" si="14"/>
        <v>-23511</v>
      </c>
      <c r="J275" s="102"/>
    </row>
    <row r="276" spans="1:10" x14ac:dyDescent="0.15">
      <c r="A276" s="108" t="s">
        <v>247</v>
      </c>
      <c r="B276" s="102" t="s">
        <v>1248</v>
      </c>
      <c r="C276" s="103"/>
      <c r="D276" s="104">
        <f t="shared" si="12"/>
        <v>0</v>
      </c>
      <c r="E276" s="105"/>
      <c r="F276" s="105">
        <v>4079</v>
      </c>
      <c r="G276" s="105">
        <v>0</v>
      </c>
      <c r="H276" s="105">
        <f t="shared" si="13"/>
        <v>4079</v>
      </c>
      <c r="I276" s="107">
        <f t="shared" si="14"/>
        <v>-4079</v>
      </c>
      <c r="J276" s="102"/>
    </row>
    <row r="277" spans="1:10" x14ac:dyDescent="0.15">
      <c r="A277" s="108" t="s">
        <v>248</v>
      </c>
      <c r="B277" s="102" t="s">
        <v>1249</v>
      </c>
      <c r="C277" s="103">
        <v>0</v>
      </c>
      <c r="D277" s="104">
        <f t="shared" si="12"/>
        <v>0</v>
      </c>
      <c r="E277" s="105">
        <v>0</v>
      </c>
      <c r="F277" s="105">
        <v>0</v>
      </c>
      <c r="G277" s="105">
        <v>0</v>
      </c>
      <c r="H277" s="105">
        <f t="shared" si="13"/>
        <v>0</v>
      </c>
      <c r="I277" s="107">
        <f t="shared" si="14"/>
        <v>0</v>
      </c>
      <c r="J277" s="102" t="s">
        <v>1000</v>
      </c>
    </row>
    <row r="278" spans="1:10" x14ac:dyDescent="0.15">
      <c r="A278" s="108" t="s">
        <v>249</v>
      </c>
      <c r="B278" s="102" t="s">
        <v>1250</v>
      </c>
      <c r="C278" s="103"/>
      <c r="D278" s="104">
        <f t="shared" si="12"/>
        <v>0</v>
      </c>
      <c r="E278" s="105"/>
      <c r="F278" s="105">
        <v>3770</v>
      </c>
      <c r="G278" s="105">
        <v>0</v>
      </c>
      <c r="H278" s="105">
        <f t="shared" si="13"/>
        <v>3770</v>
      </c>
      <c r="I278" s="107">
        <f t="shared" si="14"/>
        <v>-3770</v>
      </c>
      <c r="J278" s="102"/>
    </row>
    <row r="279" spans="1:10" x14ac:dyDescent="0.15">
      <c r="A279" s="108" t="s">
        <v>250</v>
      </c>
      <c r="B279" s="102" t="s">
        <v>1251</v>
      </c>
      <c r="C279" s="103"/>
      <c r="D279" s="104">
        <f t="shared" si="12"/>
        <v>0</v>
      </c>
      <c r="E279" s="105"/>
      <c r="F279" s="105">
        <v>9845</v>
      </c>
      <c r="G279" s="105">
        <v>0</v>
      </c>
      <c r="H279" s="105">
        <f t="shared" si="13"/>
        <v>9845</v>
      </c>
      <c r="I279" s="107">
        <f t="shared" si="14"/>
        <v>-9845</v>
      </c>
      <c r="J279" s="102"/>
    </row>
    <row r="280" spans="1:10" x14ac:dyDescent="0.15">
      <c r="A280" s="108" t="s">
        <v>251</v>
      </c>
      <c r="B280" s="102" t="s">
        <v>1252</v>
      </c>
      <c r="C280" s="103"/>
      <c r="D280" s="104">
        <f t="shared" si="12"/>
        <v>0</v>
      </c>
      <c r="E280" s="105"/>
      <c r="F280" s="105">
        <v>2481</v>
      </c>
      <c r="G280" s="105">
        <v>0</v>
      </c>
      <c r="H280" s="105">
        <f t="shared" si="13"/>
        <v>2481</v>
      </c>
      <c r="I280" s="107">
        <f t="shared" si="14"/>
        <v>-2481</v>
      </c>
      <c r="J280" s="102"/>
    </row>
    <row r="281" spans="1:10" x14ac:dyDescent="0.15">
      <c r="A281" s="108" t="s">
        <v>252</v>
      </c>
      <c r="B281" s="102" t="s">
        <v>1253</v>
      </c>
      <c r="C281" s="103"/>
      <c r="D281" s="104">
        <f t="shared" si="12"/>
        <v>0</v>
      </c>
      <c r="E281" s="105"/>
      <c r="F281" s="105">
        <v>896</v>
      </c>
      <c r="G281" s="105">
        <v>0</v>
      </c>
      <c r="H281" s="105">
        <f t="shared" si="13"/>
        <v>896</v>
      </c>
      <c r="I281" s="107">
        <f t="shared" si="14"/>
        <v>-896</v>
      </c>
      <c r="J281" s="102"/>
    </row>
    <row r="282" spans="1:10" x14ac:dyDescent="0.15">
      <c r="A282" s="108" t="s">
        <v>253</v>
      </c>
      <c r="B282" s="102" t="s">
        <v>1254</v>
      </c>
      <c r="C282" s="103"/>
      <c r="D282" s="104">
        <f t="shared" si="12"/>
        <v>0</v>
      </c>
      <c r="E282" s="105"/>
      <c r="F282" s="105">
        <v>10037</v>
      </c>
      <c r="G282" s="105">
        <v>0</v>
      </c>
      <c r="H282" s="105">
        <f t="shared" si="13"/>
        <v>10037</v>
      </c>
      <c r="I282" s="107">
        <f t="shared" si="14"/>
        <v>-10037</v>
      </c>
      <c r="J282" s="102"/>
    </row>
    <row r="283" spans="1:10" x14ac:dyDescent="0.15">
      <c r="A283" s="108" t="s">
        <v>254</v>
      </c>
      <c r="B283" s="102" t="s">
        <v>1255</v>
      </c>
      <c r="C283" s="103"/>
      <c r="D283" s="104">
        <f t="shared" si="12"/>
        <v>0</v>
      </c>
      <c r="E283" s="105"/>
      <c r="F283" s="105">
        <v>4924</v>
      </c>
      <c r="G283" s="105">
        <v>0</v>
      </c>
      <c r="H283" s="105">
        <f t="shared" si="13"/>
        <v>4924</v>
      </c>
      <c r="I283" s="107">
        <f t="shared" si="14"/>
        <v>-4924</v>
      </c>
      <c r="J283" s="102"/>
    </row>
    <row r="284" spans="1:10" x14ac:dyDescent="0.15">
      <c r="A284" s="108" t="s">
        <v>255</v>
      </c>
      <c r="B284" s="102" t="s">
        <v>1256</v>
      </c>
      <c r="C284" s="103"/>
      <c r="D284" s="104">
        <f t="shared" si="12"/>
        <v>0</v>
      </c>
      <c r="E284" s="105"/>
      <c r="F284" s="105">
        <v>2278</v>
      </c>
      <c r="G284" s="105">
        <v>0</v>
      </c>
      <c r="H284" s="105">
        <f t="shared" si="13"/>
        <v>2278</v>
      </c>
      <c r="I284" s="107">
        <f t="shared" si="14"/>
        <v>-2278</v>
      </c>
      <c r="J284" s="102"/>
    </row>
    <row r="285" spans="1:10" x14ac:dyDescent="0.15">
      <c r="A285" s="108" t="s">
        <v>256</v>
      </c>
      <c r="B285" s="102" t="s">
        <v>1257</v>
      </c>
      <c r="C285" s="103"/>
      <c r="D285" s="104">
        <f t="shared" si="12"/>
        <v>0</v>
      </c>
      <c r="E285" s="105"/>
      <c r="F285" s="105">
        <v>3206</v>
      </c>
      <c r="G285" s="105">
        <v>0</v>
      </c>
      <c r="H285" s="105">
        <f t="shared" si="13"/>
        <v>3206</v>
      </c>
      <c r="I285" s="107">
        <f t="shared" si="14"/>
        <v>-3206</v>
      </c>
      <c r="J285" s="102"/>
    </row>
    <row r="286" spans="1:10" x14ac:dyDescent="0.15">
      <c r="A286" s="108" t="s">
        <v>257</v>
      </c>
      <c r="B286" s="102" t="s">
        <v>1258</v>
      </c>
      <c r="C286" s="103"/>
      <c r="D286" s="104">
        <f t="shared" si="12"/>
        <v>0</v>
      </c>
      <c r="E286" s="105"/>
      <c r="F286" s="105">
        <v>285</v>
      </c>
      <c r="G286" s="105">
        <v>0</v>
      </c>
      <c r="H286" s="105">
        <f t="shared" si="13"/>
        <v>285</v>
      </c>
      <c r="I286" s="107">
        <f t="shared" si="14"/>
        <v>-285</v>
      </c>
      <c r="J286" s="102"/>
    </row>
    <row r="287" spans="1:10" x14ac:dyDescent="0.15">
      <c r="A287" s="108" t="s">
        <v>2177</v>
      </c>
      <c r="B287" s="102" t="s">
        <v>1393</v>
      </c>
      <c r="C287" s="103"/>
      <c r="D287" s="104">
        <f t="shared" si="12"/>
        <v>0</v>
      </c>
      <c r="E287" s="105"/>
      <c r="F287" s="105">
        <v>4812</v>
      </c>
      <c r="G287" s="105">
        <v>0</v>
      </c>
      <c r="H287" s="105">
        <f t="shared" si="13"/>
        <v>4812</v>
      </c>
      <c r="I287" s="107">
        <f t="shared" si="14"/>
        <v>-4812</v>
      </c>
      <c r="J287" s="102"/>
    </row>
    <row r="288" spans="1:10" x14ac:dyDescent="0.15">
      <c r="A288" s="108" t="s">
        <v>258</v>
      </c>
      <c r="B288" s="102" t="s">
        <v>1259</v>
      </c>
      <c r="C288" s="103"/>
      <c r="D288" s="104">
        <f t="shared" si="12"/>
        <v>0</v>
      </c>
      <c r="E288" s="105"/>
      <c r="F288" s="105">
        <v>0</v>
      </c>
      <c r="G288" s="105">
        <v>0</v>
      </c>
      <c r="H288" s="105">
        <f t="shared" si="13"/>
        <v>0</v>
      </c>
      <c r="I288" s="107">
        <f t="shared" si="14"/>
        <v>0</v>
      </c>
      <c r="J288" s="102"/>
    </row>
    <row r="289" spans="1:10" x14ac:dyDescent="0.15">
      <c r="A289" s="108" t="s">
        <v>1260</v>
      </c>
      <c r="B289" s="102" t="s">
        <v>1261</v>
      </c>
      <c r="C289" s="103"/>
      <c r="D289" s="104">
        <f t="shared" si="12"/>
        <v>0</v>
      </c>
      <c r="E289" s="105"/>
      <c r="F289" s="105">
        <v>0</v>
      </c>
      <c r="G289" s="105">
        <v>0</v>
      </c>
      <c r="H289" s="105">
        <f t="shared" si="13"/>
        <v>0</v>
      </c>
      <c r="I289" s="107">
        <f t="shared" si="14"/>
        <v>0</v>
      </c>
      <c r="J289" s="102"/>
    </row>
    <row r="290" spans="1:10" x14ac:dyDescent="0.15">
      <c r="A290" s="108" t="s">
        <v>1262</v>
      </c>
      <c r="B290" s="102" t="s">
        <v>1263</v>
      </c>
      <c r="C290" s="103"/>
      <c r="D290" s="104">
        <f t="shared" si="12"/>
        <v>0</v>
      </c>
      <c r="E290" s="105"/>
      <c r="F290" s="105">
        <v>0</v>
      </c>
      <c r="G290" s="105">
        <v>0</v>
      </c>
      <c r="H290" s="105">
        <f t="shared" si="13"/>
        <v>0</v>
      </c>
      <c r="I290" s="107">
        <f t="shared" si="14"/>
        <v>0</v>
      </c>
      <c r="J290" s="102"/>
    </row>
    <row r="291" spans="1:10" x14ac:dyDescent="0.15">
      <c r="A291" s="108" t="s">
        <v>1264</v>
      </c>
      <c r="B291" s="102" t="s">
        <v>1265</v>
      </c>
      <c r="C291" s="103"/>
      <c r="D291" s="104">
        <f t="shared" si="12"/>
        <v>0</v>
      </c>
      <c r="E291" s="105"/>
      <c r="F291" s="105">
        <v>0</v>
      </c>
      <c r="G291" s="105">
        <v>0</v>
      </c>
      <c r="H291" s="105">
        <f t="shared" si="13"/>
        <v>0</v>
      </c>
      <c r="I291" s="107">
        <f t="shared" si="14"/>
        <v>0</v>
      </c>
      <c r="J291" s="102"/>
    </row>
    <row r="292" spans="1:10" x14ac:dyDescent="0.15">
      <c r="A292" s="108" t="s">
        <v>1266</v>
      </c>
      <c r="B292" s="102" t="s">
        <v>1267</v>
      </c>
      <c r="C292" s="103"/>
      <c r="D292" s="104">
        <f t="shared" si="12"/>
        <v>0</v>
      </c>
      <c r="E292" s="105"/>
      <c r="F292" s="105">
        <v>0</v>
      </c>
      <c r="G292" s="105">
        <v>0</v>
      </c>
      <c r="H292" s="105">
        <f t="shared" si="13"/>
        <v>0</v>
      </c>
      <c r="I292" s="107">
        <f t="shared" si="14"/>
        <v>0</v>
      </c>
      <c r="J292" s="102"/>
    </row>
    <row r="293" spans="1:10" x14ac:dyDescent="0.15">
      <c r="A293" s="108" t="s">
        <v>259</v>
      </c>
      <c r="B293" s="102" t="s">
        <v>1268</v>
      </c>
      <c r="C293" s="103"/>
      <c r="D293" s="104">
        <f t="shared" si="12"/>
        <v>0</v>
      </c>
      <c r="E293" s="105"/>
      <c r="F293" s="105">
        <v>9</v>
      </c>
      <c r="G293" s="105">
        <v>0</v>
      </c>
      <c r="H293" s="105">
        <f t="shared" si="13"/>
        <v>9</v>
      </c>
      <c r="I293" s="107">
        <f t="shared" si="14"/>
        <v>-9</v>
      </c>
      <c r="J293" s="102"/>
    </row>
    <row r="294" spans="1:10" x14ac:dyDescent="0.15">
      <c r="A294" s="108" t="s">
        <v>260</v>
      </c>
      <c r="B294" s="102" t="s">
        <v>1269</v>
      </c>
      <c r="C294" s="103"/>
      <c r="D294" s="104">
        <f t="shared" si="12"/>
        <v>0</v>
      </c>
      <c r="E294" s="105"/>
      <c r="F294" s="105">
        <v>2000</v>
      </c>
      <c r="G294" s="105">
        <v>0</v>
      </c>
      <c r="H294" s="105">
        <f t="shared" si="13"/>
        <v>2000</v>
      </c>
      <c r="I294" s="107">
        <f t="shared" si="14"/>
        <v>-2000</v>
      </c>
      <c r="J294" s="102"/>
    </row>
    <row r="295" spans="1:10" x14ac:dyDescent="0.15">
      <c r="A295" s="108" t="s">
        <v>261</v>
      </c>
      <c r="B295" s="102" t="s">
        <v>1270</v>
      </c>
      <c r="C295" s="103"/>
      <c r="D295" s="104">
        <f t="shared" si="12"/>
        <v>0</v>
      </c>
      <c r="E295" s="105"/>
      <c r="F295" s="105">
        <v>12</v>
      </c>
      <c r="G295" s="105">
        <v>0</v>
      </c>
      <c r="H295" s="105">
        <f t="shared" si="13"/>
        <v>12</v>
      </c>
      <c r="I295" s="107">
        <f t="shared" si="14"/>
        <v>-12</v>
      </c>
      <c r="J295" s="102"/>
    </row>
    <row r="296" spans="1:10" x14ac:dyDescent="0.15">
      <c r="A296" s="108" t="s">
        <v>262</v>
      </c>
      <c r="B296" s="102" t="s">
        <v>1271</v>
      </c>
      <c r="C296" s="103"/>
      <c r="D296" s="104">
        <f t="shared" si="12"/>
        <v>0</v>
      </c>
      <c r="E296" s="105"/>
      <c r="F296" s="105">
        <v>4</v>
      </c>
      <c r="G296" s="105">
        <v>0</v>
      </c>
      <c r="H296" s="105">
        <f t="shared" si="13"/>
        <v>4</v>
      </c>
      <c r="I296" s="107">
        <f t="shared" si="14"/>
        <v>-4</v>
      </c>
      <c r="J296" s="102"/>
    </row>
    <row r="297" spans="1:10" x14ac:dyDescent="0.15">
      <c r="A297" s="108" t="s">
        <v>263</v>
      </c>
      <c r="B297" s="102" t="s">
        <v>1272</v>
      </c>
      <c r="C297" s="103">
        <v>72</v>
      </c>
      <c r="D297" s="104">
        <f t="shared" si="12"/>
        <v>5.6113961782635511E-5</v>
      </c>
      <c r="E297" s="105">
        <v>36</v>
      </c>
      <c r="F297" s="105">
        <v>36</v>
      </c>
      <c r="G297" s="105">
        <v>0</v>
      </c>
      <c r="H297" s="105">
        <f t="shared" si="13"/>
        <v>36</v>
      </c>
      <c r="I297" s="107">
        <f t="shared" si="14"/>
        <v>0</v>
      </c>
      <c r="J297" s="102" t="s">
        <v>1000</v>
      </c>
    </row>
    <row r="298" spans="1:10" x14ac:dyDescent="0.15">
      <c r="A298" s="108" t="s">
        <v>2178</v>
      </c>
      <c r="B298" s="102" t="s">
        <v>1395</v>
      </c>
      <c r="C298" s="103"/>
      <c r="D298" s="104">
        <f t="shared" si="12"/>
        <v>0</v>
      </c>
      <c r="E298" s="105"/>
      <c r="F298" s="105">
        <v>3254</v>
      </c>
      <c r="G298" s="105">
        <v>0</v>
      </c>
      <c r="H298" s="105">
        <f t="shared" si="13"/>
        <v>3254</v>
      </c>
      <c r="I298" s="107">
        <f t="shared" si="14"/>
        <v>-3254</v>
      </c>
      <c r="J298" s="102"/>
    </row>
    <row r="299" spans="1:10" x14ac:dyDescent="0.15">
      <c r="A299" s="108" t="s">
        <v>264</v>
      </c>
      <c r="B299" s="102" t="s">
        <v>1273</v>
      </c>
      <c r="C299" s="103"/>
      <c r="D299" s="104">
        <f t="shared" si="12"/>
        <v>0</v>
      </c>
      <c r="E299" s="105"/>
      <c r="F299" s="105">
        <v>22</v>
      </c>
      <c r="G299" s="105">
        <v>0</v>
      </c>
      <c r="H299" s="105">
        <f t="shared" si="13"/>
        <v>22</v>
      </c>
      <c r="I299" s="107">
        <f t="shared" si="14"/>
        <v>-22</v>
      </c>
      <c r="J299" s="102"/>
    </row>
    <row r="300" spans="1:10" x14ac:dyDescent="0.15">
      <c r="A300" s="108" t="s">
        <v>265</v>
      </c>
      <c r="B300" s="102" t="s">
        <v>1274</v>
      </c>
      <c r="C300" s="103">
        <v>1607.04</v>
      </c>
      <c r="D300" s="104">
        <f t="shared" si="12"/>
        <v>1.2524636269884246E-3</v>
      </c>
      <c r="E300" s="105">
        <v>576</v>
      </c>
      <c r="F300" s="105">
        <v>584</v>
      </c>
      <c r="G300" s="105">
        <v>0</v>
      </c>
      <c r="H300" s="105">
        <f t="shared" si="13"/>
        <v>584</v>
      </c>
      <c r="I300" s="107">
        <f t="shared" si="14"/>
        <v>-8</v>
      </c>
      <c r="J300" s="102" t="s">
        <v>1000</v>
      </c>
    </row>
    <row r="301" spans="1:10" x14ac:dyDescent="0.15">
      <c r="A301" s="108" t="s">
        <v>266</v>
      </c>
      <c r="B301" s="102" t="s">
        <v>1275</v>
      </c>
      <c r="C301" s="103">
        <v>2898.81</v>
      </c>
      <c r="D301" s="104">
        <f t="shared" si="12"/>
        <v>2.2592182438211342E-3</v>
      </c>
      <c r="E301" s="105">
        <v>1039</v>
      </c>
      <c r="F301" s="105">
        <v>1023</v>
      </c>
      <c r="G301" s="105">
        <v>16</v>
      </c>
      <c r="H301" s="105">
        <f t="shared" si="13"/>
        <v>1039</v>
      </c>
      <c r="I301" s="107">
        <f t="shared" si="14"/>
        <v>16</v>
      </c>
      <c r="J301" s="102" t="s">
        <v>1000</v>
      </c>
    </row>
    <row r="302" spans="1:10" x14ac:dyDescent="0.15">
      <c r="A302" s="108" t="s">
        <v>267</v>
      </c>
      <c r="B302" s="102" t="s">
        <v>1276</v>
      </c>
      <c r="C302" s="103">
        <v>214.83</v>
      </c>
      <c r="D302" s="104">
        <f t="shared" si="12"/>
        <v>1.6743003346893871E-4</v>
      </c>
      <c r="E302" s="105">
        <v>77</v>
      </c>
      <c r="F302" s="105">
        <v>77</v>
      </c>
      <c r="G302" s="105">
        <v>0</v>
      </c>
      <c r="H302" s="105">
        <f t="shared" si="13"/>
        <v>77</v>
      </c>
      <c r="I302" s="107">
        <f t="shared" si="14"/>
        <v>0</v>
      </c>
      <c r="J302" s="102" t="s">
        <v>1000</v>
      </c>
    </row>
    <row r="303" spans="1:10" x14ac:dyDescent="0.15">
      <c r="A303" s="108" t="s">
        <v>268</v>
      </c>
      <c r="B303" s="102" t="s">
        <v>1277</v>
      </c>
      <c r="C303" s="103">
        <v>8.3699999999999992</v>
      </c>
      <c r="D303" s="104">
        <f t="shared" si="12"/>
        <v>6.5232480572313779E-6</v>
      </c>
      <c r="E303" s="105">
        <v>3</v>
      </c>
      <c r="F303" s="105">
        <v>9</v>
      </c>
      <c r="G303" s="105">
        <v>0</v>
      </c>
      <c r="H303" s="105">
        <f t="shared" si="13"/>
        <v>9</v>
      </c>
      <c r="I303" s="107">
        <f t="shared" si="14"/>
        <v>-6</v>
      </c>
      <c r="J303" s="102" t="s">
        <v>1000</v>
      </c>
    </row>
    <row r="304" spans="1:10" x14ac:dyDescent="0.15">
      <c r="A304" s="108" t="s">
        <v>269</v>
      </c>
      <c r="B304" s="102" t="s">
        <v>1278</v>
      </c>
      <c r="C304" s="103">
        <v>5.58</v>
      </c>
      <c r="D304" s="104">
        <f t="shared" si="12"/>
        <v>4.3488320381542525E-6</v>
      </c>
      <c r="E304" s="105">
        <v>2</v>
      </c>
      <c r="F304" s="105">
        <v>2</v>
      </c>
      <c r="G304" s="105">
        <v>0</v>
      </c>
      <c r="H304" s="105">
        <f t="shared" si="13"/>
        <v>2</v>
      </c>
      <c r="I304" s="107">
        <f t="shared" si="14"/>
        <v>0</v>
      </c>
      <c r="J304" s="102" t="s">
        <v>1000</v>
      </c>
    </row>
    <row r="305" spans="1:10" x14ac:dyDescent="0.15">
      <c r="A305" s="108" t="s">
        <v>1279</v>
      </c>
      <c r="B305" s="102" t="s">
        <v>1280</v>
      </c>
      <c r="C305" s="103"/>
      <c r="D305" s="104">
        <f t="shared" si="12"/>
        <v>0</v>
      </c>
      <c r="E305" s="105"/>
      <c r="F305" s="105">
        <v>0</v>
      </c>
      <c r="G305" s="105">
        <v>0</v>
      </c>
      <c r="H305" s="105">
        <f t="shared" si="13"/>
        <v>0</v>
      </c>
      <c r="I305" s="107">
        <f t="shared" si="14"/>
        <v>0</v>
      </c>
      <c r="J305" s="102"/>
    </row>
    <row r="306" spans="1:10" x14ac:dyDescent="0.15">
      <c r="A306" s="108" t="s">
        <v>270</v>
      </c>
      <c r="B306" s="102" t="s">
        <v>1281</v>
      </c>
      <c r="C306" s="103"/>
      <c r="D306" s="104">
        <f t="shared" si="12"/>
        <v>0</v>
      </c>
      <c r="E306" s="105"/>
      <c r="F306" s="105">
        <v>0</v>
      </c>
      <c r="G306" s="105">
        <v>0</v>
      </c>
      <c r="H306" s="105">
        <f t="shared" si="13"/>
        <v>0</v>
      </c>
      <c r="I306" s="107">
        <f t="shared" si="14"/>
        <v>0</v>
      </c>
      <c r="J306" s="102"/>
    </row>
    <row r="307" spans="1:10" x14ac:dyDescent="0.15">
      <c r="A307" s="116" t="s">
        <v>271</v>
      </c>
      <c r="B307" s="117" t="s">
        <v>1282</v>
      </c>
      <c r="C307" s="118">
        <v>47173.279999999999</v>
      </c>
      <c r="D307" s="119">
        <f t="shared" si="12"/>
        <v>3.6764994876132835E-2</v>
      </c>
      <c r="E307" s="120">
        <v>8639</v>
      </c>
      <c r="F307" s="120">
        <v>7005</v>
      </c>
      <c r="G307" s="120">
        <v>2492</v>
      </c>
      <c r="H307" s="120">
        <f t="shared" si="13"/>
        <v>9497</v>
      </c>
      <c r="I307" s="121">
        <f t="shared" si="14"/>
        <v>1634</v>
      </c>
      <c r="J307" s="117" t="s">
        <v>1000</v>
      </c>
    </row>
    <row r="308" spans="1:10" x14ac:dyDescent="0.15">
      <c r="A308" s="108" t="s">
        <v>272</v>
      </c>
      <c r="B308" s="102" t="s">
        <v>1283</v>
      </c>
      <c r="C308" s="103"/>
      <c r="D308" s="104">
        <f t="shared" si="12"/>
        <v>0</v>
      </c>
      <c r="E308" s="105"/>
      <c r="F308" s="105">
        <v>0</v>
      </c>
      <c r="G308" s="105">
        <v>0</v>
      </c>
      <c r="H308" s="105">
        <f t="shared" si="13"/>
        <v>0</v>
      </c>
      <c r="I308" s="107">
        <f t="shared" si="14"/>
        <v>0</v>
      </c>
      <c r="J308" s="102"/>
    </row>
    <row r="309" spans="1:10" x14ac:dyDescent="0.15">
      <c r="A309" s="108" t="s">
        <v>273</v>
      </c>
      <c r="B309" s="102" t="s">
        <v>1284</v>
      </c>
      <c r="C309" s="103">
        <v>2391.48</v>
      </c>
      <c r="D309" s="104">
        <f t="shared" si="12"/>
        <v>1.8638252406102385E-3</v>
      </c>
      <c r="E309" s="105">
        <v>438</v>
      </c>
      <c r="F309" s="105">
        <v>220</v>
      </c>
      <c r="G309" s="105">
        <v>218</v>
      </c>
      <c r="H309" s="105">
        <f t="shared" si="13"/>
        <v>438</v>
      </c>
      <c r="I309" s="107">
        <f t="shared" si="14"/>
        <v>218</v>
      </c>
      <c r="J309" s="102" t="s">
        <v>1000</v>
      </c>
    </row>
    <row r="310" spans="1:10" x14ac:dyDescent="0.15">
      <c r="A310" s="116" t="s">
        <v>274</v>
      </c>
      <c r="B310" s="117" t="s">
        <v>1285</v>
      </c>
      <c r="C310" s="118">
        <v>45683.41</v>
      </c>
      <c r="D310" s="119">
        <f t="shared" si="12"/>
        <v>3.560384892833985E-2</v>
      </c>
      <c r="E310" s="120">
        <v>8291</v>
      </c>
      <c r="F310" s="120">
        <v>8139</v>
      </c>
      <c r="G310" s="120">
        <v>199</v>
      </c>
      <c r="H310" s="120">
        <f t="shared" si="13"/>
        <v>8338</v>
      </c>
      <c r="I310" s="121">
        <f t="shared" si="14"/>
        <v>152</v>
      </c>
      <c r="J310" s="117" t="s">
        <v>1000</v>
      </c>
    </row>
    <row r="311" spans="1:10" x14ac:dyDescent="0.15">
      <c r="A311" s="108" t="s">
        <v>275</v>
      </c>
      <c r="B311" s="102" t="s">
        <v>1286</v>
      </c>
      <c r="C311" s="103"/>
      <c r="D311" s="104">
        <f t="shared" si="12"/>
        <v>0</v>
      </c>
      <c r="E311" s="105"/>
      <c r="F311" s="105">
        <v>0</v>
      </c>
      <c r="G311" s="105">
        <v>0</v>
      </c>
      <c r="H311" s="105">
        <f t="shared" si="13"/>
        <v>0</v>
      </c>
      <c r="I311" s="107">
        <f t="shared" si="14"/>
        <v>0</v>
      </c>
      <c r="J311" s="102"/>
    </row>
    <row r="312" spans="1:10" x14ac:dyDescent="0.15">
      <c r="A312" s="108" t="s">
        <v>276</v>
      </c>
      <c r="B312" s="102" t="s">
        <v>1287</v>
      </c>
      <c r="C312" s="103">
        <v>9336.6</v>
      </c>
      <c r="D312" s="104">
        <f t="shared" si="12"/>
        <v>7.2765779941632606E-3</v>
      </c>
      <c r="E312" s="105">
        <v>1710</v>
      </c>
      <c r="F312" s="105">
        <v>696</v>
      </c>
      <c r="G312" s="105">
        <v>1014</v>
      </c>
      <c r="H312" s="105">
        <f t="shared" si="13"/>
        <v>1710</v>
      </c>
      <c r="I312" s="107">
        <f t="shared" si="14"/>
        <v>1014</v>
      </c>
      <c r="J312" s="102" t="s">
        <v>1000</v>
      </c>
    </row>
    <row r="313" spans="1:10" x14ac:dyDescent="0.15">
      <c r="A313" s="108" t="s">
        <v>1288</v>
      </c>
      <c r="B313" s="102" t="s">
        <v>1289</v>
      </c>
      <c r="C313" s="103"/>
      <c r="D313" s="104">
        <f t="shared" si="12"/>
        <v>0</v>
      </c>
      <c r="E313" s="105"/>
      <c r="F313" s="105">
        <v>0</v>
      </c>
      <c r="G313" s="105">
        <v>0</v>
      </c>
      <c r="H313" s="105">
        <f t="shared" si="13"/>
        <v>0</v>
      </c>
      <c r="I313" s="107">
        <f t="shared" si="14"/>
        <v>0</v>
      </c>
      <c r="J313" s="102"/>
    </row>
    <row r="314" spans="1:10" x14ac:dyDescent="0.15">
      <c r="A314" s="108" t="s">
        <v>277</v>
      </c>
      <c r="B314" s="102" t="s">
        <v>1290</v>
      </c>
      <c r="C314" s="103">
        <v>0</v>
      </c>
      <c r="D314" s="104">
        <f t="shared" si="12"/>
        <v>0</v>
      </c>
      <c r="E314" s="105">
        <v>0</v>
      </c>
      <c r="F314" s="105">
        <v>16956</v>
      </c>
      <c r="G314" s="105">
        <v>0</v>
      </c>
      <c r="H314" s="105">
        <f t="shared" si="13"/>
        <v>16956</v>
      </c>
      <c r="I314" s="107">
        <f t="shared" si="14"/>
        <v>-16956</v>
      </c>
      <c r="J314" s="102" t="s">
        <v>1000</v>
      </c>
    </row>
    <row r="315" spans="1:10" x14ac:dyDescent="0.15">
      <c r="A315" s="108" t="s">
        <v>278</v>
      </c>
      <c r="B315" s="102" t="s">
        <v>1291</v>
      </c>
      <c r="C315" s="103"/>
      <c r="D315" s="104">
        <f t="shared" si="12"/>
        <v>0</v>
      </c>
      <c r="E315" s="105"/>
      <c r="F315" s="105">
        <v>0</v>
      </c>
      <c r="G315" s="105">
        <v>0</v>
      </c>
      <c r="H315" s="105">
        <f t="shared" si="13"/>
        <v>0</v>
      </c>
      <c r="I315" s="107">
        <f t="shared" si="14"/>
        <v>0</v>
      </c>
      <c r="J315" s="102"/>
    </row>
    <row r="316" spans="1:10" x14ac:dyDescent="0.15">
      <c r="A316" s="116" t="s">
        <v>279</v>
      </c>
      <c r="B316" s="117" t="s">
        <v>1292</v>
      </c>
      <c r="C316" s="118">
        <v>4014.9</v>
      </c>
      <c r="D316" s="119">
        <f t="shared" si="12"/>
        <v>3.1290547939042128E-3</v>
      </c>
      <c r="E316" s="120">
        <v>3343</v>
      </c>
      <c r="F316" s="120">
        <v>2947</v>
      </c>
      <c r="G316" s="120">
        <v>421</v>
      </c>
      <c r="H316" s="120">
        <f t="shared" si="13"/>
        <v>3368</v>
      </c>
      <c r="I316" s="121">
        <f t="shared" si="14"/>
        <v>396</v>
      </c>
      <c r="J316" s="117" t="s">
        <v>1000</v>
      </c>
    </row>
    <row r="317" spans="1:10" x14ac:dyDescent="0.15">
      <c r="A317" s="108" t="s">
        <v>280</v>
      </c>
      <c r="B317" s="102" t="s">
        <v>1293</v>
      </c>
      <c r="C317" s="103">
        <v>15150.72</v>
      </c>
      <c r="D317" s="104">
        <f t="shared" si="12"/>
        <v>1.1807873931380716E-2</v>
      </c>
      <c r="E317" s="105">
        <v>4856</v>
      </c>
      <c r="F317" s="105">
        <v>5610</v>
      </c>
      <c r="G317" s="105">
        <v>115</v>
      </c>
      <c r="H317" s="105">
        <f t="shared" si="13"/>
        <v>5725</v>
      </c>
      <c r="I317" s="107">
        <f t="shared" si="14"/>
        <v>-754</v>
      </c>
      <c r="J317" s="102" t="s">
        <v>1000</v>
      </c>
    </row>
    <row r="318" spans="1:10" x14ac:dyDescent="0.15">
      <c r="A318" s="108" t="s">
        <v>281</v>
      </c>
      <c r="B318" s="102" t="s">
        <v>1294</v>
      </c>
      <c r="C318" s="103"/>
      <c r="D318" s="104">
        <f t="shared" si="12"/>
        <v>0</v>
      </c>
      <c r="E318" s="105"/>
      <c r="F318" s="105">
        <v>0</v>
      </c>
      <c r="G318" s="105">
        <v>0</v>
      </c>
      <c r="H318" s="105">
        <f t="shared" si="13"/>
        <v>0</v>
      </c>
      <c r="I318" s="107">
        <f t="shared" si="14"/>
        <v>0</v>
      </c>
      <c r="J318" s="102"/>
    </row>
    <row r="319" spans="1:10" x14ac:dyDescent="0.15">
      <c r="A319" s="108" t="s">
        <v>282</v>
      </c>
      <c r="B319" s="102" t="s">
        <v>1293</v>
      </c>
      <c r="C319" s="103">
        <v>0</v>
      </c>
      <c r="D319" s="104">
        <f t="shared" si="12"/>
        <v>0</v>
      </c>
      <c r="E319" s="105">
        <v>0</v>
      </c>
      <c r="F319" s="105">
        <v>0</v>
      </c>
      <c r="G319" s="105">
        <v>0</v>
      </c>
      <c r="H319" s="105">
        <f t="shared" si="13"/>
        <v>0</v>
      </c>
      <c r="I319" s="107">
        <f t="shared" si="14"/>
        <v>0</v>
      </c>
      <c r="J319" s="102" t="s">
        <v>1000</v>
      </c>
    </row>
    <row r="320" spans="1:10" x14ac:dyDescent="0.15">
      <c r="A320" s="108" t="s">
        <v>283</v>
      </c>
      <c r="B320" s="102" t="s">
        <v>1293</v>
      </c>
      <c r="C320" s="103">
        <v>0</v>
      </c>
      <c r="D320" s="104">
        <f t="shared" si="12"/>
        <v>0</v>
      </c>
      <c r="E320" s="105">
        <v>0</v>
      </c>
      <c r="F320" s="105">
        <v>0</v>
      </c>
      <c r="G320" s="105">
        <v>0</v>
      </c>
      <c r="H320" s="105">
        <f t="shared" si="13"/>
        <v>0</v>
      </c>
      <c r="I320" s="107">
        <f t="shared" si="14"/>
        <v>0</v>
      </c>
      <c r="J320" s="102" t="s">
        <v>1000</v>
      </c>
    </row>
    <row r="321" spans="1:12" x14ac:dyDescent="0.15">
      <c r="A321" s="108" t="s">
        <v>284</v>
      </c>
      <c r="B321" s="102" t="s">
        <v>1295</v>
      </c>
      <c r="C321" s="103">
        <v>5873.12</v>
      </c>
      <c r="D321" s="104">
        <f t="shared" si="12"/>
        <v>4.5772782114560035E-3</v>
      </c>
      <c r="E321" s="105">
        <v>881.85</v>
      </c>
      <c r="F321" s="105">
        <v>881.85</v>
      </c>
      <c r="G321" s="105">
        <v>0</v>
      </c>
      <c r="H321" s="105">
        <f t="shared" si="13"/>
        <v>881.85</v>
      </c>
      <c r="I321" s="107">
        <f t="shared" si="14"/>
        <v>0</v>
      </c>
      <c r="J321" s="102" t="s">
        <v>1000</v>
      </c>
    </row>
    <row r="322" spans="1:12" x14ac:dyDescent="0.15">
      <c r="A322" s="108" t="s">
        <v>285</v>
      </c>
      <c r="B322" s="102" t="s">
        <v>1296</v>
      </c>
      <c r="C322" s="103"/>
      <c r="D322" s="104">
        <f t="shared" si="12"/>
        <v>0</v>
      </c>
      <c r="E322" s="105"/>
      <c r="F322" s="105">
        <v>0</v>
      </c>
      <c r="G322" s="105">
        <v>0</v>
      </c>
      <c r="H322" s="105">
        <f t="shared" si="13"/>
        <v>0</v>
      </c>
      <c r="I322" s="107">
        <f t="shared" si="14"/>
        <v>0</v>
      </c>
      <c r="J322" s="102"/>
    </row>
    <row r="323" spans="1:12" x14ac:dyDescent="0.15">
      <c r="A323" s="108" t="s">
        <v>286</v>
      </c>
      <c r="B323" s="102" t="s">
        <v>1297</v>
      </c>
      <c r="C323" s="103"/>
      <c r="D323" s="104">
        <f t="shared" ref="D323:D386" si="15">C323/1283103.13</f>
        <v>0</v>
      </c>
      <c r="E323" s="105"/>
      <c r="F323" s="105">
        <v>0</v>
      </c>
      <c r="G323" s="105">
        <v>0</v>
      </c>
      <c r="H323" s="105">
        <f t="shared" ref="H323:H386" si="16">(ROUND(G323,2) + ROUND(F323,2))</f>
        <v>0</v>
      </c>
      <c r="I323" s="107">
        <f t="shared" ref="I323:I386" si="17">(ROUND(E323,2)- ROUND(F323,2))</f>
        <v>0</v>
      </c>
      <c r="J323" s="102"/>
    </row>
    <row r="324" spans="1:12" x14ac:dyDescent="0.15">
      <c r="A324" s="108" t="s">
        <v>287</v>
      </c>
      <c r="B324" s="102" t="s">
        <v>1298</v>
      </c>
      <c r="C324" s="103"/>
      <c r="D324" s="104">
        <f t="shared" si="15"/>
        <v>0</v>
      </c>
      <c r="E324" s="105"/>
      <c r="F324" s="105">
        <v>0</v>
      </c>
      <c r="G324" s="105">
        <v>0</v>
      </c>
      <c r="H324" s="105">
        <f t="shared" si="16"/>
        <v>0</v>
      </c>
      <c r="I324" s="107">
        <f t="shared" si="17"/>
        <v>0</v>
      </c>
      <c r="J324" s="102"/>
    </row>
    <row r="325" spans="1:12" x14ac:dyDescent="0.15">
      <c r="A325" s="108" t="s">
        <v>288</v>
      </c>
      <c r="B325" s="102" t="s">
        <v>1299</v>
      </c>
      <c r="C325" s="103"/>
      <c r="D325" s="104">
        <f t="shared" si="15"/>
        <v>0</v>
      </c>
      <c r="E325" s="105"/>
      <c r="F325" s="105">
        <v>0</v>
      </c>
      <c r="G325" s="105">
        <v>0</v>
      </c>
      <c r="H325" s="105">
        <f t="shared" si="16"/>
        <v>0</v>
      </c>
      <c r="I325" s="107">
        <f t="shared" si="17"/>
        <v>0</v>
      </c>
      <c r="J325" s="102"/>
    </row>
    <row r="326" spans="1:12" x14ac:dyDescent="0.15">
      <c r="A326" s="108" t="s">
        <v>289</v>
      </c>
      <c r="B326" s="102" t="s">
        <v>1300</v>
      </c>
      <c r="C326" s="103">
        <v>5723.29</v>
      </c>
      <c r="D326" s="104">
        <f t="shared" si="15"/>
        <v>4.4605066157075001E-3</v>
      </c>
      <c r="E326" s="105">
        <v>853</v>
      </c>
      <c r="F326" s="105">
        <v>621</v>
      </c>
      <c r="G326" s="105">
        <v>255</v>
      </c>
      <c r="H326" s="105">
        <f t="shared" si="16"/>
        <v>876</v>
      </c>
      <c r="I326" s="107">
        <f t="shared" si="17"/>
        <v>232</v>
      </c>
      <c r="J326" s="102" t="s">
        <v>1000</v>
      </c>
    </row>
    <row r="327" spans="1:12" x14ac:dyDescent="0.15">
      <c r="A327" s="108" t="s">
        <v>290</v>
      </c>
      <c r="B327" s="102" t="s">
        <v>1301</v>
      </c>
      <c r="C327" s="103"/>
      <c r="D327" s="104">
        <f t="shared" si="15"/>
        <v>0</v>
      </c>
      <c r="E327" s="105"/>
      <c r="F327" s="105">
        <v>0</v>
      </c>
      <c r="G327" s="105">
        <v>0</v>
      </c>
      <c r="H327" s="105">
        <f t="shared" si="16"/>
        <v>0</v>
      </c>
      <c r="I327" s="107">
        <f t="shared" si="17"/>
        <v>0</v>
      </c>
      <c r="J327" s="102"/>
    </row>
    <row r="328" spans="1:12" x14ac:dyDescent="0.15">
      <c r="A328" s="108" t="s">
        <v>291</v>
      </c>
      <c r="B328" s="102" t="s">
        <v>1302</v>
      </c>
      <c r="C328" s="103">
        <v>0</v>
      </c>
      <c r="D328" s="104">
        <f t="shared" si="15"/>
        <v>0</v>
      </c>
      <c r="E328" s="105">
        <v>0</v>
      </c>
      <c r="F328" s="105">
        <v>139133</v>
      </c>
      <c r="G328" s="105">
        <v>0</v>
      </c>
      <c r="H328" s="105">
        <f t="shared" si="16"/>
        <v>139133</v>
      </c>
      <c r="I328" s="107">
        <f t="shared" si="17"/>
        <v>-139133</v>
      </c>
      <c r="J328" s="102" t="s">
        <v>1000</v>
      </c>
    </row>
    <row r="329" spans="1:12" x14ac:dyDescent="0.15">
      <c r="A329" s="108" t="s">
        <v>292</v>
      </c>
      <c r="B329" s="102" t="s">
        <v>1303</v>
      </c>
      <c r="C329" s="103"/>
      <c r="D329" s="104">
        <f t="shared" si="15"/>
        <v>0</v>
      </c>
      <c r="E329" s="105"/>
      <c r="F329" s="105">
        <v>62912</v>
      </c>
      <c r="G329" s="105">
        <v>0</v>
      </c>
      <c r="H329" s="105">
        <f t="shared" si="16"/>
        <v>62912</v>
      </c>
      <c r="I329" s="107">
        <f t="shared" si="17"/>
        <v>-62912</v>
      </c>
      <c r="J329" s="102"/>
    </row>
    <row r="330" spans="1:12" x14ac:dyDescent="0.15">
      <c r="A330" s="108" t="s">
        <v>293</v>
      </c>
      <c r="B330" s="102" t="s">
        <v>1304</v>
      </c>
      <c r="C330" s="103"/>
      <c r="D330" s="104">
        <f t="shared" si="15"/>
        <v>0</v>
      </c>
      <c r="E330" s="105"/>
      <c r="F330" s="105">
        <v>75408</v>
      </c>
      <c r="G330" s="105">
        <v>0</v>
      </c>
      <c r="H330" s="105">
        <f t="shared" si="16"/>
        <v>75408</v>
      </c>
      <c r="I330" s="107">
        <f t="shared" si="17"/>
        <v>-75408</v>
      </c>
      <c r="J330" s="102"/>
    </row>
    <row r="331" spans="1:12" x14ac:dyDescent="0.15">
      <c r="A331" s="108" t="s">
        <v>294</v>
      </c>
      <c r="B331" s="102" t="s">
        <v>1305</v>
      </c>
      <c r="C331" s="103"/>
      <c r="D331" s="104">
        <f t="shared" si="15"/>
        <v>0</v>
      </c>
      <c r="E331" s="105"/>
      <c r="F331" s="105">
        <v>4200</v>
      </c>
      <c r="G331" s="105">
        <v>0</v>
      </c>
      <c r="H331" s="105">
        <f t="shared" si="16"/>
        <v>4200</v>
      </c>
      <c r="I331" s="107">
        <f t="shared" si="17"/>
        <v>-4200</v>
      </c>
      <c r="J331" s="102"/>
    </row>
    <row r="332" spans="1:12" x14ac:dyDescent="0.15">
      <c r="A332" s="108" t="s">
        <v>295</v>
      </c>
      <c r="B332" s="102" t="s">
        <v>1306</v>
      </c>
      <c r="C332" s="103"/>
      <c r="D332" s="104">
        <f t="shared" si="15"/>
        <v>0</v>
      </c>
      <c r="E332" s="105"/>
      <c r="F332" s="105">
        <v>4200</v>
      </c>
      <c r="G332" s="105">
        <v>0</v>
      </c>
      <c r="H332" s="105">
        <f t="shared" si="16"/>
        <v>4200</v>
      </c>
      <c r="I332" s="107">
        <f t="shared" si="17"/>
        <v>-4200</v>
      </c>
      <c r="J332" s="102"/>
    </row>
    <row r="333" spans="1:12" x14ac:dyDescent="0.15">
      <c r="A333" s="108" t="s">
        <v>296</v>
      </c>
      <c r="B333" s="102" t="s">
        <v>1307</v>
      </c>
      <c r="C333" s="103"/>
      <c r="D333" s="104">
        <f t="shared" si="15"/>
        <v>0</v>
      </c>
      <c r="E333" s="105"/>
      <c r="F333" s="105">
        <v>4200</v>
      </c>
      <c r="G333" s="105">
        <v>0</v>
      </c>
      <c r="H333" s="105">
        <f t="shared" si="16"/>
        <v>4200</v>
      </c>
      <c r="I333" s="107">
        <f t="shared" si="17"/>
        <v>-4200</v>
      </c>
      <c r="J333" s="102"/>
      <c r="L333" s="93">
        <f>SUM(F332-G332)</f>
        <v>4200</v>
      </c>
    </row>
    <row r="334" spans="1:12" x14ac:dyDescent="0.15">
      <c r="A334" s="108" t="s">
        <v>297</v>
      </c>
      <c r="B334" s="102" t="s">
        <v>1308</v>
      </c>
      <c r="C334" s="103">
        <v>63639.62</v>
      </c>
      <c r="D334" s="104">
        <f t="shared" si="15"/>
        <v>4.9598211174186758E-2</v>
      </c>
      <c r="E334" s="105">
        <v>12577</v>
      </c>
      <c r="F334" s="105">
        <v>11638</v>
      </c>
      <c r="G334" s="105">
        <v>1754</v>
      </c>
      <c r="H334" s="105">
        <f t="shared" si="16"/>
        <v>13392</v>
      </c>
      <c r="I334" s="107">
        <f t="shared" si="17"/>
        <v>939</v>
      </c>
      <c r="J334" s="102" t="s">
        <v>1000</v>
      </c>
    </row>
    <row r="335" spans="1:12" x14ac:dyDescent="0.15">
      <c r="A335" s="108" t="s">
        <v>298</v>
      </c>
      <c r="B335" s="102" t="s">
        <v>1309</v>
      </c>
      <c r="C335" s="103"/>
      <c r="D335" s="104">
        <f t="shared" si="15"/>
        <v>0</v>
      </c>
      <c r="E335" s="105"/>
      <c r="F335" s="105">
        <v>0</v>
      </c>
      <c r="G335" s="105">
        <v>0</v>
      </c>
      <c r="H335" s="105">
        <f t="shared" si="16"/>
        <v>0</v>
      </c>
      <c r="I335" s="107">
        <f t="shared" si="17"/>
        <v>0</v>
      </c>
      <c r="J335" s="102"/>
    </row>
    <row r="336" spans="1:12" x14ac:dyDescent="0.15">
      <c r="A336" s="108" t="s">
        <v>299</v>
      </c>
      <c r="B336" s="102" t="s">
        <v>1308</v>
      </c>
      <c r="C336" s="103">
        <v>0</v>
      </c>
      <c r="D336" s="104">
        <f t="shared" si="15"/>
        <v>0</v>
      </c>
      <c r="E336" s="105">
        <v>0</v>
      </c>
      <c r="F336" s="105">
        <v>0</v>
      </c>
      <c r="G336" s="105">
        <v>0</v>
      </c>
      <c r="H336" s="105">
        <f t="shared" si="16"/>
        <v>0</v>
      </c>
      <c r="I336" s="107">
        <f t="shared" si="17"/>
        <v>0</v>
      </c>
      <c r="J336" s="102" t="s">
        <v>1000</v>
      </c>
    </row>
    <row r="337" spans="1:10" x14ac:dyDescent="0.15">
      <c r="A337" s="108" t="s">
        <v>300</v>
      </c>
      <c r="B337" s="102" t="s">
        <v>1310</v>
      </c>
      <c r="C337" s="103"/>
      <c r="D337" s="104">
        <f t="shared" si="15"/>
        <v>0</v>
      </c>
      <c r="E337" s="105"/>
      <c r="F337" s="105">
        <v>0</v>
      </c>
      <c r="G337" s="105">
        <v>0</v>
      </c>
      <c r="H337" s="105">
        <f t="shared" si="16"/>
        <v>0</v>
      </c>
      <c r="I337" s="107">
        <f t="shared" si="17"/>
        <v>0</v>
      </c>
      <c r="J337" s="102"/>
    </row>
    <row r="338" spans="1:10" x14ac:dyDescent="0.15">
      <c r="A338" s="108" t="s">
        <v>301</v>
      </c>
      <c r="B338" s="102" t="s">
        <v>1311</v>
      </c>
      <c r="C338" s="103">
        <v>6317.34</v>
      </c>
      <c r="D338" s="104">
        <f t="shared" si="15"/>
        <v>4.9234857684432587E-3</v>
      </c>
      <c r="E338" s="105">
        <v>1266</v>
      </c>
      <c r="F338" s="105">
        <v>1252</v>
      </c>
      <c r="G338" s="105">
        <v>14</v>
      </c>
      <c r="H338" s="105">
        <f t="shared" si="16"/>
        <v>1266</v>
      </c>
      <c r="I338" s="107">
        <f t="shared" si="17"/>
        <v>14</v>
      </c>
      <c r="J338" s="102" t="s">
        <v>1000</v>
      </c>
    </row>
    <row r="339" spans="1:10" x14ac:dyDescent="0.15">
      <c r="A339" s="108" t="s">
        <v>302</v>
      </c>
      <c r="B339" s="102" t="s">
        <v>1312</v>
      </c>
      <c r="C339" s="103"/>
      <c r="D339" s="104">
        <f t="shared" si="15"/>
        <v>0</v>
      </c>
      <c r="E339" s="105"/>
      <c r="F339" s="105">
        <v>0</v>
      </c>
      <c r="G339" s="105">
        <v>0</v>
      </c>
      <c r="H339" s="105">
        <f t="shared" si="16"/>
        <v>0</v>
      </c>
      <c r="I339" s="107">
        <f t="shared" si="17"/>
        <v>0</v>
      </c>
      <c r="J339" s="102"/>
    </row>
    <row r="340" spans="1:10" x14ac:dyDescent="0.15">
      <c r="A340" s="108" t="s">
        <v>303</v>
      </c>
      <c r="B340" s="102" t="s">
        <v>1313</v>
      </c>
      <c r="C340" s="103">
        <v>0</v>
      </c>
      <c r="D340" s="104">
        <f t="shared" si="15"/>
        <v>0</v>
      </c>
      <c r="E340" s="105">
        <v>0</v>
      </c>
      <c r="F340" s="105">
        <v>40916</v>
      </c>
      <c r="G340" s="105">
        <v>0</v>
      </c>
      <c r="H340" s="105">
        <f t="shared" si="16"/>
        <v>40916</v>
      </c>
      <c r="I340" s="107">
        <f t="shared" si="17"/>
        <v>-40916</v>
      </c>
      <c r="J340" s="102" t="s">
        <v>1000</v>
      </c>
    </row>
    <row r="341" spans="1:10" x14ac:dyDescent="0.15">
      <c r="A341" s="108" t="s">
        <v>304</v>
      </c>
      <c r="B341" s="102" t="s">
        <v>1314</v>
      </c>
      <c r="C341" s="103"/>
      <c r="D341" s="104">
        <f t="shared" si="15"/>
        <v>0</v>
      </c>
      <c r="E341" s="105"/>
      <c r="F341" s="105">
        <v>6</v>
      </c>
      <c r="G341" s="105">
        <v>0</v>
      </c>
      <c r="H341" s="105">
        <f t="shared" si="16"/>
        <v>6</v>
      </c>
      <c r="I341" s="107">
        <f t="shared" si="17"/>
        <v>-6</v>
      </c>
      <c r="J341" s="102"/>
    </row>
    <row r="342" spans="1:10" x14ac:dyDescent="0.15">
      <c r="A342" s="108" t="s">
        <v>305</v>
      </c>
      <c r="B342" s="102" t="s">
        <v>1315</v>
      </c>
      <c r="C342" s="103"/>
      <c r="D342" s="104">
        <f t="shared" si="15"/>
        <v>0</v>
      </c>
      <c r="E342" s="105"/>
      <c r="F342" s="105">
        <v>2</v>
      </c>
      <c r="G342" s="105">
        <v>0</v>
      </c>
      <c r="H342" s="105">
        <f t="shared" si="16"/>
        <v>2</v>
      </c>
      <c r="I342" s="107">
        <f t="shared" si="17"/>
        <v>-2</v>
      </c>
      <c r="J342" s="102"/>
    </row>
    <row r="343" spans="1:10" x14ac:dyDescent="0.15">
      <c r="A343" s="108" t="s">
        <v>306</v>
      </c>
      <c r="B343" s="102" t="s">
        <v>1316</v>
      </c>
      <c r="C343" s="103"/>
      <c r="D343" s="104">
        <f t="shared" si="15"/>
        <v>0</v>
      </c>
      <c r="E343" s="105"/>
      <c r="F343" s="105">
        <v>9</v>
      </c>
      <c r="G343" s="105">
        <v>0</v>
      </c>
      <c r="H343" s="105">
        <f t="shared" si="16"/>
        <v>9</v>
      </c>
      <c r="I343" s="107">
        <f t="shared" si="17"/>
        <v>-9</v>
      </c>
      <c r="J343" s="102"/>
    </row>
    <row r="344" spans="1:10" x14ac:dyDescent="0.15">
      <c r="A344" s="108" t="s">
        <v>307</v>
      </c>
      <c r="B344" s="102" t="s">
        <v>1317</v>
      </c>
      <c r="C344" s="103">
        <v>33809.410000000003</v>
      </c>
      <c r="D344" s="104">
        <f t="shared" si="15"/>
        <v>2.6349721397686876E-2</v>
      </c>
      <c r="E344" s="105">
        <v>6484</v>
      </c>
      <c r="F344" s="105">
        <v>5236</v>
      </c>
      <c r="G344" s="105">
        <v>1508</v>
      </c>
      <c r="H344" s="105">
        <f t="shared" si="16"/>
        <v>6744</v>
      </c>
      <c r="I344" s="107">
        <f t="shared" si="17"/>
        <v>1248</v>
      </c>
      <c r="J344" s="102" t="s">
        <v>1000</v>
      </c>
    </row>
    <row r="345" spans="1:10" x14ac:dyDescent="0.15">
      <c r="A345" s="108" t="s">
        <v>308</v>
      </c>
      <c r="B345" s="102" t="s">
        <v>1318</v>
      </c>
      <c r="C345" s="103"/>
      <c r="D345" s="104">
        <f t="shared" si="15"/>
        <v>0</v>
      </c>
      <c r="E345" s="105"/>
      <c r="F345" s="105">
        <v>29</v>
      </c>
      <c r="G345" s="105">
        <v>0</v>
      </c>
      <c r="H345" s="105">
        <f t="shared" si="16"/>
        <v>29</v>
      </c>
      <c r="I345" s="107">
        <f t="shared" si="17"/>
        <v>-29</v>
      </c>
      <c r="J345" s="102"/>
    </row>
    <row r="346" spans="1:10" x14ac:dyDescent="0.15">
      <c r="A346" s="108" t="s">
        <v>309</v>
      </c>
      <c r="B346" s="102" t="s">
        <v>1319</v>
      </c>
      <c r="C346" s="103"/>
      <c r="D346" s="104">
        <f t="shared" si="15"/>
        <v>0</v>
      </c>
      <c r="E346" s="105"/>
      <c r="F346" s="105">
        <v>0</v>
      </c>
      <c r="G346" s="105">
        <v>0</v>
      </c>
      <c r="H346" s="105">
        <f t="shared" si="16"/>
        <v>0</v>
      </c>
      <c r="I346" s="107">
        <f t="shared" si="17"/>
        <v>0</v>
      </c>
      <c r="J346" s="102"/>
    </row>
    <row r="347" spans="1:10" x14ac:dyDescent="0.15">
      <c r="A347" s="108" t="s">
        <v>310</v>
      </c>
      <c r="B347" s="102" t="s">
        <v>1320</v>
      </c>
      <c r="C347" s="103"/>
      <c r="D347" s="104">
        <f t="shared" si="15"/>
        <v>0</v>
      </c>
      <c r="E347" s="105"/>
      <c r="F347" s="105">
        <v>0</v>
      </c>
      <c r="G347" s="105">
        <v>0</v>
      </c>
      <c r="H347" s="105">
        <f t="shared" si="16"/>
        <v>0</v>
      </c>
      <c r="I347" s="107">
        <f t="shared" si="17"/>
        <v>0</v>
      </c>
      <c r="J347" s="102"/>
    </row>
    <row r="348" spans="1:10" x14ac:dyDescent="0.15">
      <c r="A348" s="108" t="s">
        <v>311</v>
      </c>
      <c r="B348" s="102" t="s">
        <v>1321</v>
      </c>
      <c r="C348" s="103"/>
      <c r="D348" s="104">
        <f t="shared" si="15"/>
        <v>0</v>
      </c>
      <c r="E348" s="105"/>
      <c r="F348" s="105">
        <v>0</v>
      </c>
      <c r="G348" s="105">
        <v>0</v>
      </c>
      <c r="H348" s="105">
        <f t="shared" si="16"/>
        <v>0</v>
      </c>
      <c r="I348" s="107">
        <f t="shared" si="17"/>
        <v>0</v>
      </c>
      <c r="J348" s="102"/>
    </row>
    <row r="349" spans="1:10" x14ac:dyDescent="0.15">
      <c r="A349" s="108" t="s">
        <v>312</v>
      </c>
      <c r="B349" s="102" t="s">
        <v>1322</v>
      </c>
      <c r="C349" s="103"/>
      <c r="D349" s="104">
        <f t="shared" si="15"/>
        <v>0</v>
      </c>
      <c r="E349" s="105"/>
      <c r="F349" s="105">
        <v>0</v>
      </c>
      <c r="G349" s="105">
        <v>0</v>
      </c>
      <c r="H349" s="105">
        <f t="shared" si="16"/>
        <v>0</v>
      </c>
      <c r="I349" s="107">
        <f t="shared" si="17"/>
        <v>0</v>
      </c>
      <c r="J349" s="102"/>
    </row>
    <row r="350" spans="1:10" x14ac:dyDescent="0.15">
      <c r="A350" s="108" t="s">
        <v>313</v>
      </c>
      <c r="B350" s="102" t="s">
        <v>1323</v>
      </c>
      <c r="C350" s="103"/>
      <c r="D350" s="104">
        <f t="shared" si="15"/>
        <v>0</v>
      </c>
      <c r="E350" s="105"/>
      <c r="F350" s="105">
        <v>6784</v>
      </c>
      <c r="G350" s="105">
        <v>0</v>
      </c>
      <c r="H350" s="105">
        <f t="shared" si="16"/>
        <v>6784</v>
      </c>
      <c r="I350" s="107">
        <f t="shared" si="17"/>
        <v>-6784</v>
      </c>
      <c r="J350" s="102"/>
    </row>
    <row r="351" spans="1:10" x14ac:dyDescent="0.15">
      <c r="A351" s="108" t="s">
        <v>314</v>
      </c>
      <c r="B351" s="102" t="s">
        <v>1324</v>
      </c>
      <c r="C351" s="103"/>
      <c r="D351" s="104">
        <f t="shared" si="15"/>
        <v>0</v>
      </c>
      <c r="E351" s="105"/>
      <c r="F351" s="105">
        <v>3023</v>
      </c>
      <c r="G351" s="105">
        <v>0</v>
      </c>
      <c r="H351" s="105">
        <f t="shared" si="16"/>
        <v>3023</v>
      </c>
      <c r="I351" s="107">
        <f t="shared" si="17"/>
        <v>-3023</v>
      </c>
      <c r="J351" s="102"/>
    </row>
    <row r="352" spans="1:10" x14ac:dyDescent="0.15">
      <c r="A352" s="108" t="s">
        <v>315</v>
      </c>
      <c r="B352" s="102" t="s">
        <v>1325</v>
      </c>
      <c r="C352" s="103"/>
      <c r="D352" s="104">
        <f t="shared" si="15"/>
        <v>0</v>
      </c>
      <c r="E352" s="105"/>
      <c r="F352" s="105">
        <v>1971</v>
      </c>
      <c r="G352" s="105">
        <v>0</v>
      </c>
      <c r="H352" s="105">
        <f t="shared" si="16"/>
        <v>1971</v>
      </c>
      <c r="I352" s="107">
        <f t="shared" si="17"/>
        <v>-1971</v>
      </c>
      <c r="J352" s="102"/>
    </row>
    <row r="353" spans="1:10" x14ac:dyDescent="0.15">
      <c r="A353" s="108" t="s">
        <v>316</v>
      </c>
      <c r="B353" s="102" t="s">
        <v>1326</v>
      </c>
      <c r="C353" s="103"/>
      <c r="D353" s="104">
        <f t="shared" si="15"/>
        <v>0</v>
      </c>
      <c r="E353" s="105"/>
      <c r="F353" s="105">
        <v>11764</v>
      </c>
      <c r="G353" s="105">
        <v>0</v>
      </c>
      <c r="H353" s="105">
        <f t="shared" si="16"/>
        <v>11764</v>
      </c>
      <c r="I353" s="107">
        <f t="shared" si="17"/>
        <v>-11764</v>
      </c>
      <c r="J353" s="102"/>
    </row>
    <row r="354" spans="1:10" x14ac:dyDescent="0.15">
      <c r="A354" s="108" t="s">
        <v>317</v>
      </c>
      <c r="B354" s="102" t="s">
        <v>1327</v>
      </c>
      <c r="C354" s="103">
        <v>5788.96</v>
      </c>
      <c r="D354" s="104">
        <f t="shared" si="15"/>
        <v>4.5116872250167452E-3</v>
      </c>
      <c r="E354" s="105">
        <v>1728</v>
      </c>
      <c r="F354" s="105">
        <v>1680</v>
      </c>
      <c r="G354" s="105">
        <v>48</v>
      </c>
      <c r="H354" s="105">
        <f t="shared" si="16"/>
        <v>1728</v>
      </c>
      <c r="I354" s="107">
        <f t="shared" si="17"/>
        <v>48</v>
      </c>
      <c r="J354" s="102" t="s">
        <v>1000</v>
      </c>
    </row>
    <row r="355" spans="1:10" x14ac:dyDescent="0.15">
      <c r="A355" s="108" t="s">
        <v>318</v>
      </c>
      <c r="B355" s="102" t="s">
        <v>1328</v>
      </c>
      <c r="C355" s="103">
        <v>1169.1500000000001</v>
      </c>
      <c r="D355" s="104">
        <f t="shared" si="15"/>
        <v>9.1118942247455997E-4</v>
      </c>
      <c r="E355" s="105">
        <v>349</v>
      </c>
      <c r="F355" s="105">
        <v>1508</v>
      </c>
      <c r="G355" s="105">
        <v>349</v>
      </c>
      <c r="H355" s="105">
        <f t="shared" si="16"/>
        <v>1857</v>
      </c>
      <c r="I355" s="107">
        <f t="shared" si="17"/>
        <v>-1159</v>
      </c>
      <c r="J355" s="102" t="s">
        <v>1000</v>
      </c>
    </row>
    <row r="356" spans="1:10" x14ac:dyDescent="0.15">
      <c r="A356" s="108" t="s">
        <v>319</v>
      </c>
      <c r="B356" s="102" t="s">
        <v>1329</v>
      </c>
      <c r="C356" s="103">
        <v>1239.5</v>
      </c>
      <c r="D356" s="104">
        <f t="shared" si="15"/>
        <v>9.6601743929967661E-4</v>
      </c>
      <c r="E356" s="105">
        <v>370</v>
      </c>
      <c r="F356" s="105">
        <v>1884</v>
      </c>
      <c r="G356" s="105">
        <v>18</v>
      </c>
      <c r="H356" s="105">
        <f t="shared" si="16"/>
        <v>1902</v>
      </c>
      <c r="I356" s="107">
        <f t="shared" si="17"/>
        <v>-1514</v>
      </c>
      <c r="J356" s="102" t="s">
        <v>1000</v>
      </c>
    </row>
    <row r="357" spans="1:10" x14ac:dyDescent="0.15">
      <c r="A357" s="108" t="s">
        <v>320</v>
      </c>
      <c r="B357" s="102" t="s">
        <v>1330</v>
      </c>
      <c r="C357" s="103"/>
      <c r="D357" s="104">
        <f t="shared" si="15"/>
        <v>0</v>
      </c>
      <c r="E357" s="105"/>
      <c r="F357" s="105">
        <v>19152</v>
      </c>
      <c r="G357" s="105">
        <v>0</v>
      </c>
      <c r="H357" s="105">
        <f t="shared" si="16"/>
        <v>19152</v>
      </c>
      <c r="I357" s="107">
        <f t="shared" si="17"/>
        <v>-19152</v>
      </c>
      <c r="J357" s="102"/>
    </row>
    <row r="358" spans="1:10" x14ac:dyDescent="0.15">
      <c r="A358" s="108" t="s">
        <v>321</v>
      </c>
      <c r="B358" s="102" t="s">
        <v>1331</v>
      </c>
      <c r="C358" s="103"/>
      <c r="D358" s="104">
        <f t="shared" si="15"/>
        <v>0</v>
      </c>
      <c r="E358" s="105"/>
      <c r="F358" s="105">
        <v>17302</v>
      </c>
      <c r="G358" s="105">
        <v>0</v>
      </c>
      <c r="H358" s="105">
        <f t="shared" si="16"/>
        <v>17302</v>
      </c>
      <c r="I358" s="107">
        <f t="shared" si="17"/>
        <v>-17302</v>
      </c>
      <c r="J358" s="102"/>
    </row>
    <row r="359" spans="1:10" x14ac:dyDescent="0.15">
      <c r="A359" s="108" t="s">
        <v>322</v>
      </c>
      <c r="B359" s="102" t="s">
        <v>1332</v>
      </c>
      <c r="C359" s="103"/>
      <c r="D359" s="104">
        <f t="shared" si="15"/>
        <v>0</v>
      </c>
      <c r="E359" s="105"/>
      <c r="F359" s="105">
        <v>0</v>
      </c>
      <c r="G359" s="105">
        <v>0</v>
      </c>
      <c r="H359" s="105">
        <f t="shared" si="16"/>
        <v>0</v>
      </c>
      <c r="I359" s="107">
        <f t="shared" si="17"/>
        <v>0</v>
      </c>
      <c r="J359" s="102"/>
    </row>
    <row r="360" spans="1:10" x14ac:dyDescent="0.15">
      <c r="A360" s="108" t="s">
        <v>323</v>
      </c>
      <c r="B360" s="102" t="s">
        <v>1333</v>
      </c>
      <c r="C360" s="103"/>
      <c r="D360" s="104">
        <f t="shared" si="15"/>
        <v>0</v>
      </c>
      <c r="E360" s="105"/>
      <c r="F360" s="105">
        <v>0</v>
      </c>
      <c r="G360" s="105">
        <v>0</v>
      </c>
      <c r="H360" s="105">
        <f t="shared" si="16"/>
        <v>0</v>
      </c>
      <c r="I360" s="107">
        <f t="shared" si="17"/>
        <v>0</v>
      </c>
      <c r="J360" s="102"/>
    </row>
    <row r="361" spans="1:10" x14ac:dyDescent="0.15">
      <c r="A361" s="108" t="s">
        <v>324</v>
      </c>
      <c r="B361" s="102" t="s">
        <v>1334</v>
      </c>
      <c r="C361" s="103">
        <v>0</v>
      </c>
      <c r="D361" s="104">
        <f t="shared" si="15"/>
        <v>0</v>
      </c>
      <c r="E361" s="105">
        <v>0</v>
      </c>
      <c r="F361" s="105">
        <v>90969</v>
      </c>
      <c r="G361" s="105">
        <v>0</v>
      </c>
      <c r="H361" s="105">
        <f t="shared" si="16"/>
        <v>90969</v>
      </c>
      <c r="I361" s="107">
        <f t="shared" si="17"/>
        <v>-90969</v>
      </c>
      <c r="J361" s="102" t="s">
        <v>1000</v>
      </c>
    </row>
    <row r="362" spans="1:10" x14ac:dyDescent="0.15">
      <c r="A362" s="116" t="s">
        <v>325</v>
      </c>
      <c r="B362" s="117" t="s">
        <v>1335</v>
      </c>
      <c r="C362" s="118">
        <v>11334.75</v>
      </c>
      <c r="D362" s="119">
        <f t="shared" si="15"/>
        <v>8.8338573377184423E-3</v>
      </c>
      <c r="E362" s="120">
        <v>4445</v>
      </c>
      <c r="F362" s="120">
        <v>3975</v>
      </c>
      <c r="G362" s="120">
        <v>470</v>
      </c>
      <c r="H362" s="120">
        <f t="shared" si="16"/>
        <v>4445</v>
      </c>
      <c r="I362" s="121">
        <f t="shared" si="17"/>
        <v>470</v>
      </c>
      <c r="J362" s="117" t="s">
        <v>1000</v>
      </c>
    </row>
    <row r="363" spans="1:10" x14ac:dyDescent="0.15">
      <c r="A363" s="108" t="s">
        <v>326</v>
      </c>
      <c r="B363" s="102" t="s">
        <v>1336</v>
      </c>
      <c r="C363" s="103"/>
      <c r="D363" s="104">
        <f t="shared" si="15"/>
        <v>0</v>
      </c>
      <c r="E363" s="105"/>
      <c r="F363" s="105">
        <v>0</v>
      </c>
      <c r="G363" s="105">
        <v>0</v>
      </c>
      <c r="H363" s="105">
        <f t="shared" si="16"/>
        <v>0</v>
      </c>
      <c r="I363" s="107">
        <f t="shared" si="17"/>
        <v>0</v>
      </c>
      <c r="J363" s="102"/>
    </row>
    <row r="364" spans="1:10" x14ac:dyDescent="0.15">
      <c r="A364" s="108" t="s">
        <v>327</v>
      </c>
      <c r="B364" s="102" t="s">
        <v>1337</v>
      </c>
      <c r="C364" s="103">
        <v>0</v>
      </c>
      <c r="D364" s="104">
        <f t="shared" si="15"/>
        <v>0</v>
      </c>
      <c r="E364" s="105">
        <v>0</v>
      </c>
      <c r="F364" s="105">
        <v>81</v>
      </c>
      <c r="G364" s="105">
        <v>0</v>
      </c>
      <c r="H364" s="105">
        <f t="shared" si="16"/>
        <v>81</v>
      </c>
      <c r="I364" s="107">
        <f t="shared" si="17"/>
        <v>-81</v>
      </c>
      <c r="J364" s="102" t="s">
        <v>1000</v>
      </c>
    </row>
    <row r="365" spans="1:10" x14ac:dyDescent="0.15">
      <c r="A365" s="108" t="s">
        <v>328</v>
      </c>
      <c r="B365" s="102" t="s">
        <v>1338</v>
      </c>
      <c r="C365" s="103">
        <v>0</v>
      </c>
      <c r="D365" s="104">
        <f t="shared" si="15"/>
        <v>0</v>
      </c>
      <c r="E365" s="105">
        <v>0</v>
      </c>
      <c r="F365" s="105">
        <v>1259</v>
      </c>
      <c r="G365" s="105">
        <v>0</v>
      </c>
      <c r="H365" s="105">
        <f t="shared" si="16"/>
        <v>1259</v>
      </c>
      <c r="I365" s="107">
        <f t="shared" si="17"/>
        <v>-1259</v>
      </c>
      <c r="J365" s="102" t="s">
        <v>1000</v>
      </c>
    </row>
    <row r="366" spans="1:10" x14ac:dyDescent="0.15">
      <c r="A366" s="108" t="s">
        <v>329</v>
      </c>
      <c r="B366" s="102" t="s">
        <v>1339</v>
      </c>
      <c r="C366" s="103"/>
      <c r="D366" s="104">
        <f t="shared" si="15"/>
        <v>0</v>
      </c>
      <c r="E366" s="105"/>
      <c r="F366" s="105">
        <v>0</v>
      </c>
      <c r="G366" s="105">
        <v>0</v>
      </c>
      <c r="H366" s="105">
        <f t="shared" si="16"/>
        <v>0</v>
      </c>
      <c r="I366" s="107">
        <f t="shared" si="17"/>
        <v>0</v>
      </c>
      <c r="J366" s="102"/>
    </row>
    <row r="367" spans="1:10" x14ac:dyDescent="0.15">
      <c r="A367" s="108" t="s">
        <v>330</v>
      </c>
      <c r="B367" s="102" t="s">
        <v>1340</v>
      </c>
      <c r="C367" s="103"/>
      <c r="D367" s="104">
        <f t="shared" si="15"/>
        <v>0</v>
      </c>
      <c r="E367" s="105"/>
      <c r="F367" s="105">
        <v>200</v>
      </c>
      <c r="G367" s="105">
        <v>0</v>
      </c>
      <c r="H367" s="105">
        <f t="shared" si="16"/>
        <v>200</v>
      </c>
      <c r="I367" s="107">
        <f t="shared" si="17"/>
        <v>-200</v>
      </c>
      <c r="J367" s="102"/>
    </row>
    <row r="368" spans="1:10" x14ac:dyDescent="0.15">
      <c r="A368" s="108" t="s">
        <v>331</v>
      </c>
      <c r="B368" s="102" t="s">
        <v>1341</v>
      </c>
      <c r="C368" s="103">
        <v>1482.42</v>
      </c>
      <c r="D368" s="104">
        <f t="shared" si="15"/>
        <v>1.1553397114696465E-3</v>
      </c>
      <c r="E368" s="105">
        <v>1090</v>
      </c>
      <c r="F368" s="105">
        <v>728</v>
      </c>
      <c r="G368" s="105">
        <v>362</v>
      </c>
      <c r="H368" s="105">
        <f t="shared" si="16"/>
        <v>1090</v>
      </c>
      <c r="I368" s="107">
        <f t="shared" si="17"/>
        <v>362</v>
      </c>
      <c r="J368" s="102" t="s">
        <v>1000</v>
      </c>
    </row>
    <row r="369" spans="1:10" x14ac:dyDescent="0.15">
      <c r="A369" s="108" t="s">
        <v>332</v>
      </c>
      <c r="B369" s="102" t="s">
        <v>1342</v>
      </c>
      <c r="C369" s="103">
        <v>5.44</v>
      </c>
      <c r="D369" s="104">
        <f t="shared" si="15"/>
        <v>4.2397215569102386E-6</v>
      </c>
      <c r="E369" s="105">
        <v>4</v>
      </c>
      <c r="F369" s="105">
        <v>4</v>
      </c>
      <c r="G369" s="105">
        <v>0</v>
      </c>
      <c r="H369" s="105">
        <f t="shared" si="16"/>
        <v>4</v>
      </c>
      <c r="I369" s="107">
        <f t="shared" si="17"/>
        <v>0</v>
      </c>
      <c r="J369" s="102" t="s">
        <v>1000</v>
      </c>
    </row>
    <row r="370" spans="1:10" x14ac:dyDescent="0.15">
      <c r="A370" s="108" t="s">
        <v>333</v>
      </c>
      <c r="B370" s="102" t="s">
        <v>1343</v>
      </c>
      <c r="C370" s="103"/>
      <c r="D370" s="104">
        <f t="shared" si="15"/>
        <v>0</v>
      </c>
      <c r="E370" s="105"/>
      <c r="F370" s="105">
        <v>0</v>
      </c>
      <c r="G370" s="105">
        <v>0</v>
      </c>
      <c r="H370" s="105">
        <f t="shared" si="16"/>
        <v>0</v>
      </c>
      <c r="I370" s="107">
        <f t="shared" si="17"/>
        <v>0</v>
      </c>
      <c r="J370" s="102"/>
    </row>
    <row r="371" spans="1:10" x14ac:dyDescent="0.15">
      <c r="A371" s="108" t="s">
        <v>334</v>
      </c>
      <c r="B371" s="102" t="s">
        <v>1344</v>
      </c>
      <c r="C371" s="103"/>
      <c r="D371" s="104">
        <f t="shared" si="15"/>
        <v>0</v>
      </c>
      <c r="E371" s="105"/>
      <c r="F371" s="105">
        <v>0</v>
      </c>
      <c r="G371" s="105">
        <v>0</v>
      </c>
      <c r="H371" s="105">
        <f t="shared" si="16"/>
        <v>0</v>
      </c>
      <c r="I371" s="107">
        <f t="shared" si="17"/>
        <v>0</v>
      </c>
      <c r="J371" s="102"/>
    </row>
    <row r="372" spans="1:10" x14ac:dyDescent="0.15">
      <c r="A372" s="108" t="s">
        <v>335</v>
      </c>
      <c r="B372" s="102" t="s">
        <v>1345</v>
      </c>
      <c r="C372" s="103"/>
      <c r="D372" s="104">
        <f t="shared" si="15"/>
        <v>0</v>
      </c>
      <c r="E372" s="105"/>
      <c r="F372" s="105">
        <v>0</v>
      </c>
      <c r="G372" s="105">
        <v>0</v>
      </c>
      <c r="H372" s="105">
        <f t="shared" si="16"/>
        <v>0</v>
      </c>
      <c r="I372" s="107">
        <f t="shared" si="17"/>
        <v>0</v>
      </c>
      <c r="J372" s="102"/>
    </row>
    <row r="373" spans="1:10" x14ac:dyDescent="0.15">
      <c r="A373" s="108" t="s">
        <v>336</v>
      </c>
      <c r="B373" s="102" t="s">
        <v>1346</v>
      </c>
      <c r="C373" s="103"/>
      <c r="D373" s="104">
        <f t="shared" si="15"/>
        <v>0</v>
      </c>
      <c r="E373" s="105"/>
      <c r="F373" s="105">
        <v>0</v>
      </c>
      <c r="G373" s="105">
        <v>0</v>
      </c>
      <c r="H373" s="105">
        <f t="shared" si="16"/>
        <v>0</v>
      </c>
      <c r="I373" s="107">
        <f t="shared" si="17"/>
        <v>0</v>
      </c>
      <c r="J373" s="102"/>
    </row>
    <row r="374" spans="1:10" x14ac:dyDescent="0.15">
      <c r="A374" s="108" t="s">
        <v>337</v>
      </c>
      <c r="B374" s="102" t="s">
        <v>1347</v>
      </c>
      <c r="C374" s="103"/>
      <c r="D374" s="104">
        <f t="shared" si="15"/>
        <v>0</v>
      </c>
      <c r="E374" s="105"/>
      <c r="F374" s="105">
        <v>0</v>
      </c>
      <c r="G374" s="105">
        <v>0</v>
      </c>
      <c r="H374" s="105">
        <f t="shared" si="16"/>
        <v>0</v>
      </c>
      <c r="I374" s="107">
        <f t="shared" si="17"/>
        <v>0</v>
      </c>
      <c r="J374" s="102"/>
    </row>
    <row r="375" spans="1:10" x14ac:dyDescent="0.15">
      <c r="A375" s="108" t="s">
        <v>338</v>
      </c>
      <c r="B375" s="102" t="s">
        <v>1348</v>
      </c>
      <c r="C375" s="103"/>
      <c r="D375" s="104">
        <f t="shared" si="15"/>
        <v>0</v>
      </c>
      <c r="E375" s="105"/>
      <c r="F375" s="105">
        <v>0</v>
      </c>
      <c r="G375" s="105">
        <v>0</v>
      </c>
      <c r="H375" s="105">
        <f t="shared" si="16"/>
        <v>0</v>
      </c>
      <c r="I375" s="107">
        <f t="shared" si="17"/>
        <v>0</v>
      </c>
      <c r="J375" s="102"/>
    </row>
    <row r="376" spans="1:10" x14ac:dyDescent="0.15">
      <c r="A376" s="108" t="s">
        <v>339</v>
      </c>
      <c r="B376" s="102" t="s">
        <v>1349</v>
      </c>
      <c r="C376" s="103"/>
      <c r="D376" s="104">
        <f t="shared" si="15"/>
        <v>0</v>
      </c>
      <c r="E376" s="105"/>
      <c r="F376" s="105">
        <v>0</v>
      </c>
      <c r="G376" s="105">
        <v>0</v>
      </c>
      <c r="H376" s="105">
        <f t="shared" si="16"/>
        <v>0</v>
      </c>
      <c r="I376" s="107">
        <f t="shared" si="17"/>
        <v>0</v>
      </c>
      <c r="J376" s="102"/>
    </row>
    <row r="377" spans="1:10" x14ac:dyDescent="0.15">
      <c r="A377" s="108" t="s">
        <v>340</v>
      </c>
      <c r="B377" s="102" t="s">
        <v>1350</v>
      </c>
      <c r="C377" s="103"/>
      <c r="D377" s="104">
        <f t="shared" si="15"/>
        <v>0</v>
      </c>
      <c r="E377" s="105"/>
      <c r="F377" s="105">
        <v>0</v>
      </c>
      <c r="G377" s="105">
        <v>0</v>
      </c>
      <c r="H377" s="105">
        <f t="shared" si="16"/>
        <v>0</v>
      </c>
      <c r="I377" s="107">
        <f t="shared" si="17"/>
        <v>0</v>
      </c>
      <c r="J377" s="102"/>
    </row>
    <row r="378" spans="1:10" x14ac:dyDescent="0.15">
      <c r="A378" s="108" t="s">
        <v>341</v>
      </c>
      <c r="B378" s="102" t="s">
        <v>1351</v>
      </c>
      <c r="C378" s="103"/>
      <c r="D378" s="104">
        <f t="shared" si="15"/>
        <v>0</v>
      </c>
      <c r="E378" s="105"/>
      <c r="F378" s="105">
        <v>0</v>
      </c>
      <c r="G378" s="105">
        <v>0</v>
      </c>
      <c r="H378" s="105">
        <f t="shared" si="16"/>
        <v>0</v>
      </c>
      <c r="I378" s="107">
        <f t="shared" si="17"/>
        <v>0</v>
      </c>
      <c r="J378" s="102"/>
    </row>
    <row r="379" spans="1:10" x14ac:dyDescent="0.15">
      <c r="A379" s="108" t="s">
        <v>342</v>
      </c>
      <c r="B379" s="102" t="s">
        <v>1352</v>
      </c>
      <c r="C379" s="103"/>
      <c r="D379" s="104">
        <f t="shared" si="15"/>
        <v>0</v>
      </c>
      <c r="E379" s="105"/>
      <c r="F379" s="105">
        <v>0</v>
      </c>
      <c r="G379" s="105">
        <v>0</v>
      </c>
      <c r="H379" s="105">
        <f t="shared" si="16"/>
        <v>0</v>
      </c>
      <c r="I379" s="107">
        <f t="shared" si="17"/>
        <v>0</v>
      </c>
      <c r="J379" s="102"/>
    </row>
    <row r="380" spans="1:10" x14ac:dyDescent="0.15">
      <c r="A380" s="108" t="s">
        <v>343</v>
      </c>
      <c r="B380" s="102" t="s">
        <v>1353</v>
      </c>
      <c r="C380" s="103"/>
      <c r="D380" s="104">
        <f t="shared" si="15"/>
        <v>0</v>
      </c>
      <c r="E380" s="105"/>
      <c r="F380" s="105">
        <v>0</v>
      </c>
      <c r="G380" s="105">
        <v>0</v>
      </c>
      <c r="H380" s="105">
        <f t="shared" si="16"/>
        <v>0</v>
      </c>
      <c r="I380" s="107">
        <f t="shared" si="17"/>
        <v>0</v>
      </c>
      <c r="J380" s="102"/>
    </row>
    <row r="381" spans="1:10" x14ac:dyDescent="0.15">
      <c r="A381" s="108" t="s">
        <v>344</v>
      </c>
      <c r="B381" s="102" t="s">
        <v>1354</v>
      </c>
      <c r="C381" s="103"/>
      <c r="D381" s="104">
        <f t="shared" si="15"/>
        <v>0</v>
      </c>
      <c r="E381" s="105"/>
      <c r="F381" s="105">
        <v>0</v>
      </c>
      <c r="G381" s="105">
        <v>0</v>
      </c>
      <c r="H381" s="105">
        <f t="shared" si="16"/>
        <v>0</v>
      </c>
      <c r="I381" s="107">
        <f t="shared" si="17"/>
        <v>0</v>
      </c>
      <c r="J381" s="102"/>
    </row>
    <row r="382" spans="1:10" x14ac:dyDescent="0.15">
      <c r="A382" s="108" t="s">
        <v>345</v>
      </c>
      <c r="B382" s="102" t="s">
        <v>1355</v>
      </c>
      <c r="C382" s="103"/>
      <c r="D382" s="104">
        <f t="shared" si="15"/>
        <v>0</v>
      </c>
      <c r="E382" s="105"/>
      <c r="F382" s="105">
        <v>0</v>
      </c>
      <c r="G382" s="105">
        <v>0</v>
      </c>
      <c r="H382" s="105">
        <f t="shared" si="16"/>
        <v>0</v>
      </c>
      <c r="I382" s="107">
        <f t="shared" si="17"/>
        <v>0</v>
      </c>
      <c r="J382" s="102"/>
    </row>
    <row r="383" spans="1:10" x14ac:dyDescent="0.15">
      <c r="A383" s="108" t="s">
        <v>2179</v>
      </c>
      <c r="B383" s="102" t="s">
        <v>1392</v>
      </c>
      <c r="C383" s="103"/>
      <c r="D383" s="104">
        <f t="shared" si="15"/>
        <v>0</v>
      </c>
      <c r="E383" s="105"/>
      <c r="F383" s="105">
        <v>0</v>
      </c>
      <c r="G383" s="105">
        <v>0</v>
      </c>
      <c r="H383" s="105">
        <f t="shared" si="16"/>
        <v>0</v>
      </c>
      <c r="I383" s="107">
        <f t="shared" si="17"/>
        <v>0</v>
      </c>
      <c r="J383" s="102"/>
    </row>
    <row r="384" spans="1:10" x14ac:dyDescent="0.15">
      <c r="A384" s="108" t="s">
        <v>346</v>
      </c>
      <c r="B384" s="102" t="s">
        <v>1356</v>
      </c>
      <c r="C384" s="103"/>
      <c r="D384" s="104">
        <f t="shared" si="15"/>
        <v>0</v>
      </c>
      <c r="E384" s="105"/>
      <c r="F384" s="105">
        <v>0</v>
      </c>
      <c r="G384" s="105">
        <v>0</v>
      </c>
      <c r="H384" s="105">
        <f t="shared" si="16"/>
        <v>0</v>
      </c>
      <c r="I384" s="107">
        <f t="shared" si="17"/>
        <v>0</v>
      </c>
      <c r="J384" s="102"/>
    </row>
    <row r="385" spans="1:10" x14ac:dyDescent="0.15">
      <c r="A385" s="108" t="s">
        <v>1357</v>
      </c>
      <c r="B385" s="102" t="s">
        <v>1358</v>
      </c>
      <c r="C385" s="103"/>
      <c r="D385" s="104">
        <f t="shared" si="15"/>
        <v>0</v>
      </c>
      <c r="E385" s="105"/>
      <c r="F385" s="105">
        <v>0</v>
      </c>
      <c r="G385" s="105">
        <v>0</v>
      </c>
      <c r="H385" s="105">
        <f t="shared" si="16"/>
        <v>0</v>
      </c>
      <c r="I385" s="107">
        <f t="shared" si="17"/>
        <v>0</v>
      </c>
      <c r="J385" s="102"/>
    </row>
    <row r="386" spans="1:10" x14ac:dyDescent="0.15">
      <c r="A386" s="108" t="s">
        <v>2180</v>
      </c>
      <c r="B386" s="102" t="s">
        <v>2181</v>
      </c>
      <c r="C386" s="103"/>
      <c r="D386" s="104">
        <f t="shared" si="15"/>
        <v>0</v>
      </c>
      <c r="E386" s="105"/>
      <c r="F386" s="105">
        <v>0</v>
      </c>
      <c r="G386" s="105">
        <v>0</v>
      </c>
      <c r="H386" s="105">
        <f t="shared" si="16"/>
        <v>0</v>
      </c>
      <c r="I386" s="107">
        <f t="shared" si="17"/>
        <v>0</v>
      </c>
      <c r="J386" s="102"/>
    </row>
    <row r="387" spans="1:10" x14ac:dyDescent="0.15">
      <c r="A387" s="108" t="s">
        <v>347</v>
      </c>
      <c r="B387" s="102" t="s">
        <v>1359</v>
      </c>
      <c r="C387" s="103"/>
      <c r="D387" s="104">
        <f t="shared" ref="D387:D450" si="18">C387/1283103.13</f>
        <v>0</v>
      </c>
      <c r="E387" s="105"/>
      <c r="F387" s="105">
        <v>0</v>
      </c>
      <c r="G387" s="105">
        <v>0</v>
      </c>
      <c r="H387" s="105">
        <f t="shared" ref="H387:H450" si="19">(ROUND(G387,2) + ROUND(F387,2))</f>
        <v>0</v>
      </c>
      <c r="I387" s="107">
        <f t="shared" ref="I387:I450" si="20">(ROUND(E387,2)- ROUND(F387,2))</f>
        <v>0</v>
      </c>
      <c r="J387" s="102"/>
    </row>
    <row r="388" spans="1:10" x14ac:dyDescent="0.15">
      <c r="A388" s="108" t="s">
        <v>2182</v>
      </c>
      <c r="B388" s="102" t="s">
        <v>2183</v>
      </c>
      <c r="C388" s="103"/>
      <c r="D388" s="104">
        <f t="shared" si="18"/>
        <v>0</v>
      </c>
      <c r="E388" s="105"/>
      <c r="F388" s="105">
        <v>0</v>
      </c>
      <c r="G388" s="105">
        <v>0</v>
      </c>
      <c r="H388" s="105">
        <f t="shared" si="19"/>
        <v>0</v>
      </c>
      <c r="I388" s="107">
        <f t="shared" si="20"/>
        <v>0</v>
      </c>
      <c r="J388" s="102"/>
    </row>
    <row r="389" spans="1:10" x14ac:dyDescent="0.15">
      <c r="A389" s="108" t="s">
        <v>2184</v>
      </c>
      <c r="B389" s="102" t="s">
        <v>1391</v>
      </c>
      <c r="C389" s="103"/>
      <c r="D389" s="104">
        <f t="shared" si="18"/>
        <v>0</v>
      </c>
      <c r="E389" s="105"/>
      <c r="F389" s="105">
        <v>2504</v>
      </c>
      <c r="G389" s="105">
        <v>0</v>
      </c>
      <c r="H389" s="105">
        <f t="shared" si="19"/>
        <v>2504</v>
      </c>
      <c r="I389" s="107">
        <f t="shared" si="20"/>
        <v>-2504</v>
      </c>
      <c r="J389" s="102"/>
    </row>
    <row r="390" spans="1:10" x14ac:dyDescent="0.15">
      <c r="A390" s="108" t="s">
        <v>2185</v>
      </c>
      <c r="B390" s="102" t="s">
        <v>1394</v>
      </c>
      <c r="C390" s="103"/>
      <c r="D390" s="104">
        <f t="shared" si="18"/>
        <v>0</v>
      </c>
      <c r="E390" s="105"/>
      <c r="F390" s="105">
        <v>0</v>
      </c>
      <c r="G390" s="105">
        <v>0</v>
      </c>
      <c r="H390" s="105">
        <f t="shared" si="19"/>
        <v>0</v>
      </c>
      <c r="I390" s="107">
        <f t="shared" si="20"/>
        <v>0</v>
      </c>
      <c r="J390" s="102"/>
    </row>
    <row r="391" spans="1:10" x14ac:dyDescent="0.15">
      <c r="A391" s="108" t="s">
        <v>2186</v>
      </c>
      <c r="B391" s="102" t="s">
        <v>2187</v>
      </c>
      <c r="C391" s="103"/>
      <c r="D391" s="104">
        <f t="shared" si="18"/>
        <v>0</v>
      </c>
      <c r="E391" s="105"/>
      <c r="F391" s="105">
        <v>0</v>
      </c>
      <c r="G391" s="105">
        <v>0</v>
      </c>
      <c r="H391" s="105">
        <f t="shared" si="19"/>
        <v>0</v>
      </c>
      <c r="I391" s="107">
        <f t="shared" si="20"/>
        <v>0</v>
      </c>
      <c r="J391" s="102"/>
    </row>
    <row r="392" spans="1:10" x14ac:dyDescent="0.15">
      <c r="A392" s="108" t="s">
        <v>348</v>
      </c>
      <c r="B392" s="102" t="s">
        <v>1360</v>
      </c>
      <c r="C392" s="103"/>
      <c r="D392" s="104">
        <f t="shared" si="18"/>
        <v>0</v>
      </c>
      <c r="E392" s="105"/>
      <c r="F392" s="105">
        <v>0</v>
      </c>
      <c r="G392" s="105">
        <v>0</v>
      </c>
      <c r="H392" s="105">
        <f t="shared" si="19"/>
        <v>0</v>
      </c>
      <c r="I392" s="107">
        <f t="shared" si="20"/>
        <v>0</v>
      </c>
      <c r="J392" s="102"/>
    </row>
    <row r="393" spans="1:10" x14ac:dyDescent="0.15">
      <c r="A393" s="108" t="s">
        <v>349</v>
      </c>
      <c r="B393" s="102" t="s">
        <v>1361</v>
      </c>
      <c r="C393" s="103"/>
      <c r="D393" s="104">
        <f t="shared" si="18"/>
        <v>0</v>
      </c>
      <c r="E393" s="105"/>
      <c r="F393" s="105">
        <v>4860</v>
      </c>
      <c r="G393" s="105">
        <v>0</v>
      </c>
      <c r="H393" s="105">
        <f t="shared" si="19"/>
        <v>4860</v>
      </c>
      <c r="I393" s="107">
        <f t="shared" si="20"/>
        <v>-4860</v>
      </c>
      <c r="J393" s="102"/>
    </row>
    <row r="394" spans="1:10" x14ac:dyDescent="0.15">
      <c r="A394" s="108" t="s">
        <v>1362</v>
      </c>
      <c r="B394" s="102" t="s">
        <v>1363</v>
      </c>
      <c r="C394" s="103"/>
      <c r="D394" s="104">
        <f t="shared" si="18"/>
        <v>0</v>
      </c>
      <c r="E394" s="105"/>
      <c r="F394" s="105">
        <v>0</v>
      </c>
      <c r="G394" s="105">
        <v>0</v>
      </c>
      <c r="H394" s="105">
        <f t="shared" si="19"/>
        <v>0</v>
      </c>
      <c r="I394" s="107">
        <f t="shared" si="20"/>
        <v>0</v>
      </c>
      <c r="J394" s="102"/>
    </row>
    <row r="395" spans="1:10" x14ac:dyDescent="0.15">
      <c r="A395" s="108" t="s">
        <v>350</v>
      </c>
      <c r="B395" s="102" t="s">
        <v>1364</v>
      </c>
      <c r="C395" s="103"/>
      <c r="D395" s="104">
        <f t="shared" si="18"/>
        <v>0</v>
      </c>
      <c r="E395" s="105"/>
      <c r="F395" s="105">
        <v>0</v>
      </c>
      <c r="G395" s="105">
        <v>0</v>
      </c>
      <c r="H395" s="105">
        <f t="shared" si="19"/>
        <v>0</v>
      </c>
      <c r="I395" s="107">
        <f t="shared" si="20"/>
        <v>0</v>
      </c>
      <c r="J395" s="102"/>
    </row>
    <row r="396" spans="1:10" x14ac:dyDescent="0.15">
      <c r="A396" s="108" t="s">
        <v>351</v>
      </c>
      <c r="B396" s="102" t="s">
        <v>351</v>
      </c>
      <c r="C396" s="103"/>
      <c r="D396" s="104">
        <f t="shared" si="18"/>
        <v>0</v>
      </c>
      <c r="E396" s="105"/>
      <c r="F396" s="105">
        <v>0</v>
      </c>
      <c r="G396" s="105">
        <v>0</v>
      </c>
      <c r="H396" s="105">
        <f t="shared" si="19"/>
        <v>0</v>
      </c>
      <c r="I396" s="107">
        <f t="shared" si="20"/>
        <v>0</v>
      </c>
      <c r="J396" s="102"/>
    </row>
    <row r="397" spans="1:10" x14ac:dyDescent="0.15">
      <c r="A397" s="108" t="s">
        <v>352</v>
      </c>
      <c r="B397" s="102" t="s">
        <v>1365</v>
      </c>
      <c r="C397" s="103"/>
      <c r="D397" s="104">
        <f t="shared" si="18"/>
        <v>0</v>
      </c>
      <c r="E397" s="105"/>
      <c r="F397" s="105">
        <v>0</v>
      </c>
      <c r="G397" s="105">
        <v>0</v>
      </c>
      <c r="H397" s="105">
        <f t="shared" si="19"/>
        <v>0</v>
      </c>
      <c r="I397" s="107">
        <f t="shared" si="20"/>
        <v>0</v>
      </c>
      <c r="J397" s="102"/>
    </row>
    <row r="398" spans="1:10" x14ac:dyDescent="0.15">
      <c r="A398" s="108" t="s">
        <v>353</v>
      </c>
      <c r="B398" s="102" t="s">
        <v>1366</v>
      </c>
      <c r="C398" s="103"/>
      <c r="D398" s="104">
        <f t="shared" si="18"/>
        <v>0</v>
      </c>
      <c r="E398" s="105"/>
      <c r="F398" s="105">
        <v>2148</v>
      </c>
      <c r="G398" s="105">
        <v>0</v>
      </c>
      <c r="H398" s="105">
        <f t="shared" si="19"/>
        <v>2148</v>
      </c>
      <c r="I398" s="107">
        <f t="shared" si="20"/>
        <v>-2148</v>
      </c>
      <c r="J398" s="102"/>
    </row>
    <row r="399" spans="1:10" x14ac:dyDescent="0.15">
      <c r="A399" s="108" t="s">
        <v>354</v>
      </c>
      <c r="B399" s="102" t="s">
        <v>1349</v>
      </c>
      <c r="C399" s="103"/>
      <c r="D399" s="104">
        <f t="shared" si="18"/>
        <v>0</v>
      </c>
      <c r="E399" s="105"/>
      <c r="F399" s="105">
        <v>0</v>
      </c>
      <c r="G399" s="105">
        <v>0</v>
      </c>
      <c r="H399" s="105">
        <f t="shared" si="19"/>
        <v>0</v>
      </c>
      <c r="I399" s="107">
        <f t="shared" si="20"/>
        <v>0</v>
      </c>
      <c r="J399" s="102"/>
    </row>
    <row r="400" spans="1:10" x14ac:dyDescent="0.15">
      <c r="A400" s="108" t="s">
        <v>355</v>
      </c>
      <c r="B400" s="102" t="s">
        <v>1367</v>
      </c>
      <c r="C400" s="103"/>
      <c r="D400" s="104">
        <f t="shared" si="18"/>
        <v>0</v>
      </c>
      <c r="E400" s="105"/>
      <c r="F400" s="105">
        <v>0</v>
      </c>
      <c r="G400" s="105">
        <v>0</v>
      </c>
      <c r="H400" s="105">
        <f t="shared" si="19"/>
        <v>0</v>
      </c>
      <c r="I400" s="107">
        <f t="shared" si="20"/>
        <v>0</v>
      </c>
      <c r="J400" s="102"/>
    </row>
    <row r="401" spans="1:10" x14ac:dyDescent="0.15">
      <c r="A401" s="108" t="s">
        <v>1368</v>
      </c>
      <c r="B401" s="102" t="s">
        <v>1369</v>
      </c>
      <c r="C401" s="103"/>
      <c r="D401" s="104">
        <f t="shared" si="18"/>
        <v>0</v>
      </c>
      <c r="E401" s="105"/>
      <c r="F401" s="105">
        <v>0</v>
      </c>
      <c r="G401" s="105">
        <v>0</v>
      </c>
      <c r="H401" s="105">
        <f t="shared" si="19"/>
        <v>0</v>
      </c>
      <c r="I401" s="107">
        <f t="shared" si="20"/>
        <v>0</v>
      </c>
      <c r="J401" s="102"/>
    </row>
    <row r="402" spans="1:10" x14ac:dyDescent="0.15">
      <c r="A402" s="108" t="s">
        <v>356</v>
      </c>
      <c r="B402" s="102" t="s">
        <v>1370</v>
      </c>
      <c r="C402" s="103"/>
      <c r="D402" s="104">
        <f t="shared" si="18"/>
        <v>0</v>
      </c>
      <c r="E402" s="105"/>
      <c r="F402" s="105">
        <v>0</v>
      </c>
      <c r="G402" s="105">
        <v>0</v>
      </c>
      <c r="H402" s="105">
        <f t="shared" si="19"/>
        <v>0</v>
      </c>
      <c r="I402" s="107">
        <f t="shared" si="20"/>
        <v>0</v>
      </c>
      <c r="J402" s="102"/>
    </row>
    <row r="403" spans="1:10" x14ac:dyDescent="0.15">
      <c r="A403" s="108" t="s">
        <v>357</v>
      </c>
      <c r="B403" s="102" t="s">
        <v>357</v>
      </c>
      <c r="C403" s="103"/>
      <c r="D403" s="104">
        <f t="shared" si="18"/>
        <v>0</v>
      </c>
      <c r="E403" s="105"/>
      <c r="F403" s="105">
        <v>0</v>
      </c>
      <c r="G403" s="105">
        <v>0</v>
      </c>
      <c r="H403" s="105">
        <f t="shared" si="19"/>
        <v>0</v>
      </c>
      <c r="I403" s="107">
        <f t="shared" si="20"/>
        <v>0</v>
      </c>
      <c r="J403" s="102"/>
    </row>
    <row r="404" spans="1:10" x14ac:dyDescent="0.15">
      <c r="A404" s="108" t="s">
        <v>358</v>
      </c>
      <c r="B404" s="102" t="s">
        <v>358</v>
      </c>
      <c r="C404" s="103"/>
      <c r="D404" s="104">
        <f t="shared" si="18"/>
        <v>0</v>
      </c>
      <c r="E404" s="105"/>
      <c r="F404" s="105">
        <v>0</v>
      </c>
      <c r="G404" s="105">
        <v>0</v>
      </c>
      <c r="H404" s="105">
        <f t="shared" si="19"/>
        <v>0</v>
      </c>
      <c r="I404" s="107">
        <f t="shared" si="20"/>
        <v>0</v>
      </c>
      <c r="J404" s="102"/>
    </row>
    <row r="405" spans="1:10" x14ac:dyDescent="0.15">
      <c r="A405" s="108" t="s">
        <v>359</v>
      </c>
      <c r="B405" s="102" t="s">
        <v>359</v>
      </c>
      <c r="C405" s="103"/>
      <c r="D405" s="104">
        <f t="shared" si="18"/>
        <v>0</v>
      </c>
      <c r="E405" s="105"/>
      <c r="F405" s="105">
        <v>0</v>
      </c>
      <c r="G405" s="105">
        <v>0</v>
      </c>
      <c r="H405" s="105">
        <f t="shared" si="19"/>
        <v>0</v>
      </c>
      <c r="I405" s="107">
        <f t="shared" si="20"/>
        <v>0</v>
      </c>
      <c r="J405" s="102"/>
    </row>
    <row r="406" spans="1:10" x14ac:dyDescent="0.15">
      <c r="A406" s="108" t="s">
        <v>360</v>
      </c>
      <c r="B406" s="102" t="s">
        <v>1371</v>
      </c>
      <c r="C406" s="103"/>
      <c r="D406" s="104">
        <f t="shared" si="18"/>
        <v>0</v>
      </c>
      <c r="E406" s="105"/>
      <c r="F406" s="105">
        <v>0</v>
      </c>
      <c r="G406" s="105">
        <v>0</v>
      </c>
      <c r="H406" s="105">
        <f t="shared" si="19"/>
        <v>0</v>
      </c>
      <c r="I406" s="107">
        <f t="shared" si="20"/>
        <v>0</v>
      </c>
      <c r="J406" s="102"/>
    </row>
    <row r="407" spans="1:10" x14ac:dyDescent="0.15">
      <c r="A407" s="108" t="s">
        <v>361</v>
      </c>
      <c r="B407" s="102" t="s">
        <v>1372</v>
      </c>
      <c r="C407" s="103"/>
      <c r="D407" s="104">
        <f t="shared" si="18"/>
        <v>0</v>
      </c>
      <c r="E407" s="105"/>
      <c r="F407" s="105">
        <v>0</v>
      </c>
      <c r="G407" s="105">
        <v>0</v>
      </c>
      <c r="H407" s="105">
        <f t="shared" si="19"/>
        <v>0</v>
      </c>
      <c r="I407" s="107">
        <f t="shared" si="20"/>
        <v>0</v>
      </c>
      <c r="J407" s="102"/>
    </row>
    <row r="408" spans="1:10" x14ac:dyDescent="0.15">
      <c r="A408" s="108" t="s">
        <v>362</v>
      </c>
      <c r="B408" s="102" t="s">
        <v>1373</v>
      </c>
      <c r="C408" s="103"/>
      <c r="D408" s="104">
        <f t="shared" si="18"/>
        <v>0</v>
      </c>
      <c r="E408" s="105"/>
      <c r="F408" s="105">
        <v>0</v>
      </c>
      <c r="G408" s="105">
        <v>0</v>
      </c>
      <c r="H408" s="105">
        <f t="shared" si="19"/>
        <v>0</v>
      </c>
      <c r="I408" s="107">
        <f t="shared" si="20"/>
        <v>0</v>
      </c>
      <c r="J408" s="102"/>
    </row>
    <row r="409" spans="1:10" x14ac:dyDescent="0.15">
      <c r="A409" s="108" t="s">
        <v>363</v>
      </c>
      <c r="B409" s="102" t="s">
        <v>363</v>
      </c>
      <c r="C409" s="103"/>
      <c r="D409" s="104">
        <f t="shared" si="18"/>
        <v>0</v>
      </c>
      <c r="E409" s="105"/>
      <c r="F409" s="105">
        <v>1060</v>
      </c>
      <c r="G409" s="105">
        <v>0</v>
      </c>
      <c r="H409" s="105">
        <f t="shared" si="19"/>
        <v>1060</v>
      </c>
      <c r="I409" s="107">
        <f t="shared" si="20"/>
        <v>-1060</v>
      </c>
      <c r="J409" s="102"/>
    </row>
    <row r="410" spans="1:10" x14ac:dyDescent="0.15">
      <c r="A410" s="108" t="s">
        <v>364</v>
      </c>
      <c r="B410" s="102" t="s">
        <v>1374</v>
      </c>
      <c r="C410" s="103"/>
      <c r="D410" s="104">
        <f t="shared" si="18"/>
        <v>0</v>
      </c>
      <c r="E410" s="105"/>
      <c r="F410" s="105">
        <v>0</v>
      </c>
      <c r="G410" s="105">
        <v>0</v>
      </c>
      <c r="H410" s="105">
        <f t="shared" si="19"/>
        <v>0</v>
      </c>
      <c r="I410" s="107">
        <f t="shared" si="20"/>
        <v>0</v>
      </c>
      <c r="J410" s="102"/>
    </row>
    <row r="411" spans="1:10" x14ac:dyDescent="0.15">
      <c r="A411" s="108" t="s">
        <v>1375</v>
      </c>
      <c r="B411" s="102" t="s">
        <v>1376</v>
      </c>
      <c r="C411" s="103"/>
      <c r="D411" s="104">
        <f t="shared" si="18"/>
        <v>0</v>
      </c>
      <c r="E411" s="105"/>
      <c r="F411" s="105">
        <v>0</v>
      </c>
      <c r="G411" s="105">
        <v>0</v>
      </c>
      <c r="H411" s="105">
        <f t="shared" si="19"/>
        <v>0</v>
      </c>
      <c r="I411" s="107">
        <f t="shared" si="20"/>
        <v>0</v>
      </c>
      <c r="J411" s="102"/>
    </row>
    <row r="412" spans="1:10" x14ac:dyDescent="0.15">
      <c r="A412" s="108" t="s">
        <v>1377</v>
      </c>
      <c r="B412" s="102" t="s">
        <v>1378</v>
      </c>
      <c r="C412" s="103"/>
      <c r="D412" s="104">
        <f t="shared" si="18"/>
        <v>0</v>
      </c>
      <c r="E412" s="105"/>
      <c r="F412" s="105">
        <v>0</v>
      </c>
      <c r="G412" s="105">
        <v>0</v>
      </c>
      <c r="H412" s="105">
        <f t="shared" si="19"/>
        <v>0</v>
      </c>
      <c r="I412" s="107">
        <f t="shared" si="20"/>
        <v>0</v>
      </c>
      <c r="J412" s="102"/>
    </row>
    <row r="413" spans="1:10" x14ac:dyDescent="0.15">
      <c r="A413" s="108" t="s">
        <v>365</v>
      </c>
      <c r="B413" s="102" t="s">
        <v>1379</v>
      </c>
      <c r="C413" s="103"/>
      <c r="D413" s="104">
        <f t="shared" si="18"/>
        <v>0</v>
      </c>
      <c r="E413" s="105"/>
      <c r="F413" s="105">
        <v>0</v>
      </c>
      <c r="G413" s="105">
        <v>0</v>
      </c>
      <c r="H413" s="105">
        <f t="shared" si="19"/>
        <v>0</v>
      </c>
      <c r="I413" s="107">
        <f t="shared" si="20"/>
        <v>0</v>
      </c>
      <c r="J413" s="102"/>
    </row>
    <row r="414" spans="1:10" x14ac:dyDescent="0.15">
      <c r="A414" s="108" t="s">
        <v>366</v>
      </c>
      <c r="B414" s="102" t="s">
        <v>366</v>
      </c>
      <c r="C414" s="103"/>
      <c r="D414" s="104">
        <f t="shared" si="18"/>
        <v>0</v>
      </c>
      <c r="E414" s="105"/>
      <c r="F414" s="105">
        <v>492</v>
      </c>
      <c r="G414" s="105">
        <v>0</v>
      </c>
      <c r="H414" s="105">
        <f t="shared" si="19"/>
        <v>492</v>
      </c>
      <c r="I414" s="107">
        <f t="shared" si="20"/>
        <v>-492</v>
      </c>
      <c r="J414" s="102"/>
    </row>
    <row r="415" spans="1:10" x14ac:dyDescent="0.15">
      <c r="A415" s="108" t="s">
        <v>367</v>
      </c>
      <c r="B415" s="102" t="s">
        <v>367</v>
      </c>
      <c r="C415" s="103"/>
      <c r="D415" s="104">
        <f t="shared" si="18"/>
        <v>0</v>
      </c>
      <c r="E415" s="105"/>
      <c r="F415" s="105">
        <v>904</v>
      </c>
      <c r="G415" s="105">
        <v>0</v>
      </c>
      <c r="H415" s="105">
        <f t="shared" si="19"/>
        <v>904</v>
      </c>
      <c r="I415" s="107">
        <f t="shared" si="20"/>
        <v>-904</v>
      </c>
      <c r="J415" s="102"/>
    </row>
    <row r="416" spans="1:10" x14ac:dyDescent="0.15">
      <c r="A416" s="108" t="s">
        <v>368</v>
      </c>
      <c r="B416" s="102" t="s">
        <v>1380</v>
      </c>
      <c r="C416" s="103"/>
      <c r="D416" s="104">
        <f t="shared" si="18"/>
        <v>0</v>
      </c>
      <c r="E416" s="105"/>
      <c r="F416" s="105">
        <v>0</v>
      </c>
      <c r="G416" s="105">
        <v>0</v>
      </c>
      <c r="H416" s="105">
        <f t="shared" si="19"/>
        <v>0</v>
      </c>
      <c r="I416" s="107">
        <f t="shared" si="20"/>
        <v>0</v>
      </c>
      <c r="J416" s="102"/>
    </row>
    <row r="417" spans="1:10" x14ac:dyDescent="0.15">
      <c r="A417" s="108" t="s">
        <v>369</v>
      </c>
      <c r="B417" s="102" t="s">
        <v>1381</v>
      </c>
      <c r="C417" s="103"/>
      <c r="D417" s="104">
        <f t="shared" si="18"/>
        <v>0</v>
      </c>
      <c r="E417" s="105"/>
      <c r="F417" s="105">
        <v>0</v>
      </c>
      <c r="G417" s="105">
        <v>0</v>
      </c>
      <c r="H417" s="105">
        <f t="shared" si="19"/>
        <v>0</v>
      </c>
      <c r="I417" s="107">
        <f t="shared" si="20"/>
        <v>0</v>
      </c>
      <c r="J417" s="102"/>
    </row>
    <row r="418" spans="1:10" x14ac:dyDescent="0.15">
      <c r="A418" s="108" t="s">
        <v>370</v>
      </c>
      <c r="B418" s="102" t="s">
        <v>1380</v>
      </c>
      <c r="C418" s="103"/>
      <c r="D418" s="104">
        <f t="shared" si="18"/>
        <v>0</v>
      </c>
      <c r="E418" s="105"/>
      <c r="F418" s="105">
        <v>0</v>
      </c>
      <c r="G418" s="105">
        <v>0</v>
      </c>
      <c r="H418" s="105">
        <f t="shared" si="19"/>
        <v>0</v>
      </c>
      <c r="I418" s="107">
        <f t="shared" si="20"/>
        <v>0</v>
      </c>
      <c r="J418" s="102"/>
    </row>
    <row r="419" spans="1:10" x14ac:dyDescent="0.15">
      <c r="A419" s="108" t="s">
        <v>371</v>
      </c>
      <c r="B419" s="102" t="s">
        <v>1380</v>
      </c>
      <c r="C419" s="103"/>
      <c r="D419" s="104">
        <f t="shared" si="18"/>
        <v>0</v>
      </c>
      <c r="E419" s="105"/>
      <c r="F419" s="105">
        <v>0</v>
      </c>
      <c r="G419" s="105">
        <v>0</v>
      </c>
      <c r="H419" s="105">
        <f t="shared" si="19"/>
        <v>0</v>
      </c>
      <c r="I419" s="107">
        <f t="shared" si="20"/>
        <v>0</v>
      </c>
      <c r="J419" s="102"/>
    </row>
    <row r="420" spans="1:10" x14ac:dyDescent="0.15">
      <c r="A420" s="108" t="s">
        <v>372</v>
      </c>
      <c r="B420" s="102" t="s">
        <v>1382</v>
      </c>
      <c r="C420" s="103"/>
      <c r="D420" s="104">
        <f t="shared" si="18"/>
        <v>0</v>
      </c>
      <c r="E420" s="105"/>
      <c r="F420" s="105">
        <v>0</v>
      </c>
      <c r="G420" s="105">
        <v>0</v>
      </c>
      <c r="H420" s="105">
        <f t="shared" si="19"/>
        <v>0</v>
      </c>
      <c r="I420" s="107">
        <f t="shared" si="20"/>
        <v>0</v>
      </c>
      <c r="J420" s="102"/>
    </row>
    <row r="421" spans="1:10" x14ac:dyDescent="0.15">
      <c r="A421" s="108" t="s">
        <v>373</v>
      </c>
      <c r="B421" s="102" t="s">
        <v>1383</v>
      </c>
      <c r="C421" s="103"/>
      <c r="D421" s="104">
        <f t="shared" si="18"/>
        <v>0</v>
      </c>
      <c r="E421" s="105"/>
      <c r="F421" s="105">
        <v>0</v>
      </c>
      <c r="G421" s="105">
        <v>0</v>
      </c>
      <c r="H421" s="105">
        <f t="shared" si="19"/>
        <v>0</v>
      </c>
      <c r="I421" s="107">
        <f t="shared" si="20"/>
        <v>0</v>
      </c>
      <c r="J421" s="102"/>
    </row>
    <row r="422" spans="1:10" x14ac:dyDescent="0.15">
      <c r="A422" s="108" t="s">
        <v>374</v>
      </c>
      <c r="B422" s="102" t="s">
        <v>1384</v>
      </c>
      <c r="C422" s="103"/>
      <c r="D422" s="104">
        <f t="shared" si="18"/>
        <v>0</v>
      </c>
      <c r="E422" s="105"/>
      <c r="F422" s="105">
        <v>0</v>
      </c>
      <c r="G422" s="105">
        <v>0</v>
      </c>
      <c r="H422" s="105">
        <f t="shared" si="19"/>
        <v>0</v>
      </c>
      <c r="I422" s="107">
        <f t="shared" si="20"/>
        <v>0</v>
      </c>
      <c r="J422" s="102"/>
    </row>
    <row r="423" spans="1:10" x14ac:dyDescent="0.15">
      <c r="A423" s="108" t="s">
        <v>375</v>
      </c>
      <c r="B423" s="102" t="s">
        <v>1385</v>
      </c>
      <c r="C423" s="103"/>
      <c r="D423" s="104">
        <f t="shared" si="18"/>
        <v>0</v>
      </c>
      <c r="E423" s="105"/>
      <c r="F423" s="105">
        <v>0</v>
      </c>
      <c r="G423" s="105">
        <v>0</v>
      </c>
      <c r="H423" s="105">
        <f t="shared" si="19"/>
        <v>0</v>
      </c>
      <c r="I423" s="107">
        <f t="shared" si="20"/>
        <v>0</v>
      </c>
      <c r="J423" s="102"/>
    </row>
    <row r="424" spans="1:10" x14ac:dyDescent="0.15">
      <c r="A424" s="108" t="s">
        <v>376</v>
      </c>
      <c r="B424" s="102" t="s">
        <v>1386</v>
      </c>
      <c r="C424" s="103"/>
      <c r="D424" s="104">
        <f t="shared" si="18"/>
        <v>0</v>
      </c>
      <c r="E424" s="105"/>
      <c r="F424" s="105">
        <v>0</v>
      </c>
      <c r="G424" s="105">
        <v>0</v>
      </c>
      <c r="H424" s="105">
        <f t="shared" si="19"/>
        <v>0</v>
      </c>
      <c r="I424" s="107">
        <f t="shared" si="20"/>
        <v>0</v>
      </c>
      <c r="J424" s="102"/>
    </row>
    <row r="425" spans="1:10" x14ac:dyDescent="0.15">
      <c r="A425" s="108" t="s">
        <v>377</v>
      </c>
      <c r="B425" s="102" t="s">
        <v>377</v>
      </c>
      <c r="C425" s="103"/>
      <c r="D425" s="104">
        <f t="shared" si="18"/>
        <v>0</v>
      </c>
      <c r="E425" s="105"/>
      <c r="F425" s="105">
        <v>0</v>
      </c>
      <c r="G425" s="105">
        <v>0</v>
      </c>
      <c r="H425" s="105">
        <f t="shared" si="19"/>
        <v>0</v>
      </c>
      <c r="I425" s="107">
        <f t="shared" si="20"/>
        <v>0</v>
      </c>
      <c r="J425" s="102"/>
    </row>
    <row r="426" spans="1:10" x14ac:dyDescent="0.15">
      <c r="A426" s="108" t="s">
        <v>378</v>
      </c>
      <c r="B426" s="102" t="s">
        <v>1387</v>
      </c>
      <c r="C426" s="103"/>
      <c r="D426" s="104">
        <f t="shared" si="18"/>
        <v>0</v>
      </c>
      <c r="E426" s="105"/>
      <c r="F426" s="105">
        <v>0</v>
      </c>
      <c r="G426" s="105">
        <v>0</v>
      </c>
      <c r="H426" s="105">
        <f t="shared" si="19"/>
        <v>0</v>
      </c>
      <c r="I426" s="107">
        <f t="shared" si="20"/>
        <v>0</v>
      </c>
      <c r="J426" s="102"/>
    </row>
    <row r="427" spans="1:10" x14ac:dyDescent="0.15">
      <c r="A427" s="108" t="s">
        <v>379</v>
      </c>
      <c r="B427" s="102" t="s">
        <v>1388</v>
      </c>
      <c r="C427" s="103"/>
      <c r="D427" s="104">
        <f t="shared" si="18"/>
        <v>0</v>
      </c>
      <c r="E427" s="105"/>
      <c r="F427" s="105">
        <v>0</v>
      </c>
      <c r="G427" s="105">
        <v>0</v>
      </c>
      <c r="H427" s="105">
        <f t="shared" si="19"/>
        <v>0</v>
      </c>
      <c r="I427" s="107">
        <f t="shared" si="20"/>
        <v>0</v>
      </c>
      <c r="J427" s="102"/>
    </row>
    <row r="428" spans="1:10" x14ac:dyDescent="0.15">
      <c r="A428" s="108" t="s">
        <v>380</v>
      </c>
      <c r="B428" s="102" t="s">
        <v>380</v>
      </c>
      <c r="C428" s="103"/>
      <c r="D428" s="104">
        <f t="shared" si="18"/>
        <v>0</v>
      </c>
      <c r="E428" s="105"/>
      <c r="F428" s="105">
        <v>0</v>
      </c>
      <c r="G428" s="105">
        <v>0</v>
      </c>
      <c r="H428" s="105">
        <f t="shared" si="19"/>
        <v>0</v>
      </c>
      <c r="I428" s="107">
        <f t="shared" si="20"/>
        <v>0</v>
      </c>
      <c r="J428" s="102"/>
    </row>
    <row r="429" spans="1:10" x14ac:dyDescent="0.15">
      <c r="A429" s="108" t="s">
        <v>381</v>
      </c>
      <c r="B429" s="102" t="s">
        <v>381</v>
      </c>
      <c r="C429" s="103"/>
      <c r="D429" s="104">
        <f t="shared" si="18"/>
        <v>0</v>
      </c>
      <c r="E429" s="105"/>
      <c r="F429" s="105">
        <v>0</v>
      </c>
      <c r="G429" s="105">
        <v>0</v>
      </c>
      <c r="H429" s="105">
        <f t="shared" si="19"/>
        <v>0</v>
      </c>
      <c r="I429" s="107">
        <f t="shared" si="20"/>
        <v>0</v>
      </c>
      <c r="J429" s="102"/>
    </row>
    <row r="430" spans="1:10" x14ac:dyDescent="0.15">
      <c r="A430" s="108" t="s">
        <v>382</v>
      </c>
      <c r="B430" s="102" t="s">
        <v>1381</v>
      </c>
      <c r="C430" s="103"/>
      <c r="D430" s="104">
        <f t="shared" si="18"/>
        <v>0</v>
      </c>
      <c r="E430" s="105"/>
      <c r="F430" s="105">
        <v>0</v>
      </c>
      <c r="G430" s="105">
        <v>0</v>
      </c>
      <c r="H430" s="105">
        <f t="shared" si="19"/>
        <v>0</v>
      </c>
      <c r="I430" s="107">
        <f t="shared" si="20"/>
        <v>0</v>
      </c>
      <c r="J430" s="102"/>
    </row>
    <row r="431" spans="1:10" x14ac:dyDescent="0.15">
      <c r="A431" s="108" t="s">
        <v>1389</v>
      </c>
      <c r="B431" s="102" t="s">
        <v>1390</v>
      </c>
      <c r="C431" s="103"/>
      <c r="D431" s="104">
        <f t="shared" si="18"/>
        <v>0</v>
      </c>
      <c r="E431" s="105"/>
      <c r="F431" s="105">
        <v>0</v>
      </c>
      <c r="G431" s="105">
        <v>0</v>
      </c>
      <c r="H431" s="105">
        <f t="shared" si="19"/>
        <v>0</v>
      </c>
      <c r="I431" s="107">
        <f t="shared" si="20"/>
        <v>0</v>
      </c>
      <c r="J431" s="102"/>
    </row>
    <row r="432" spans="1:10" x14ac:dyDescent="0.15">
      <c r="A432" s="108" t="s">
        <v>383</v>
      </c>
      <c r="B432" s="102" t="s">
        <v>383</v>
      </c>
      <c r="C432" s="103"/>
      <c r="D432" s="104">
        <f t="shared" si="18"/>
        <v>0</v>
      </c>
      <c r="E432" s="105"/>
      <c r="F432" s="105">
        <v>0</v>
      </c>
      <c r="G432" s="105">
        <v>0</v>
      </c>
      <c r="H432" s="105">
        <f t="shared" si="19"/>
        <v>0</v>
      </c>
      <c r="I432" s="107">
        <f t="shared" si="20"/>
        <v>0</v>
      </c>
      <c r="J432" s="102"/>
    </row>
    <row r="433" spans="1:10" x14ac:dyDescent="0.15">
      <c r="A433" s="108" t="s">
        <v>392</v>
      </c>
      <c r="B433" s="102" t="s">
        <v>1396</v>
      </c>
      <c r="C433" s="103">
        <v>0</v>
      </c>
      <c r="D433" s="104">
        <f t="shared" si="18"/>
        <v>0</v>
      </c>
      <c r="E433" s="105">
        <v>0</v>
      </c>
      <c r="F433" s="105">
        <v>0</v>
      </c>
      <c r="G433" s="105">
        <v>0</v>
      </c>
      <c r="H433" s="105">
        <f t="shared" si="19"/>
        <v>0</v>
      </c>
      <c r="I433" s="107">
        <f t="shared" si="20"/>
        <v>0</v>
      </c>
      <c r="J433" s="102" t="s">
        <v>1000</v>
      </c>
    </row>
    <row r="434" spans="1:10" x14ac:dyDescent="0.15">
      <c r="A434" s="108" t="s">
        <v>393</v>
      </c>
      <c r="B434" s="102" t="s">
        <v>1397</v>
      </c>
      <c r="C434" s="103"/>
      <c r="D434" s="104">
        <f t="shared" si="18"/>
        <v>0</v>
      </c>
      <c r="E434" s="105"/>
      <c r="F434" s="105">
        <v>253</v>
      </c>
      <c r="G434" s="105">
        <v>0</v>
      </c>
      <c r="H434" s="105">
        <f t="shared" si="19"/>
        <v>253</v>
      </c>
      <c r="I434" s="107">
        <f t="shared" si="20"/>
        <v>-253</v>
      </c>
      <c r="J434" s="102"/>
    </row>
    <row r="435" spans="1:10" x14ac:dyDescent="0.15">
      <c r="A435" s="108" t="s">
        <v>394</v>
      </c>
      <c r="B435" s="102" t="s">
        <v>1398</v>
      </c>
      <c r="C435" s="103">
        <v>0</v>
      </c>
      <c r="D435" s="104">
        <f t="shared" si="18"/>
        <v>0</v>
      </c>
      <c r="E435" s="105">
        <v>0</v>
      </c>
      <c r="F435" s="105">
        <v>8516</v>
      </c>
      <c r="G435" s="105">
        <v>0</v>
      </c>
      <c r="H435" s="105">
        <f t="shared" si="19"/>
        <v>8516</v>
      </c>
      <c r="I435" s="107">
        <f t="shared" si="20"/>
        <v>-8516</v>
      </c>
      <c r="J435" s="102" t="s">
        <v>1000</v>
      </c>
    </row>
    <row r="436" spans="1:10" x14ac:dyDescent="0.15">
      <c r="A436" s="108" t="s">
        <v>395</v>
      </c>
      <c r="B436" s="102" t="s">
        <v>1399</v>
      </c>
      <c r="C436" s="103"/>
      <c r="D436" s="104">
        <f t="shared" si="18"/>
        <v>0</v>
      </c>
      <c r="E436" s="105"/>
      <c r="F436" s="105">
        <v>89</v>
      </c>
      <c r="G436" s="105">
        <v>0</v>
      </c>
      <c r="H436" s="105">
        <f t="shared" si="19"/>
        <v>89</v>
      </c>
      <c r="I436" s="107">
        <f t="shared" si="20"/>
        <v>-89</v>
      </c>
      <c r="J436" s="102"/>
    </row>
    <row r="437" spans="1:10" x14ac:dyDescent="0.15">
      <c r="A437" s="108" t="s">
        <v>396</v>
      </c>
      <c r="B437" s="102" t="s">
        <v>1400</v>
      </c>
      <c r="C437" s="103"/>
      <c r="D437" s="104">
        <f t="shared" si="18"/>
        <v>0</v>
      </c>
      <c r="E437" s="105"/>
      <c r="F437" s="105">
        <v>3607</v>
      </c>
      <c r="G437" s="105">
        <v>0</v>
      </c>
      <c r="H437" s="105">
        <f t="shared" si="19"/>
        <v>3607</v>
      </c>
      <c r="I437" s="107">
        <f t="shared" si="20"/>
        <v>-3607</v>
      </c>
      <c r="J437" s="102"/>
    </row>
    <row r="438" spans="1:10" x14ac:dyDescent="0.15">
      <c r="A438" s="108" t="s">
        <v>397</v>
      </c>
      <c r="B438" s="102" t="s">
        <v>1401</v>
      </c>
      <c r="C438" s="103">
        <v>0</v>
      </c>
      <c r="D438" s="104">
        <f t="shared" si="18"/>
        <v>0</v>
      </c>
      <c r="E438" s="105">
        <v>0</v>
      </c>
      <c r="F438" s="105">
        <v>1165</v>
      </c>
      <c r="G438" s="105">
        <v>0</v>
      </c>
      <c r="H438" s="105">
        <f t="shared" si="19"/>
        <v>1165</v>
      </c>
      <c r="I438" s="107">
        <f t="shared" si="20"/>
        <v>-1165</v>
      </c>
      <c r="J438" s="102" t="s">
        <v>1000</v>
      </c>
    </row>
    <row r="439" spans="1:10" x14ac:dyDescent="0.15">
      <c r="A439" s="108" t="s">
        <v>398</v>
      </c>
      <c r="B439" s="102" t="s">
        <v>1402</v>
      </c>
      <c r="C439" s="103"/>
      <c r="D439" s="104">
        <f t="shared" si="18"/>
        <v>0</v>
      </c>
      <c r="E439" s="105"/>
      <c r="F439" s="105">
        <v>122</v>
      </c>
      <c r="G439" s="105">
        <v>0</v>
      </c>
      <c r="H439" s="105">
        <f t="shared" si="19"/>
        <v>122</v>
      </c>
      <c r="I439" s="107">
        <f t="shared" si="20"/>
        <v>-122</v>
      </c>
      <c r="J439" s="102"/>
    </row>
    <row r="440" spans="1:10" x14ac:dyDescent="0.15">
      <c r="A440" s="108" t="s">
        <v>399</v>
      </c>
      <c r="B440" s="102" t="s">
        <v>1403</v>
      </c>
      <c r="C440" s="103"/>
      <c r="D440" s="104">
        <f t="shared" si="18"/>
        <v>0</v>
      </c>
      <c r="E440" s="105"/>
      <c r="F440" s="105">
        <v>0</v>
      </c>
      <c r="G440" s="105">
        <v>0</v>
      </c>
      <c r="H440" s="105">
        <f t="shared" si="19"/>
        <v>0</v>
      </c>
      <c r="I440" s="107">
        <f t="shared" si="20"/>
        <v>0</v>
      </c>
      <c r="J440" s="102"/>
    </row>
    <row r="441" spans="1:10" x14ac:dyDescent="0.15">
      <c r="A441" s="108" t="s">
        <v>400</v>
      </c>
      <c r="B441" s="102" t="s">
        <v>1404</v>
      </c>
      <c r="C441" s="103"/>
      <c r="D441" s="104">
        <f t="shared" si="18"/>
        <v>0</v>
      </c>
      <c r="E441" s="105"/>
      <c r="F441" s="105">
        <v>460</v>
      </c>
      <c r="G441" s="105">
        <v>0</v>
      </c>
      <c r="H441" s="105">
        <f t="shared" si="19"/>
        <v>460</v>
      </c>
      <c r="I441" s="107">
        <f t="shared" si="20"/>
        <v>-460</v>
      </c>
      <c r="J441" s="102"/>
    </row>
    <row r="442" spans="1:10" x14ac:dyDescent="0.15">
      <c r="A442" s="108" t="s">
        <v>401</v>
      </c>
      <c r="B442" s="102" t="s">
        <v>1405</v>
      </c>
      <c r="C442" s="103"/>
      <c r="D442" s="104">
        <f t="shared" si="18"/>
        <v>0</v>
      </c>
      <c r="E442" s="105"/>
      <c r="F442" s="105">
        <v>1020</v>
      </c>
      <c r="G442" s="105">
        <v>0</v>
      </c>
      <c r="H442" s="105">
        <f t="shared" si="19"/>
        <v>1020</v>
      </c>
      <c r="I442" s="107">
        <f t="shared" si="20"/>
        <v>-1020</v>
      </c>
      <c r="J442" s="102"/>
    </row>
    <row r="443" spans="1:10" x14ac:dyDescent="0.15">
      <c r="A443" s="108" t="s">
        <v>402</v>
      </c>
      <c r="B443" s="102" t="s">
        <v>1406</v>
      </c>
      <c r="C443" s="103"/>
      <c r="D443" s="104">
        <f t="shared" si="18"/>
        <v>0</v>
      </c>
      <c r="E443" s="105"/>
      <c r="F443" s="105">
        <v>2307</v>
      </c>
      <c r="G443" s="105">
        <v>0</v>
      </c>
      <c r="H443" s="105">
        <f t="shared" si="19"/>
        <v>2307</v>
      </c>
      <c r="I443" s="107">
        <f t="shared" si="20"/>
        <v>-2307</v>
      </c>
      <c r="J443" s="102"/>
    </row>
    <row r="444" spans="1:10" x14ac:dyDescent="0.15">
      <c r="A444" s="108" t="s">
        <v>403</v>
      </c>
      <c r="B444" s="102" t="s">
        <v>1407</v>
      </c>
      <c r="C444" s="103"/>
      <c r="D444" s="104">
        <f t="shared" si="18"/>
        <v>0</v>
      </c>
      <c r="E444" s="105"/>
      <c r="F444" s="105">
        <v>9551</v>
      </c>
      <c r="G444" s="105">
        <v>0</v>
      </c>
      <c r="H444" s="105">
        <f t="shared" si="19"/>
        <v>9551</v>
      </c>
      <c r="I444" s="107">
        <f t="shared" si="20"/>
        <v>-9551</v>
      </c>
      <c r="J444" s="102"/>
    </row>
    <row r="445" spans="1:10" x14ac:dyDescent="0.15">
      <c r="A445" s="108" t="s">
        <v>404</v>
      </c>
      <c r="B445" s="102" t="s">
        <v>1408</v>
      </c>
      <c r="C445" s="103"/>
      <c r="D445" s="104">
        <f t="shared" si="18"/>
        <v>0</v>
      </c>
      <c r="E445" s="105"/>
      <c r="F445" s="105">
        <v>2947</v>
      </c>
      <c r="G445" s="105">
        <v>0</v>
      </c>
      <c r="H445" s="105">
        <f t="shared" si="19"/>
        <v>2947</v>
      </c>
      <c r="I445" s="107">
        <f t="shared" si="20"/>
        <v>-2947</v>
      </c>
      <c r="J445" s="102"/>
    </row>
    <row r="446" spans="1:10" x14ac:dyDescent="0.15">
      <c r="A446" s="108" t="s">
        <v>405</v>
      </c>
      <c r="B446" s="102" t="s">
        <v>1409</v>
      </c>
      <c r="C446" s="103"/>
      <c r="D446" s="104">
        <f t="shared" si="18"/>
        <v>0</v>
      </c>
      <c r="E446" s="105"/>
      <c r="F446" s="105">
        <v>1178</v>
      </c>
      <c r="G446" s="105">
        <v>0</v>
      </c>
      <c r="H446" s="105">
        <f t="shared" si="19"/>
        <v>1178</v>
      </c>
      <c r="I446" s="107">
        <f t="shared" si="20"/>
        <v>-1178</v>
      </c>
      <c r="J446" s="102"/>
    </row>
    <row r="447" spans="1:10" x14ac:dyDescent="0.15">
      <c r="A447" s="108" t="s">
        <v>406</v>
      </c>
      <c r="B447" s="102" t="s">
        <v>1410</v>
      </c>
      <c r="C447" s="103"/>
      <c r="D447" s="104">
        <f t="shared" si="18"/>
        <v>0</v>
      </c>
      <c r="E447" s="105"/>
      <c r="F447" s="105">
        <v>8276</v>
      </c>
      <c r="G447" s="105">
        <v>0</v>
      </c>
      <c r="H447" s="105">
        <f t="shared" si="19"/>
        <v>8276</v>
      </c>
      <c r="I447" s="107">
        <f t="shared" si="20"/>
        <v>-8276</v>
      </c>
      <c r="J447" s="102"/>
    </row>
    <row r="448" spans="1:10" x14ac:dyDescent="0.15">
      <c r="A448" s="108" t="s">
        <v>407</v>
      </c>
      <c r="B448" s="102" t="s">
        <v>1411</v>
      </c>
      <c r="C448" s="103"/>
      <c r="D448" s="104">
        <f t="shared" si="18"/>
        <v>0</v>
      </c>
      <c r="E448" s="105"/>
      <c r="F448" s="105">
        <v>2656</v>
      </c>
      <c r="G448" s="105">
        <v>0</v>
      </c>
      <c r="H448" s="105">
        <f t="shared" si="19"/>
        <v>2656</v>
      </c>
      <c r="I448" s="107">
        <f t="shared" si="20"/>
        <v>-2656</v>
      </c>
      <c r="J448" s="102"/>
    </row>
    <row r="449" spans="1:10" x14ac:dyDescent="0.15">
      <c r="A449" s="108" t="s">
        <v>408</v>
      </c>
      <c r="B449" s="102" t="s">
        <v>1412</v>
      </c>
      <c r="C449" s="103"/>
      <c r="D449" s="104">
        <f t="shared" si="18"/>
        <v>0</v>
      </c>
      <c r="E449" s="105"/>
      <c r="F449" s="105">
        <v>3682</v>
      </c>
      <c r="G449" s="105">
        <v>0</v>
      </c>
      <c r="H449" s="105">
        <f t="shared" si="19"/>
        <v>3682</v>
      </c>
      <c r="I449" s="107">
        <f t="shared" si="20"/>
        <v>-3682</v>
      </c>
      <c r="J449" s="102"/>
    </row>
    <row r="450" spans="1:10" x14ac:dyDescent="0.15">
      <c r="A450" s="108" t="s">
        <v>409</v>
      </c>
      <c r="B450" s="102" t="s">
        <v>1413</v>
      </c>
      <c r="C450" s="103"/>
      <c r="D450" s="104">
        <f t="shared" si="18"/>
        <v>0</v>
      </c>
      <c r="E450" s="105"/>
      <c r="F450" s="105">
        <v>6751</v>
      </c>
      <c r="G450" s="105">
        <v>0</v>
      </c>
      <c r="H450" s="105">
        <f t="shared" si="19"/>
        <v>6751</v>
      </c>
      <c r="I450" s="107">
        <f t="shared" si="20"/>
        <v>-6751</v>
      </c>
      <c r="J450" s="102"/>
    </row>
    <row r="451" spans="1:10" x14ac:dyDescent="0.15">
      <c r="A451" s="108" t="s">
        <v>410</v>
      </c>
      <c r="B451" s="102" t="s">
        <v>1414</v>
      </c>
      <c r="C451" s="103"/>
      <c r="D451" s="104">
        <f t="shared" ref="D451:D514" si="21">C451/1283103.13</f>
        <v>0</v>
      </c>
      <c r="E451" s="105"/>
      <c r="F451" s="105">
        <v>3978</v>
      </c>
      <c r="G451" s="105">
        <v>0</v>
      </c>
      <c r="H451" s="105">
        <f t="shared" ref="H451:H514" si="22">(ROUND(G451,2) + ROUND(F451,2))</f>
        <v>3978</v>
      </c>
      <c r="I451" s="107">
        <f t="shared" ref="I451:I514" si="23">(ROUND(E451,2)- ROUND(F451,2))</f>
        <v>-3978</v>
      </c>
      <c r="J451" s="102"/>
    </row>
    <row r="452" spans="1:10" x14ac:dyDescent="0.15">
      <c r="A452" s="108" t="s">
        <v>411</v>
      </c>
      <c r="B452" s="102" t="s">
        <v>1415</v>
      </c>
      <c r="C452" s="103"/>
      <c r="D452" s="104">
        <f t="shared" si="21"/>
        <v>0</v>
      </c>
      <c r="E452" s="105"/>
      <c r="F452" s="105">
        <v>5</v>
      </c>
      <c r="G452" s="105">
        <v>0</v>
      </c>
      <c r="H452" s="105">
        <f t="shared" si="22"/>
        <v>5</v>
      </c>
      <c r="I452" s="107">
        <f t="shared" si="23"/>
        <v>-5</v>
      </c>
      <c r="J452" s="102"/>
    </row>
    <row r="453" spans="1:10" x14ac:dyDescent="0.15">
      <c r="A453" s="108" t="s">
        <v>412</v>
      </c>
      <c r="B453" s="102" t="s">
        <v>1416</v>
      </c>
      <c r="C453" s="103"/>
      <c r="D453" s="104">
        <f t="shared" si="21"/>
        <v>0</v>
      </c>
      <c r="E453" s="105"/>
      <c r="F453" s="105">
        <v>51</v>
      </c>
      <c r="G453" s="105">
        <v>0</v>
      </c>
      <c r="H453" s="105">
        <f t="shared" si="22"/>
        <v>51</v>
      </c>
      <c r="I453" s="107">
        <f t="shared" si="23"/>
        <v>-51</v>
      </c>
      <c r="J453" s="102"/>
    </row>
    <row r="454" spans="1:10" x14ac:dyDescent="0.15">
      <c r="A454" s="108" t="s">
        <v>413</v>
      </c>
      <c r="B454" s="102" t="s">
        <v>1417</v>
      </c>
      <c r="C454" s="103"/>
      <c r="D454" s="104">
        <f t="shared" si="21"/>
        <v>0</v>
      </c>
      <c r="E454" s="105"/>
      <c r="F454" s="105">
        <v>1</v>
      </c>
      <c r="G454" s="105">
        <v>0</v>
      </c>
      <c r="H454" s="105">
        <f t="shared" si="22"/>
        <v>1</v>
      </c>
      <c r="I454" s="107">
        <f t="shared" si="23"/>
        <v>-1</v>
      </c>
      <c r="J454" s="102"/>
    </row>
    <row r="455" spans="1:10" x14ac:dyDescent="0.15">
      <c r="A455" s="108" t="s">
        <v>414</v>
      </c>
      <c r="B455" s="102" t="s">
        <v>1418</v>
      </c>
      <c r="C455" s="103"/>
      <c r="D455" s="104">
        <f t="shared" si="21"/>
        <v>0</v>
      </c>
      <c r="E455" s="105"/>
      <c r="F455" s="105">
        <v>768</v>
      </c>
      <c r="G455" s="105">
        <v>0</v>
      </c>
      <c r="H455" s="105">
        <f t="shared" si="22"/>
        <v>768</v>
      </c>
      <c r="I455" s="107">
        <f t="shared" si="23"/>
        <v>-768</v>
      </c>
      <c r="J455" s="102"/>
    </row>
    <row r="456" spans="1:10" x14ac:dyDescent="0.15">
      <c r="A456" s="108" t="s">
        <v>415</v>
      </c>
      <c r="B456" s="102" t="s">
        <v>1419</v>
      </c>
      <c r="C456" s="103"/>
      <c r="D456" s="104">
        <f t="shared" si="21"/>
        <v>0</v>
      </c>
      <c r="E456" s="105"/>
      <c r="F456" s="105">
        <v>0</v>
      </c>
      <c r="G456" s="105">
        <v>0</v>
      </c>
      <c r="H456" s="105">
        <f t="shared" si="22"/>
        <v>0</v>
      </c>
      <c r="I456" s="107">
        <f t="shared" si="23"/>
        <v>0</v>
      </c>
      <c r="J456" s="102"/>
    </row>
    <row r="457" spans="1:10" x14ac:dyDescent="0.15">
      <c r="A457" s="108" t="s">
        <v>416</v>
      </c>
      <c r="B457" s="102" t="s">
        <v>1420</v>
      </c>
      <c r="C457" s="103"/>
      <c r="D457" s="104">
        <f t="shared" si="21"/>
        <v>0</v>
      </c>
      <c r="E457" s="105"/>
      <c r="F457" s="105">
        <v>32319</v>
      </c>
      <c r="G457" s="105">
        <v>0</v>
      </c>
      <c r="H457" s="105">
        <f t="shared" si="22"/>
        <v>32319</v>
      </c>
      <c r="I457" s="107">
        <f t="shared" si="23"/>
        <v>-32319</v>
      </c>
      <c r="J457" s="102"/>
    </row>
    <row r="458" spans="1:10" x14ac:dyDescent="0.15">
      <c r="A458" s="108" t="s">
        <v>417</v>
      </c>
      <c r="B458" s="102" t="s">
        <v>1421</v>
      </c>
      <c r="C458" s="103"/>
      <c r="D458" s="104">
        <f t="shared" si="21"/>
        <v>0</v>
      </c>
      <c r="E458" s="105"/>
      <c r="F458" s="105">
        <v>1009</v>
      </c>
      <c r="G458" s="105">
        <v>0</v>
      </c>
      <c r="H458" s="105">
        <f t="shared" si="22"/>
        <v>1009</v>
      </c>
      <c r="I458" s="107">
        <f t="shared" si="23"/>
        <v>-1009</v>
      </c>
      <c r="J458" s="102"/>
    </row>
    <row r="459" spans="1:10" x14ac:dyDescent="0.15">
      <c r="A459" s="108" t="s">
        <v>418</v>
      </c>
      <c r="B459" s="102" t="s">
        <v>1422</v>
      </c>
      <c r="C459" s="103"/>
      <c r="D459" s="104">
        <f t="shared" si="21"/>
        <v>0</v>
      </c>
      <c r="E459" s="105"/>
      <c r="F459" s="105">
        <v>0</v>
      </c>
      <c r="G459" s="105">
        <v>0</v>
      </c>
      <c r="H459" s="105">
        <f t="shared" si="22"/>
        <v>0</v>
      </c>
      <c r="I459" s="107">
        <f t="shared" si="23"/>
        <v>0</v>
      </c>
      <c r="J459" s="102"/>
    </row>
    <row r="460" spans="1:10" x14ac:dyDescent="0.15">
      <c r="A460" s="108" t="s">
        <v>419</v>
      </c>
      <c r="B460" s="102" t="s">
        <v>1423</v>
      </c>
      <c r="C460" s="103"/>
      <c r="D460" s="104">
        <f t="shared" si="21"/>
        <v>0</v>
      </c>
      <c r="E460" s="105"/>
      <c r="F460" s="105">
        <v>0</v>
      </c>
      <c r="G460" s="105">
        <v>0</v>
      </c>
      <c r="H460" s="105">
        <f t="shared" si="22"/>
        <v>0</v>
      </c>
      <c r="I460" s="107">
        <f t="shared" si="23"/>
        <v>0</v>
      </c>
      <c r="J460" s="102"/>
    </row>
    <row r="461" spans="1:10" x14ac:dyDescent="0.15">
      <c r="A461" s="108" t="s">
        <v>420</v>
      </c>
      <c r="B461" s="102" t="s">
        <v>1424</v>
      </c>
      <c r="C461" s="103"/>
      <c r="D461" s="104">
        <f t="shared" si="21"/>
        <v>0</v>
      </c>
      <c r="E461" s="105"/>
      <c r="F461" s="105">
        <v>0</v>
      </c>
      <c r="G461" s="105">
        <v>0</v>
      </c>
      <c r="H461" s="105">
        <f t="shared" si="22"/>
        <v>0</v>
      </c>
      <c r="I461" s="107">
        <f t="shared" si="23"/>
        <v>0</v>
      </c>
      <c r="J461" s="102"/>
    </row>
    <row r="462" spans="1:10" x14ac:dyDescent="0.15">
      <c r="A462" s="108" t="s">
        <v>421</v>
      </c>
      <c r="B462" s="102" t="s">
        <v>1425</v>
      </c>
      <c r="C462" s="103"/>
      <c r="D462" s="104">
        <f t="shared" si="21"/>
        <v>0</v>
      </c>
      <c r="E462" s="105"/>
      <c r="F462" s="105">
        <v>507</v>
      </c>
      <c r="G462" s="105">
        <v>0</v>
      </c>
      <c r="H462" s="105">
        <f t="shared" si="22"/>
        <v>507</v>
      </c>
      <c r="I462" s="107">
        <f t="shared" si="23"/>
        <v>-507</v>
      </c>
      <c r="J462" s="102"/>
    </row>
    <row r="463" spans="1:10" x14ac:dyDescent="0.15">
      <c r="A463" s="108" t="s">
        <v>422</v>
      </c>
      <c r="B463" s="102" t="s">
        <v>1426</v>
      </c>
      <c r="C463" s="103">
        <v>0</v>
      </c>
      <c r="D463" s="104">
        <f t="shared" si="21"/>
        <v>0</v>
      </c>
      <c r="E463" s="105">
        <v>0</v>
      </c>
      <c r="F463" s="105">
        <v>0</v>
      </c>
      <c r="G463" s="105">
        <v>0</v>
      </c>
      <c r="H463" s="105">
        <f t="shared" si="22"/>
        <v>0</v>
      </c>
      <c r="I463" s="107">
        <f t="shared" si="23"/>
        <v>0</v>
      </c>
      <c r="J463" s="102" t="s">
        <v>1000</v>
      </c>
    </row>
    <row r="464" spans="1:10" x14ac:dyDescent="0.15">
      <c r="A464" s="108" t="s">
        <v>423</v>
      </c>
      <c r="B464" s="102" t="s">
        <v>1427</v>
      </c>
      <c r="C464" s="103"/>
      <c r="D464" s="104">
        <f t="shared" si="21"/>
        <v>0</v>
      </c>
      <c r="E464" s="105"/>
      <c r="F464" s="105">
        <v>0</v>
      </c>
      <c r="G464" s="105">
        <v>0</v>
      </c>
      <c r="H464" s="105">
        <f t="shared" si="22"/>
        <v>0</v>
      </c>
      <c r="I464" s="107">
        <f t="shared" si="23"/>
        <v>0</v>
      </c>
      <c r="J464" s="102"/>
    </row>
    <row r="465" spans="1:10" x14ac:dyDescent="0.15">
      <c r="A465" s="108" t="s">
        <v>424</v>
      </c>
      <c r="B465" s="102" t="s">
        <v>1428</v>
      </c>
      <c r="C465" s="103"/>
      <c r="D465" s="104">
        <f t="shared" si="21"/>
        <v>0</v>
      </c>
      <c r="E465" s="105"/>
      <c r="F465" s="105">
        <v>536</v>
      </c>
      <c r="G465" s="105">
        <v>0</v>
      </c>
      <c r="H465" s="105">
        <f t="shared" si="22"/>
        <v>536</v>
      </c>
      <c r="I465" s="107">
        <f t="shared" si="23"/>
        <v>-536</v>
      </c>
      <c r="J465" s="102"/>
    </row>
    <row r="466" spans="1:10" x14ac:dyDescent="0.15">
      <c r="A466" s="108" t="s">
        <v>425</v>
      </c>
      <c r="B466" s="102" t="s">
        <v>1429</v>
      </c>
      <c r="C466" s="103"/>
      <c r="D466" s="104">
        <f t="shared" si="21"/>
        <v>0</v>
      </c>
      <c r="E466" s="105"/>
      <c r="F466" s="105">
        <v>10</v>
      </c>
      <c r="G466" s="105">
        <v>0</v>
      </c>
      <c r="H466" s="105">
        <f t="shared" si="22"/>
        <v>10</v>
      </c>
      <c r="I466" s="107">
        <f t="shared" si="23"/>
        <v>-10</v>
      </c>
      <c r="J466" s="102"/>
    </row>
    <row r="467" spans="1:10" x14ac:dyDescent="0.15">
      <c r="A467" s="108" t="s">
        <v>426</v>
      </c>
      <c r="B467" s="102" t="s">
        <v>1430</v>
      </c>
      <c r="C467" s="103"/>
      <c r="D467" s="104">
        <f t="shared" si="21"/>
        <v>0</v>
      </c>
      <c r="E467" s="105"/>
      <c r="F467" s="105">
        <v>0</v>
      </c>
      <c r="G467" s="105">
        <v>0</v>
      </c>
      <c r="H467" s="105">
        <f t="shared" si="22"/>
        <v>0</v>
      </c>
      <c r="I467" s="107">
        <f t="shared" si="23"/>
        <v>0</v>
      </c>
      <c r="J467" s="102"/>
    </row>
    <row r="468" spans="1:10" x14ac:dyDescent="0.15">
      <c r="A468" s="108" t="s">
        <v>427</v>
      </c>
      <c r="B468" s="102" t="s">
        <v>1431</v>
      </c>
      <c r="C468" s="103"/>
      <c r="D468" s="104">
        <f t="shared" si="21"/>
        <v>0</v>
      </c>
      <c r="E468" s="105"/>
      <c r="F468" s="105">
        <v>0</v>
      </c>
      <c r="G468" s="105">
        <v>0</v>
      </c>
      <c r="H468" s="105">
        <f t="shared" si="22"/>
        <v>0</v>
      </c>
      <c r="I468" s="107">
        <f t="shared" si="23"/>
        <v>0</v>
      </c>
      <c r="J468" s="102"/>
    </row>
    <row r="469" spans="1:10" x14ac:dyDescent="0.15">
      <c r="A469" s="108" t="s">
        <v>428</v>
      </c>
      <c r="B469" s="102" t="s">
        <v>1432</v>
      </c>
      <c r="C469" s="103">
        <v>0</v>
      </c>
      <c r="D469" s="104">
        <f t="shared" si="21"/>
        <v>0</v>
      </c>
      <c r="E469" s="105">
        <v>0</v>
      </c>
      <c r="F469" s="105">
        <v>0</v>
      </c>
      <c r="G469" s="105">
        <v>0</v>
      </c>
      <c r="H469" s="105">
        <f t="shared" si="22"/>
        <v>0</v>
      </c>
      <c r="I469" s="107">
        <f t="shared" si="23"/>
        <v>0</v>
      </c>
      <c r="J469" s="102" t="s">
        <v>1000</v>
      </c>
    </row>
    <row r="470" spans="1:10" x14ac:dyDescent="0.15">
      <c r="A470" s="108" t="s">
        <v>429</v>
      </c>
      <c r="B470" s="102" t="s">
        <v>1433</v>
      </c>
      <c r="C470" s="103"/>
      <c r="D470" s="104">
        <f t="shared" si="21"/>
        <v>0</v>
      </c>
      <c r="E470" s="105"/>
      <c r="F470" s="105">
        <v>6949</v>
      </c>
      <c r="G470" s="105">
        <v>0</v>
      </c>
      <c r="H470" s="105">
        <f t="shared" si="22"/>
        <v>6949</v>
      </c>
      <c r="I470" s="107">
        <f t="shared" si="23"/>
        <v>-6949</v>
      </c>
      <c r="J470" s="102"/>
    </row>
    <row r="471" spans="1:10" x14ac:dyDescent="0.15">
      <c r="A471" s="108" t="s">
        <v>430</v>
      </c>
      <c r="B471" s="102" t="s">
        <v>1434</v>
      </c>
      <c r="C471" s="103">
        <v>471.15</v>
      </c>
      <c r="D471" s="104">
        <f t="shared" si="21"/>
        <v>3.6719573741512111E-4</v>
      </c>
      <c r="E471" s="105">
        <v>178</v>
      </c>
      <c r="F471" s="105">
        <v>178</v>
      </c>
      <c r="G471" s="105">
        <v>0</v>
      </c>
      <c r="H471" s="105">
        <f t="shared" si="22"/>
        <v>178</v>
      </c>
      <c r="I471" s="107">
        <f t="shared" si="23"/>
        <v>0</v>
      </c>
      <c r="J471" s="102" t="s">
        <v>1000</v>
      </c>
    </row>
    <row r="472" spans="1:10" x14ac:dyDescent="0.15">
      <c r="A472" s="108" t="s">
        <v>431</v>
      </c>
      <c r="B472" s="102" t="s">
        <v>1435</v>
      </c>
      <c r="C472" s="103"/>
      <c r="D472" s="104">
        <f t="shared" si="21"/>
        <v>0</v>
      </c>
      <c r="E472" s="105"/>
      <c r="F472" s="105">
        <v>0</v>
      </c>
      <c r="G472" s="105">
        <v>0</v>
      </c>
      <c r="H472" s="105">
        <f t="shared" si="22"/>
        <v>0</v>
      </c>
      <c r="I472" s="107">
        <f t="shared" si="23"/>
        <v>0</v>
      </c>
      <c r="J472" s="102"/>
    </row>
    <row r="473" spans="1:10" x14ac:dyDescent="0.15">
      <c r="A473" s="108" t="s">
        <v>432</v>
      </c>
      <c r="B473" s="102" t="s">
        <v>1436</v>
      </c>
      <c r="C473" s="103"/>
      <c r="D473" s="104">
        <f t="shared" si="21"/>
        <v>0</v>
      </c>
      <c r="E473" s="105"/>
      <c r="F473" s="105">
        <v>0</v>
      </c>
      <c r="G473" s="105">
        <v>0</v>
      </c>
      <c r="H473" s="105">
        <f t="shared" si="22"/>
        <v>0</v>
      </c>
      <c r="I473" s="107">
        <f t="shared" si="23"/>
        <v>0</v>
      </c>
      <c r="J473" s="102"/>
    </row>
    <row r="474" spans="1:10" x14ac:dyDescent="0.15">
      <c r="A474" s="108" t="s">
        <v>433</v>
      </c>
      <c r="B474" s="102" t="s">
        <v>1437</v>
      </c>
      <c r="C474" s="103"/>
      <c r="D474" s="104">
        <f t="shared" si="21"/>
        <v>0</v>
      </c>
      <c r="E474" s="105"/>
      <c r="F474" s="105">
        <v>0</v>
      </c>
      <c r="G474" s="105">
        <v>0</v>
      </c>
      <c r="H474" s="105">
        <f t="shared" si="22"/>
        <v>0</v>
      </c>
      <c r="I474" s="107">
        <f t="shared" si="23"/>
        <v>0</v>
      </c>
      <c r="J474" s="102"/>
    </row>
    <row r="475" spans="1:10" x14ac:dyDescent="0.15">
      <c r="A475" s="108" t="s">
        <v>434</v>
      </c>
      <c r="B475" s="102" t="s">
        <v>1438</v>
      </c>
      <c r="C475" s="103"/>
      <c r="D475" s="104">
        <f t="shared" si="21"/>
        <v>0</v>
      </c>
      <c r="E475" s="105"/>
      <c r="F475" s="105">
        <v>0</v>
      </c>
      <c r="G475" s="105">
        <v>0</v>
      </c>
      <c r="H475" s="105">
        <f t="shared" si="22"/>
        <v>0</v>
      </c>
      <c r="I475" s="107">
        <f t="shared" si="23"/>
        <v>0</v>
      </c>
      <c r="J475" s="102"/>
    </row>
    <row r="476" spans="1:10" x14ac:dyDescent="0.15">
      <c r="A476" s="116" t="s">
        <v>435</v>
      </c>
      <c r="B476" s="117" t="s">
        <v>1439</v>
      </c>
      <c r="C476" s="118">
        <v>19491.23</v>
      </c>
      <c r="D476" s="119">
        <f t="shared" si="21"/>
        <v>1.5190696323841095E-2</v>
      </c>
      <c r="E476" s="120">
        <v>3868</v>
      </c>
      <c r="F476" s="120">
        <v>3742</v>
      </c>
      <c r="G476" s="120">
        <v>130</v>
      </c>
      <c r="H476" s="120">
        <f t="shared" si="22"/>
        <v>3872</v>
      </c>
      <c r="I476" s="121">
        <f t="shared" si="23"/>
        <v>126</v>
      </c>
      <c r="J476" s="117" t="s">
        <v>1000</v>
      </c>
    </row>
    <row r="477" spans="1:10" x14ac:dyDescent="0.15">
      <c r="A477" s="108" t="s">
        <v>436</v>
      </c>
      <c r="B477" s="102" t="s">
        <v>1440</v>
      </c>
      <c r="C477" s="103"/>
      <c r="D477" s="104">
        <f t="shared" si="21"/>
        <v>0</v>
      </c>
      <c r="E477" s="105"/>
      <c r="F477" s="105">
        <v>0</v>
      </c>
      <c r="G477" s="105">
        <v>0</v>
      </c>
      <c r="H477" s="105">
        <f t="shared" si="22"/>
        <v>0</v>
      </c>
      <c r="I477" s="107">
        <f t="shared" si="23"/>
        <v>0</v>
      </c>
      <c r="J477" s="102"/>
    </row>
    <row r="478" spans="1:10" x14ac:dyDescent="0.15">
      <c r="A478" s="108" t="s">
        <v>437</v>
      </c>
      <c r="B478" s="102" t="s">
        <v>1441</v>
      </c>
      <c r="C478" s="103">
        <v>359.04</v>
      </c>
      <c r="D478" s="104">
        <f t="shared" si="21"/>
        <v>2.798216227560758E-4</v>
      </c>
      <c r="E478" s="105">
        <v>408</v>
      </c>
      <c r="F478" s="105">
        <v>520</v>
      </c>
      <c r="G478" s="105">
        <v>72</v>
      </c>
      <c r="H478" s="105">
        <f t="shared" si="22"/>
        <v>592</v>
      </c>
      <c r="I478" s="107">
        <f t="shared" si="23"/>
        <v>-112</v>
      </c>
      <c r="J478" s="102" t="s">
        <v>1000</v>
      </c>
    </row>
    <row r="479" spans="1:10" x14ac:dyDescent="0.15">
      <c r="A479" s="108" t="s">
        <v>438</v>
      </c>
      <c r="B479" s="102" t="s">
        <v>1442</v>
      </c>
      <c r="C479" s="103">
        <v>0</v>
      </c>
      <c r="D479" s="104">
        <f t="shared" si="21"/>
        <v>0</v>
      </c>
      <c r="E479" s="105">
        <v>0</v>
      </c>
      <c r="F479" s="105">
        <v>0</v>
      </c>
      <c r="G479" s="105">
        <v>0</v>
      </c>
      <c r="H479" s="105">
        <f t="shared" si="22"/>
        <v>0</v>
      </c>
      <c r="I479" s="107">
        <f t="shared" si="23"/>
        <v>0</v>
      </c>
      <c r="J479" s="102" t="s">
        <v>1000</v>
      </c>
    </row>
    <row r="480" spans="1:10" x14ac:dyDescent="0.15">
      <c r="A480" s="108" t="s">
        <v>439</v>
      </c>
      <c r="B480" s="102" t="s">
        <v>1443</v>
      </c>
      <c r="C480" s="103"/>
      <c r="D480" s="104">
        <f t="shared" si="21"/>
        <v>0</v>
      </c>
      <c r="E480" s="105"/>
      <c r="F480" s="105">
        <v>0</v>
      </c>
      <c r="G480" s="105">
        <v>0</v>
      </c>
      <c r="H480" s="105">
        <f t="shared" si="22"/>
        <v>0</v>
      </c>
      <c r="I480" s="107">
        <f t="shared" si="23"/>
        <v>0</v>
      </c>
      <c r="J480" s="102"/>
    </row>
    <row r="481" spans="1:10" x14ac:dyDescent="0.15">
      <c r="A481" s="108" t="s">
        <v>440</v>
      </c>
      <c r="B481" s="102" t="s">
        <v>1444</v>
      </c>
      <c r="C481" s="103"/>
      <c r="D481" s="104">
        <f t="shared" si="21"/>
        <v>0</v>
      </c>
      <c r="E481" s="105"/>
      <c r="F481" s="105">
        <v>20619</v>
      </c>
      <c r="G481" s="105">
        <v>0</v>
      </c>
      <c r="H481" s="105">
        <f t="shared" si="22"/>
        <v>20619</v>
      </c>
      <c r="I481" s="107">
        <f t="shared" si="23"/>
        <v>-20619</v>
      </c>
      <c r="J481" s="102"/>
    </row>
    <row r="482" spans="1:10" x14ac:dyDescent="0.15">
      <c r="A482" s="108" t="s">
        <v>441</v>
      </c>
      <c r="B482" s="102" t="s">
        <v>1445</v>
      </c>
      <c r="C482" s="103"/>
      <c r="D482" s="104">
        <f t="shared" si="21"/>
        <v>0</v>
      </c>
      <c r="E482" s="105"/>
      <c r="F482" s="105">
        <v>12840</v>
      </c>
      <c r="G482" s="105">
        <v>0</v>
      </c>
      <c r="H482" s="105">
        <f t="shared" si="22"/>
        <v>12840</v>
      </c>
      <c r="I482" s="107">
        <f t="shared" si="23"/>
        <v>-12840</v>
      </c>
      <c r="J482" s="102"/>
    </row>
    <row r="483" spans="1:10" x14ac:dyDescent="0.15">
      <c r="A483" s="108" t="s">
        <v>442</v>
      </c>
      <c r="B483" s="102" t="s">
        <v>1446</v>
      </c>
      <c r="C483" s="103"/>
      <c r="D483" s="104">
        <f t="shared" si="21"/>
        <v>0</v>
      </c>
      <c r="E483" s="105"/>
      <c r="F483" s="105">
        <v>0</v>
      </c>
      <c r="G483" s="105">
        <v>0</v>
      </c>
      <c r="H483" s="105">
        <f t="shared" si="22"/>
        <v>0</v>
      </c>
      <c r="I483" s="107">
        <f t="shared" si="23"/>
        <v>0</v>
      </c>
      <c r="J483" s="102"/>
    </row>
    <row r="484" spans="1:10" x14ac:dyDescent="0.15">
      <c r="A484" s="108" t="s">
        <v>450</v>
      </c>
      <c r="B484" s="102" t="s">
        <v>1447</v>
      </c>
      <c r="C484" s="103"/>
      <c r="D484" s="104">
        <f t="shared" si="21"/>
        <v>0</v>
      </c>
      <c r="E484" s="105"/>
      <c r="F484" s="105">
        <v>20635</v>
      </c>
      <c r="G484" s="105">
        <v>0</v>
      </c>
      <c r="H484" s="105">
        <f t="shared" si="22"/>
        <v>20635</v>
      </c>
      <c r="I484" s="107">
        <f t="shared" si="23"/>
        <v>-20635</v>
      </c>
      <c r="J484" s="102"/>
    </row>
    <row r="485" spans="1:10" x14ac:dyDescent="0.15">
      <c r="A485" s="108" t="s">
        <v>451</v>
      </c>
      <c r="B485" s="102" t="s">
        <v>1448</v>
      </c>
      <c r="C485" s="103">
        <v>6301.89</v>
      </c>
      <c r="D485" s="104">
        <f t="shared" si="21"/>
        <v>4.9114446474774016E-3</v>
      </c>
      <c r="E485" s="105">
        <v>1268</v>
      </c>
      <c r="F485" s="105">
        <v>1268</v>
      </c>
      <c r="G485" s="105">
        <v>0</v>
      </c>
      <c r="H485" s="105">
        <f t="shared" si="22"/>
        <v>1268</v>
      </c>
      <c r="I485" s="107">
        <f t="shared" si="23"/>
        <v>0</v>
      </c>
      <c r="J485" s="102" t="s">
        <v>1000</v>
      </c>
    </row>
    <row r="486" spans="1:10" x14ac:dyDescent="0.15">
      <c r="A486" s="108" t="s">
        <v>452</v>
      </c>
      <c r="B486" s="102"/>
      <c r="C486" s="103"/>
      <c r="D486" s="104">
        <f t="shared" si="21"/>
        <v>0</v>
      </c>
      <c r="E486" s="105"/>
      <c r="F486" s="105">
        <v>0</v>
      </c>
      <c r="G486" s="105">
        <v>0</v>
      </c>
      <c r="H486" s="105">
        <f t="shared" si="22"/>
        <v>0</v>
      </c>
      <c r="I486" s="107">
        <f t="shared" si="23"/>
        <v>0</v>
      </c>
      <c r="J486" s="102"/>
    </row>
    <row r="487" spans="1:10" x14ac:dyDescent="0.15">
      <c r="A487" s="108" t="s">
        <v>453</v>
      </c>
      <c r="B487" s="102" t="s">
        <v>1449</v>
      </c>
      <c r="C487" s="103"/>
      <c r="D487" s="104">
        <f t="shared" si="21"/>
        <v>0</v>
      </c>
      <c r="E487" s="105"/>
      <c r="F487" s="105">
        <v>7174</v>
      </c>
      <c r="G487" s="105">
        <v>0</v>
      </c>
      <c r="H487" s="105">
        <f t="shared" si="22"/>
        <v>7174</v>
      </c>
      <c r="I487" s="107">
        <f t="shared" si="23"/>
        <v>-7174</v>
      </c>
      <c r="J487" s="102"/>
    </row>
    <row r="488" spans="1:10" x14ac:dyDescent="0.15">
      <c r="A488" s="108" t="s">
        <v>454</v>
      </c>
      <c r="B488" s="102" t="s">
        <v>1450</v>
      </c>
      <c r="C488" s="103"/>
      <c r="D488" s="104">
        <f t="shared" si="21"/>
        <v>0</v>
      </c>
      <c r="E488" s="105"/>
      <c r="F488" s="105">
        <v>4976</v>
      </c>
      <c r="G488" s="105">
        <v>0</v>
      </c>
      <c r="H488" s="105">
        <f t="shared" si="22"/>
        <v>4976</v>
      </c>
      <c r="I488" s="107">
        <f t="shared" si="23"/>
        <v>-4976</v>
      </c>
      <c r="J488" s="102"/>
    </row>
    <row r="489" spans="1:10" x14ac:dyDescent="0.15">
      <c r="A489" s="108" t="s">
        <v>455</v>
      </c>
      <c r="B489" s="102" t="s">
        <v>1451</v>
      </c>
      <c r="C489" s="103"/>
      <c r="D489" s="104">
        <f t="shared" si="21"/>
        <v>0</v>
      </c>
      <c r="E489" s="105"/>
      <c r="F489" s="105">
        <v>700</v>
      </c>
      <c r="G489" s="105">
        <v>0</v>
      </c>
      <c r="H489" s="105">
        <f t="shared" si="22"/>
        <v>700</v>
      </c>
      <c r="I489" s="107">
        <f t="shared" si="23"/>
        <v>-700</v>
      </c>
      <c r="J489" s="102"/>
    </row>
    <row r="490" spans="1:10" x14ac:dyDescent="0.15">
      <c r="A490" s="108" t="s">
        <v>456</v>
      </c>
      <c r="B490" s="102" t="s">
        <v>1452</v>
      </c>
      <c r="C490" s="103"/>
      <c r="D490" s="104">
        <f t="shared" si="21"/>
        <v>0</v>
      </c>
      <c r="E490" s="105"/>
      <c r="F490" s="105">
        <v>1775</v>
      </c>
      <c r="G490" s="105">
        <v>0</v>
      </c>
      <c r="H490" s="105">
        <f t="shared" si="22"/>
        <v>1775</v>
      </c>
      <c r="I490" s="107">
        <f t="shared" si="23"/>
        <v>-1775</v>
      </c>
      <c r="J490" s="102"/>
    </row>
    <row r="491" spans="1:10" x14ac:dyDescent="0.15">
      <c r="A491" s="108" t="s">
        <v>457</v>
      </c>
      <c r="B491" s="102" t="s">
        <v>1453</v>
      </c>
      <c r="C491" s="103"/>
      <c r="D491" s="104">
        <f t="shared" si="21"/>
        <v>0</v>
      </c>
      <c r="E491" s="105"/>
      <c r="F491" s="105">
        <v>6357</v>
      </c>
      <c r="G491" s="105">
        <v>0</v>
      </c>
      <c r="H491" s="105">
        <f t="shared" si="22"/>
        <v>6357</v>
      </c>
      <c r="I491" s="107">
        <f t="shared" si="23"/>
        <v>-6357</v>
      </c>
      <c r="J491" s="102"/>
    </row>
    <row r="492" spans="1:10" x14ac:dyDescent="0.15">
      <c r="A492" s="108" t="s">
        <v>458</v>
      </c>
      <c r="B492" s="102" t="s">
        <v>1454</v>
      </c>
      <c r="C492" s="103"/>
      <c r="D492" s="104">
        <f t="shared" si="21"/>
        <v>0</v>
      </c>
      <c r="E492" s="105"/>
      <c r="F492" s="105">
        <v>1912</v>
      </c>
      <c r="G492" s="105">
        <v>0</v>
      </c>
      <c r="H492" s="105">
        <f t="shared" si="22"/>
        <v>1912</v>
      </c>
      <c r="I492" s="107">
        <f t="shared" si="23"/>
        <v>-1912</v>
      </c>
      <c r="J492" s="102"/>
    </row>
    <row r="493" spans="1:10" x14ac:dyDescent="0.15">
      <c r="A493" s="108" t="s">
        <v>459</v>
      </c>
      <c r="B493" s="102" t="s">
        <v>1455</v>
      </c>
      <c r="C493" s="103"/>
      <c r="D493" s="104">
        <f t="shared" si="21"/>
        <v>0</v>
      </c>
      <c r="E493" s="105"/>
      <c r="F493" s="105">
        <v>9634</v>
      </c>
      <c r="G493" s="105">
        <v>0</v>
      </c>
      <c r="H493" s="105">
        <f t="shared" si="22"/>
        <v>9634</v>
      </c>
      <c r="I493" s="107">
        <f t="shared" si="23"/>
        <v>-9634</v>
      </c>
      <c r="J493" s="102"/>
    </row>
    <row r="494" spans="1:10" x14ac:dyDescent="0.15">
      <c r="A494" s="108" t="s">
        <v>460</v>
      </c>
      <c r="B494" s="102" t="s">
        <v>1456</v>
      </c>
      <c r="C494" s="103"/>
      <c r="D494" s="104">
        <f t="shared" si="21"/>
        <v>0</v>
      </c>
      <c r="E494" s="105"/>
      <c r="F494" s="105">
        <v>2528</v>
      </c>
      <c r="G494" s="105">
        <v>0</v>
      </c>
      <c r="H494" s="105">
        <f t="shared" si="22"/>
        <v>2528</v>
      </c>
      <c r="I494" s="107">
        <f t="shared" si="23"/>
        <v>-2528</v>
      </c>
      <c r="J494" s="102"/>
    </row>
    <row r="495" spans="1:10" x14ac:dyDescent="0.15">
      <c r="A495" s="108" t="s">
        <v>461</v>
      </c>
      <c r="B495" s="102" t="s">
        <v>1457</v>
      </c>
      <c r="C495" s="103">
        <v>85.59</v>
      </c>
      <c r="D495" s="104">
        <f t="shared" si="21"/>
        <v>6.6705472069107972E-5</v>
      </c>
      <c r="E495" s="105">
        <v>8</v>
      </c>
      <c r="F495" s="105">
        <v>34</v>
      </c>
      <c r="G495" s="105">
        <v>8</v>
      </c>
      <c r="H495" s="105">
        <f t="shared" si="22"/>
        <v>42</v>
      </c>
      <c r="I495" s="107">
        <f t="shared" si="23"/>
        <v>-26</v>
      </c>
      <c r="J495" s="102" t="s">
        <v>1000</v>
      </c>
    </row>
    <row r="496" spans="1:10" x14ac:dyDescent="0.15">
      <c r="A496" s="108" t="s">
        <v>462</v>
      </c>
      <c r="B496" s="102" t="s">
        <v>1458</v>
      </c>
      <c r="C496" s="103">
        <v>15324.71</v>
      </c>
      <c r="D496" s="104">
        <f t="shared" si="21"/>
        <v>1.1943474878749614E-2</v>
      </c>
      <c r="E496" s="105">
        <v>1443</v>
      </c>
      <c r="F496" s="105">
        <v>1116</v>
      </c>
      <c r="G496" s="105">
        <v>372</v>
      </c>
      <c r="H496" s="105">
        <f t="shared" si="22"/>
        <v>1488</v>
      </c>
      <c r="I496" s="107">
        <f t="shared" si="23"/>
        <v>327</v>
      </c>
      <c r="J496" s="102" t="s">
        <v>1000</v>
      </c>
    </row>
    <row r="497" spans="1:10" x14ac:dyDescent="0.15">
      <c r="A497" s="108" t="s">
        <v>463</v>
      </c>
      <c r="B497" s="102" t="s">
        <v>1459</v>
      </c>
      <c r="C497" s="103">
        <v>78856.53</v>
      </c>
      <c r="D497" s="104">
        <f t="shared" si="21"/>
        <v>6.1457670982378483E-2</v>
      </c>
      <c r="E497" s="105">
        <v>7078</v>
      </c>
      <c r="F497" s="105">
        <v>6534</v>
      </c>
      <c r="G497" s="105">
        <v>548</v>
      </c>
      <c r="H497" s="105">
        <f t="shared" si="22"/>
        <v>7082</v>
      </c>
      <c r="I497" s="107">
        <f t="shared" si="23"/>
        <v>544</v>
      </c>
      <c r="J497" s="102" t="s">
        <v>1000</v>
      </c>
    </row>
    <row r="498" spans="1:10" x14ac:dyDescent="0.15">
      <c r="A498" s="108" t="s">
        <v>464</v>
      </c>
      <c r="B498" s="102" t="s">
        <v>1460</v>
      </c>
      <c r="C498" s="103"/>
      <c r="D498" s="104">
        <f t="shared" si="21"/>
        <v>0</v>
      </c>
      <c r="E498" s="105"/>
      <c r="F498" s="105">
        <v>715.3</v>
      </c>
      <c r="G498" s="105">
        <v>0</v>
      </c>
      <c r="H498" s="105">
        <f t="shared" si="22"/>
        <v>715.3</v>
      </c>
      <c r="I498" s="107">
        <f t="shared" si="23"/>
        <v>-715.3</v>
      </c>
      <c r="J498" s="102"/>
    </row>
    <row r="499" spans="1:10" x14ac:dyDescent="0.15">
      <c r="A499" s="108" t="s">
        <v>465</v>
      </c>
      <c r="B499" s="102" t="s">
        <v>1461</v>
      </c>
      <c r="C499" s="103">
        <v>0</v>
      </c>
      <c r="D499" s="104">
        <f t="shared" si="21"/>
        <v>0</v>
      </c>
      <c r="E499" s="105">
        <v>0</v>
      </c>
      <c r="F499" s="105">
        <v>0</v>
      </c>
      <c r="G499" s="105">
        <v>0</v>
      </c>
      <c r="H499" s="105">
        <f t="shared" si="22"/>
        <v>0</v>
      </c>
      <c r="I499" s="107">
        <f t="shared" si="23"/>
        <v>0</v>
      </c>
      <c r="J499" s="102" t="s">
        <v>1000</v>
      </c>
    </row>
    <row r="500" spans="1:10" x14ac:dyDescent="0.15">
      <c r="A500" s="108" t="s">
        <v>466</v>
      </c>
      <c r="B500" s="102" t="s">
        <v>1462</v>
      </c>
      <c r="C500" s="103"/>
      <c r="D500" s="104">
        <f t="shared" si="21"/>
        <v>0</v>
      </c>
      <c r="E500" s="105"/>
      <c r="F500" s="105">
        <v>124.36</v>
      </c>
      <c r="G500" s="105">
        <v>0</v>
      </c>
      <c r="H500" s="105">
        <f t="shared" si="22"/>
        <v>124.36</v>
      </c>
      <c r="I500" s="107">
        <f t="shared" si="23"/>
        <v>-124.36</v>
      </c>
      <c r="J500" s="102"/>
    </row>
    <row r="501" spans="1:10" x14ac:dyDescent="0.15">
      <c r="A501" s="108" t="s">
        <v>467</v>
      </c>
      <c r="B501" s="102" t="s">
        <v>1463</v>
      </c>
      <c r="C501" s="103"/>
      <c r="D501" s="104">
        <f t="shared" si="21"/>
        <v>0</v>
      </c>
      <c r="E501" s="105"/>
      <c r="F501" s="105">
        <v>21.99</v>
      </c>
      <c r="G501" s="105">
        <v>0</v>
      </c>
      <c r="H501" s="105">
        <f t="shared" si="22"/>
        <v>21.99</v>
      </c>
      <c r="I501" s="107">
        <f t="shared" si="23"/>
        <v>-21.99</v>
      </c>
      <c r="J501" s="102"/>
    </row>
    <row r="502" spans="1:10" x14ac:dyDescent="0.15">
      <c r="A502" s="108" t="s">
        <v>468</v>
      </c>
      <c r="B502" s="102" t="s">
        <v>1464</v>
      </c>
      <c r="C502" s="103"/>
      <c r="D502" s="104">
        <f t="shared" si="21"/>
        <v>0</v>
      </c>
      <c r="E502" s="105"/>
      <c r="F502" s="105">
        <v>0</v>
      </c>
      <c r="G502" s="105">
        <v>0</v>
      </c>
      <c r="H502" s="105">
        <f t="shared" si="22"/>
        <v>0</v>
      </c>
      <c r="I502" s="107">
        <f t="shared" si="23"/>
        <v>0</v>
      </c>
      <c r="J502" s="102"/>
    </row>
    <row r="503" spans="1:10" x14ac:dyDescent="0.15">
      <c r="A503" s="108" t="s">
        <v>469</v>
      </c>
      <c r="B503" s="102" t="s">
        <v>1465</v>
      </c>
      <c r="C503" s="103"/>
      <c r="D503" s="104">
        <f t="shared" si="21"/>
        <v>0</v>
      </c>
      <c r="E503" s="105"/>
      <c r="F503" s="105">
        <v>274</v>
      </c>
      <c r="G503" s="105">
        <v>0</v>
      </c>
      <c r="H503" s="105">
        <f t="shared" si="22"/>
        <v>274</v>
      </c>
      <c r="I503" s="107">
        <f t="shared" si="23"/>
        <v>-274</v>
      </c>
      <c r="J503" s="102"/>
    </row>
    <row r="504" spans="1:10" x14ac:dyDescent="0.15">
      <c r="A504" s="108" t="s">
        <v>470</v>
      </c>
      <c r="B504" s="102" t="s">
        <v>1466</v>
      </c>
      <c r="C504" s="103"/>
      <c r="D504" s="104">
        <f t="shared" si="21"/>
        <v>0</v>
      </c>
      <c r="E504" s="105"/>
      <c r="F504" s="105">
        <v>58.5</v>
      </c>
      <c r="G504" s="105">
        <v>0</v>
      </c>
      <c r="H504" s="105">
        <f t="shared" si="22"/>
        <v>58.5</v>
      </c>
      <c r="I504" s="107">
        <f t="shared" si="23"/>
        <v>-58.5</v>
      </c>
      <c r="J504" s="102"/>
    </row>
    <row r="505" spans="1:10" x14ac:dyDescent="0.15">
      <c r="A505" s="108" t="s">
        <v>471</v>
      </c>
      <c r="B505" s="102" t="s">
        <v>1467</v>
      </c>
      <c r="C505" s="103"/>
      <c r="D505" s="104">
        <f t="shared" si="21"/>
        <v>0</v>
      </c>
      <c r="E505" s="105"/>
      <c r="F505" s="105">
        <v>0</v>
      </c>
      <c r="G505" s="105">
        <v>0</v>
      </c>
      <c r="H505" s="105">
        <f t="shared" si="22"/>
        <v>0</v>
      </c>
      <c r="I505" s="107">
        <f t="shared" si="23"/>
        <v>0</v>
      </c>
      <c r="J505" s="102"/>
    </row>
    <row r="506" spans="1:10" x14ac:dyDescent="0.15">
      <c r="A506" s="108" t="s">
        <v>472</v>
      </c>
      <c r="B506" s="102" t="s">
        <v>1468</v>
      </c>
      <c r="C506" s="103"/>
      <c r="D506" s="104">
        <f t="shared" si="21"/>
        <v>0</v>
      </c>
      <c r="E506" s="105"/>
      <c r="F506" s="105">
        <v>0</v>
      </c>
      <c r="G506" s="105">
        <v>0</v>
      </c>
      <c r="H506" s="105">
        <f t="shared" si="22"/>
        <v>0</v>
      </c>
      <c r="I506" s="107">
        <f t="shared" si="23"/>
        <v>0</v>
      </c>
      <c r="J506" s="102"/>
    </row>
    <row r="507" spans="1:10" x14ac:dyDescent="0.15">
      <c r="A507" s="108" t="s">
        <v>473</v>
      </c>
      <c r="B507" s="102" t="s">
        <v>1469</v>
      </c>
      <c r="C507" s="103"/>
      <c r="D507" s="104">
        <f t="shared" si="21"/>
        <v>0</v>
      </c>
      <c r="E507" s="105"/>
      <c r="F507" s="105">
        <v>45.2</v>
      </c>
      <c r="G507" s="105">
        <v>0</v>
      </c>
      <c r="H507" s="105">
        <f t="shared" si="22"/>
        <v>45.2</v>
      </c>
      <c r="I507" s="107">
        <f t="shared" si="23"/>
        <v>-45.2</v>
      </c>
      <c r="J507" s="102"/>
    </row>
    <row r="508" spans="1:10" x14ac:dyDescent="0.15">
      <c r="A508" s="108" t="s">
        <v>474</v>
      </c>
      <c r="B508" s="102" t="s">
        <v>1470</v>
      </c>
      <c r="C508" s="103"/>
      <c r="D508" s="104">
        <f t="shared" si="21"/>
        <v>0</v>
      </c>
      <c r="E508" s="105"/>
      <c r="F508" s="105">
        <v>2</v>
      </c>
      <c r="G508" s="105">
        <v>0</v>
      </c>
      <c r="H508" s="105">
        <f t="shared" si="22"/>
        <v>2</v>
      </c>
      <c r="I508" s="107">
        <f t="shared" si="23"/>
        <v>-2</v>
      </c>
      <c r="J508" s="102"/>
    </row>
    <row r="509" spans="1:10" x14ac:dyDescent="0.15">
      <c r="A509" s="108" t="s">
        <v>475</v>
      </c>
      <c r="B509" s="102" t="s">
        <v>1471</v>
      </c>
      <c r="C509" s="103"/>
      <c r="D509" s="104">
        <f t="shared" si="21"/>
        <v>0</v>
      </c>
      <c r="E509" s="105"/>
      <c r="F509" s="105">
        <v>0</v>
      </c>
      <c r="G509" s="105">
        <v>0</v>
      </c>
      <c r="H509" s="105">
        <f t="shared" si="22"/>
        <v>0</v>
      </c>
      <c r="I509" s="107">
        <f t="shared" si="23"/>
        <v>0</v>
      </c>
      <c r="J509" s="102"/>
    </row>
    <row r="510" spans="1:10" x14ac:dyDescent="0.15">
      <c r="A510" s="108" t="s">
        <v>476</v>
      </c>
      <c r="B510" s="102" t="s">
        <v>1472</v>
      </c>
      <c r="C510" s="103"/>
      <c r="D510" s="104">
        <f t="shared" si="21"/>
        <v>0</v>
      </c>
      <c r="E510" s="105"/>
      <c r="F510" s="105">
        <v>44</v>
      </c>
      <c r="G510" s="105">
        <v>0</v>
      </c>
      <c r="H510" s="105">
        <f t="shared" si="22"/>
        <v>44</v>
      </c>
      <c r="I510" s="107">
        <f t="shared" si="23"/>
        <v>-44</v>
      </c>
      <c r="J510" s="102"/>
    </row>
    <row r="511" spans="1:10" x14ac:dyDescent="0.15">
      <c r="A511" s="108" t="s">
        <v>477</v>
      </c>
      <c r="B511" s="102" t="s">
        <v>1473</v>
      </c>
      <c r="C511" s="103"/>
      <c r="D511" s="104">
        <f t="shared" si="21"/>
        <v>0</v>
      </c>
      <c r="E511" s="105"/>
      <c r="F511" s="105">
        <v>328</v>
      </c>
      <c r="G511" s="105">
        <v>0</v>
      </c>
      <c r="H511" s="105">
        <f t="shared" si="22"/>
        <v>328</v>
      </c>
      <c r="I511" s="107">
        <f t="shared" si="23"/>
        <v>-328</v>
      </c>
      <c r="J511" s="102"/>
    </row>
    <row r="512" spans="1:10" x14ac:dyDescent="0.15">
      <c r="A512" s="108" t="s">
        <v>478</v>
      </c>
      <c r="B512" s="102" t="s">
        <v>1474</v>
      </c>
      <c r="C512" s="103"/>
      <c r="D512" s="104">
        <f t="shared" si="21"/>
        <v>0</v>
      </c>
      <c r="E512" s="105"/>
      <c r="F512" s="105">
        <v>607</v>
      </c>
      <c r="G512" s="105">
        <v>0</v>
      </c>
      <c r="H512" s="105">
        <f t="shared" si="22"/>
        <v>607</v>
      </c>
      <c r="I512" s="107">
        <f t="shared" si="23"/>
        <v>-607</v>
      </c>
      <c r="J512" s="102"/>
    </row>
    <row r="513" spans="1:10" x14ac:dyDescent="0.15">
      <c r="A513" s="108" t="s">
        <v>479</v>
      </c>
      <c r="B513" s="102" t="s">
        <v>1475</v>
      </c>
      <c r="C513" s="103"/>
      <c r="D513" s="104">
        <f t="shared" si="21"/>
        <v>0</v>
      </c>
      <c r="E513" s="105"/>
      <c r="F513" s="105">
        <v>1301</v>
      </c>
      <c r="G513" s="105">
        <v>0</v>
      </c>
      <c r="H513" s="105">
        <f t="shared" si="22"/>
        <v>1301</v>
      </c>
      <c r="I513" s="107">
        <f t="shared" si="23"/>
        <v>-1301</v>
      </c>
      <c r="J513" s="102"/>
    </row>
    <row r="514" spans="1:10" x14ac:dyDescent="0.15">
      <c r="A514" s="108" t="s">
        <v>480</v>
      </c>
      <c r="B514" s="102" t="s">
        <v>1476</v>
      </c>
      <c r="C514" s="103"/>
      <c r="D514" s="104">
        <f t="shared" si="21"/>
        <v>0</v>
      </c>
      <c r="E514" s="105"/>
      <c r="F514" s="105">
        <v>690</v>
      </c>
      <c r="G514" s="105">
        <v>0</v>
      </c>
      <c r="H514" s="105">
        <f t="shared" si="22"/>
        <v>690</v>
      </c>
      <c r="I514" s="107">
        <f t="shared" si="23"/>
        <v>-690</v>
      </c>
      <c r="J514" s="102"/>
    </row>
    <row r="515" spans="1:10" x14ac:dyDescent="0.15">
      <c r="A515" s="108" t="s">
        <v>481</v>
      </c>
      <c r="B515" s="102" t="s">
        <v>1477</v>
      </c>
      <c r="C515" s="103"/>
      <c r="D515" s="104">
        <f t="shared" ref="D515:D578" si="24">C515/1283103.13</f>
        <v>0</v>
      </c>
      <c r="E515" s="105"/>
      <c r="F515" s="105">
        <v>1300</v>
      </c>
      <c r="G515" s="105">
        <v>0</v>
      </c>
      <c r="H515" s="105">
        <f t="shared" ref="H515:H578" si="25">(ROUND(G515,2) + ROUND(F515,2))</f>
        <v>1300</v>
      </c>
      <c r="I515" s="107">
        <f t="shared" ref="I515:I578" si="26">(ROUND(E515,2)- ROUND(F515,2))</f>
        <v>-1300</v>
      </c>
      <c r="J515" s="102"/>
    </row>
    <row r="516" spans="1:10" x14ac:dyDescent="0.15">
      <c r="A516" s="108" t="s">
        <v>482</v>
      </c>
      <c r="B516" s="102" t="s">
        <v>1478</v>
      </c>
      <c r="C516" s="103"/>
      <c r="D516" s="104">
        <f t="shared" si="24"/>
        <v>0</v>
      </c>
      <c r="E516" s="105"/>
      <c r="F516" s="105">
        <v>612</v>
      </c>
      <c r="G516" s="105">
        <v>0</v>
      </c>
      <c r="H516" s="105">
        <f t="shared" si="25"/>
        <v>612</v>
      </c>
      <c r="I516" s="107">
        <f t="shared" si="26"/>
        <v>-612</v>
      </c>
      <c r="J516" s="102"/>
    </row>
    <row r="517" spans="1:10" x14ac:dyDescent="0.15">
      <c r="A517" s="108" t="s">
        <v>483</v>
      </c>
      <c r="B517" s="102" t="s">
        <v>1479</v>
      </c>
      <c r="C517" s="103"/>
      <c r="D517" s="104">
        <f t="shared" si="24"/>
        <v>0</v>
      </c>
      <c r="E517" s="105"/>
      <c r="F517" s="105">
        <v>1313</v>
      </c>
      <c r="G517" s="105">
        <v>0</v>
      </c>
      <c r="H517" s="105">
        <f t="shared" si="25"/>
        <v>1313</v>
      </c>
      <c r="I517" s="107">
        <f t="shared" si="26"/>
        <v>-1313</v>
      </c>
      <c r="J517" s="102"/>
    </row>
    <row r="518" spans="1:10" x14ac:dyDescent="0.15">
      <c r="A518" s="108" t="s">
        <v>484</v>
      </c>
      <c r="B518" s="102" t="s">
        <v>1480</v>
      </c>
      <c r="C518" s="103"/>
      <c r="D518" s="104">
        <f t="shared" si="24"/>
        <v>0</v>
      </c>
      <c r="E518" s="105"/>
      <c r="F518" s="105">
        <v>0</v>
      </c>
      <c r="G518" s="105">
        <v>0</v>
      </c>
      <c r="H518" s="105">
        <f t="shared" si="25"/>
        <v>0</v>
      </c>
      <c r="I518" s="107">
        <f t="shared" si="26"/>
        <v>0</v>
      </c>
      <c r="J518" s="102"/>
    </row>
    <row r="519" spans="1:10" x14ac:dyDescent="0.15">
      <c r="A519" s="108" t="s">
        <v>485</v>
      </c>
      <c r="B519" s="102" t="s">
        <v>1481</v>
      </c>
      <c r="C519" s="103"/>
      <c r="D519" s="104">
        <f t="shared" si="24"/>
        <v>0</v>
      </c>
      <c r="E519" s="105"/>
      <c r="F519" s="105">
        <v>0</v>
      </c>
      <c r="G519" s="105">
        <v>0</v>
      </c>
      <c r="H519" s="105">
        <f t="shared" si="25"/>
        <v>0</v>
      </c>
      <c r="I519" s="107">
        <f t="shared" si="26"/>
        <v>0</v>
      </c>
      <c r="J519" s="102"/>
    </row>
    <row r="520" spans="1:10" x14ac:dyDescent="0.15">
      <c r="A520" s="108" t="s">
        <v>486</v>
      </c>
      <c r="B520" s="102" t="s">
        <v>1482</v>
      </c>
      <c r="C520" s="103"/>
      <c r="D520" s="104">
        <f t="shared" si="24"/>
        <v>0</v>
      </c>
      <c r="E520" s="105"/>
      <c r="F520" s="105">
        <v>0</v>
      </c>
      <c r="G520" s="105">
        <v>0</v>
      </c>
      <c r="H520" s="105">
        <f t="shared" si="25"/>
        <v>0</v>
      </c>
      <c r="I520" s="107">
        <f t="shared" si="26"/>
        <v>0</v>
      </c>
      <c r="J520" s="102"/>
    </row>
    <row r="521" spans="1:10" x14ac:dyDescent="0.15">
      <c r="A521" s="108" t="s">
        <v>487</v>
      </c>
      <c r="B521" s="102" t="s">
        <v>1483</v>
      </c>
      <c r="C521" s="103"/>
      <c r="D521" s="104">
        <f t="shared" si="24"/>
        <v>0</v>
      </c>
      <c r="E521" s="105"/>
      <c r="F521" s="105">
        <v>0</v>
      </c>
      <c r="G521" s="105">
        <v>0</v>
      </c>
      <c r="H521" s="105">
        <f t="shared" si="25"/>
        <v>0</v>
      </c>
      <c r="I521" s="107">
        <f t="shared" si="26"/>
        <v>0</v>
      </c>
      <c r="J521" s="102"/>
    </row>
    <row r="522" spans="1:10" x14ac:dyDescent="0.15">
      <c r="A522" s="108" t="s">
        <v>488</v>
      </c>
      <c r="B522" s="102" t="s">
        <v>1484</v>
      </c>
      <c r="C522" s="103"/>
      <c r="D522" s="104">
        <f t="shared" si="24"/>
        <v>0</v>
      </c>
      <c r="E522" s="105"/>
      <c r="F522" s="105">
        <v>0</v>
      </c>
      <c r="G522" s="105">
        <v>0</v>
      </c>
      <c r="H522" s="105">
        <f t="shared" si="25"/>
        <v>0</v>
      </c>
      <c r="I522" s="107">
        <f t="shared" si="26"/>
        <v>0</v>
      </c>
      <c r="J522" s="102"/>
    </row>
    <row r="523" spans="1:10" x14ac:dyDescent="0.15">
      <c r="A523" s="108" t="s">
        <v>489</v>
      </c>
      <c r="B523" s="102" t="s">
        <v>1485</v>
      </c>
      <c r="C523" s="103"/>
      <c r="D523" s="104">
        <f t="shared" si="24"/>
        <v>0</v>
      </c>
      <c r="E523" s="105"/>
      <c r="F523" s="105">
        <v>0</v>
      </c>
      <c r="G523" s="105">
        <v>0</v>
      </c>
      <c r="H523" s="105">
        <f t="shared" si="25"/>
        <v>0</v>
      </c>
      <c r="I523" s="107">
        <f t="shared" si="26"/>
        <v>0</v>
      </c>
      <c r="J523" s="102"/>
    </row>
    <row r="524" spans="1:10" x14ac:dyDescent="0.15">
      <c r="A524" s="108" t="s">
        <v>490</v>
      </c>
      <c r="B524" s="102" t="s">
        <v>1486</v>
      </c>
      <c r="C524" s="103"/>
      <c r="D524" s="104">
        <f t="shared" si="24"/>
        <v>0</v>
      </c>
      <c r="E524" s="105"/>
      <c r="F524" s="105">
        <v>0</v>
      </c>
      <c r="G524" s="105">
        <v>0</v>
      </c>
      <c r="H524" s="105">
        <f t="shared" si="25"/>
        <v>0</v>
      </c>
      <c r="I524" s="107">
        <f t="shared" si="26"/>
        <v>0</v>
      </c>
      <c r="J524" s="102"/>
    </row>
    <row r="525" spans="1:10" x14ac:dyDescent="0.15">
      <c r="A525" s="108" t="s">
        <v>491</v>
      </c>
      <c r="B525" s="102" t="s">
        <v>1487</v>
      </c>
      <c r="C525" s="103"/>
      <c r="D525" s="104">
        <f t="shared" si="24"/>
        <v>0</v>
      </c>
      <c r="E525" s="105"/>
      <c r="F525" s="105">
        <v>0</v>
      </c>
      <c r="G525" s="105">
        <v>0</v>
      </c>
      <c r="H525" s="105">
        <f t="shared" si="25"/>
        <v>0</v>
      </c>
      <c r="I525" s="107">
        <f t="shared" si="26"/>
        <v>0</v>
      </c>
      <c r="J525" s="102"/>
    </row>
    <row r="526" spans="1:10" x14ac:dyDescent="0.15">
      <c r="A526" s="108" t="s">
        <v>492</v>
      </c>
      <c r="B526" s="102" t="s">
        <v>1488</v>
      </c>
      <c r="C526" s="103">
        <v>0</v>
      </c>
      <c r="D526" s="104">
        <f t="shared" si="24"/>
        <v>0</v>
      </c>
      <c r="E526" s="105">
        <v>0</v>
      </c>
      <c r="F526" s="105">
        <v>0</v>
      </c>
      <c r="G526" s="105">
        <v>0</v>
      </c>
      <c r="H526" s="105">
        <f t="shared" si="25"/>
        <v>0</v>
      </c>
      <c r="I526" s="107">
        <f t="shared" si="26"/>
        <v>0</v>
      </c>
      <c r="J526" s="102" t="s">
        <v>1000</v>
      </c>
    </row>
    <row r="527" spans="1:10" x14ac:dyDescent="0.15">
      <c r="A527" s="108" t="s">
        <v>493</v>
      </c>
      <c r="B527" s="102" t="s">
        <v>1489</v>
      </c>
      <c r="C527" s="103">
        <v>0</v>
      </c>
      <c r="D527" s="104">
        <f t="shared" si="24"/>
        <v>0</v>
      </c>
      <c r="E527" s="105">
        <v>0</v>
      </c>
      <c r="F527" s="105">
        <v>0</v>
      </c>
      <c r="G527" s="105">
        <v>0</v>
      </c>
      <c r="H527" s="105">
        <f t="shared" si="25"/>
        <v>0</v>
      </c>
      <c r="I527" s="107">
        <f t="shared" si="26"/>
        <v>0</v>
      </c>
      <c r="J527" s="102" t="s">
        <v>1000</v>
      </c>
    </row>
    <row r="528" spans="1:10" x14ac:dyDescent="0.15">
      <c r="A528" s="108" t="s">
        <v>494</v>
      </c>
      <c r="B528" s="102" t="s">
        <v>1490</v>
      </c>
      <c r="C528" s="103">
        <v>0</v>
      </c>
      <c r="D528" s="104">
        <f t="shared" si="24"/>
        <v>0</v>
      </c>
      <c r="E528" s="105">
        <v>0</v>
      </c>
      <c r="F528" s="105">
        <v>0</v>
      </c>
      <c r="G528" s="105">
        <v>0</v>
      </c>
      <c r="H528" s="105">
        <f t="shared" si="25"/>
        <v>0</v>
      </c>
      <c r="I528" s="107">
        <f t="shared" si="26"/>
        <v>0</v>
      </c>
      <c r="J528" s="102" t="s">
        <v>1000</v>
      </c>
    </row>
    <row r="529" spans="1:10" x14ac:dyDescent="0.15">
      <c r="A529" s="108" t="s">
        <v>495</v>
      </c>
      <c r="B529" s="102" t="s">
        <v>1491</v>
      </c>
      <c r="C529" s="103">
        <v>0</v>
      </c>
      <c r="D529" s="104">
        <f t="shared" si="24"/>
        <v>0</v>
      </c>
      <c r="E529" s="105">
        <v>0</v>
      </c>
      <c r="F529" s="105">
        <v>0</v>
      </c>
      <c r="G529" s="105">
        <v>0</v>
      </c>
      <c r="H529" s="105">
        <f t="shared" si="25"/>
        <v>0</v>
      </c>
      <c r="I529" s="107">
        <f t="shared" si="26"/>
        <v>0</v>
      </c>
      <c r="J529" s="102" t="s">
        <v>1000</v>
      </c>
    </row>
    <row r="530" spans="1:10" x14ac:dyDescent="0.15">
      <c r="A530" s="108" t="s">
        <v>496</v>
      </c>
      <c r="B530" s="102" t="s">
        <v>1492</v>
      </c>
      <c r="C530" s="103">
        <v>0</v>
      </c>
      <c r="D530" s="104">
        <f t="shared" si="24"/>
        <v>0</v>
      </c>
      <c r="E530" s="105">
        <v>0</v>
      </c>
      <c r="F530" s="105">
        <v>0</v>
      </c>
      <c r="G530" s="105">
        <v>0</v>
      </c>
      <c r="H530" s="105">
        <f t="shared" si="25"/>
        <v>0</v>
      </c>
      <c r="I530" s="107">
        <f t="shared" si="26"/>
        <v>0</v>
      </c>
      <c r="J530" s="102" t="s">
        <v>1000</v>
      </c>
    </row>
    <row r="531" spans="1:10" x14ac:dyDescent="0.15">
      <c r="A531" s="108" t="s">
        <v>497</v>
      </c>
      <c r="B531" s="102" t="s">
        <v>1493</v>
      </c>
      <c r="C531" s="103">
        <v>0</v>
      </c>
      <c r="D531" s="104">
        <f t="shared" si="24"/>
        <v>0</v>
      </c>
      <c r="E531" s="105">
        <v>0</v>
      </c>
      <c r="F531" s="105">
        <v>0</v>
      </c>
      <c r="G531" s="105">
        <v>0</v>
      </c>
      <c r="H531" s="105">
        <f t="shared" si="25"/>
        <v>0</v>
      </c>
      <c r="I531" s="107">
        <f t="shared" si="26"/>
        <v>0</v>
      </c>
      <c r="J531" s="102" t="s">
        <v>1000</v>
      </c>
    </row>
    <row r="532" spans="1:10" x14ac:dyDescent="0.15">
      <c r="A532" s="108" t="s">
        <v>498</v>
      </c>
      <c r="B532" s="102" t="s">
        <v>1494</v>
      </c>
      <c r="C532" s="103">
        <v>0</v>
      </c>
      <c r="D532" s="104">
        <f t="shared" si="24"/>
        <v>0</v>
      </c>
      <c r="E532" s="105">
        <v>0</v>
      </c>
      <c r="F532" s="105">
        <v>0</v>
      </c>
      <c r="G532" s="105">
        <v>0</v>
      </c>
      <c r="H532" s="105">
        <f t="shared" si="25"/>
        <v>0</v>
      </c>
      <c r="I532" s="107">
        <f t="shared" si="26"/>
        <v>0</v>
      </c>
      <c r="J532" s="102" t="s">
        <v>1000</v>
      </c>
    </row>
    <row r="533" spans="1:10" x14ac:dyDescent="0.15">
      <c r="A533" s="108" t="s">
        <v>499</v>
      </c>
      <c r="B533" s="102" t="s">
        <v>1495</v>
      </c>
      <c r="C533" s="103"/>
      <c r="D533" s="104">
        <f t="shared" si="24"/>
        <v>0</v>
      </c>
      <c r="E533" s="105"/>
      <c r="F533" s="105">
        <v>45</v>
      </c>
      <c r="G533" s="105">
        <v>0</v>
      </c>
      <c r="H533" s="105">
        <f t="shared" si="25"/>
        <v>45</v>
      </c>
      <c r="I533" s="107">
        <f t="shared" si="26"/>
        <v>-45</v>
      </c>
      <c r="J533" s="102"/>
    </row>
    <row r="534" spans="1:10" x14ac:dyDescent="0.15">
      <c r="A534" s="108" t="s">
        <v>500</v>
      </c>
      <c r="B534" s="102" t="s">
        <v>1496</v>
      </c>
      <c r="C534" s="103"/>
      <c r="D534" s="104">
        <f t="shared" si="24"/>
        <v>0</v>
      </c>
      <c r="E534" s="105"/>
      <c r="F534" s="105">
        <v>8400</v>
      </c>
      <c r="G534" s="105">
        <v>0</v>
      </c>
      <c r="H534" s="105">
        <f t="shared" si="25"/>
        <v>8400</v>
      </c>
      <c r="I534" s="107">
        <f t="shared" si="26"/>
        <v>-8400</v>
      </c>
      <c r="J534" s="102"/>
    </row>
    <row r="535" spans="1:10" x14ac:dyDescent="0.15">
      <c r="A535" s="108" t="s">
        <v>501</v>
      </c>
      <c r="B535" s="102" t="s">
        <v>1497</v>
      </c>
      <c r="C535" s="103"/>
      <c r="D535" s="104">
        <f t="shared" si="24"/>
        <v>0</v>
      </c>
      <c r="E535" s="105"/>
      <c r="F535" s="105">
        <v>0</v>
      </c>
      <c r="G535" s="105">
        <v>0</v>
      </c>
      <c r="H535" s="105">
        <f t="shared" si="25"/>
        <v>0</v>
      </c>
      <c r="I535" s="107">
        <f t="shared" si="26"/>
        <v>0</v>
      </c>
      <c r="J535" s="102"/>
    </row>
    <row r="536" spans="1:10" x14ac:dyDescent="0.15">
      <c r="A536" s="108" t="s">
        <v>502</v>
      </c>
      <c r="B536" s="102" t="s">
        <v>1498</v>
      </c>
      <c r="C536" s="103"/>
      <c r="D536" s="104">
        <f t="shared" si="24"/>
        <v>0</v>
      </c>
      <c r="E536" s="105"/>
      <c r="F536" s="105">
        <v>1227.3</v>
      </c>
      <c r="G536" s="105">
        <v>0</v>
      </c>
      <c r="H536" s="105">
        <f t="shared" si="25"/>
        <v>1227.3</v>
      </c>
      <c r="I536" s="107">
        <f t="shared" si="26"/>
        <v>-1227.3</v>
      </c>
      <c r="J536" s="102"/>
    </row>
    <row r="537" spans="1:10" x14ac:dyDescent="0.15">
      <c r="A537" s="108" t="s">
        <v>503</v>
      </c>
      <c r="B537" s="102" t="s">
        <v>1499</v>
      </c>
      <c r="C537" s="103"/>
      <c r="D537" s="104">
        <f t="shared" si="24"/>
        <v>0</v>
      </c>
      <c r="E537" s="105"/>
      <c r="F537" s="105">
        <v>1207</v>
      </c>
      <c r="G537" s="105">
        <v>0</v>
      </c>
      <c r="H537" s="105">
        <f t="shared" si="25"/>
        <v>1207</v>
      </c>
      <c r="I537" s="107">
        <f t="shared" si="26"/>
        <v>-1207</v>
      </c>
      <c r="J537" s="102"/>
    </row>
    <row r="538" spans="1:10" x14ac:dyDescent="0.15">
      <c r="A538" s="108" t="s">
        <v>504</v>
      </c>
      <c r="B538" s="102" t="s">
        <v>1500</v>
      </c>
      <c r="C538" s="103">
        <v>0</v>
      </c>
      <c r="D538" s="104">
        <f t="shared" si="24"/>
        <v>0</v>
      </c>
      <c r="E538" s="105">
        <v>0</v>
      </c>
      <c r="F538" s="105">
        <v>6990</v>
      </c>
      <c r="G538" s="105">
        <v>0</v>
      </c>
      <c r="H538" s="105">
        <f t="shared" si="25"/>
        <v>6990</v>
      </c>
      <c r="I538" s="107">
        <f t="shared" si="26"/>
        <v>-6990</v>
      </c>
      <c r="J538" s="102" t="s">
        <v>1000</v>
      </c>
    </row>
    <row r="539" spans="1:10" x14ac:dyDescent="0.15">
      <c r="A539" s="108" t="s">
        <v>505</v>
      </c>
      <c r="B539" s="102" t="s">
        <v>1501</v>
      </c>
      <c r="C539" s="103"/>
      <c r="D539" s="104">
        <f t="shared" si="24"/>
        <v>0</v>
      </c>
      <c r="E539" s="105"/>
      <c r="F539" s="105">
        <v>382</v>
      </c>
      <c r="G539" s="105">
        <v>0</v>
      </c>
      <c r="H539" s="105">
        <f t="shared" si="25"/>
        <v>382</v>
      </c>
      <c r="I539" s="107">
        <f t="shared" si="26"/>
        <v>-382</v>
      </c>
      <c r="J539" s="102"/>
    </row>
    <row r="540" spans="1:10" x14ac:dyDescent="0.15">
      <c r="A540" s="108" t="s">
        <v>506</v>
      </c>
      <c r="B540" s="102" t="s">
        <v>1502</v>
      </c>
      <c r="C540" s="103">
        <v>0</v>
      </c>
      <c r="D540" s="104">
        <f t="shared" si="24"/>
        <v>0</v>
      </c>
      <c r="E540" s="105">
        <v>0</v>
      </c>
      <c r="F540" s="105">
        <v>2160</v>
      </c>
      <c r="G540" s="105">
        <v>0</v>
      </c>
      <c r="H540" s="105">
        <f t="shared" si="25"/>
        <v>2160</v>
      </c>
      <c r="I540" s="107">
        <f t="shared" si="26"/>
        <v>-2160</v>
      </c>
      <c r="J540" s="102" t="s">
        <v>1000</v>
      </c>
    </row>
    <row r="541" spans="1:10" x14ac:dyDescent="0.15">
      <c r="A541" s="108" t="s">
        <v>507</v>
      </c>
      <c r="B541" s="102" t="s">
        <v>1503</v>
      </c>
      <c r="C541" s="103"/>
      <c r="D541" s="104">
        <f t="shared" si="24"/>
        <v>0</v>
      </c>
      <c r="E541" s="105"/>
      <c r="F541" s="105">
        <v>0</v>
      </c>
      <c r="G541" s="105">
        <v>0</v>
      </c>
      <c r="H541" s="105">
        <f t="shared" si="25"/>
        <v>0</v>
      </c>
      <c r="I541" s="107">
        <f t="shared" si="26"/>
        <v>0</v>
      </c>
      <c r="J541" s="102"/>
    </row>
    <row r="542" spans="1:10" x14ac:dyDescent="0.15">
      <c r="A542" s="108" t="s">
        <v>508</v>
      </c>
      <c r="B542" s="102" t="s">
        <v>1504</v>
      </c>
      <c r="C542" s="103"/>
      <c r="D542" s="104">
        <f t="shared" si="24"/>
        <v>0</v>
      </c>
      <c r="E542" s="105"/>
      <c r="F542" s="105">
        <v>0</v>
      </c>
      <c r="G542" s="105">
        <v>0</v>
      </c>
      <c r="H542" s="105">
        <f t="shared" si="25"/>
        <v>0</v>
      </c>
      <c r="I542" s="107">
        <f t="shared" si="26"/>
        <v>0</v>
      </c>
      <c r="J542" s="102"/>
    </row>
    <row r="543" spans="1:10" x14ac:dyDescent="0.15">
      <c r="A543" s="108" t="s">
        <v>509</v>
      </c>
      <c r="B543" s="102" t="s">
        <v>1505</v>
      </c>
      <c r="C543" s="103">
        <v>601.25</v>
      </c>
      <c r="D543" s="104">
        <f t="shared" si="24"/>
        <v>4.6859054891402227E-4</v>
      </c>
      <c r="E543" s="105">
        <v>1250</v>
      </c>
      <c r="F543" s="105">
        <v>1250</v>
      </c>
      <c r="G543" s="105">
        <v>0</v>
      </c>
      <c r="H543" s="105">
        <f t="shared" si="25"/>
        <v>1250</v>
      </c>
      <c r="I543" s="107">
        <f t="shared" si="26"/>
        <v>0</v>
      </c>
      <c r="J543" s="102" t="s">
        <v>1000</v>
      </c>
    </row>
    <row r="544" spans="1:10" x14ac:dyDescent="0.15">
      <c r="A544" s="108" t="s">
        <v>510</v>
      </c>
      <c r="B544" s="102" t="s">
        <v>1506</v>
      </c>
      <c r="C544" s="103"/>
      <c r="D544" s="104">
        <f t="shared" si="24"/>
        <v>0</v>
      </c>
      <c r="E544" s="105"/>
      <c r="F544" s="105">
        <v>0</v>
      </c>
      <c r="G544" s="105">
        <v>0</v>
      </c>
      <c r="H544" s="105">
        <f t="shared" si="25"/>
        <v>0</v>
      </c>
      <c r="I544" s="107">
        <f t="shared" si="26"/>
        <v>0</v>
      </c>
      <c r="J544" s="102"/>
    </row>
    <row r="545" spans="1:10" x14ac:dyDescent="0.15">
      <c r="A545" s="108" t="s">
        <v>511</v>
      </c>
      <c r="B545" s="102" t="s">
        <v>1507</v>
      </c>
      <c r="C545" s="103">
        <v>1260.79</v>
      </c>
      <c r="D545" s="104">
        <f t="shared" si="24"/>
        <v>9.8261002605456982E-4</v>
      </c>
      <c r="E545" s="105">
        <v>1261.999</v>
      </c>
      <c r="F545" s="105">
        <v>1261.999</v>
      </c>
      <c r="G545" s="105">
        <v>0</v>
      </c>
      <c r="H545" s="105">
        <f t="shared" si="25"/>
        <v>1262</v>
      </c>
      <c r="I545" s="107">
        <f t="shared" si="26"/>
        <v>0</v>
      </c>
      <c r="J545" s="102" t="s">
        <v>1000</v>
      </c>
    </row>
    <row r="546" spans="1:10" x14ac:dyDescent="0.15">
      <c r="A546" s="108" t="s">
        <v>512</v>
      </c>
      <c r="B546" s="102" t="s">
        <v>1508</v>
      </c>
      <c r="C546" s="103">
        <v>455.53</v>
      </c>
      <c r="D546" s="104">
        <f t="shared" si="24"/>
        <v>3.5502212515061045E-4</v>
      </c>
      <c r="E546" s="105">
        <v>1261.999</v>
      </c>
      <c r="F546" s="105">
        <v>1261.999</v>
      </c>
      <c r="G546" s="105">
        <v>0</v>
      </c>
      <c r="H546" s="105">
        <f t="shared" si="25"/>
        <v>1262</v>
      </c>
      <c r="I546" s="107">
        <f t="shared" si="26"/>
        <v>0</v>
      </c>
      <c r="J546" s="102" t="s">
        <v>1000</v>
      </c>
    </row>
    <row r="547" spans="1:10" x14ac:dyDescent="0.15">
      <c r="A547" s="108" t="s">
        <v>513</v>
      </c>
      <c r="B547" s="102" t="s">
        <v>1509</v>
      </c>
      <c r="C547" s="103">
        <v>702.27</v>
      </c>
      <c r="D547" s="104">
        <f t="shared" si="24"/>
        <v>5.4732155473738117E-4</v>
      </c>
      <c r="E547" s="105">
        <v>1376.999</v>
      </c>
      <c r="F547" s="105">
        <v>1376.999</v>
      </c>
      <c r="G547" s="105">
        <v>0</v>
      </c>
      <c r="H547" s="105">
        <f t="shared" si="25"/>
        <v>1377</v>
      </c>
      <c r="I547" s="107">
        <f t="shared" si="26"/>
        <v>0</v>
      </c>
      <c r="J547" s="102" t="s">
        <v>1000</v>
      </c>
    </row>
    <row r="548" spans="1:10" x14ac:dyDescent="0.15">
      <c r="A548" s="108" t="s">
        <v>514</v>
      </c>
      <c r="B548" s="102" t="s">
        <v>1510</v>
      </c>
      <c r="C548" s="103"/>
      <c r="D548" s="104">
        <f t="shared" si="24"/>
        <v>0</v>
      </c>
      <c r="E548" s="105"/>
      <c r="F548" s="105">
        <v>119.36</v>
      </c>
      <c r="G548" s="105">
        <v>0</v>
      </c>
      <c r="H548" s="105">
        <f t="shared" si="25"/>
        <v>119.36</v>
      </c>
      <c r="I548" s="107">
        <f t="shared" si="26"/>
        <v>-119.36</v>
      </c>
      <c r="J548" s="102"/>
    </row>
    <row r="549" spans="1:10" x14ac:dyDescent="0.15">
      <c r="A549" s="108" t="s">
        <v>515</v>
      </c>
      <c r="B549" s="102" t="s">
        <v>1511</v>
      </c>
      <c r="C549" s="103"/>
      <c r="D549" s="104">
        <f t="shared" si="24"/>
        <v>0</v>
      </c>
      <c r="E549" s="105"/>
      <c r="F549" s="105">
        <v>531</v>
      </c>
      <c r="G549" s="105">
        <v>0</v>
      </c>
      <c r="H549" s="105">
        <f t="shared" si="25"/>
        <v>531</v>
      </c>
      <c r="I549" s="107">
        <f t="shared" si="26"/>
        <v>-531</v>
      </c>
      <c r="J549" s="102"/>
    </row>
    <row r="550" spans="1:10" x14ac:dyDescent="0.15">
      <c r="A550" s="108" t="s">
        <v>516</v>
      </c>
      <c r="B550" s="102" t="s">
        <v>1512</v>
      </c>
      <c r="C550" s="103"/>
      <c r="D550" s="104">
        <f t="shared" si="24"/>
        <v>0</v>
      </c>
      <c r="E550" s="105"/>
      <c r="F550" s="105">
        <v>380</v>
      </c>
      <c r="G550" s="105">
        <v>0</v>
      </c>
      <c r="H550" s="105">
        <f t="shared" si="25"/>
        <v>380</v>
      </c>
      <c r="I550" s="107">
        <f t="shared" si="26"/>
        <v>-380</v>
      </c>
      <c r="J550" s="102"/>
    </row>
    <row r="551" spans="1:10" x14ac:dyDescent="0.15">
      <c r="A551" s="108" t="s">
        <v>517</v>
      </c>
      <c r="B551" s="102" t="s">
        <v>1513</v>
      </c>
      <c r="C551" s="103"/>
      <c r="D551" s="104">
        <f t="shared" si="24"/>
        <v>0</v>
      </c>
      <c r="E551" s="105"/>
      <c r="F551" s="105">
        <v>159.05000000000001</v>
      </c>
      <c r="G551" s="105">
        <v>0</v>
      </c>
      <c r="H551" s="105">
        <f t="shared" si="25"/>
        <v>159.05000000000001</v>
      </c>
      <c r="I551" s="107">
        <f t="shared" si="26"/>
        <v>-159.05000000000001</v>
      </c>
      <c r="J551" s="102"/>
    </row>
    <row r="552" spans="1:10" x14ac:dyDescent="0.15">
      <c r="A552" s="108" t="s">
        <v>518</v>
      </c>
      <c r="B552" s="102" t="s">
        <v>1514</v>
      </c>
      <c r="C552" s="103"/>
      <c r="D552" s="104">
        <f t="shared" si="24"/>
        <v>0</v>
      </c>
      <c r="E552" s="105"/>
      <c r="F552" s="105">
        <v>2700</v>
      </c>
      <c r="G552" s="105">
        <v>0</v>
      </c>
      <c r="H552" s="105">
        <f t="shared" si="25"/>
        <v>2700</v>
      </c>
      <c r="I552" s="107">
        <f t="shared" si="26"/>
        <v>-2700</v>
      </c>
      <c r="J552" s="102"/>
    </row>
    <row r="553" spans="1:10" x14ac:dyDescent="0.15">
      <c r="A553" s="108" t="s">
        <v>519</v>
      </c>
      <c r="B553" s="102" t="s">
        <v>1515</v>
      </c>
      <c r="C553" s="103"/>
      <c r="D553" s="104">
        <f t="shared" si="24"/>
        <v>0</v>
      </c>
      <c r="E553" s="105"/>
      <c r="F553" s="105">
        <v>0</v>
      </c>
      <c r="G553" s="105">
        <v>0</v>
      </c>
      <c r="H553" s="105">
        <f t="shared" si="25"/>
        <v>0</v>
      </c>
      <c r="I553" s="107">
        <f t="shared" si="26"/>
        <v>0</v>
      </c>
      <c r="J553" s="102"/>
    </row>
    <row r="554" spans="1:10" x14ac:dyDescent="0.15">
      <c r="A554" s="108" t="s">
        <v>520</v>
      </c>
      <c r="B554" s="102" t="s">
        <v>1516</v>
      </c>
      <c r="C554" s="103"/>
      <c r="D554" s="104">
        <f t="shared" si="24"/>
        <v>0</v>
      </c>
      <c r="E554" s="105"/>
      <c r="F554" s="105">
        <v>103</v>
      </c>
      <c r="G554" s="105">
        <v>0</v>
      </c>
      <c r="H554" s="105">
        <f t="shared" si="25"/>
        <v>103</v>
      </c>
      <c r="I554" s="107">
        <f t="shared" si="26"/>
        <v>-103</v>
      </c>
      <c r="J554" s="102"/>
    </row>
    <row r="555" spans="1:10" x14ac:dyDescent="0.15">
      <c r="A555" s="108" t="s">
        <v>521</v>
      </c>
      <c r="B555" s="102" t="s">
        <v>1517</v>
      </c>
      <c r="C555" s="103"/>
      <c r="D555" s="104">
        <f t="shared" si="24"/>
        <v>0</v>
      </c>
      <c r="E555" s="105"/>
      <c r="F555" s="105">
        <v>3860</v>
      </c>
      <c r="G555" s="105">
        <v>0</v>
      </c>
      <c r="H555" s="105">
        <f t="shared" si="25"/>
        <v>3860</v>
      </c>
      <c r="I555" s="107">
        <f t="shared" si="26"/>
        <v>-3860</v>
      </c>
      <c r="J555" s="102"/>
    </row>
    <row r="556" spans="1:10" x14ac:dyDescent="0.15">
      <c r="A556" s="108" t="s">
        <v>522</v>
      </c>
      <c r="B556" s="102" t="s">
        <v>1518</v>
      </c>
      <c r="C556" s="103"/>
      <c r="D556" s="104">
        <f t="shared" si="24"/>
        <v>0</v>
      </c>
      <c r="E556" s="105"/>
      <c r="F556" s="105">
        <v>4009</v>
      </c>
      <c r="G556" s="105">
        <v>0</v>
      </c>
      <c r="H556" s="105">
        <f t="shared" si="25"/>
        <v>4009</v>
      </c>
      <c r="I556" s="107">
        <f t="shared" si="26"/>
        <v>-4009</v>
      </c>
      <c r="J556" s="102"/>
    </row>
    <row r="557" spans="1:10" x14ac:dyDescent="0.15">
      <c r="A557" s="108" t="s">
        <v>523</v>
      </c>
      <c r="B557" s="102" t="s">
        <v>1519</v>
      </c>
      <c r="C557" s="103"/>
      <c r="D557" s="104">
        <f t="shared" si="24"/>
        <v>0</v>
      </c>
      <c r="E557" s="105"/>
      <c r="F557" s="105">
        <v>2093</v>
      </c>
      <c r="G557" s="105">
        <v>0</v>
      </c>
      <c r="H557" s="105">
        <f t="shared" si="25"/>
        <v>2093</v>
      </c>
      <c r="I557" s="107">
        <f t="shared" si="26"/>
        <v>-2093</v>
      </c>
      <c r="J557" s="102"/>
    </row>
    <row r="558" spans="1:10" x14ac:dyDescent="0.15">
      <c r="A558" s="108" t="s">
        <v>524</v>
      </c>
      <c r="B558" s="102" t="s">
        <v>1520</v>
      </c>
      <c r="C558" s="103"/>
      <c r="D558" s="104">
        <f t="shared" si="24"/>
        <v>0</v>
      </c>
      <c r="E558" s="105"/>
      <c r="F558" s="105">
        <v>255</v>
      </c>
      <c r="G558" s="105">
        <v>0</v>
      </c>
      <c r="H558" s="105">
        <f t="shared" si="25"/>
        <v>255</v>
      </c>
      <c r="I558" s="107">
        <f t="shared" si="26"/>
        <v>-255</v>
      </c>
      <c r="J558" s="102"/>
    </row>
    <row r="559" spans="1:10" x14ac:dyDescent="0.15">
      <c r="A559" s="108" t="s">
        <v>525</v>
      </c>
      <c r="B559" s="102" t="s">
        <v>1521</v>
      </c>
      <c r="C559" s="103"/>
      <c r="D559" s="104">
        <f t="shared" si="24"/>
        <v>0</v>
      </c>
      <c r="E559" s="105"/>
      <c r="F559" s="105">
        <v>379</v>
      </c>
      <c r="G559" s="105">
        <v>0</v>
      </c>
      <c r="H559" s="105">
        <f t="shared" si="25"/>
        <v>379</v>
      </c>
      <c r="I559" s="107">
        <f t="shared" si="26"/>
        <v>-379</v>
      </c>
      <c r="J559" s="102"/>
    </row>
    <row r="560" spans="1:10" x14ac:dyDescent="0.15">
      <c r="A560" s="108" t="s">
        <v>526</v>
      </c>
      <c r="B560" s="102" t="s">
        <v>1522</v>
      </c>
      <c r="C560" s="103"/>
      <c r="D560" s="104">
        <f t="shared" si="24"/>
        <v>0</v>
      </c>
      <c r="E560" s="105"/>
      <c r="F560" s="105">
        <v>342</v>
      </c>
      <c r="G560" s="105">
        <v>0</v>
      </c>
      <c r="H560" s="105">
        <f t="shared" si="25"/>
        <v>342</v>
      </c>
      <c r="I560" s="107">
        <f t="shared" si="26"/>
        <v>-342</v>
      </c>
      <c r="J560" s="102"/>
    </row>
    <row r="561" spans="1:10" x14ac:dyDescent="0.15">
      <c r="A561" s="108" t="s">
        <v>527</v>
      </c>
      <c r="B561" s="102" t="s">
        <v>1523</v>
      </c>
      <c r="C561" s="103"/>
      <c r="D561" s="104">
        <f t="shared" si="24"/>
        <v>0</v>
      </c>
      <c r="E561" s="105"/>
      <c r="F561" s="105">
        <v>108</v>
      </c>
      <c r="G561" s="105">
        <v>0</v>
      </c>
      <c r="H561" s="105">
        <f t="shared" si="25"/>
        <v>108</v>
      </c>
      <c r="I561" s="107">
        <f t="shared" si="26"/>
        <v>-108</v>
      </c>
      <c r="J561" s="102"/>
    </row>
    <row r="562" spans="1:10" x14ac:dyDescent="0.15">
      <c r="A562" s="108" t="s">
        <v>528</v>
      </c>
      <c r="B562" s="102" t="s">
        <v>1524</v>
      </c>
      <c r="C562" s="103"/>
      <c r="D562" s="104">
        <f t="shared" si="24"/>
        <v>0</v>
      </c>
      <c r="E562" s="105"/>
      <c r="F562" s="105">
        <v>0</v>
      </c>
      <c r="G562" s="105">
        <v>0</v>
      </c>
      <c r="H562" s="105">
        <f t="shared" si="25"/>
        <v>0</v>
      </c>
      <c r="I562" s="107">
        <f t="shared" si="26"/>
        <v>0</v>
      </c>
      <c r="J562" s="102"/>
    </row>
    <row r="563" spans="1:10" x14ac:dyDescent="0.15">
      <c r="A563" s="108" t="s">
        <v>529</v>
      </c>
      <c r="B563" s="102" t="s">
        <v>1525</v>
      </c>
      <c r="C563" s="103">
        <v>0</v>
      </c>
      <c r="D563" s="104">
        <f t="shared" si="24"/>
        <v>0</v>
      </c>
      <c r="E563" s="105">
        <v>0</v>
      </c>
      <c r="F563" s="105">
        <v>20</v>
      </c>
      <c r="G563" s="105">
        <v>0</v>
      </c>
      <c r="H563" s="105">
        <f t="shared" si="25"/>
        <v>20</v>
      </c>
      <c r="I563" s="107">
        <f t="shared" si="26"/>
        <v>-20</v>
      </c>
      <c r="J563" s="102" t="s">
        <v>1000</v>
      </c>
    </row>
    <row r="564" spans="1:10" x14ac:dyDescent="0.15">
      <c r="A564" s="108" t="s">
        <v>530</v>
      </c>
      <c r="B564" s="102" t="s">
        <v>1526</v>
      </c>
      <c r="C564" s="103"/>
      <c r="D564" s="104">
        <f t="shared" si="24"/>
        <v>0</v>
      </c>
      <c r="E564" s="105"/>
      <c r="F564" s="105">
        <v>1797</v>
      </c>
      <c r="G564" s="105">
        <v>0</v>
      </c>
      <c r="H564" s="105">
        <f t="shared" si="25"/>
        <v>1797</v>
      </c>
      <c r="I564" s="107">
        <f t="shared" si="26"/>
        <v>-1797</v>
      </c>
      <c r="J564" s="102"/>
    </row>
    <row r="565" spans="1:10" x14ac:dyDescent="0.15">
      <c r="A565" s="108" t="s">
        <v>531</v>
      </c>
      <c r="B565" s="102" t="s">
        <v>1527</v>
      </c>
      <c r="C565" s="103">
        <v>0</v>
      </c>
      <c r="D565" s="104">
        <f t="shared" si="24"/>
        <v>0</v>
      </c>
      <c r="E565" s="105">
        <v>0</v>
      </c>
      <c r="F565" s="105">
        <v>1620</v>
      </c>
      <c r="G565" s="105">
        <v>0</v>
      </c>
      <c r="H565" s="105">
        <f t="shared" si="25"/>
        <v>1620</v>
      </c>
      <c r="I565" s="107">
        <f t="shared" si="26"/>
        <v>-1620</v>
      </c>
      <c r="J565" s="102" t="s">
        <v>1000</v>
      </c>
    </row>
    <row r="566" spans="1:10" x14ac:dyDescent="0.15">
      <c r="A566" s="108" t="s">
        <v>532</v>
      </c>
      <c r="B566" s="102" t="s">
        <v>1528</v>
      </c>
      <c r="C566" s="103"/>
      <c r="D566" s="104">
        <f t="shared" si="24"/>
        <v>0</v>
      </c>
      <c r="E566" s="105"/>
      <c r="F566" s="105">
        <v>0</v>
      </c>
      <c r="G566" s="105">
        <v>0</v>
      </c>
      <c r="H566" s="105">
        <f t="shared" si="25"/>
        <v>0</v>
      </c>
      <c r="I566" s="107">
        <f t="shared" si="26"/>
        <v>0</v>
      </c>
      <c r="J566" s="102"/>
    </row>
    <row r="567" spans="1:10" x14ac:dyDescent="0.15">
      <c r="A567" s="108" t="s">
        <v>533</v>
      </c>
      <c r="B567" s="102" t="s">
        <v>1529</v>
      </c>
      <c r="C567" s="103"/>
      <c r="D567" s="104">
        <f t="shared" si="24"/>
        <v>0</v>
      </c>
      <c r="E567" s="105"/>
      <c r="F567" s="105">
        <v>15896</v>
      </c>
      <c r="G567" s="105">
        <v>0</v>
      </c>
      <c r="H567" s="105">
        <f t="shared" si="25"/>
        <v>15896</v>
      </c>
      <c r="I567" s="107">
        <f t="shared" si="26"/>
        <v>-15896</v>
      </c>
      <c r="J567" s="102"/>
    </row>
    <row r="568" spans="1:10" x14ac:dyDescent="0.15">
      <c r="A568" s="108" t="s">
        <v>534</v>
      </c>
      <c r="B568" s="102" t="s">
        <v>1530</v>
      </c>
      <c r="C568" s="103"/>
      <c r="D568" s="104">
        <f t="shared" si="24"/>
        <v>0</v>
      </c>
      <c r="E568" s="105"/>
      <c r="F568" s="105">
        <v>3923</v>
      </c>
      <c r="G568" s="105">
        <v>0</v>
      </c>
      <c r="H568" s="105">
        <f t="shared" si="25"/>
        <v>3923</v>
      </c>
      <c r="I568" s="107">
        <f t="shared" si="26"/>
        <v>-3923</v>
      </c>
      <c r="J568" s="102"/>
    </row>
    <row r="569" spans="1:10" x14ac:dyDescent="0.15">
      <c r="A569" s="108" t="s">
        <v>535</v>
      </c>
      <c r="B569" s="102" t="s">
        <v>1531</v>
      </c>
      <c r="C569" s="103"/>
      <c r="D569" s="104">
        <f t="shared" si="24"/>
        <v>0</v>
      </c>
      <c r="E569" s="105"/>
      <c r="F569" s="105">
        <v>2897</v>
      </c>
      <c r="G569" s="105">
        <v>0</v>
      </c>
      <c r="H569" s="105">
        <f t="shared" si="25"/>
        <v>2897</v>
      </c>
      <c r="I569" s="107">
        <f t="shared" si="26"/>
        <v>-2897</v>
      </c>
      <c r="J569" s="102"/>
    </row>
    <row r="570" spans="1:10" x14ac:dyDescent="0.15">
      <c r="A570" s="108" t="s">
        <v>536</v>
      </c>
      <c r="B570" s="102" t="s">
        <v>1532</v>
      </c>
      <c r="C570" s="103"/>
      <c r="D570" s="104">
        <f t="shared" si="24"/>
        <v>0</v>
      </c>
      <c r="E570" s="105"/>
      <c r="F570" s="105">
        <v>674</v>
      </c>
      <c r="G570" s="105">
        <v>0</v>
      </c>
      <c r="H570" s="105">
        <f t="shared" si="25"/>
        <v>674</v>
      </c>
      <c r="I570" s="107">
        <f t="shared" si="26"/>
        <v>-674</v>
      </c>
      <c r="J570" s="102"/>
    </row>
    <row r="571" spans="1:10" x14ac:dyDescent="0.15">
      <c r="A571" s="108" t="s">
        <v>537</v>
      </c>
      <c r="B571" s="102" t="s">
        <v>1533</v>
      </c>
      <c r="C571" s="103"/>
      <c r="D571" s="104">
        <f t="shared" si="24"/>
        <v>0</v>
      </c>
      <c r="E571" s="105"/>
      <c r="F571" s="105">
        <v>2120</v>
      </c>
      <c r="G571" s="105">
        <v>0</v>
      </c>
      <c r="H571" s="105">
        <f t="shared" si="25"/>
        <v>2120</v>
      </c>
      <c r="I571" s="107">
        <f t="shared" si="26"/>
        <v>-2120</v>
      </c>
      <c r="J571" s="102"/>
    </row>
    <row r="572" spans="1:10" x14ac:dyDescent="0.15">
      <c r="A572" s="108" t="s">
        <v>538</v>
      </c>
      <c r="B572" s="102" t="s">
        <v>1534</v>
      </c>
      <c r="C572" s="103"/>
      <c r="D572" s="104">
        <f t="shared" si="24"/>
        <v>0</v>
      </c>
      <c r="E572" s="105"/>
      <c r="F572" s="105">
        <v>0</v>
      </c>
      <c r="G572" s="105">
        <v>0</v>
      </c>
      <c r="H572" s="105">
        <f t="shared" si="25"/>
        <v>0</v>
      </c>
      <c r="I572" s="107">
        <f t="shared" si="26"/>
        <v>0</v>
      </c>
      <c r="J572" s="102"/>
    </row>
    <row r="573" spans="1:10" x14ac:dyDescent="0.15">
      <c r="A573" s="108" t="s">
        <v>539</v>
      </c>
      <c r="B573" s="102" t="s">
        <v>1535</v>
      </c>
      <c r="C573" s="103"/>
      <c r="D573" s="104">
        <f t="shared" si="24"/>
        <v>0</v>
      </c>
      <c r="E573" s="105"/>
      <c r="F573" s="105">
        <v>8445</v>
      </c>
      <c r="G573" s="105">
        <v>0</v>
      </c>
      <c r="H573" s="105">
        <f t="shared" si="25"/>
        <v>8445</v>
      </c>
      <c r="I573" s="107">
        <f t="shared" si="26"/>
        <v>-8445</v>
      </c>
      <c r="J573" s="102"/>
    </row>
    <row r="574" spans="1:10" x14ac:dyDescent="0.15">
      <c r="A574" s="108" t="s">
        <v>540</v>
      </c>
      <c r="B574" s="102" t="s">
        <v>1536</v>
      </c>
      <c r="C574" s="103"/>
      <c r="D574" s="104">
        <f t="shared" si="24"/>
        <v>0</v>
      </c>
      <c r="E574" s="105"/>
      <c r="F574" s="105">
        <v>0</v>
      </c>
      <c r="G574" s="105">
        <v>0</v>
      </c>
      <c r="H574" s="105">
        <f t="shared" si="25"/>
        <v>0</v>
      </c>
      <c r="I574" s="107">
        <f t="shared" si="26"/>
        <v>0</v>
      </c>
      <c r="J574" s="102"/>
    </row>
    <row r="575" spans="1:10" x14ac:dyDescent="0.15">
      <c r="A575" s="108" t="s">
        <v>541</v>
      </c>
      <c r="B575" s="102" t="s">
        <v>1537</v>
      </c>
      <c r="C575" s="103"/>
      <c r="D575" s="104">
        <f t="shared" si="24"/>
        <v>0</v>
      </c>
      <c r="E575" s="105"/>
      <c r="F575" s="105">
        <v>0</v>
      </c>
      <c r="G575" s="105">
        <v>0</v>
      </c>
      <c r="H575" s="105">
        <f t="shared" si="25"/>
        <v>0</v>
      </c>
      <c r="I575" s="107">
        <f t="shared" si="26"/>
        <v>0</v>
      </c>
      <c r="J575" s="102"/>
    </row>
    <row r="576" spans="1:10" x14ac:dyDescent="0.15">
      <c r="A576" s="108" t="s">
        <v>542</v>
      </c>
      <c r="B576" s="102" t="s">
        <v>1538</v>
      </c>
      <c r="C576" s="103"/>
      <c r="D576" s="104">
        <f t="shared" si="24"/>
        <v>0</v>
      </c>
      <c r="E576" s="105"/>
      <c r="F576" s="105">
        <v>0</v>
      </c>
      <c r="G576" s="105">
        <v>0</v>
      </c>
      <c r="H576" s="105">
        <f t="shared" si="25"/>
        <v>0</v>
      </c>
      <c r="I576" s="107">
        <f t="shared" si="26"/>
        <v>0</v>
      </c>
      <c r="J576" s="102"/>
    </row>
    <row r="577" spans="1:10" x14ac:dyDescent="0.15">
      <c r="A577" s="108" t="s">
        <v>543</v>
      </c>
      <c r="B577" s="102" t="s">
        <v>1539</v>
      </c>
      <c r="C577" s="103"/>
      <c r="D577" s="104">
        <f t="shared" si="24"/>
        <v>0</v>
      </c>
      <c r="E577" s="105"/>
      <c r="F577" s="105">
        <v>109</v>
      </c>
      <c r="G577" s="105">
        <v>0</v>
      </c>
      <c r="H577" s="105">
        <f t="shared" si="25"/>
        <v>109</v>
      </c>
      <c r="I577" s="107">
        <f t="shared" si="26"/>
        <v>-109</v>
      </c>
      <c r="J577" s="102"/>
    </row>
    <row r="578" spans="1:10" x14ac:dyDescent="0.15">
      <c r="A578" s="108" t="s">
        <v>544</v>
      </c>
      <c r="B578" s="102" t="s">
        <v>1540</v>
      </c>
      <c r="C578" s="103"/>
      <c r="D578" s="104">
        <f t="shared" si="24"/>
        <v>0</v>
      </c>
      <c r="E578" s="105"/>
      <c r="F578" s="105">
        <v>2508</v>
      </c>
      <c r="G578" s="105">
        <v>0</v>
      </c>
      <c r="H578" s="105">
        <f t="shared" si="25"/>
        <v>2508</v>
      </c>
      <c r="I578" s="107">
        <f t="shared" si="26"/>
        <v>-2508</v>
      </c>
      <c r="J578" s="102"/>
    </row>
    <row r="579" spans="1:10" x14ac:dyDescent="0.15">
      <c r="A579" s="108" t="s">
        <v>545</v>
      </c>
      <c r="B579" s="102" t="s">
        <v>1541</v>
      </c>
      <c r="C579" s="103"/>
      <c r="D579" s="104">
        <f t="shared" ref="D579:D642" si="27">C579/1283103.13</f>
        <v>0</v>
      </c>
      <c r="E579" s="105"/>
      <c r="F579" s="105">
        <v>510</v>
      </c>
      <c r="G579" s="105">
        <v>0</v>
      </c>
      <c r="H579" s="105">
        <f t="shared" ref="H579:H642" si="28">(ROUND(G579,2) + ROUND(F579,2))</f>
        <v>510</v>
      </c>
      <c r="I579" s="107">
        <f t="shared" ref="I579:I642" si="29">(ROUND(E579,2)- ROUND(F579,2))</f>
        <v>-510</v>
      </c>
      <c r="J579" s="102"/>
    </row>
    <row r="580" spans="1:10" x14ac:dyDescent="0.15">
      <c r="A580" s="108" t="s">
        <v>546</v>
      </c>
      <c r="B580" s="102" t="s">
        <v>1542</v>
      </c>
      <c r="C580" s="103"/>
      <c r="D580" s="104">
        <f t="shared" si="27"/>
        <v>0</v>
      </c>
      <c r="E580" s="105"/>
      <c r="F580" s="105">
        <v>1789.96</v>
      </c>
      <c r="G580" s="105">
        <v>0</v>
      </c>
      <c r="H580" s="105">
        <f t="shared" si="28"/>
        <v>1789.96</v>
      </c>
      <c r="I580" s="107">
        <f t="shared" si="29"/>
        <v>-1789.96</v>
      </c>
      <c r="J580" s="102"/>
    </row>
    <row r="581" spans="1:10" x14ac:dyDescent="0.15">
      <c r="A581" s="108" t="s">
        <v>547</v>
      </c>
      <c r="B581" s="102" t="s">
        <v>1543</v>
      </c>
      <c r="C581" s="103"/>
      <c r="D581" s="104">
        <f t="shared" si="27"/>
        <v>0</v>
      </c>
      <c r="E581" s="105"/>
      <c r="F581" s="105">
        <v>2588</v>
      </c>
      <c r="G581" s="105">
        <v>0</v>
      </c>
      <c r="H581" s="105">
        <f t="shared" si="28"/>
        <v>2588</v>
      </c>
      <c r="I581" s="107">
        <f t="shared" si="29"/>
        <v>-2588</v>
      </c>
      <c r="J581" s="102"/>
    </row>
    <row r="582" spans="1:10" x14ac:dyDescent="0.15">
      <c r="A582" s="108" t="s">
        <v>548</v>
      </c>
      <c r="B582" s="102" t="s">
        <v>1544</v>
      </c>
      <c r="C582" s="103"/>
      <c r="D582" s="104">
        <f t="shared" si="27"/>
        <v>0</v>
      </c>
      <c r="E582" s="105"/>
      <c r="F582" s="105">
        <v>2788</v>
      </c>
      <c r="G582" s="105">
        <v>0</v>
      </c>
      <c r="H582" s="105">
        <f t="shared" si="28"/>
        <v>2788</v>
      </c>
      <c r="I582" s="107">
        <f t="shared" si="29"/>
        <v>-2788</v>
      </c>
      <c r="J582" s="102"/>
    </row>
    <row r="583" spans="1:10" x14ac:dyDescent="0.15">
      <c r="A583" s="108" t="s">
        <v>549</v>
      </c>
      <c r="B583" s="102" t="s">
        <v>1545</v>
      </c>
      <c r="C583" s="103"/>
      <c r="D583" s="104">
        <f t="shared" si="27"/>
        <v>0</v>
      </c>
      <c r="E583" s="105"/>
      <c r="F583" s="105">
        <v>545</v>
      </c>
      <c r="G583" s="105">
        <v>0</v>
      </c>
      <c r="H583" s="105">
        <f t="shared" si="28"/>
        <v>545</v>
      </c>
      <c r="I583" s="107">
        <f t="shared" si="29"/>
        <v>-545</v>
      </c>
      <c r="J583" s="102"/>
    </row>
    <row r="584" spans="1:10" x14ac:dyDescent="0.15">
      <c r="A584" s="108" t="s">
        <v>550</v>
      </c>
      <c r="B584" s="102" t="s">
        <v>1546</v>
      </c>
      <c r="C584" s="103"/>
      <c r="D584" s="104">
        <f t="shared" si="27"/>
        <v>0</v>
      </c>
      <c r="E584" s="105"/>
      <c r="F584" s="105">
        <v>97</v>
      </c>
      <c r="G584" s="105">
        <v>0</v>
      </c>
      <c r="H584" s="105">
        <f t="shared" si="28"/>
        <v>97</v>
      </c>
      <c r="I584" s="107">
        <f t="shared" si="29"/>
        <v>-97</v>
      </c>
      <c r="J584" s="102"/>
    </row>
    <row r="585" spans="1:10" x14ac:dyDescent="0.15">
      <c r="A585" s="108" t="s">
        <v>551</v>
      </c>
      <c r="B585" s="102" t="s">
        <v>1547</v>
      </c>
      <c r="C585" s="103"/>
      <c r="D585" s="104">
        <f t="shared" si="27"/>
        <v>0</v>
      </c>
      <c r="E585" s="105"/>
      <c r="F585" s="105">
        <v>346</v>
      </c>
      <c r="G585" s="105">
        <v>0</v>
      </c>
      <c r="H585" s="105">
        <f t="shared" si="28"/>
        <v>346</v>
      </c>
      <c r="I585" s="107">
        <f t="shared" si="29"/>
        <v>-346</v>
      </c>
      <c r="J585" s="102"/>
    </row>
    <row r="586" spans="1:10" x14ac:dyDescent="0.15">
      <c r="A586" s="108" t="s">
        <v>1548</v>
      </c>
      <c r="B586" s="102" t="s">
        <v>1549</v>
      </c>
      <c r="C586" s="103"/>
      <c r="D586" s="104">
        <f t="shared" si="27"/>
        <v>0</v>
      </c>
      <c r="E586" s="105"/>
      <c r="F586" s="105">
        <v>0</v>
      </c>
      <c r="G586" s="105">
        <v>0</v>
      </c>
      <c r="H586" s="105">
        <f t="shared" si="28"/>
        <v>0</v>
      </c>
      <c r="I586" s="107">
        <f t="shared" si="29"/>
        <v>0</v>
      </c>
      <c r="J586" s="102"/>
    </row>
    <row r="587" spans="1:10" x14ac:dyDescent="0.15">
      <c r="A587" s="108" t="s">
        <v>552</v>
      </c>
      <c r="B587" s="102" t="s">
        <v>1550</v>
      </c>
      <c r="C587" s="103"/>
      <c r="D587" s="104">
        <f t="shared" si="27"/>
        <v>0</v>
      </c>
      <c r="E587" s="105"/>
      <c r="F587" s="105">
        <v>1262</v>
      </c>
      <c r="G587" s="105">
        <v>0</v>
      </c>
      <c r="H587" s="105">
        <f t="shared" si="28"/>
        <v>1262</v>
      </c>
      <c r="I587" s="107">
        <f t="shared" si="29"/>
        <v>-1262</v>
      </c>
      <c r="J587" s="102"/>
    </row>
    <row r="588" spans="1:10" x14ac:dyDescent="0.15">
      <c r="A588" s="108" t="s">
        <v>553</v>
      </c>
      <c r="B588" s="102" t="s">
        <v>1551</v>
      </c>
      <c r="C588" s="103"/>
      <c r="D588" s="104">
        <f t="shared" si="27"/>
        <v>0</v>
      </c>
      <c r="E588" s="105"/>
      <c r="F588" s="105">
        <v>8751</v>
      </c>
      <c r="G588" s="105">
        <v>0</v>
      </c>
      <c r="H588" s="105">
        <f t="shared" si="28"/>
        <v>8751</v>
      </c>
      <c r="I588" s="107">
        <f t="shared" si="29"/>
        <v>-8751</v>
      </c>
      <c r="J588" s="102"/>
    </row>
    <row r="589" spans="1:10" x14ac:dyDescent="0.15">
      <c r="A589" s="108" t="s">
        <v>554</v>
      </c>
      <c r="B589" s="102" t="s">
        <v>1552</v>
      </c>
      <c r="C589" s="103"/>
      <c r="D589" s="104">
        <f t="shared" si="27"/>
        <v>0</v>
      </c>
      <c r="E589" s="105"/>
      <c r="F589" s="105">
        <v>5703</v>
      </c>
      <c r="G589" s="105">
        <v>0</v>
      </c>
      <c r="H589" s="105">
        <f t="shared" si="28"/>
        <v>5703</v>
      </c>
      <c r="I589" s="107">
        <f t="shared" si="29"/>
        <v>-5703</v>
      </c>
      <c r="J589" s="102"/>
    </row>
    <row r="590" spans="1:10" x14ac:dyDescent="0.15">
      <c r="A590" s="108" t="s">
        <v>555</v>
      </c>
      <c r="B590" s="102" t="s">
        <v>1553</v>
      </c>
      <c r="C590" s="103"/>
      <c r="D590" s="104">
        <f t="shared" si="27"/>
        <v>0</v>
      </c>
      <c r="E590" s="105"/>
      <c r="F590" s="105">
        <v>2254</v>
      </c>
      <c r="G590" s="105">
        <v>0</v>
      </c>
      <c r="H590" s="105">
        <f t="shared" si="28"/>
        <v>2254</v>
      </c>
      <c r="I590" s="107">
        <f t="shared" si="29"/>
        <v>-2254</v>
      </c>
      <c r="J590" s="102"/>
    </row>
    <row r="591" spans="1:10" x14ac:dyDescent="0.15">
      <c r="A591" s="108" t="s">
        <v>556</v>
      </c>
      <c r="B591" s="102" t="s">
        <v>1554</v>
      </c>
      <c r="C591" s="103"/>
      <c r="D591" s="104">
        <f t="shared" si="27"/>
        <v>0</v>
      </c>
      <c r="E591" s="105"/>
      <c r="F591" s="105">
        <v>25</v>
      </c>
      <c r="G591" s="105">
        <v>0</v>
      </c>
      <c r="H591" s="105">
        <f t="shared" si="28"/>
        <v>25</v>
      </c>
      <c r="I591" s="107">
        <f t="shared" si="29"/>
        <v>-25</v>
      </c>
      <c r="J591" s="102"/>
    </row>
    <row r="592" spans="1:10" x14ac:dyDescent="0.15">
      <c r="A592" s="108" t="s">
        <v>557</v>
      </c>
      <c r="B592" s="102" t="s">
        <v>1555</v>
      </c>
      <c r="C592" s="103"/>
      <c r="D592" s="104">
        <f t="shared" si="27"/>
        <v>0</v>
      </c>
      <c r="E592" s="105"/>
      <c r="F592" s="105">
        <v>0</v>
      </c>
      <c r="G592" s="105">
        <v>0</v>
      </c>
      <c r="H592" s="105">
        <f t="shared" si="28"/>
        <v>0</v>
      </c>
      <c r="I592" s="107">
        <f t="shared" si="29"/>
        <v>0</v>
      </c>
      <c r="J592" s="102"/>
    </row>
    <row r="593" spans="1:10" x14ac:dyDescent="0.15">
      <c r="A593" s="108" t="s">
        <v>558</v>
      </c>
      <c r="B593" s="102" t="s">
        <v>1556</v>
      </c>
      <c r="C593" s="103"/>
      <c r="D593" s="104">
        <f t="shared" si="27"/>
        <v>0</v>
      </c>
      <c r="E593" s="105"/>
      <c r="F593" s="105">
        <v>0</v>
      </c>
      <c r="G593" s="105">
        <v>0</v>
      </c>
      <c r="H593" s="105">
        <f t="shared" si="28"/>
        <v>0</v>
      </c>
      <c r="I593" s="107">
        <f t="shared" si="29"/>
        <v>0</v>
      </c>
      <c r="J593" s="102"/>
    </row>
    <row r="594" spans="1:10" x14ac:dyDescent="0.15">
      <c r="A594" s="108" t="s">
        <v>559</v>
      </c>
      <c r="B594" s="102" t="s">
        <v>1557</v>
      </c>
      <c r="C594" s="103"/>
      <c r="D594" s="104">
        <f t="shared" si="27"/>
        <v>0</v>
      </c>
      <c r="E594" s="105"/>
      <c r="F594" s="105">
        <v>601.98590000000002</v>
      </c>
      <c r="G594" s="105">
        <v>0</v>
      </c>
      <c r="H594" s="105">
        <f t="shared" si="28"/>
        <v>601.99</v>
      </c>
      <c r="I594" s="107">
        <f t="shared" si="29"/>
        <v>-601.99</v>
      </c>
      <c r="J594" s="102"/>
    </row>
    <row r="595" spans="1:10" x14ac:dyDescent="0.15">
      <c r="A595" s="108" t="s">
        <v>560</v>
      </c>
      <c r="B595" s="102" t="s">
        <v>1558</v>
      </c>
      <c r="C595" s="103"/>
      <c r="D595" s="104">
        <f t="shared" si="27"/>
        <v>0</v>
      </c>
      <c r="E595" s="105"/>
      <c r="F595" s="105">
        <v>329</v>
      </c>
      <c r="G595" s="105">
        <v>0</v>
      </c>
      <c r="H595" s="105">
        <f t="shared" si="28"/>
        <v>329</v>
      </c>
      <c r="I595" s="107">
        <f t="shared" si="29"/>
        <v>-329</v>
      </c>
      <c r="J595" s="102"/>
    </row>
    <row r="596" spans="1:10" x14ac:dyDescent="0.15">
      <c r="A596" s="108" t="s">
        <v>561</v>
      </c>
      <c r="B596" s="102" t="s">
        <v>1559</v>
      </c>
      <c r="C596" s="103"/>
      <c r="D596" s="104">
        <f t="shared" si="27"/>
        <v>0</v>
      </c>
      <c r="E596" s="105"/>
      <c r="F596" s="105">
        <v>1696</v>
      </c>
      <c r="G596" s="105">
        <v>0</v>
      </c>
      <c r="H596" s="105">
        <f t="shared" si="28"/>
        <v>1696</v>
      </c>
      <c r="I596" s="107">
        <f t="shared" si="29"/>
        <v>-1696</v>
      </c>
      <c r="J596" s="102"/>
    </row>
    <row r="597" spans="1:10" x14ac:dyDescent="0.15">
      <c r="A597" s="108" t="s">
        <v>562</v>
      </c>
      <c r="B597" s="102" t="s">
        <v>1560</v>
      </c>
      <c r="C597" s="103"/>
      <c r="D597" s="104">
        <f t="shared" si="27"/>
        <v>0</v>
      </c>
      <c r="E597" s="105"/>
      <c r="F597" s="105">
        <v>598</v>
      </c>
      <c r="G597" s="105">
        <v>0</v>
      </c>
      <c r="H597" s="105">
        <f t="shared" si="28"/>
        <v>598</v>
      </c>
      <c r="I597" s="107">
        <f t="shared" si="29"/>
        <v>-598</v>
      </c>
      <c r="J597" s="102"/>
    </row>
    <row r="598" spans="1:10" x14ac:dyDescent="0.15">
      <c r="A598" s="108" t="s">
        <v>563</v>
      </c>
      <c r="B598" s="102" t="s">
        <v>1561</v>
      </c>
      <c r="C598" s="103"/>
      <c r="D598" s="104">
        <f t="shared" si="27"/>
        <v>0</v>
      </c>
      <c r="E598" s="105"/>
      <c r="F598" s="105">
        <v>2847.75</v>
      </c>
      <c r="G598" s="105">
        <v>0</v>
      </c>
      <c r="H598" s="105">
        <f t="shared" si="28"/>
        <v>2847.75</v>
      </c>
      <c r="I598" s="107">
        <f t="shared" si="29"/>
        <v>-2847.75</v>
      </c>
      <c r="J598" s="102"/>
    </row>
    <row r="599" spans="1:10" x14ac:dyDescent="0.15">
      <c r="A599" s="108" t="s">
        <v>564</v>
      </c>
      <c r="B599" s="102" t="s">
        <v>1562</v>
      </c>
      <c r="C599" s="103"/>
      <c r="D599" s="104">
        <f t="shared" si="27"/>
        <v>0</v>
      </c>
      <c r="E599" s="105"/>
      <c r="F599" s="105">
        <v>7739</v>
      </c>
      <c r="G599" s="105">
        <v>0</v>
      </c>
      <c r="H599" s="105">
        <f t="shared" si="28"/>
        <v>7739</v>
      </c>
      <c r="I599" s="107">
        <f t="shared" si="29"/>
        <v>-7739</v>
      </c>
      <c r="J599" s="102"/>
    </row>
    <row r="600" spans="1:10" x14ac:dyDescent="0.15">
      <c r="A600" s="108" t="s">
        <v>565</v>
      </c>
      <c r="B600" s="102" t="s">
        <v>1563</v>
      </c>
      <c r="C600" s="103"/>
      <c r="D600" s="104">
        <f t="shared" si="27"/>
        <v>0</v>
      </c>
      <c r="E600" s="105"/>
      <c r="F600" s="105">
        <v>0</v>
      </c>
      <c r="G600" s="105">
        <v>0</v>
      </c>
      <c r="H600" s="105">
        <f t="shared" si="28"/>
        <v>0</v>
      </c>
      <c r="I600" s="107">
        <f t="shared" si="29"/>
        <v>0</v>
      </c>
      <c r="J600" s="102"/>
    </row>
    <row r="601" spans="1:10" x14ac:dyDescent="0.15">
      <c r="A601" s="108" t="s">
        <v>566</v>
      </c>
      <c r="B601" s="102" t="s">
        <v>1564</v>
      </c>
      <c r="C601" s="103"/>
      <c r="D601" s="104">
        <f t="shared" si="27"/>
        <v>0</v>
      </c>
      <c r="E601" s="105"/>
      <c r="F601" s="105">
        <v>0</v>
      </c>
      <c r="G601" s="105">
        <v>0</v>
      </c>
      <c r="H601" s="105">
        <f t="shared" si="28"/>
        <v>0</v>
      </c>
      <c r="I601" s="107">
        <f t="shared" si="29"/>
        <v>0</v>
      </c>
      <c r="J601" s="102"/>
    </row>
    <row r="602" spans="1:10" x14ac:dyDescent="0.15">
      <c r="A602" s="108" t="s">
        <v>567</v>
      </c>
      <c r="B602" s="102" t="s">
        <v>1565</v>
      </c>
      <c r="C602" s="103"/>
      <c r="D602" s="104">
        <f t="shared" si="27"/>
        <v>0</v>
      </c>
      <c r="E602" s="105"/>
      <c r="F602" s="105">
        <v>0</v>
      </c>
      <c r="G602" s="105">
        <v>0</v>
      </c>
      <c r="H602" s="105">
        <f t="shared" si="28"/>
        <v>0</v>
      </c>
      <c r="I602" s="107">
        <f t="shared" si="29"/>
        <v>0</v>
      </c>
      <c r="J602" s="102"/>
    </row>
    <row r="603" spans="1:10" x14ac:dyDescent="0.15">
      <c r="A603" s="108" t="s">
        <v>568</v>
      </c>
      <c r="B603" s="102" t="s">
        <v>1566</v>
      </c>
      <c r="C603" s="103"/>
      <c r="D603" s="104">
        <f t="shared" si="27"/>
        <v>0</v>
      </c>
      <c r="E603" s="105"/>
      <c r="F603" s="105">
        <v>0</v>
      </c>
      <c r="G603" s="105">
        <v>0</v>
      </c>
      <c r="H603" s="105">
        <f t="shared" si="28"/>
        <v>0</v>
      </c>
      <c r="I603" s="107">
        <f t="shared" si="29"/>
        <v>0</v>
      </c>
      <c r="J603" s="102"/>
    </row>
    <row r="604" spans="1:10" x14ac:dyDescent="0.15">
      <c r="A604" s="108" t="s">
        <v>569</v>
      </c>
      <c r="B604" s="102" t="s">
        <v>1567</v>
      </c>
      <c r="C604" s="103"/>
      <c r="D604" s="104">
        <f t="shared" si="27"/>
        <v>0</v>
      </c>
      <c r="E604" s="105"/>
      <c r="F604" s="105">
        <v>0</v>
      </c>
      <c r="G604" s="105">
        <v>0</v>
      </c>
      <c r="H604" s="105">
        <f t="shared" si="28"/>
        <v>0</v>
      </c>
      <c r="I604" s="107">
        <f t="shared" si="29"/>
        <v>0</v>
      </c>
      <c r="J604" s="102"/>
    </row>
    <row r="605" spans="1:10" x14ac:dyDescent="0.15">
      <c r="A605" s="108" t="s">
        <v>570</v>
      </c>
      <c r="B605" s="102" t="s">
        <v>1568</v>
      </c>
      <c r="C605" s="103"/>
      <c r="D605" s="104">
        <f t="shared" si="27"/>
        <v>0</v>
      </c>
      <c r="E605" s="105"/>
      <c r="F605" s="105">
        <v>59.82582</v>
      </c>
      <c r="G605" s="105">
        <v>0</v>
      </c>
      <c r="H605" s="105">
        <f t="shared" si="28"/>
        <v>59.83</v>
      </c>
      <c r="I605" s="107">
        <f t="shared" si="29"/>
        <v>-59.83</v>
      </c>
      <c r="J605" s="102"/>
    </row>
    <row r="606" spans="1:10" x14ac:dyDescent="0.15">
      <c r="A606" s="108" t="s">
        <v>571</v>
      </c>
      <c r="B606" s="102" t="s">
        <v>1569</v>
      </c>
      <c r="C606" s="103"/>
      <c r="D606" s="104">
        <f t="shared" si="27"/>
        <v>0</v>
      </c>
      <c r="E606" s="105"/>
      <c r="F606" s="105">
        <v>1891</v>
      </c>
      <c r="G606" s="105">
        <v>0</v>
      </c>
      <c r="H606" s="105">
        <f t="shared" si="28"/>
        <v>1891</v>
      </c>
      <c r="I606" s="107">
        <f t="shared" si="29"/>
        <v>-1891</v>
      </c>
      <c r="J606" s="102"/>
    </row>
    <row r="607" spans="1:10" x14ac:dyDescent="0.15">
      <c r="A607" s="108" t="s">
        <v>572</v>
      </c>
      <c r="B607" s="102" t="s">
        <v>1570</v>
      </c>
      <c r="C607" s="103"/>
      <c r="D607" s="104">
        <f t="shared" si="27"/>
        <v>0</v>
      </c>
      <c r="E607" s="105"/>
      <c r="F607" s="105">
        <v>4747</v>
      </c>
      <c r="G607" s="105">
        <v>0</v>
      </c>
      <c r="H607" s="105">
        <f t="shared" si="28"/>
        <v>4747</v>
      </c>
      <c r="I607" s="107">
        <f t="shared" si="29"/>
        <v>-4747</v>
      </c>
      <c r="J607" s="102"/>
    </row>
    <row r="608" spans="1:10" x14ac:dyDescent="0.15">
      <c r="A608" s="108" t="s">
        <v>573</v>
      </c>
      <c r="B608" s="102" t="s">
        <v>1571</v>
      </c>
      <c r="C608" s="103"/>
      <c r="D608" s="104">
        <f t="shared" si="27"/>
        <v>0</v>
      </c>
      <c r="E608" s="105"/>
      <c r="F608" s="105">
        <v>2392</v>
      </c>
      <c r="G608" s="105">
        <v>0</v>
      </c>
      <c r="H608" s="105">
        <f t="shared" si="28"/>
        <v>2392</v>
      </c>
      <c r="I608" s="107">
        <f t="shared" si="29"/>
        <v>-2392</v>
      </c>
      <c r="J608" s="102"/>
    </row>
    <row r="609" spans="1:10" x14ac:dyDescent="0.15">
      <c r="A609" s="108" t="s">
        <v>574</v>
      </c>
      <c r="B609" s="102" t="s">
        <v>1572</v>
      </c>
      <c r="C609" s="103"/>
      <c r="D609" s="104">
        <f t="shared" si="27"/>
        <v>0</v>
      </c>
      <c r="E609" s="105"/>
      <c r="F609" s="105">
        <v>14423</v>
      </c>
      <c r="G609" s="105">
        <v>0</v>
      </c>
      <c r="H609" s="105">
        <f t="shared" si="28"/>
        <v>14423</v>
      </c>
      <c r="I609" s="107">
        <f t="shared" si="29"/>
        <v>-14423</v>
      </c>
      <c r="J609" s="102"/>
    </row>
    <row r="610" spans="1:10" x14ac:dyDescent="0.15">
      <c r="A610" s="108" t="s">
        <v>575</v>
      </c>
      <c r="B610" s="102" t="s">
        <v>1573</v>
      </c>
      <c r="C610" s="103"/>
      <c r="D610" s="104">
        <f t="shared" si="27"/>
        <v>0</v>
      </c>
      <c r="E610" s="105"/>
      <c r="F610" s="105">
        <v>0</v>
      </c>
      <c r="G610" s="105">
        <v>0</v>
      </c>
      <c r="H610" s="105">
        <f t="shared" si="28"/>
        <v>0</v>
      </c>
      <c r="I610" s="107">
        <f t="shared" si="29"/>
        <v>0</v>
      </c>
      <c r="J610" s="102"/>
    </row>
    <row r="611" spans="1:10" x14ac:dyDescent="0.15">
      <c r="A611" s="108" t="s">
        <v>576</v>
      </c>
      <c r="B611" s="102" t="s">
        <v>1574</v>
      </c>
      <c r="C611" s="103"/>
      <c r="D611" s="104">
        <f t="shared" si="27"/>
        <v>0</v>
      </c>
      <c r="E611" s="105"/>
      <c r="F611" s="105">
        <v>27000</v>
      </c>
      <c r="G611" s="105">
        <v>0</v>
      </c>
      <c r="H611" s="105">
        <f t="shared" si="28"/>
        <v>27000</v>
      </c>
      <c r="I611" s="107">
        <f t="shared" si="29"/>
        <v>-27000</v>
      </c>
      <c r="J611" s="102"/>
    </row>
    <row r="612" spans="1:10" x14ac:dyDescent="0.15">
      <c r="A612" s="108" t="s">
        <v>577</v>
      </c>
      <c r="B612" s="102" t="s">
        <v>1575</v>
      </c>
      <c r="C612" s="103"/>
      <c r="D612" s="104">
        <f t="shared" si="27"/>
        <v>0</v>
      </c>
      <c r="E612" s="105"/>
      <c r="F612" s="105">
        <v>0</v>
      </c>
      <c r="G612" s="105">
        <v>0</v>
      </c>
      <c r="H612" s="105">
        <f t="shared" si="28"/>
        <v>0</v>
      </c>
      <c r="I612" s="107">
        <f t="shared" si="29"/>
        <v>0</v>
      </c>
      <c r="J612" s="102"/>
    </row>
    <row r="613" spans="1:10" x14ac:dyDescent="0.15">
      <c r="A613" s="108" t="s">
        <v>578</v>
      </c>
      <c r="B613" s="102" t="s">
        <v>1576</v>
      </c>
      <c r="C613" s="103"/>
      <c r="D613" s="104">
        <f t="shared" si="27"/>
        <v>0</v>
      </c>
      <c r="E613" s="105"/>
      <c r="F613" s="105">
        <v>0</v>
      </c>
      <c r="G613" s="105">
        <v>0</v>
      </c>
      <c r="H613" s="105">
        <f t="shared" si="28"/>
        <v>0</v>
      </c>
      <c r="I613" s="107">
        <f t="shared" si="29"/>
        <v>0</v>
      </c>
      <c r="J613" s="102"/>
    </row>
    <row r="614" spans="1:10" x14ac:dyDescent="0.15">
      <c r="A614" s="108" t="s">
        <v>579</v>
      </c>
      <c r="B614" s="102" t="s">
        <v>1577</v>
      </c>
      <c r="C614" s="103"/>
      <c r="D614" s="104">
        <f t="shared" si="27"/>
        <v>0</v>
      </c>
      <c r="E614" s="105"/>
      <c r="F614" s="105">
        <v>6</v>
      </c>
      <c r="G614" s="105">
        <v>0</v>
      </c>
      <c r="H614" s="105">
        <f t="shared" si="28"/>
        <v>6</v>
      </c>
      <c r="I614" s="107">
        <f t="shared" si="29"/>
        <v>-6</v>
      </c>
      <c r="J614" s="102"/>
    </row>
    <row r="615" spans="1:10" x14ac:dyDescent="0.15">
      <c r="A615" s="108" t="s">
        <v>580</v>
      </c>
      <c r="B615" s="102" t="s">
        <v>1578</v>
      </c>
      <c r="C615" s="103"/>
      <c r="D615" s="104">
        <f t="shared" si="27"/>
        <v>0</v>
      </c>
      <c r="E615" s="105"/>
      <c r="F615" s="105">
        <v>36</v>
      </c>
      <c r="G615" s="105">
        <v>0</v>
      </c>
      <c r="H615" s="105">
        <f t="shared" si="28"/>
        <v>36</v>
      </c>
      <c r="I615" s="107">
        <f t="shared" si="29"/>
        <v>-36</v>
      </c>
      <c r="J615" s="102"/>
    </row>
    <row r="616" spans="1:10" x14ac:dyDescent="0.15">
      <c r="A616" s="108" t="s">
        <v>581</v>
      </c>
      <c r="B616" s="102" t="s">
        <v>1579</v>
      </c>
      <c r="C616" s="103"/>
      <c r="D616" s="104">
        <f t="shared" si="27"/>
        <v>0</v>
      </c>
      <c r="E616" s="105"/>
      <c r="F616" s="105">
        <v>123</v>
      </c>
      <c r="G616" s="105">
        <v>0</v>
      </c>
      <c r="H616" s="105">
        <f t="shared" si="28"/>
        <v>123</v>
      </c>
      <c r="I616" s="107">
        <f t="shared" si="29"/>
        <v>-123</v>
      </c>
      <c r="J616" s="102"/>
    </row>
    <row r="617" spans="1:10" x14ac:dyDescent="0.15">
      <c r="A617" s="108" t="s">
        <v>582</v>
      </c>
      <c r="B617" s="102" t="s">
        <v>1580</v>
      </c>
      <c r="C617" s="103"/>
      <c r="D617" s="104">
        <f t="shared" si="27"/>
        <v>0</v>
      </c>
      <c r="E617" s="105"/>
      <c r="F617" s="105">
        <v>424</v>
      </c>
      <c r="G617" s="105">
        <v>0</v>
      </c>
      <c r="H617" s="105">
        <f t="shared" si="28"/>
        <v>424</v>
      </c>
      <c r="I617" s="107">
        <f t="shared" si="29"/>
        <v>-424</v>
      </c>
      <c r="J617" s="102"/>
    </row>
    <row r="618" spans="1:10" x14ac:dyDescent="0.15">
      <c r="A618" s="108" t="s">
        <v>583</v>
      </c>
      <c r="B618" s="102" t="s">
        <v>1581</v>
      </c>
      <c r="C618" s="103"/>
      <c r="D618" s="104">
        <f t="shared" si="27"/>
        <v>0</v>
      </c>
      <c r="E618" s="105"/>
      <c r="F618" s="105">
        <v>740.02520000000004</v>
      </c>
      <c r="G618" s="105">
        <v>0</v>
      </c>
      <c r="H618" s="105">
        <f t="shared" si="28"/>
        <v>740.03</v>
      </c>
      <c r="I618" s="107">
        <f t="shared" si="29"/>
        <v>-740.03</v>
      </c>
      <c r="J618" s="102"/>
    </row>
    <row r="619" spans="1:10" x14ac:dyDescent="0.15">
      <c r="A619" s="108" t="s">
        <v>584</v>
      </c>
      <c r="B619" s="102" t="s">
        <v>1582</v>
      </c>
      <c r="C619" s="103"/>
      <c r="D619" s="104">
        <f t="shared" si="27"/>
        <v>0</v>
      </c>
      <c r="E619" s="105"/>
      <c r="F619" s="105">
        <v>0</v>
      </c>
      <c r="G619" s="105">
        <v>0</v>
      </c>
      <c r="H619" s="105">
        <f t="shared" si="28"/>
        <v>0</v>
      </c>
      <c r="I619" s="107">
        <f t="shared" si="29"/>
        <v>0</v>
      </c>
      <c r="J619" s="102"/>
    </row>
    <row r="620" spans="1:10" x14ac:dyDescent="0.15">
      <c r="A620" s="108" t="s">
        <v>585</v>
      </c>
      <c r="B620" s="102" t="s">
        <v>1583</v>
      </c>
      <c r="C620" s="103"/>
      <c r="D620" s="104">
        <f t="shared" si="27"/>
        <v>0</v>
      </c>
      <c r="E620" s="105"/>
      <c r="F620" s="105">
        <v>0</v>
      </c>
      <c r="G620" s="105">
        <v>0</v>
      </c>
      <c r="H620" s="105">
        <f t="shared" si="28"/>
        <v>0</v>
      </c>
      <c r="I620" s="107">
        <f t="shared" si="29"/>
        <v>0</v>
      </c>
      <c r="J620" s="102"/>
    </row>
    <row r="621" spans="1:10" x14ac:dyDescent="0.15">
      <c r="A621" s="108" t="s">
        <v>586</v>
      </c>
      <c r="B621" s="102" t="s">
        <v>1584</v>
      </c>
      <c r="C621" s="103"/>
      <c r="D621" s="104">
        <f t="shared" si="27"/>
        <v>0</v>
      </c>
      <c r="E621" s="105"/>
      <c r="F621" s="105">
        <v>0</v>
      </c>
      <c r="G621" s="105">
        <v>0</v>
      </c>
      <c r="H621" s="105">
        <f t="shared" si="28"/>
        <v>0</v>
      </c>
      <c r="I621" s="107">
        <f t="shared" si="29"/>
        <v>0</v>
      </c>
      <c r="J621" s="102"/>
    </row>
    <row r="622" spans="1:10" x14ac:dyDescent="0.15">
      <c r="A622" s="108" t="s">
        <v>587</v>
      </c>
      <c r="B622" s="102" t="s">
        <v>1585</v>
      </c>
      <c r="C622" s="103"/>
      <c r="D622" s="104">
        <f t="shared" si="27"/>
        <v>0</v>
      </c>
      <c r="E622" s="105"/>
      <c r="F622" s="105">
        <v>0</v>
      </c>
      <c r="G622" s="105">
        <v>0</v>
      </c>
      <c r="H622" s="105">
        <f t="shared" si="28"/>
        <v>0</v>
      </c>
      <c r="I622" s="107">
        <f t="shared" si="29"/>
        <v>0</v>
      </c>
      <c r="J622" s="102"/>
    </row>
    <row r="623" spans="1:10" x14ac:dyDescent="0.15">
      <c r="A623" s="108" t="s">
        <v>588</v>
      </c>
      <c r="B623" s="102" t="s">
        <v>1586</v>
      </c>
      <c r="C623" s="103"/>
      <c r="D623" s="104">
        <f t="shared" si="27"/>
        <v>0</v>
      </c>
      <c r="E623" s="105"/>
      <c r="F623" s="105">
        <v>7195</v>
      </c>
      <c r="G623" s="105">
        <v>0</v>
      </c>
      <c r="H623" s="105">
        <f t="shared" si="28"/>
        <v>7195</v>
      </c>
      <c r="I623" s="107">
        <f t="shared" si="29"/>
        <v>-7195</v>
      </c>
      <c r="J623" s="102"/>
    </row>
    <row r="624" spans="1:10" x14ac:dyDescent="0.15">
      <c r="A624" s="108" t="s">
        <v>589</v>
      </c>
      <c r="B624" s="102" t="s">
        <v>1587</v>
      </c>
      <c r="C624" s="103"/>
      <c r="D624" s="104">
        <f t="shared" si="27"/>
        <v>0</v>
      </c>
      <c r="E624" s="105"/>
      <c r="F624" s="105">
        <v>0</v>
      </c>
      <c r="G624" s="105">
        <v>0</v>
      </c>
      <c r="H624" s="105">
        <f t="shared" si="28"/>
        <v>0</v>
      </c>
      <c r="I624" s="107">
        <f t="shared" si="29"/>
        <v>0</v>
      </c>
      <c r="J624" s="102"/>
    </row>
    <row r="625" spans="1:10" x14ac:dyDescent="0.15">
      <c r="A625" s="108" t="s">
        <v>590</v>
      </c>
      <c r="B625" s="102" t="s">
        <v>1588</v>
      </c>
      <c r="C625" s="103"/>
      <c r="D625" s="104">
        <f t="shared" si="27"/>
        <v>0</v>
      </c>
      <c r="E625" s="105"/>
      <c r="F625" s="105">
        <v>0</v>
      </c>
      <c r="G625" s="105">
        <v>0</v>
      </c>
      <c r="H625" s="105">
        <f t="shared" si="28"/>
        <v>0</v>
      </c>
      <c r="I625" s="107">
        <f t="shared" si="29"/>
        <v>0</v>
      </c>
      <c r="J625" s="102"/>
    </row>
    <row r="626" spans="1:10" x14ac:dyDescent="0.15">
      <c r="A626" s="108" t="s">
        <v>591</v>
      </c>
      <c r="B626" s="102" t="s">
        <v>1589</v>
      </c>
      <c r="C626" s="103"/>
      <c r="D626" s="104">
        <f t="shared" si="27"/>
        <v>0</v>
      </c>
      <c r="E626" s="105"/>
      <c r="F626" s="105">
        <v>0</v>
      </c>
      <c r="G626" s="105">
        <v>0</v>
      </c>
      <c r="H626" s="105">
        <f t="shared" si="28"/>
        <v>0</v>
      </c>
      <c r="I626" s="107">
        <f t="shared" si="29"/>
        <v>0</v>
      </c>
      <c r="J626" s="102"/>
    </row>
    <row r="627" spans="1:10" x14ac:dyDescent="0.15">
      <c r="A627" s="108" t="s">
        <v>592</v>
      </c>
      <c r="B627" s="102" t="s">
        <v>1590</v>
      </c>
      <c r="C627" s="103"/>
      <c r="D627" s="104">
        <f t="shared" si="27"/>
        <v>0</v>
      </c>
      <c r="E627" s="105"/>
      <c r="F627" s="105">
        <v>0</v>
      </c>
      <c r="G627" s="105">
        <v>0</v>
      </c>
      <c r="H627" s="105">
        <f t="shared" si="28"/>
        <v>0</v>
      </c>
      <c r="I627" s="107">
        <f t="shared" si="29"/>
        <v>0</v>
      </c>
      <c r="J627" s="102"/>
    </row>
    <row r="628" spans="1:10" x14ac:dyDescent="0.15">
      <c r="A628" s="108" t="s">
        <v>593</v>
      </c>
      <c r="B628" s="102" t="s">
        <v>1591</v>
      </c>
      <c r="C628" s="103"/>
      <c r="D628" s="104">
        <f t="shared" si="27"/>
        <v>0</v>
      </c>
      <c r="E628" s="105"/>
      <c r="F628" s="105">
        <v>0</v>
      </c>
      <c r="G628" s="105">
        <v>0</v>
      </c>
      <c r="H628" s="105">
        <f t="shared" si="28"/>
        <v>0</v>
      </c>
      <c r="I628" s="107">
        <f t="shared" si="29"/>
        <v>0</v>
      </c>
      <c r="J628" s="102"/>
    </row>
    <row r="629" spans="1:10" x14ac:dyDescent="0.15">
      <c r="A629" s="108" t="s">
        <v>594</v>
      </c>
      <c r="B629" s="102" t="s">
        <v>1592</v>
      </c>
      <c r="C629" s="103"/>
      <c r="D629" s="104">
        <f t="shared" si="27"/>
        <v>0</v>
      </c>
      <c r="E629" s="105"/>
      <c r="F629" s="105">
        <v>0</v>
      </c>
      <c r="G629" s="105">
        <v>0</v>
      </c>
      <c r="H629" s="105">
        <f t="shared" si="28"/>
        <v>0</v>
      </c>
      <c r="I629" s="107">
        <f t="shared" si="29"/>
        <v>0</v>
      </c>
      <c r="J629" s="102"/>
    </row>
    <row r="630" spans="1:10" x14ac:dyDescent="0.15">
      <c r="A630" s="108" t="s">
        <v>595</v>
      </c>
      <c r="B630" s="102" t="s">
        <v>1593</v>
      </c>
      <c r="C630" s="103"/>
      <c r="D630" s="104">
        <f t="shared" si="27"/>
        <v>0</v>
      </c>
      <c r="E630" s="105"/>
      <c r="F630" s="105">
        <v>642</v>
      </c>
      <c r="G630" s="105">
        <v>0</v>
      </c>
      <c r="H630" s="105">
        <f t="shared" si="28"/>
        <v>642</v>
      </c>
      <c r="I630" s="107">
        <f t="shared" si="29"/>
        <v>-642</v>
      </c>
      <c r="J630" s="102"/>
    </row>
    <row r="631" spans="1:10" x14ac:dyDescent="0.15">
      <c r="A631" s="108" t="s">
        <v>596</v>
      </c>
      <c r="B631" s="102" t="s">
        <v>1594</v>
      </c>
      <c r="C631" s="103"/>
      <c r="D631" s="104">
        <f t="shared" si="27"/>
        <v>0</v>
      </c>
      <c r="E631" s="105"/>
      <c r="F631" s="105">
        <v>3420</v>
      </c>
      <c r="G631" s="105">
        <v>0</v>
      </c>
      <c r="H631" s="105">
        <f t="shared" si="28"/>
        <v>3420</v>
      </c>
      <c r="I631" s="107">
        <f t="shared" si="29"/>
        <v>-3420</v>
      </c>
      <c r="J631" s="102"/>
    </row>
    <row r="632" spans="1:10" x14ac:dyDescent="0.15">
      <c r="A632" s="108" t="s">
        <v>1595</v>
      </c>
      <c r="B632" s="102" t="s">
        <v>1596</v>
      </c>
      <c r="C632" s="103"/>
      <c r="D632" s="104">
        <f t="shared" si="27"/>
        <v>0</v>
      </c>
      <c r="E632" s="105"/>
      <c r="F632" s="105">
        <v>0</v>
      </c>
      <c r="G632" s="105">
        <v>0</v>
      </c>
      <c r="H632" s="105">
        <f t="shared" si="28"/>
        <v>0</v>
      </c>
      <c r="I632" s="107">
        <f t="shared" si="29"/>
        <v>0</v>
      </c>
      <c r="J632" s="102"/>
    </row>
    <row r="633" spans="1:10" x14ac:dyDescent="0.15">
      <c r="A633" s="108" t="s">
        <v>1597</v>
      </c>
      <c r="B633" s="102" t="s">
        <v>1598</v>
      </c>
      <c r="C633" s="103"/>
      <c r="D633" s="104">
        <f t="shared" si="27"/>
        <v>0</v>
      </c>
      <c r="E633" s="105"/>
      <c r="F633" s="105">
        <v>0</v>
      </c>
      <c r="G633" s="105">
        <v>0</v>
      </c>
      <c r="H633" s="105">
        <f t="shared" si="28"/>
        <v>0</v>
      </c>
      <c r="I633" s="107">
        <f t="shared" si="29"/>
        <v>0</v>
      </c>
      <c r="J633" s="102"/>
    </row>
    <row r="634" spans="1:10" x14ac:dyDescent="0.15">
      <c r="A634" s="108" t="s">
        <v>1599</v>
      </c>
      <c r="B634" s="102" t="s">
        <v>1600</v>
      </c>
      <c r="C634" s="103"/>
      <c r="D634" s="104">
        <f t="shared" si="27"/>
        <v>0</v>
      </c>
      <c r="E634" s="105"/>
      <c r="F634" s="105">
        <v>0</v>
      </c>
      <c r="G634" s="105">
        <v>0</v>
      </c>
      <c r="H634" s="105">
        <f t="shared" si="28"/>
        <v>0</v>
      </c>
      <c r="I634" s="107">
        <f t="shared" si="29"/>
        <v>0</v>
      </c>
      <c r="J634" s="102"/>
    </row>
    <row r="635" spans="1:10" x14ac:dyDescent="0.15">
      <c r="A635" s="108" t="s">
        <v>597</v>
      </c>
      <c r="B635" s="102" t="s">
        <v>1601</v>
      </c>
      <c r="C635" s="103"/>
      <c r="D635" s="104">
        <f t="shared" si="27"/>
        <v>0</v>
      </c>
      <c r="E635" s="105"/>
      <c r="F635" s="105">
        <v>0</v>
      </c>
      <c r="G635" s="105">
        <v>0</v>
      </c>
      <c r="H635" s="105">
        <f t="shared" si="28"/>
        <v>0</v>
      </c>
      <c r="I635" s="107">
        <f t="shared" si="29"/>
        <v>0</v>
      </c>
      <c r="J635" s="102"/>
    </row>
    <row r="636" spans="1:10" x14ac:dyDescent="0.15">
      <c r="A636" s="108" t="s">
        <v>598</v>
      </c>
      <c r="B636" s="102" t="s">
        <v>1602</v>
      </c>
      <c r="C636" s="103"/>
      <c r="D636" s="104">
        <f t="shared" si="27"/>
        <v>0</v>
      </c>
      <c r="E636" s="105"/>
      <c r="F636" s="105">
        <v>0</v>
      </c>
      <c r="G636" s="105">
        <v>0</v>
      </c>
      <c r="H636" s="105">
        <f t="shared" si="28"/>
        <v>0</v>
      </c>
      <c r="I636" s="107">
        <f t="shared" si="29"/>
        <v>0</v>
      </c>
      <c r="J636" s="102"/>
    </row>
    <row r="637" spans="1:10" x14ac:dyDescent="0.15">
      <c r="A637" s="108" t="s">
        <v>599</v>
      </c>
      <c r="B637" s="102" t="s">
        <v>1603</v>
      </c>
      <c r="C637" s="103"/>
      <c r="D637" s="104">
        <f t="shared" si="27"/>
        <v>0</v>
      </c>
      <c r="E637" s="105"/>
      <c r="F637" s="105">
        <v>0</v>
      </c>
      <c r="G637" s="105">
        <v>0</v>
      </c>
      <c r="H637" s="105">
        <f t="shared" si="28"/>
        <v>0</v>
      </c>
      <c r="I637" s="107">
        <f t="shared" si="29"/>
        <v>0</v>
      </c>
      <c r="J637" s="102"/>
    </row>
    <row r="638" spans="1:10" x14ac:dyDescent="0.15">
      <c r="A638" s="108" t="s">
        <v>600</v>
      </c>
      <c r="B638" s="102" t="s">
        <v>1604</v>
      </c>
      <c r="C638" s="103"/>
      <c r="D638" s="104">
        <f t="shared" si="27"/>
        <v>0</v>
      </c>
      <c r="E638" s="105"/>
      <c r="F638" s="105">
        <v>0</v>
      </c>
      <c r="G638" s="105">
        <v>0</v>
      </c>
      <c r="H638" s="105">
        <f t="shared" si="28"/>
        <v>0</v>
      </c>
      <c r="I638" s="107">
        <f t="shared" si="29"/>
        <v>0</v>
      </c>
      <c r="J638" s="102"/>
    </row>
    <row r="639" spans="1:10" x14ac:dyDescent="0.15">
      <c r="A639" s="108" t="s">
        <v>601</v>
      </c>
      <c r="B639" s="102" t="s">
        <v>1605</v>
      </c>
      <c r="C639" s="103"/>
      <c r="D639" s="104">
        <f t="shared" si="27"/>
        <v>0</v>
      </c>
      <c r="E639" s="105"/>
      <c r="F639" s="105">
        <v>0</v>
      </c>
      <c r="G639" s="105">
        <v>0</v>
      </c>
      <c r="H639" s="105">
        <f t="shared" si="28"/>
        <v>0</v>
      </c>
      <c r="I639" s="107">
        <f t="shared" si="29"/>
        <v>0</v>
      </c>
      <c r="J639" s="102"/>
    </row>
    <row r="640" spans="1:10" x14ac:dyDescent="0.15">
      <c r="A640" s="108" t="s">
        <v>602</v>
      </c>
      <c r="B640" s="102" t="s">
        <v>1606</v>
      </c>
      <c r="C640" s="103"/>
      <c r="D640" s="104">
        <f t="shared" si="27"/>
        <v>0</v>
      </c>
      <c r="E640" s="105"/>
      <c r="F640" s="105">
        <v>0</v>
      </c>
      <c r="G640" s="105">
        <v>0</v>
      </c>
      <c r="H640" s="105">
        <f t="shared" si="28"/>
        <v>0</v>
      </c>
      <c r="I640" s="107">
        <f t="shared" si="29"/>
        <v>0</v>
      </c>
      <c r="J640" s="102"/>
    </row>
    <row r="641" spans="1:10" x14ac:dyDescent="0.15">
      <c r="A641" s="108" t="s">
        <v>603</v>
      </c>
      <c r="B641" s="102" t="s">
        <v>1607</v>
      </c>
      <c r="C641" s="103"/>
      <c r="D641" s="104">
        <f t="shared" si="27"/>
        <v>0</v>
      </c>
      <c r="E641" s="105"/>
      <c r="F641" s="105">
        <v>0</v>
      </c>
      <c r="G641" s="105">
        <v>0</v>
      </c>
      <c r="H641" s="105">
        <f t="shared" si="28"/>
        <v>0</v>
      </c>
      <c r="I641" s="107">
        <f t="shared" si="29"/>
        <v>0</v>
      </c>
      <c r="J641" s="102"/>
    </row>
    <row r="642" spans="1:10" x14ac:dyDescent="0.15">
      <c r="A642" s="108" t="s">
        <v>604</v>
      </c>
      <c r="B642" s="102" t="s">
        <v>1608</v>
      </c>
      <c r="C642" s="103"/>
      <c r="D642" s="104">
        <f t="shared" si="27"/>
        <v>0</v>
      </c>
      <c r="E642" s="105"/>
      <c r="F642" s="105">
        <v>255</v>
      </c>
      <c r="G642" s="105">
        <v>0</v>
      </c>
      <c r="H642" s="105">
        <f t="shared" si="28"/>
        <v>255</v>
      </c>
      <c r="I642" s="107">
        <f t="shared" si="29"/>
        <v>-255</v>
      </c>
      <c r="J642" s="102"/>
    </row>
    <row r="643" spans="1:10" x14ac:dyDescent="0.15">
      <c r="A643" s="108" t="s">
        <v>605</v>
      </c>
      <c r="B643" s="102" t="s">
        <v>1609</v>
      </c>
      <c r="C643" s="103"/>
      <c r="D643" s="104">
        <f t="shared" ref="D643:D706" si="30">C643/1283103.13</f>
        <v>0</v>
      </c>
      <c r="E643" s="105"/>
      <c r="F643" s="105">
        <v>0</v>
      </c>
      <c r="G643" s="105">
        <v>0</v>
      </c>
      <c r="H643" s="105">
        <f t="shared" ref="H643:H706" si="31">(ROUND(G643,2) + ROUND(F643,2))</f>
        <v>0</v>
      </c>
      <c r="I643" s="107">
        <f t="shared" ref="I643:I706" si="32">(ROUND(E643,2)- ROUND(F643,2))</f>
        <v>0</v>
      </c>
      <c r="J643" s="102"/>
    </row>
    <row r="644" spans="1:10" x14ac:dyDescent="0.15">
      <c r="A644" s="108" t="s">
        <v>606</v>
      </c>
      <c r="B644" s="102" t="s">
        <v>1610</v>
      </c>
      <c r="C644" s="103"/>
      <c r="D644" s="104">
        <f t="shared" si="30"/>
        <v>0</v>
      </c>
      <c r="E644" s="105"/>
      <c r="F644" s="105">
        <v>0</v>
      </c>
      <c r="G644" s="105">
        <v>0</v>
      </c>
      <c r="H644" s="105">
        <f t="shared" si="31"/>
        <v>0</v>
      </c>
      <c r="I644" s="107">
        <f t="shared" si="32"/>
        <v>0</v>
      </c>
      <c r="J644" s="102"/>
    </row>
    <row r="645" spans="1:10" x14ac:dyDescent="0.15">
      <c r="A645" s="108" t="s">
        <v>607</v>
      </c>
      <c r="B645" s="102" t="s">
        <v>1611</v>
      </c>
      <c r="C645" s="103"/>
      <c r="D645" s="104">
        <f t="shared" si="30"/>
        <v>0</v>
      </c>
      <c r="E645" s="105"/>
      <c r="F645" s="105">
        <v>0</v>
      </c>
      <c r="G645" s="105">
        <v>0</v>
      </c>
      <c r="H645" s="105">
        <f t="shared" si="31"/>
        <v>0</v>
      </c>
      <c r="I645" s="107">
        <f t="shared" si="32"/>
        <v>0</v>
      </c>
      <c r="J645" s="102"/>
    </row>
    <row r="646" spans="1:10" x14ac:dyDescent="0.15">
      <c r="A646" s="108" t="s">
        <v>608</v>
      </c>
      <c r="B646" s="102" t="s">
        <v>1612</v>
      </c>
      <c r="C646" s="103"/>
      <c r="D646" s="104">
        <f t="shared" si="30"/>
        <v>0</v>
      </c>
      <c r="E646" s="105"/>
      <c r="F646" s="105">
        <v>0</v>
      </c>
      <c r="G646" s="105">
        <v>0</v>
      </c>
      <c r="H646" s="105">
        <f t="shared" si="31"/>
        <v>0</v>
      </c>
      <c r="I646" s="107">
        <f t="shared" si="32"/>
        <v>0</v>
      </c>
      <c r="J646" s="102"/>
    </row>
    <row r="647" spans="1:10" x14ac:dyDescent="0.15">
      <c r="A647" s="108" t="s">
        <v>609</v>
      </c>
      <c r="B647" s="102" t="s">
        <v>1613</v>
      </c>
      <c r="C647" s="103"/>
      <c r="D647" s="104">
        <f t="shared" si="30"/>
        <v>0</v>
      </c>
      <c r="E647" s="105"/>
      <c r="F647" s="105">
        <v>0</v>
      </c>
      <c r="G647" s="105">
        <v>0</v>
      </c>
      <c r="H647" s="105">
        <f t="shared" si="31"/>
        <v>0</v>
      </c>
      <c r="I647" s="107">
        <f t="shared" si="32"/>
        <v>0</v>
      </c>
      <c r="J647" s="102"/>
    </row>
    <row r="648" spans="1:10" x14ac:dyDescent="0.15">
      <c r="A648" s="108" t="s">
        <v>610</v>
      </c>
      <c r="B648" s="102" t="s">
        <v>1614</v>
      </c>
      <c r="C648" s="103"/>
      <c r="D648" s="104">
        <f t="shared" si="30"/>
        <v>0</v>
      </c>
      <c r="E648" s="105"/>
      <c r="F648" s="105">
        <v>0</v>
      </c>
      <c r="G648" s="105">
        <v>0</v>
      </c>
      <c r="H648" s="105">
        <f t="shared" si="31"/>
        <v>0</v>
      </c>
      <c r="I648" s="107">
        <f t="shared" si="32"/>
        <v>0</v>
      </c>
      <c r="J648" s="102"/>
    </row>
    <row r="649" spans="1:10" x14ac:dyDescent="0.15">
      <c r="A649" s="108" t="s">
        <v>611</v>
      </c>
      <c r="B649" s="102" t="s">
        <v>1615</v>
      </c>
      <c r="C649" s="103"/>
      <c r="D649" s="104">
        <f t="shared" si="30"/>
        <v>0</v>
      </c>
      <c r="E649" s="105"/>
      <c r="F649" s="105">
        <v>0</v>
      </c>
      <c r="G649" s="105">
        <v>0</v>
      </c>
      <c r="H649" s="105">
        <f t="shared" si="31"/>
        <v>0</v>
      </c>
      <c r="I649" s="107">
        <f t="shared" si="32"/>
        <v>0</v>
      </c>
      <c r="J649" s="102"/>
    </row>
    <row r="650" spans="1:10" x14ac:dyDescent="0.15">
      <c r="A650" s="108" t="s">
        <v>612</v>
      </c>
      <c r="B650" s="102" t="s">
        <v>1616</v>
      </c>
      <c r="C650" s="103"/>
      <c r="D650" s="104">
        <f t="shared" si="30"/>
        <v>0</v>
      </c>
      <c r="E650" s="105"/>
      <c r="F650" s="105">
        <v>3000</v>
      </c>
      <c r="G650" s="105">
        <v>0</v>
      </c>
      <c r="H650" s="105">
        <f t="shared" si="31"/>
        <v>3000</v>
      </c>
      <c r="I650" s="107">
        <f t="shared" si="32"/>
        <v>-3000</v>
      </c>
      <c r="J650" s="102"/>
    </row>
    <row r="651" spans="1:10" x14ac:dyDescent="0.15">
      <c r="A651" s="108" t="s">
        <v>613</v>
      </c>
      <c r="B651" s="102" t="s">
        <v>1617</v>
      </c>
      <c r="C651" s="103"/>
      <c r="D651" s="104">
        <f t="shared" si="30"/>
        <v>0</v>
      </c>
      <c r="E651" s="105"/>
      <c r="F651" s="105">
        <v>400</v>
      </c>
      <c r="G651" s="105">
        <v>0</v>
      </c>
      <c r="H651" s="105">
        <f t="shared" si="31"/>
        <v>400</v>
      </c>
      <c r="I651" s="107">
        <f t="shared" si="32"/>
        <v>-400</v>
      </c>
      <c r="J651" s="102"/>
    </row>
    <row r="652" spans="1:10" x14ac:dyDescent="0.15">
      <c r="A652" s="108" t="s">
        <v>614</v>
      </c>
      <c r="B652" s="102" t="s">
        <v>1618</v>
      </c>
      <c r="C652" s="103"/>
      <c r="D652" s="104">
        <f t="shared" si="30"/>
        <v>0</v>
      </c>
      <c r="E652" s="105"/>
      <c r="F652" s="105">
        <v>3050</v>
      </c>
      <c r="G652" s="105">
        <v>0</v>
      </c>
      <c r="H652" s="105">
        <f t="shared" si="31"/>
        <v>3050</v>
      </c>
      <c r="I652" s="107">
        <f t="shared" si="32"/>
        <v>-3050</v>
      </c>
      <c r="J652" s="102"/>
    </row>
    <row r="653" spans="1:10" x14ac:dyDescent="0.15">
      <c r="A653" s="108" t="s">
        <v>615</v>
      </c>
      <c r="B653" s="102" t="s">
        <v>1619</v>
      </c>
      <c r="C653" s="103"/>
      <c r="D653" s="104">
        <f t="shared" si="30"/>
        <v>0</v>
      </c>
      <c r="E653" s="105"/>
      <c r="F653" s="105">
        <v>4300</v>
      </c>
      <c r="G653" s="105">
        <v>0</v>
      </c>
      <c r="H653" s="105">
        <f t="shared" si="31"/>
        <v>4300</v>
      </c>
      <c r="I653" s="107">
        <f t="shared" si="32"/>
        <v>-4300</v>
      </c>
      <c r="J653" s="102"/>
    </row>
    <row r="654" spans="1:10" x14ac:dyDescent="0.15">
      <c r="A654" s="108" t="s">
        <v>616</v>
      </c>
      <c r="B654" s="102" t="s">
        <v>1620</v>
      </c>
      <c r="C654" s="103"/>
      <c r="D654" s="104">
        <f t="shared" si="30"/>
        <v>0</v>
      </c>
      <c r="E654" s="105"/>
      <c r="F654" s="105">
        <v>3050</v>
      </c>
      <c r="G654" s="105">
        <v>0</v>
      </c>
      <c r="H654" s="105">
        <f t="shared" si="31"/>
        <v>3050</v>
      </c>
      <c r="I654" s="107">
        <f t="shared" si="32"/>
        <v>-3050</v>
      </c>
      <c r="J654" s="102"/>
    </row>
    <row r="655" spans="1:10" x14ac:dyDescent="0.15">
      <c r="A655" s="108" t="s">
        <v>617</v>
      </c>
      <c r="B655" s="102" t="s">
        <v>1621</v>
      </c>
      <c r="C655" s="103"/>
      <c r="D655" s="104">
        <f t="shared" si="30"/>
        <v>0</v>
      </c>
      <c r="E655" s="105"/>
      <c r="F655" s="105">
        <v>0</v>
      </c>
      <c r="G655" s="105">
        <v>0</v>
      </c>
      <c r="H655" s="105">
        <f t="shared" si="31"/>
        <v>0</v>
      </c>
      <c r="I655" s="107">
        <f t="shared" si="32"/>
        <v>0</v>
      </c>
      <c r="J655" s="102"/>
    </row>
    <row r="656" spans="1:10" x14ac:dyDescent="0.15">
      <c r="A656" s="108" t="s">
        <v>618</v>
      </c>
      <c r="B656" s="102" t="s">
        <v>1622</v>
      </c>
      <c r="C656" s="103"/>
      <c r="D656" s="104">
        <f t="shared" si="30"/>
        <v>0</v>
      </c>
      <c r="E656" s="105"/>
      <c r="F656" s="105">
        <v>1</v>
      </c>
      <c r="G656" s="105">
        <v>0</v>
      </c>
      <c r="H656" s="105">
        <f t="shared" si="31"/>
        <v>1</v>
      </c>
      <c r="I656" s="107">
        <f t="shared" si="32"/>
        <v>-1</v>
      </c>
      <c r="J656" s="102"/>
    </row>
    <row r="657" spans="1:10" x14ac:dyDescent="0.15">
      <c r="A657" s="108" t="s">
        <v>619</v>
      </c>
      <c r="B657" s="102" t="s">
        <v>1623</v>
      </c>
      <c r="C657" s="103"/>
      <c r="D657" s="104">
        <f t="shared" si="30"/>
        <v>0</v>
      </c>
      <c r="E657" s="105"/>
      <c r="F657" s="105">
        <v>5</v>
      </c>
      <c r="G657" s="105">
        <v>0</v>
      </c>
      <c r="H657" s="105">
        <f t="shared" si="31"/>
        <v>5</v>
      </c>
      <c r="I657" s="107">
        <f t="shared" si="32"/>
        <v>-5</v>
      </c>
      <c r="J657" s="102"/>
    </row>
    <row r="658" spans="1:10" x14ac:dyDescent="0.15">
      <c r="A658" s="108" t="s">
        <v>620</v>
      </c>
      <c r="B658" s="102" t="s">
        <v>1624</v>
      </c>
      <c r="C658" s="103"/>
      <c r="D658" s="104">
        <f t="shared" si="30"/>
        <v>0</v>
      </c>
      <c r="E658" s="105"/>
      <c r="F658" s="105">
        <v>6</v>
      </c>
      <c r="G658" s="105">
        <v>0</v>
      </c>
      <c r="H658" s="105">
        <f t="shared" si="31"/>
        <v>6</v>
      </c>
      <c r="I658" s="107">
        <f t="shared" si="32"/>
        <v>-6</v>
      </c>
      <c r="J658" s="102"/>
    </row>
    <row r="659" spans="1:10" x14ac:dyDescent="0.15">
      <c r="A659" s="108" t="s">
        <v>621</v>
      </c>
      <c r="B659" s="102" t="s">
        <v>1625</v>
      </c>
      <c r="C659" s="103"/>
      <c r="D659" s="104">
        <f t="shared" si="30"/>
        <v>0</v>
      </c>
      <c r="E659" s="105"/>
      <c r="F659" s="105">
        <v>36</v>
      </c>
      <c r="G659" s="105">
        <v>0</v>
      </c>
      <c r="H659" s="105">
        <f t="shared" si="31"/>
        <v>36</v>
      </c>
      <c r="I659" s="107">
        <f t="shared" si="32"/>
        <v>-36</v>
      </c>
      <c r="J659" s="102"/>
    </row>
    <row r="660" spans="1:10" x14ac:dyDescent="0.15">
      <c r="A660" s="108" t="s">
        <v>622</v>
      </c>
      <c r="B660" s="102" t="s">
        <v>1626</v>
      </c>
      <c r="C660" s="103"/>
      <c r="D660" s="104">
        <f t="shared" si="30"/>
        <v>0</v>
      </c>
      <c r="E660" s="105"/>
      <c r="F660" s="105">
        <v>0</v>
      </c>
      <c r="G660" s="105">
        <v>0</v>
      </c>
      <c r="H660" s="105">
        <f t="shared" si="31"/>
        <v>0</v>
      </c>
      <c r="I660" s="107">
        <f t="shared" si="32"/>
        <v>0</v>
      </c>
      <c r="J660" s="102"/>
    </row>
    <row r="661" spans="1:10" x14ac:dyDescent="0.15">
      <c r="A661" s="108" t="s">
        <v>623</v>
      </c>
      <c r="B661" s="102" t="s">
        <v>1627</v>
      </c>
      <c r="C661" s="103"/>
      <c r="D661" s="104">
        <f t="shared" si="30"/>
        <v>0</v>
      </c>
      <c r="E661" s="105"/>
      <c r="F661" s="105">
        <v>935.97331999999994</v>
      </c>
      <c r="G661" s="105">
        <v>0</v>
      </c>
      <c r="H661" s="105">
        <f t="shared" si="31"/>
        <v>935.97</v>
      </c>
      <c r="I661" s="107">
        <f t="shared" si="32"/>
        <v>-935.97</v>
      </c>
      <c r="J661" s="102"/>
    </row>
    <row r="662" spans="1:10" x14ac:dyDescent="0.15">
      <c r="A662" s="108" t="s">
        <v>624</v>
      </c>
      <c r="B662" s="102" t="s">
        <v>1628</v>
      </c>
      <c r="C662" s="103"/>
      <c r="D662" s="104">
        <f t="shared" si="30"/>
        <v>0</v>
      </c>
      <c r="E662" s="105"/>
      <c r="F662" s="105">
        <v>2710</v>
      </c>
      <c r="G662" s="105">
        <v>0</v>
      </c>
      <c r="H662" s="105">
        <f t="shared" si="31"/>
        <v>2710</v>
      </c>
      <c r="I662" s="107">
        <f t="shared" si="32"/>
        <v>-2710</v>
      </c>
      <c r="J662" s="102"/>
    </row>
    <row r="663" spans="1:10" x14ac:dyDescent="0.15">
      <c r="A663" s="108" t="s">
        <v>625</v>
      </c>
      <c r="B663" s="102" t="s">
        <v>1629</v>
      </c>
      <c r="C663" s="103"/>
      <c r="D663" s="104">
        <f t="shared" si="30"/>
        <v>0</v>
      </c>
      <c r="E663" s="105"/>
      <c r="F663" s="105">
        <v>3321</v>
      </c>
      <c r="G663" s="105">
        <v>0</v>
      </c>
      <c r="H663" s="105">
        <f t="shared" si="31"/>
        <v>3321</v>
      </c>
      <c r="I663" s="107">
        <f t="shared" si="32"/>
        <v>-3321</v>
      </c>
      <c r="J663" s="102"/>
    </row>
    <row r="664" spans="1:10" x14ac:dyDescent="0.15">
      <c r="A664" s="108" t="s">
        <v>626</v>
      </c>
      <c r="B664" s="102" t="s">
        <v>1630</v>
      </c>
      <c r="C664" s="103"/>
      <c r="D664" s="104">
        <f t="shared" si="30"/>
        <v>0</v>
      </c>
      <c r="E664" s="105"/>
      <c r="F664" s="105">
        <v>0</v>
      </c>
      <c r="G664" s="105">
        <v>0</v>
      </c>
      <c r="H664" s="105">
        <f t="shared" si="31"/>
        <v>0</v>
      </c>
      <c r="I664" s="107">
        <f t="shared" si="32"/>
        <v>0</v>
      </c>
      <c r="J664" s="102"/>
    </row>
    <row r="665" spans="1:10" x14ac:dyDescent="0.15">
      <c r="A665" s="108" t="s">
        <v>627</v>
      </c>
      <c r="B665" s="102" t="s">
        <v>1631</v>
      </c>
      <c r="C665" s="103"/>
      <c r="D665" s="104">
        <f t="shared" si="30"/>
        <v>0</v>
      </c>
      <c r="E665" s="105"/>
      <c r="F665" s="105">
        <v>372</v>
      </c>
      <c r="G665" s="105">
        <v>0</v>
      </c>
      <c r="H665" s="105">
        <f t="shared" si="31"/>
        <v>372</v>
      </c>
      <c r="I665" s="107">
        <f t="shared" si="32"/>
        <v>-372</v>
      </c>
      <c r="J665" s="102"/>
    </row>
    <row r="666" spans="1:10" x14ac:dyDescent="0.15">
      <c r="A666" s="108" t="s">
        <v>628</v>
      </c>
      <c r="B666" s="102" t="s">
        <v>1632</v>
      </c>
      <c r="C666" s="103"/>
      <c r="D666" s="104">
        <f t="shared" si="30"/>
        <v>0</v>
      </c>
      <c r="E666" s="105"/>
      <c r="F666" s="105">
        <v>3936</v>
      </c>
      <c r="G666" s="105">
        <v>0</v>
      </c>
      <c r="H666" s="105">
        <f t="shared" si="31"/>
        <v>3936</v>
      </c>
      <c r="I666" s="107">
        <f t="shared" si="32"/>
        <v>-3936</v>
      </c>
      <c r="J666" s="102"/>
    </row>
    <row r="667" spans="1:10" x14ac:dyDescent="0.15">
      <c r="A667" s="108" t="s">
        <v>629</v>
      </c>
      <c r="B667" s="102" t="s">
        <v>1633</v>
      </c>
      <c r="C667" s="103"/>
      <c r="D667" s="104">
        <f t="shared" si="30"/>
        <v>0</v>
      </c>
      <c r="E667" s="105"/>
      <c r="F667" s="105">
        <v>16510</v>
      </c>
      <c r="G667" s="105">
        <v>0</v>
      </c>
      <c r="H667" s="105">
        <f t="shared" si="31"/>
        <v>16510</v>
      </c>
      <c r="I667" s="107">
        <f t="shared" si="32"/>
        <v>-16510</v>
      </c>
      <c r="J667" s="102"/>
    </row>
    <row r="668" spans="1:10" x14ac:dyDescent="0.15">
      <c r="A668" s="108" t="s">
        <v>630</v>
      </c>
      <c r="B668" s="102" t="s">
        <v>1634</v>
      </c>
      <c r="C668" s="103"/>
      <c r="D668" s="104">
        <f t="shared" si="30"/>
        <v>0</v>
      </c>
      <c r="E668" s="105"/>
      <c r="F668" s="105">
        <v>14994</v>
      </c>
      <c r="G668" s="105">
        <v>0</v>
      </c>
      <c r="H668" s="105">
        <f t="shared" si="31"/>
        <v>14994</v>
      </c>
      <c r="I668" s="107">
        <f t="shared" si="32"/>
        <v>-14994</v>
      </c>
      <c r="J668" s="102"/>
    </row>
    <row r="669" spans="1:10" x14ac:dyDescent="0.15">
      <c r="A669" s="108" t="s">
        <v>631</v>
      </c>
      <c r="B669" s="102" t="s">
        <v>1635</v>
      </c>
      <c r="C669" s="103">
        <v>0</v>
      </c>
      <c r="D669" s="104">
        <f t="shared" si="30"/>
        <v>0</v>
      </c>
      <c r="E669" s="105">
        <v>0</v>
      </c>
      <c r="F669" s="105">
        <v>17062</v>
      </c>
      <c r="G669" s="105">
        <v>0</v>
      </c>
      <c r="H669" s="105">
        <f t="shared" si="31"/>
        <v>17062</v>
      </c>
      <c r="I669" s="107">
        <f t="shared" si="32"/>
        <v>-17062</v>
      </c>
      <c r="J669" s="102" t="s">
        <v>1000</v>
      </c>
    </row>
    <row r="670" spans="1:10" x14ac:dyDescent="0.15">
      <c r="A670" s="108" t="s">
        <v>632</v>
      </c>
      <c r="B670" s="102" t="s">
        <v>1636</v>
      </c>
      <c r="C670" s="103"/>
      <c r="D670" s="104">
        <f t="shared" si="30"/>
        <v>0</v>
      </c>
      <c r="E670" s="105"/>
      <c r="F670" s="105">
        <v>3511</v>
      </c>
      <c r="G670" s="105">
        <v>0</v>
      </c>
      <c r="H670" s="105">
        <f t="shared" si="31"/>
        <v>3511</v>
      </c>
      <c r="I670" s="107">
        <f t="shared" si="32"/>
        <v>-3511</v>
      </c>
      <c r="J670" s="102"/>
    </row>
    <row r="671" spans="1:10" x14ac:dyDescent="0.15">
      <c r="A671" s="108" t="s">
        <v>633</v>
      </c>
      <c r="B671" s="102" t="s">
        <v>1637</v>
      </c>
      <c r="C671" s="103"/>
      <c r="D671" s="104">
        <f t="shared" si="30"/>
        <v>0</v>
      </c>
      <c r="E671" s="105"/>
      <c r="F671" s="105">
        <v>2012</v>
      </c>
      <c r="G671" s="105">
        <v>0</v>
      </c>
      <c r="H671" s="105">
        <f t="shared" si="31"/>
        <v>2012</v>
      </c>
      <c r="I671" s="107">
        <f t="shared" si="32"/>
        <v>-2012</v>
      </c>
      <c r="J671" s="102"/>
    </row>
    <row r="672" spans="1:10" x14ac:dyDescent="0.15">
      <c r="A672" s="108" t="s">
        <v>634</v>
      </c>
      <c r="B672" s="102" t="s">
        <v>1638</v>
      </c>
      <c r="C672" s="103"/>
      <c r="D672" s="104">
        <f t="shared" si="30"/>
        <v>0</v>
      </c>
      <c r="E672" s="105"/>
      <c r="F672" s="105">
        <v>0</v>
      </c>
      <c r="G672" s="105">
        <v>0</v>
      </c>
      <c r="H672" s="105">
        <f t="shared" si="31"/>
        <v>0</v>
      </c>
      <c r="I672" s="107">
        <f t="shared" si="32"/>
        <v>0</v>
      </c>
      <c r="J672" s="102"/>
    </row>
    <row r="673" spans="1:10" x14ac:dyDescent="0.15">
      <c r="A673" s="108" t="s">
        <v>635</v>
      </c>
      <c r="B673" s="102" t="s">
        <v>1639</v>
      </c>
      <c r="C673" s="103"/>
      <c r="D673" s="104">
        <f t="shared" si="30"/>
        <v>0</v>
      </c>
      <c r="E673" s="105"/>
      <c r="F673" s="105">
        <v>184</v>
      </c>
      <c r="G673" s="105">
        <v>0</v>
      </c>
      <c r="H673" s="105">
        <f t="shared" si="31"/>
        <v>184</v>
      </c>
      <c r="I673" s="107">
        <f t="shared" si="32"/>
        <v>-184</v>
      </c>
      <c r="J673" s="102"/>
    </row>
    <row r="674" spans="1:10" x14ac:dyDescent="0.15">
      <c r="A674" s="108" t="s">
        <v>636</v>
      </c>
      <c r="B674" s="102" t="s">
        <v>1640</v>
      </c>
      <c r="C674" s="103"/>
      <c r="D674" s="104">
        <f t="shared" si="30"/>
        <v>0</v>
      </c>
      <c r="E674" s="105"/>
      <c r="F674" s="105">
        <v>1098</v>
      </c>
      <c r="G674" s="105">
        <v>0</v>
      </c>
      <c r="H674" s="105">
        <f t="shared" si="31"/>
        <v>1098</v>
      </c>
      <c r="I674" s="107">
        <f t="shared" si="32"/>
        <v>-1098</v>
      </c>
      <c r="J674" s="102"/>
    </row>
    <row r="675" spans="1:10" x14ac:dyDescent="0.15">
      <c r="A675" s="108" t="s">
        <v>1641</v>
      </c>
      <c r="B675" s="102" t="s">
        <v>1642</v>
      </c>
      <c r="C675" s="103"/>
      <c r="D675" s="104">
        <f t="shared" si="30"/>
        <v>0</v>
      </c>
      <c r="E675" s="105"/>
      <c r="F675" s="105">
        <v>3188</v>
      </c>
      <c r="G675" s="105">
        <v>0</v>
      </c>
      <c r="H675" s="105">
        <f t="shared" si="31"/>
        <v>3188</v>
      </c>
      <c r="I675" s="107">
        <f t="shared" si="32"/>
        <v>-3188</v>
      </c>
      <c r="J675" s="102"/>
    </row>
    <row r="676" spans="1:10" x14ac:dyDescent="0.15">
      <c r="A676" s="108" t="s">
        <v>637</v>
      </c>
      <c r="B676" s="102" t="s">
        <v>1643</v>
      </c>
      <c r="C676" s="103"/>
      <c r="D676" s="104">
        <f t="shared" si="30"/>
        <v>0</v>
      </c>
      <c r="E676" s="105"/>
      <c r="F676" s="105">
        <v>12520</v>
      </c>
      <c r="G676" s="105">
        <v>0</v>
      </c>
      <c r="H676" s="105">
        <f t="shared" si="31"/>
        <v>12520</v>
      </c>
      <c r="I676" s="107">
        <f t="shared" si="32"/>
        <v>-12520</v>
      </c>
      <c r="J676" s="102"/>
    </row>
    <row r="677" spans="1:10" x14ac:dyDescent="0.15">
      <c r="A677" s="108" t="s">
        <v>1644</v>
      </c>
      <c r="B677" s="102" t="s">
        <v>1645</v>
      </c>
      <c r="C677" s="103"/>
      <c r="D677" s="104">
        <f t="shared" si="30"/>
        <v>0</v>
      </c>
      <c r="E677" s="105"/>
      <c r="F677" s="105">
        <v>2804</v>
      </c>
      <c r="G677" s="105">
        <v>0</v>
      </c>
      <c r="H677" s="105">
        <f t="shared" si="31"/>
        <v>2804</v>
      </c>
      <c r="I677" s="107">
        <f t="shared" si="32"/>
        <v>-2804</v>
      </c>
      <c r="J677" s="102"/>
    </row>
    <row r="678" spans="1:10" x14ac:dyDescent="0.15">
      <c r="A678" s="108" t="s">
        <v>638</v>
      </c>
      <c r="B678" s="102" t="s">
        <v>1646</v>
      </c>
      <c r="C678" s="103"/>
      <c r="D678" s="104">
        <f t="shared" si="30"/>
        <v>0</v>
      </c>
      <c r="E678" s="105"/>
      <c r="F678" s="105">
        <v>10800</v>
      </c>
      <c r="G678" s="105">
        <v>0</v>
      </c>
      <c r="H678" s="105">
        <f t="shared" si="31"/>
        <v>10800</v>
      </c>
      <c r="I678" s="107">
        <f t="shared" si="32"/>
        <v>-10800</v>
      </c>
      <c r="J678" s="102"/>
    </row>
    <row r="679" spans="1:10" x14ac:dyDescent="0.15">
      <c r="A679" s="108" t="s">
        <v>639</v>
      </c>
      <c r="B679" s="102" t="s">
        <v>1647</v>
      </c>
      <c r="C679" s="103"/>
      <c r="D679" s="104">
        <f t="shared" si="30"/>
        <v>0</v>
      </c>
      <c r="E679" s="105"/>
      <c r="F679" s="105">
        <v>58</v>
      </c>
      <c r="G679" s="105">
        <v>0</v>
      </c>
      <c r="H679" s="105">
        <f t="shared" si="31"/>
        <v>58</v>
      </c>
      <c r="I679" s="107">
        <f t="shared" si="32"/>
        <v>-58</v>
      </c>
      <c r="J679" s="102"/>
    </row>
    <row r="680" spans="1:10" x14ac:dyDescent="0.15">
      <c r="A680" s="108" t="s">
        <v>640</v>
      </c>
      <c r="B680" s="102" t="s">
        <v>1648</v>
      </c>
      <c r="C680" s="103"/>
      <c r="D680" s="104">
        <f t="shared" si="30"/>
        <v>0</v>
      </c>
      <c r="E680" s="105"/>
      <c r="F680" s="105">
        <v>360</v>
      </c>
      <c r="G680" s="105">
        <v>0</v>
      </c>
      <c r="H680" s="105">
        <f t="shared" si="31"/>
        <v>360</v>
      </c>
      <c r="I680" s="107">
        <f t="shared" si="32"/>
        <v>-360</v>
      </c>
      <c r="J680" s="102"/>
    </row>
    <row r="681" spans="1:10" x14ac:dyDescent="0.15">
      <c r="A681" s="108" t="s">
        <v>1649</v>
      </c>
      <c r="B681" s="102" t="s">
        <v>1650</v>
      </c>
      <c r="C681" s="103"/>
      <c r="D681" s="104">
        <f t="shared" si="30"/>
        <v>0</v>
      </c>
      <c r="E681" s="105"/>
      <c r="F681" s="105">
        <v>7695</v>
      </c>
      <c r="G681" s="105">
        <v>0</v>
      </c>
      <c r="H681" s="105">
        <f t="shared" si="31"/>
        <v>7695</v>
      </c>
      <c r="I681" s="107">
        <f t="shared" si="32"/>
        <v>-7695</v>
      </c>
      <c r="J681" s="102"/>
    </row>
    <row r="682" spans="1:10" x14ac:dyDescent="0.15">
      <c r="A682" s="108" t="s">
        <v>1651</v>
      </c>
      <c r="B682" s="102" t="s">
        <v>1652</v>
      </c>
      <c r="C682" s="103"/>
      <c r="D682" s="104">
        <f t="shared" si="30"/>
        <v>0</v>
      </c>
      <c r="E682" s="105"/>
      <c r="F682" s="105">
        <v>0</v>
      </c>
      <c r="G682" s="105">
        <v>0</v>
      </c>
      <c r="H682" s="105">
        <f t="shared" si="31"/>
        <v>0</v>
      </c>
      <c r="I682" s="107">
        <f t="shared" si="32"/>
        <v>0</v>
      </c>
      <c r="J682" s="102"/>
    </row>
    <row r="683" spans="1:10" x14ac:dyDescent="0.15">
      <c r="A683" s="108" t="s">
        <v>641</v>
      </c>
      <c r="B683" s="102" t="s">
        <v>1653</v>
      </c>
      <c r="C683" s="103"/>
      <c r="D683" s="104">
        <f t="shared" si="30"/>
        <v>0</v>
      </c>
      <c r="E683" s="105"/>
      <c r="F683" s="105">
        <v>12600</v>
      </c>
      <c r="G683" s="105">
        <v>0</v>
      </c>
      <c r="H683" s="105">
        <f t="shared" si="31"/>
        <v>12600</v>
      </c>
      <c r="I683" s="107">
        <f t="shared" si="32"/>
        <v>-12600</v>
      </c>
      <c r="J683" s="102"/>
    </row>
    <row r="684" spans="1:10" x14ac:dyDescent="0.15">
      <c r="A684" s="108" t="s">
        <v>642</v>
      </c>
      <c r="B684" s="102" t="s">
        <v>1654</v>
      </c>
      <c r="C684" s="103"/>
      <c r="D684" s="104">
        <f t="shared" si="30"/>
        <v>0</v>
      </c>
      <c r="E684" s="105"/>
      <c r="F684" s="105">
        <v>18900</v>
      </c>
      <c r="G684" s="105">
        <v>0</v>
      </c>
      <c r="H684" s="105">
        <f t="shared" si="31"/>
        <v>18900</v>
      </c>
      <c r="I684" s="107">
        <f t="shared" si="32"/>
        <v>-18900</v>
      </c>
      <c r="J684" s="102"/>
    </row>
    <row r="685" spans="1:10" x14ac:dyDescent="0.15">
      <c r="A685" s="108" t="s">
        <v>643</v>
      </c>
      <c r="B685" s="102" t="s">
        <v>1655</v>
      </c>
      <c r="C685" s="103"/>
      <c r="D685" s="104">
        <f t="shared" si="30"/>
        <v>0</v>
      </c>
      <c r="E685" s="105"/>
      <c r="F685" s="105">
        <v>0</v>
      </c>
      <c r="G685" s="105">
        <v>0</v>
      </c>
      <c r="H685" s="105">
        <f t="shared" si="31"/>
        <v>0</v>
      </c>
      <c r="I685" s="107">
        <f t="shared" si="32"/>
        <v>0</v>
      </c>
      <c r="J685" s="102"/>
    </row>
    <row r="686" spans="1:10" x14ac:dyDescent="0.15">
      <c r="A686" s="108" t="s">
        <v>644</v>
      </c>
      <c r="B686" s="102" t="s">
        <v>1656</v>
      </c>
      <c r="C686" s="103"/>
      <c r="D686" s="104">
        <f t="shared" si="30"/>
        <v>0</v>
      </c>
      <c r="E686" s="105"/>
      <c r="F686" s="105">
        <v>0</v>
      </c>
      <c r="G686" s="105">
        <v>0</v>
      </c>
      <c r="H686" s="105">
        <f t="shared" si="31"/>
        <v>0</v>
      </c>
      <c r="I686" s="107">
        <f t="shared" si="32"/>
        <v>0</v>
      </c>
      <c r="J686" s="102"/>
    </row>
    <row r="687" spans="1:10" x14ac:dyDescent="0.15">
      <c r="A687" s="108" t="s">
        <v>645</v>
      </c>
      <c r="B687" s="102" t="s">
        <v>1657</v>
      </c>
      <c r="C687" s="103"/>
      <c r="D687" s="104">
        <f t="shared" si="30"/>
        <v>0</v>
      </c>
      <c r="E687" s="105"/>
      <c r="F687" s="105">
        <v>1021.21996</v>
      </c>
      <c r="G687" s="105">
        <v>0</v>
      </c>
      <c r="H687" s="105">
        <f t="shared" si="31"/>
        <v>1021.22</v>
      </c>
      <c r="I687" s="107">
        <f t="shared" si="32"/>
        <v>-1021.22</v>
      </c>
      <c r="J687" s="102"/>
    </row>
    <row r="688" spans="1:10" x14ac:dyDescent="0.15">
      <c r="A688" s="108" t="s">
        <v>646</v>
      </c>
      <c r="B688" s="102" t="s">
        <v>1658</v>
      </c>
      <c r="C688" s="103"/>
      <c r="D688" s="104">
        <f t="shared" si="30"/>
        <v>0</v>
      </c>
      <c r="E688" s="105"/>
      <c r="F688" s="105">
        <v>15418</v>
      </c>
      <c r="G688" s="105">
        <v>0</v>
      </c>
      <c r="H688" s="105">
        <f t="shared" si="31"/>
        <v>15418</v>
      </c>
      <c r="I688" s="107">
        <f t="shared" si="32"/>
        <v>-15418</v>
      </c>
      <c r="J688" s="102"/>
    </row>
    <row r="689" spans="1:10" x14ac:dyDescent="0.15">
      <c r="A689" s="108" t="s">
        <v>647</v>
      </c>
      <c r="B689" s="102" t="s">
        <v>1659</v>
      </c>
      <c r="C689" s="103"/>
      <c r="D689" s="104">
        <f t="shared" si="30"/>
        <v>0</v>
      </c>
      <c r="E689" s="105"/>
      <c r="F689" s="105">
        <v>5616</v>
      </c>
      <c r="G689" s="105">
        <v>0</v>
      </c>
      <c r="H689" s="105">
        <f t="shared" si="31"/>
        <v>5616</v>
      </c>
      <c r="I689" s="107">
        <f t="shared" si="32"/>
        <v>-5616</v>
      </c>
      <c r="J689" s="102"/>
    </row>
    <row r="690" spans="1:10" x14ac:dyDescent="0.15">
      <c r="A690" s="108" t="s">
        <v>648</v>
      </c>
      <c r="B690" s="102" t="s">
        <v>1660</v>
      </c>
      <c r="C690" s="103"/>
      <c r="D690" s="104">
        <f t="shared" si="30"/>
        <v>0</v>
      </c>
      <c r="E690" s="105"/>
      <c r="F690" s="105">
        <v>5914</v>
      </c>
      <c r="G690" s="105">
        <v>0</v>
      </c>
      <c r="H690" s="105">
        <f t="shared" si="31"/>
        <v>5914</v>
      </c>
      <c r="I690" s="107">
        <f t="shared" si="32"/>
        <v>-5914</v>
      </c>
      <c r="J690" s="102"/>
    </row>
    <row r="691" spans="1:10" x14ac:dyDescent="0.15">
      <c r="A691" s="108" t="s">
        <v>649</v>
      </c>
      <c r="B691" s="102" t="s">
        <v>1661</v>
      </c>
      <c r="C691" s="103"/>
      <c r="D691" s="104">
        <f t="shared" si="30"/>
        <v>0</v>
      </c>
      <c r="E691" s="105"/>
      <c r="F691" s="105">
        <v>1619</v>
      </c>
      <c r="G691" s="105">
        <v>0</v>
      </c>
      <c r="H691" s="105">
        <f t="shared" si="31"/>
        <v>1619</v>
      </c>
      <c r="I691" s="107">
        <f t="shared" si="32"/>
        <v>-1619</v>
      </c>
      <c r="J691" s="102"/>
    </row>
    <row r="692" spans="1:10" x14ac:dyDescent="0.15">
      <c r="A692" s="108" t="s">
        <v>650</v>
      </c>
      <c r="B692" s="102" t="s">
        <v>1662</v>
      </c>
      <c r="C692" s="103"/>
      <c r="D692" s="104">
        <f t="shared" si="30"/>
        <v>0</v>
      </c>
      <c r="E692" s="105"/>
      <c r="F692" s="105">
        <v>0</v>
      </c>
      <c r="G692" s="105">
        <v>0</v>
      </c>
      <c r="H692" s="105">
        <f t="shared" si="31"/>
        <v>0</v>
      </c>
      <c r="I692" s="107">
        <f t="shared" si="32"/>
        <v>0</v>
      </c>
      <c r="J692" s="102"/>
    </row>
    <row r="693" spans="1:10" x14ac:dyDescent="0.15">
      <c r="A693" s="108" t="s">
        <v>651</v>
      </c>
      <c r="B693" s="102" t="s">
        <v>1663</v>
      </c>
      <c r="C693" s="103"/>
      <c r="D693" s="104">
        <f t="shared" si="30"/>
        <v>0</v>
      </c>
      <c r="E693" s="105"/>
      <c r="F693" s="105">
        <v>0</v>
      </c>
      <c r="G693" s="105">
        <v>0</v>
      </c>
      <c r="H693" s="105">
        <f t="shared" si="31"/>
        <v>0</v>
      </c>
      <c r="I693" s="107">
        <f t="shared" si="32"/>
        <v>0</v>
      </c>
      <c r="J693" s="102"/>
    </row>
    <row r="694" spans="1:10" x14ac:dyDescent="0.15">
      <c r="A694" s="108" t="s">
        <v>652</v>
      </c>
      <c r="B694" s="102" t="s">
        <v>1664</v>
      </c>
      <c r="C694" s="103"/>
      <c r="D694" s="104">
        <f t="shared" si="30"/>
        <v>0</v>
      </c>
      <c r="E694" s="105"/>
      <c r="F694" s="105">
        <v>0</v>
      </c>
      <c r="G694" s="105">
        <v>0</v>
      </c>
      <c r="H694" s="105">
        <f t="shared" si="31"/>
        <v>0</v>
      </c>
      <c r="I694" s="107">
        <f t="shared" si="32"/>
        <v>0</v>
      </c>
      <c r="J694" s="102"/>
    </row>
    <row r="695" spans="1:10" x14ac:dyDescent="0.15">
      <c r="A695" s="108" t="s">
        <v>653</v>
      </c>
      <c r="B695" s="102" t="s">
        <v>1665</v>
      </c>
      <c r="C695" s="103"/>
      <c r="D695" s="104">
        <f t="shared" si="30"/>
        <v>0</v>
      </c>
      <c r="E695" s="105"/>
      <c r="F695" s="105">
        <v>0</v>
      </c>
      <c r="G695" s="105">
        <v>0</v>
      </c>
      <c r="H695" s="105">
        <f t="shared" si="31"/>
        <v>0</v>
      </c>
      <c r="I695" s="107">
        <f t="shared" si="32"/>
        <v>0</v>
      </c>
      <c r="J695" s="102"/>
    </row>
    <row r="696" spans="1:10" x14ac:dyDescent="0.15">
      <c r="A696" s="108" t="s">
        <v>654</v>
      </c>
      <c r="B696" s="102" t="s">
        <v>1666</v>
      </c>
      <c r="C696" s="103"/>
      <c r="D696" s="104">
        <f t="shared" si="30"/>
        <v>0</v>
      </c>
      <c r="E696" s="105"/>
      <c r="F696" s="105">
        <v>3884</v>
      </c>
      <c r="G696" s="105">
        <v>0</v>
      </c>
      <c r="H696" s="105">
        <f t="shared" si="31"/>
        <v>3884</v>
      </c>
      <c r="I696" s="107">
        <f t="shared" si="32"/>
        <v>-3884</v>
      </c>
      <c r="J696" s="102"/>
    </row>
    <row r="697" spans="1:10" x14ac:dyDescent="0.15">
      <c r="A697" s="108" t="s">
        <v>655</v>
      </c>
      <c r="B697" s="102" t="s">
        <v>1667</v>
      </c>
      <c r="C697" s="103"/>
      <c r="D697" s="104">
        <f t="shared" si="30"/>
        <v>0</v>
      </c>
      <c r="E697" s="105"/>
      <c r="F697" s="105">
        <v>0</v>
      </c>
      <c r="G697" s="105">
        <v>0</v>
      </c>
      <c r="H697" s="105">
        <f t="shared" si="31"/>
        <v>0</v>
      </c>
      <c r="I697" s="107">
        <f t="shared" si="32"/>
        <v>0</v>
      </c>
      <c r="J697" s="102"/>
    </row>
    <row r="698" spans="1:10" x14ac:dyDescent="0.15">
      <c r="A698" s="108" t="s">
        <v>656</v>
      </c>
      <c r="B698" s="102" t="s">
        <v>1668</v>
      </c>
      <c r="C698" s="103"/>
      <c r="D698" s="104">
        <f t="shared" si="30"/>
        <v>0</v>
      </c>
      <c r="E698" s="105"/>
      <c r="F698" s="105">
        <v>0</v>
      </c>
      <c r="G698" s="105">
        <v>0</v>
      </c>
      <c r="H698" s="105">
        <f t="shared" si="31"/>
        <v>0</v>
      </c>
      <c r="I698" s="107">
        <f t="shared" si="32"/>
        <v>0</v>
      </c>
      <c r="J698" s="102"/>
    </row>
    <row r="699" spans="1:10" x14ac:dyDescent="0.15">
      <c r="A699" s="108" t="s">
        <v>657</v>
      </c>
      <c r="B699" s="102" t="s">
        <v>1669</v>
      </c>
      <c r="C699" s="103"/>
      <c r="D699" s="104">
        <f t="shared" si="30"/>
        <v>0</v>
      </c>
      <c r="E699" s="105"/>
      <c r="F699" s="105">
        <v>0</v>
      </c>
      <c r="G699" s="105">
        <v>0</v>
      </c>
      <c r="H699" s="105">
        <f t="shared" si="31"/>
        <v>0</v>
      </c>
      <c r="I699" s="107">
        <f t="shared" si="32"/>
        <v>0</v>
      </c>
      <c r="J699" s="102"/>
    </row>
    <row r="700" spans="1:10" x14ac:dyDescent="0.15">
      <c r="A700" s="108" t="s">
        <v>658</v>
      </c>
      <c r="B700" s="102" t="s">
        <v>1670</v>
      </c>
      <c r="C700" s="103"/>
      <c r="D700" s="104">
        <f t="shared" si="30"/>
        <v>0</v>
      </c>
      <c r="E700" s="105"/>
      <c r="F700" s="105">
        <v>0</v>
      </c>
      <c r="G700" s="105">
        <v>0</v>
      </c>
      <c r="H700" s="105">
        <f t="shared" si="31"/>
        <v>0</v>
      </c>
      <c r="I700" s="107">
        <f t="shared" si="32"/>
        <v>0</v>
      </c>
      <c r="J700" s="102"/>
    </row>
    <row r="701" spans="1:10" x14ac:dyDescent="0.15">
      <c r="A701" s="108" t="s">
        <v>659</v>
      </c>
      <c r="B701" s="102" t="s">
        <v>1671</v>
      </c>
      <c r="C701" s="103">
        <v>0</v>
      </c>
      <c r="D701" s="104">
        <f t="shared" si="30"/>
        <v>0</v>
      </c>
      <c r="E701" s="105">
        <v>0</v>
      </c>
      <c r="F701" s="105">
        <v>2525</v>
      </c>
      <c r="G701" s="105">
        <v>0</v>
      </c>
      <c r="H701" s="105">
        <f t="shared" si="31"/>
        <v>2525</v>
      </c>
      <c r="I701" s="107">
        <f t="shared" si="32"/>
        <v>-2525</v>
      </c>
      <c r="J701" s="102" t="s">
        <v>1000</v>
      </c>
    </row>
    <row r="702" spans="1:10" x14ac:dyDescent="0.15">
      <c r="A702" s="108" t="s">
        <v>660</v>
      </c>
      <c r="B702" s="102" t="s">
        <v>1672</v>
      </c>
      <c r="C702" s="103">
        <v>0</v>
      </c>
      <c r="D702" s="104">
        <f t="shared" si="30"/>
        <v>0</v>
      </c>
      <c r="E702" s="105">
        <v>0</v>
      </c>
      <c r="F702" s="105">
        <v>2525</v>
      </c>
      <c r="G702" s="105">
        <v>0</v>
      </c>
      <c r="H702" s="105">
        <f t="shared" si="31"/>
        <v>2525</v>
      </c>
      <c r="I702" s="107">
        <f t="shared" si="32"/>
        <v>-2525</v>
      </c>
      <c r="J702" s="102" t="s">
        <v>1000</v>
      </c>
    </row>
    <row r="703" spans="1:10" x14ac:dyDescent="0.15">
      <c r="A703" s="108" t="s">
        <v>661</v>
      </c>
      <c r="B703" s="102" t="s">
        <v>1673</v>
      </c>
      <c r="C703" s="103">
        <v>0</v>
      </c>
      <c r="D703" s="104">
        <f t="shared" si="30"/>
        <v>0</v>
      </c>
      <c r="E703" s="105">
        <v>0</v>
      </c>
      <c r="F703" s="105">
        <v>5550</v>
      </c>
      <c r="G703" s="105">
        <v>0</v>
      </c>
      <c r="H703" s="105">
        <f t="shared" si="31"/>
        <v>5550</v>
      </c>
      <c r="I703" s="107">
        <f t="shared" si="32"/>
        <v>-5550</v>
      </c>
      <c r="J703" s="102" t="s">
        <v>1000</v>
      </c>
    </row>
    <row r="704" spans="1:10" x14ac:dyDescent="0.15">
      <c r="A704" s="108" t="s">
        <v>662</v>
      </c>
      <c r="B704" s="102" t="s">
        <v>1674</v>
      </c>
      <c r="C704" s="103">
        <v>0</v>
      </c>
      <c r="D704" s="104">
        <f t="shared" si="30"/>
        <v>0</v>
      </c>
      <c r="E704" s="105">
        <v>0</v>
      </c>
      <c r="F704" s="105">
        <v>5550</v>
      </c>
      <c r="G704" s="105">
        <v>0</v>
      </c>
      <c r="H704" s="105">
        <f t="shared" si="31"/>
        <v>5550</v>
      </c>
      <c r="I704" s="107">
        <f t="shared" si="32"/>
        <v>-5550</v>
      </c>
      <c r="J704" s="102" t="s">
        <v>1000</v>
      </c>
    </row>
    <row r="705" spans="1:10" x14ac:dyDescent="0.15">
      <c r="A705" s="108" t="s">
        <v>663</v>
      </c>
      <c r="B705" s="102" t="s">
        <v>1675</v>
      </c>
      <c r="C705" s="103"/>
      <c r="D705" s="104">
        <f t="shared" si="30"/>
        <v>0</v>
      </c>
      <c r="E705" s="105"/>
      <c r="F705" s="105">
        <v>0</v>
      </c>
      <c r="G705" s="105">
        <v>0</v>
      </c>
      <c r="H705" s="105">
        <f t="shared" si="31"/>
        <v>0</v>
      </c>
      <c r="I705" s="107">
        <f t="shared" si="32"/>
        <v>0</v>
      </c>
      <c r="J705" s="102"/>
    </row>
    <row r="706" spans="1:10" x14ac:dyDescent="0.15">
      <c r="A706" s="108" t="s">
        <v>664</v>
      </c>
      <c r="B706" s="102" t="s">
        <v>1676</v>
      </c>
      <c r="C706" s="103"/>
      <c r="D706" s="104">
        <f t="shared" si="30"/>
        <v>0</v>
      </c>
      <c r="E706" s="105"/>
      <c r="F706" s="105">
        <v>0</v>
      </c>
      <c r="G706" s="105">
        <v>0</v>
      </c>
      <c r="H706" s="105">
        <f t="shared" si="31"/>
        <v>0</v>
      </c>
      <c r="I706" s="107">
        <f t="shared" si="32"/>
        <v>0</v>
      </c>
      <c r="J706" s="102"/>
    </row>
    <row r="707" spans="1:10" x14ac:dyDescent="0.15">
      <c r="A707" s="108" t="s">
        <v>665</v>
      </c>
      <c r="B707" s="102" t="s">
        <v>1677</v>
      </c>
      <c r="C707" s="103"/>
      <c r="D707" s="104">
        <f t="shared" ref="D707:D770" si="33">C707/1283103.13</f>
        <v>0</v>
      </c>
      <c r="E707" s="105"/>
      <c r="F707" s="105">
        <v>0</v>
      </c>
      <c r="G707" s="105">
        <v>0</v>
      </c>
      <c r="H707" s="105">
        <f t="shared" ref="H707:H770" si="34">(ROUND(G707,2) + ROUND(F707,2))</f>
        <v>0</v>
      </c>
      <c r="I707" s="107">
        <f t="shared" ref="I707:I770" si="35">(ROUND(E707,2)- ROUND(F707,2))</f>
        <v>0</v>
      </c>
      <c r="J707" s="102"/>
    </row>
    <row r="708" spans="1:10" x14ac:dyDescent="0.15">
      <c r="A708" s="108" t="s">
        <v>666</v>
      </c>
      <c r="B708" s="102" t="s">
        <v>1678</v>
      </c>
      <c r="C708" s="103"/>
      <c r="D708" s="104">
        <f t="shared" si="33"/>
        <v>0</v>
      </c>
      <c r="E708" s="105"/>
      <c r="F708" s="105">
        <v>0</v>
      </c>
      <c r="G708" s="105">
        <v>0</v>
      </c>
      <c r="H708" s="105">
        <f t="shared" si="34"/>
        <v>0</v>
      </c>
      <c r="I708" s="107">
        <f t="shared" si="35"/>
        <v>0</v>
      </c>
      <c r="J708" s="102"/>
    </row>
    <row r="709" spans="1:10" x14ac:dyDescent="0.15">
      <c r="A709" s="108" t="s">
        <v>667</v>
      </c>
      <c r="B709" s="102" t="s">
        <v>1679</v>
      </c>
      <c r="C709" s="103"/>
      <c r="D709" s="104">
        <f t="shared" si="33"/>
        <v>0</v>
      </c>
      <c r="E709" s="105"/>
      <c r="F709" s="105">
        <v>0</v>
      </c>
      <c r="G709" s="105">
        <v>0</v>
      </c>
      <c r="H709" s="105">
        <f t="shared" si="34"/>
        <v>0</v>
      </c>
      <c r="I709" s="107">
        <f t="shared" si="35"/>
        <v>0</v>
      </c>
      <c r="J709" s="102"/>
    </row>
    <row r="710" spans="1:10" x14ac:dyDescent="0.15">
      <c r="A710" s="108" t="s">
        <v>668</v>
      </c>
      <c r="B710" s="102" t="s">
        <v>1680</v>
      </c>
      <c r="C710" s="103"/>
      <c r="D710" s="104">
        <f t="shared" si="33"/>
        <v>0</v>
      </c>
      <c r="E710" s="105"/>
      <c r="F710" s="105">
        <v>0</v>
      </c>
      <c r="G710" s="105">
        <v>0</v>
      </c>
      <c r="H710" s="105">
        <f t="shared" si="34"/>
        <v>0</v>
      </c>
      <c r="I710" s="107">
        <f t="shared" si="35"/>
        <v>0</v>
      </c>
      <c r="J710" s="102"/>
    </row>
    <row r="711" spans="1:10" x14ac:dyDescent="0.15">
      <c r="A711" s="108" t="s">
        <v>669</v>
      </c>
      <c r="B711" s="102" t="s">
        <v>1681</v>
      </c>
      <c r="C711" s="103"/>
      <c r="D711" s="104">
        <f t="shared" si="33"/>
        <v>0</v>
      </c>
      <c r="E711" s="105"/>
      <c r="F711" s="105">
        <v>0</v>
      </c>
      <c r="G711" s="105">
        <v>0</v>
      </c>
      <c r="H711" s="105">
        <f t="shared" si="34"/>
        <v>0</v>
      </c>
      <c r="I711" s="107">
        <f t="shared" si="35"/>
        <v>0</v>
      </c>
      <c r="J711" s="102"/>
    </row>
    <row r="712" spans="1:10" x14ac:dyDescent="0.15">
      <c r="A712" s="108" t="s">
        <v>670</v>
      </c>
      <c r="B712" s="102" t="s">
        <v>1682</v>
      </c>
      <c r="C712" s="103"/>
      <c r="D712" s="104">
        <f t="shared" si="33"/>
        <v>0</v>
      </c>
      <c r="E712" s="105"/>
      <c r="F712" s="105">
        <v>0</v>
      </c>
      <c r="G712" s="105">
        <v>0</v>
      </c>
      <c r="H712" s="105">
        <f t="shared" si="34"/>
        <v>0</v>
      </c>
      <c r="I712" s="107">
        <f t="shared" si="35"/>
        <v>0</v>
      </c>
      <c r="J712" s="102"/>
    </row>
    <row r="713" spans="1:10" x14ac:dyDescent="0.15">
      <c r="A713" s="108" t="s">
        <v>671</v>
      </c>
      <c r="B713" s="102" t="s">
        <v>1683</v>
      </c>
      <c r="C713" s="103"/>
      <c r="D713" s="104">
        <f t="shared" si="33"/>
        <v>0</v>
      </c>
      <c r="E713" s="105"/>
      <c r="F713" s="105">
        <v>1937.8539000000001</v>
      </c>
      <c r="G713" s="105">
        <v>0</v>
      </c>
      <c r="H713" s="105">
        <f t="shared" si="34"/>
        <v>1937.85</v>
      </c>
      <c r="I713" s="107">
        <f t="shared" si="35"/>
        <v>-1937.85</v>
      </c>
      <c r="J713" s="102"/>
    </row>
    <row r="714" spans="1:10" x14ac:dyDescent="0.15">
      <c r="A714" s="108" t="s">
        <v>672</v>
      </c>
      <c r="B714" s="102" t="s">
        <v>1684</v>
      </c>
      <c r="C714" s="103"/>
      <c r="D714" s="104">
        <f t="shared" si="33"/>
        <v>0</v>
      </c>
      <c r="E714" s="105"/>
      <c r="F714" s="105">
        <v>3225</v>
      </c>
      <c r="G714" s="105">
        <v>0</v>
      </c>
      <c r="H714" s="105">
        <f t="shared" si="34"/>
        <v>3225</v>
      </c>
      <c r="I714" s="107">
        <f t="shared" si="35"/>
        <v>-3225</v>
      </c>
      <c r="J714" s="102"/>
    </row>
    <row r="715" spans="1:10" x14ac:dyDescent="0.15">
      <c r="A715" s="108" t="s">
        <v>673</v>
      </c>
      <c r="B715" s="102" t="s">
        <v>1685</v>
      </c>
      <c r="C715" s="103"/>
      <c r="D715" s="104">
        <f t="shared" si="33"/>
        <v>0</v>
      </c>
      <c r="E715" s="105"/>
      <c r="F715" s="105">
        <v>5877</v>
      </c>
      <c r="G715" s="105">
        <v>0</v>
      </c>
      <c r="H715" s="105">
        <f t="shared" si="34"/>
        <v>5877</v>
      </c>
      <c r="I715" s="107">
        <f t="shared" si="35"/>
        <v>-5877</v>
      </c>
      <c r="J715" s="102"/>
    </row>
    <row r="716" spans="1:10" x14ac:dyDescent="0.15">
      <c r="A716" s="108" t="s">
        <v>674</v>
      </c>
      <c r="B716" s="102" t="s">
        <v>1686</v>
      </c>
      <c r="C716" s="103"/>
      <c r="D716" s="104">
        <f t="shared" si="33"/>
        <v>0</v>
      </c>
      <c r="E716" s="105"/>
      <c r="F716" s="105">
        <v>0</v>
      </c>
      <c r="G716" s="105">
        <v>0</v>
      </c>
      <c r="H716" s="105">
        <f t="shared" si="34"/>
        <v>0</v>
      </c>
      <c r="I716" s="107">
        <f t="shared" si="35"/>
        <v>0</v>
      </c>
      <c r="J716" s="102"/>
    </row>
    <row r="717" spans="1:10" x14ac:dyDescent="0.15">
      <c r="A717" s="108" t="s">
        <v>675</v>
      </c>
      <c r="B717" s="102" t="s">
        <v>1687</v>
      </c>
      <c r="C717" s="103"/>
      <c r="D717" s="104">
        <f t="shared" si="33"/>
        <v>0</v>
      </c>
      <c r="E717" s="105"/>
      <c r="F717" s="105">
        <v>3833</v>
      </c>
      <c r="G717" s="105">
        <v>0</v>
      </c>
      <c r="H717" s="105">
        <f t="shared" si="34"/>
        <v>3833</v>
      </c>
      <c r="I717" s="107">
        <f t="shared" si="35"/>
        <v>-3833</v>
      </c>
      <c r="J717" s="102"/>
    </row>
    <row r="718" spans="1:10" x14ac:dyDescent="0.15">
      <c r="A718" s="108" t="s">
        <v>676</v>
      </c>
      <c r="B718" s="102" t="s">
        <v>1688</v>
      </c>
      <c r="C718" s="103"/>
      <c r="D718" s="104">
        <f t="shared" si="33"/>
        <v>0</v>
      </c>
      <c r="E718" s="105"/>
      <c r="F718" s="105">
        <v>1350</v>
      </c>
      <c r="G718" s="105">
        <v>0</v>
      </c>
      <c r="H718" s="105">
        <f t="shared" si="34"/>
        <v>1350</v>
      </c>
      <c r="I718" s="107">
        <f t="shared" si="35"/>
        <v>-1350</v>
      </c>
      <c r="J718" s="102"/>
    </row>
    <row r="719" spans="1:10" x14ac:dyDescent="0.15">
      <c r="A719" s="108" t="s">
        <v>677</v>
      </c>
      <c r="B719" s="102" t="s">
        <v>1689</v>
      </c>
      <c r="C719" s="103"/>
      <c r="D719" s="104">
        <f t="shared" si="33"/>
        <v>0</v>
      </c>
      <c r="E719" s="105"/>
      <c r="F719" s="105">
        <v>4321</v>
      </c>
      <c r="G719" s="105">
        <v>0</v>
      </c>
      <c r="H719" s="105">
        <f t="shared" si="34"/>
        <v>4321</v>
      </c>
      <c r="I719" s="107">
        <f t="shared" si="35"/>
        <v>-4321</v>
      </c>
      <c r="J719" s="102"/>
    </row>
    <row r="720" spans="1:10" x14ac:dyDescent="0.15">
      <c r="A720" s="108" t="s">
        <v>678</v>
      </c>
      <c r="B720" s="102" t="s">
        <v>1690</v>
      </c>
      <c r="C720" s="103"/>
      <c r="D720" s="104">
        <f t="shared" si="33"/>
        <v>0</v>
      </c>
      <c r="E720" s="105"/>
      <c r="F720" s="105">
        <v>1680</v>
      </c>
      <c r="G720" s="105">
        <v>0</v>
      </c>
      <c r="H720" s="105">
        <f t="shared" si="34"/>
        <v>1680</v>
      </c>
      <c r="I720" s="107">
        <f t="shared" si="35"/>
        <v>-1680</v>
      </c>
      <c r="J720" s="102"/>
    </row>
    <row r="721" spans="1:10" x14ac:dyDescent="0.15">
      <c r="A721" s="108" t="s">
        <v>679</v>
      </c>
      <c r="B721" s="102" t="s">
        <v>1691</v>
      </c>
      <c r="C721" s="103"/>
      <c r="D721" s="104">
        <f t="shared" si="33"/>
        <v>0</v>
      </c>
      <c r="E721" s="105"/>
      <c r="F721" s="105">
        <v>176.07228000000001</v>
      </c>
      <c r="G721" s="105">
        <v>0</v>
      </c>
      <c r="H721" s="105">
        <f t="shared" si="34"/>
        <v>176.07</v>
      </c>
      <c r="I721" s="107">
        <f t="shared" si="35"/>
        <v>-176.07</v>
      </c>
      <c r="J721" s="102"/>
    </row>
    <row r="722" spans="1:10" x14ac:dyDescent="0.15">
      <c r="A722" s="108" t="s">
        <v>680</v>
      </c>
      <c r="B722" s="102" t="s">
        <v>1692</v>
      </c>
      <c r="C722" s="103"/>
      <c r="D722" s="104">
        <f t="shared" si="33"/>
        <v>0</v>
      </c>
      <c r="E722" s="105"/>
      <c r="F722" s="105">
        <v>0</v>
      </c>
      <c r="G722" s="105">
        <v>0</v>
      </c>
      <c r="H722" s="105">
        <f t="shared" si="34"/>
        <v>0</v>
      </c>
      <c r="I722" s="107">
        <f t="shared" si="35"/>
        <v>0</v>
      </c>
      <c r="J722" s="102"/>
    </row>
    <row r="723" spans="1:10" x14ac:dyDescent="0.15">
      <c r="A723" s="108" t="s">
        <v>681</v>
      </c>
      <c r="B723" s="102" t="s">
        <v>1693</v>
      </c>
      <c r="C723" s="103"/>
      <c r="D723" s="104">
        <f t="shared" si="33"/>
        <v>0</v>
      </c>
      <c r="E723" s="105"/>
      <c r="F723" s="105">
        <v>6971</v>
      </c>
      <c r="G723" s="105">
        <v>0</v>
      </c>
      <c r="H723" s="105">
        <f t="shared" si="34"/>
        <v>6971</v>
      </c>
      <c r="I723" s="107">
        <f t="shared" si="35"/>
        <v>-6971</v>
      </c>
      <c r="J723" s="102"/>
    </row>
    <row r="724" spans="1:10" x14ac:dyDescent="0.15">
      <c r="A724" s="108" t="s">
        <v>1694</v>
      </c>
      <c r="B724" s="102" t="s">
        <v>1695</v>
      </c>
      <c r="C724" s="103"/>
      <c r="D724" s="104">
        <f t="shared" si="33"/>
        <v>0</v>
      </c>
      <c r="E724" s="105"/>
      <c r="F724" s="105">
        <v>0</v>
      </c>
      <c r="G724" s="105">
        <v>0</v>
      </c>
      <c r="H724" s="105">
        <f t="shared" si="34"/>
        <v>0</v>
      </c>
      <c r="I724" s="107">
        <f t="shared" si="35"/>
        <v>0</v>
      </c>
      <c r="J724" s="102"/>
    </row>
    <row r="725" spans="1:10" x14ac:dyDescent="0.15">
      <c r="A725" s="108" t="s">
        <v>682</v>
      </c>
      <c r="B725" s="102" t="s">
        <v>1696</v>
      </c>
      <c r="C725" s="103">
        <v>0</v>
      </c>
      <c r="D725" s="104">
        <f t="shared" si="33"/>
        <v>0</v>
      </c>
      <c r="E725" s="105">
        <v>0</v>
      </c>
      <c r="F725" s="105">
        <v>0</v>
      </c>
      <c r="G725" s="105">
        <v>0</v>
      </c>
      <c r="H725" s="105">
        <f t="shared" si="34"/>
        <v>0</v>
      </c>
      <c r="I725" s="107">
        <f t="shared" si="35"/>
        <v>0</v>
      </c>
      <c r="J725" s="102" t="s">
        <v>1000</v>
      </c>
    </row>
    <row r="726" spans="1:10" x14ac:dyDescent="0.15">
      <c r="A726" s="108" t="s">
        <v>683</v>
      </c>
      <c r="B726" s="102" t="s">
        <v>1697</v>
      </c>
      <c r="C726" s="103"/>
      <c r="D726" s="104">
        <f t="shared" si="33"/>
        <v>0</v>
      </c>
      <c r="E726" s="105"/>
      <c r="F726" s="105">
        <v>0</v>
      </c>
      <c r="G726" s="105">
        <v>0</v>
      </c>
      <c r="H726" s="105">
        <f t="shared" si="34"/>
        <v>0</v>
      </c>
      <c r="I726" s="107">
        <f t="shared" si="35"/>
        <v>0</v>
      </c>
      <c r="J726" s="102"/>
    </row>
    <row r="727" spans="1:10" x14ac:dyDescent="0.15">
      <c r="A727" s="108" t="s">
        <v>684</v>
      </c>
      <c r="B727" s="102" t="s">
        <v>1698</v>
      </c>
      <c r="C727" s="103"/>
      <c r="D727" s="104">
        <f t="shared" si="33"/>
        <v>0</v>
      </c>
      <c r="E727" s="105"/>
      <c r="F727" s="105">
        <v>0</v>
      </c>
      <c r="G727" s="105">
        <v>0</v>
      </c>
      <c r="H727" s="105">
        <f t="shared" si="34"/>
        <v>0</v>
      </c>
      <c r="I727" s="107">
        <f t="shared" si="35"/>
        <v>0</v>
      </c>
      <c r="J727" s="102"/>
    </row>
    <row r="728" spans="1:10" x14ac:dyDescent="0.15">
      <c r="A728" s="108" t="s">
        <v>685</v>
      </c>
      <c r="B728" s="102" t="s">
        <v>1699</v>
      </c>
      <c r="C728" s="103"/>
      <c r="D728" s="104">
        <f t="shared" si="33"/>
        <v>0</v>
      </c>
      <c r="E728" s="105"/>
      <c r="F728" s="105">
        <v>2000</v>
      </c>
      <c r="G728" s="105">
        <v>0</v>
      </c>
      <c r="H728" s="105">
        <f t="shared" si="34"/>
        <v>2000</v>
      </c>
      <c r="I728" s="107">
        <f t="shared" si="35"/>
        <v>-2000</v>
      </c>
      <c r="J728" s="102"/>
    </row>
    <row r="729" spans="1:10" x14ac:dyDescent="0.15">
      <c r="A729" s="108" t="s">
        <v>686</v>
      </c>
      <c r="B729" s="102" t="s">
        <v>1700</v>
      </c>
      <c r="C729" s="103"/>
      <c r="D729" s="104">
        <f t="shared" si="33"/>
        <v>0</v>
      </c>
      <c r="E729" s="105"/>
      <c r="F729" s="105">
        <v>0</v>
      </c>
      <c r="G729" s="105">
        <v>0</v>
      </c>
      <c r="H729" s="105">
        <f t="shared" si="34"/>
        <v>0</v>
      </c>
      <c r="I729" s="107">
        <f t="shared" si="35"/>
        <v>0</v>
      </c>
      <c r="J729" s="102"/>
    </row>
    <row r="730" spans="1:10" x14ac:dyDescent="0.15">
      <c r="A730" s="108" t="s">
        <v>687</v>
      </c>
      <c r="B730" s="102" t="s">
        <v>1701</v>
      </c>
      <c r="C730" s="103"/>
      <c r="D730" s="104">
        <f t="shared" si="33"/>
        <v>0</v>
      </c>
      <c r="E730" s="105"/>
      <c r="F730" s="105">
        <v>0</v>
      </c>
      <c r="G730" s="105">
        <v>0</v>
      </c>
      <c r="H730" s="105">
        <f t="shared" si="34"/>
        <v>0</v>
      </c>
      <c r="I730" s="107">
        <f t="shared" si="35"/>
        <v>0</v>
      </c>
      <c r="J730" s="102"/>
    </row>
    <row r="731" spans="1:10" x14ac:dyDescent="0.15">
      <c r="A731" s="108" t="s">
        <v>688</v>
      </c>
      <c r="B731" s="102" t="s">
        <v>1702</v>
      </c>
      <c r="C731" s="103"/>
      <c r="D731" s="104">
        <f t="shared" si="33"/>
        <v>0</v>
      </c>
      <c r="E731" s="105"/>
      <c r="F731" s="105">
        <v>0</v>
      </c>
      <c r="G731" s="105">
        <v>0</v>
      </c>
      <c r="H731" s="105">
        <f t="shared" si="34"/>
        <v>0</v>
      </c>
      <c r="I731" s="107">
        <f t="shared" si="35"/>
        <v>0</v>
      </c>
      <c r="J731" s="102"/>
    </row>
    <row r="732" spans="1:10" x14ac:dyDescent="0.15">
      <c r="A732" s="108" t="s">
        <v>689</v>
      </c>
      <c r="B732" s="102" t="s">
        <v>1703</v>
      </c>
      <c r="C732" s="103">
        <v>0</v>
      </c>
      <c r="D732" s="104">
        <f t="shared" si="33"/>
        <v>0</v>
      </c>
      <c r="E732" s="105">
        <v>0</v>
      </c>
      <c r="F732" s="105">
        <v>4</v>
      </c>
      <c r="G732" s="105">
        <v>0</v>
      </c>
      <c r="H732" s="105">
        <f t="shared" si="34"/>
        <v>4</v>
      </c>
      <c r="I732" s="107">
        <f t="shared" si="35"/>
        <v>-4</v>
      </c>
      <c r="J732" s="102" t="s">
        <v>1000</v>
      </c>
    </row>
    <row r="733" spans="1:10" x14ac:dyDescent="0.15">
      <c r="A733" s="108" t="s">
        <v>690</v>
      </c>
      <c r="B733" s="102" t="s">
        <v>1704</v>
      </c>
      <c r="C733" s="103">
        <v>0</v>
      </c>
      <c r="D733" s="104">
        <f t="shared" si="33"/>
        <v>0</v>
      </c>
      <c r="E733" s="105">
        <v>0</v>
      </c>
      <c r="F733" s="105">
        <v>1478</v>
      </c>
      <c r="G733" s="105">
        <v>0</v>
      </c>
      <c r="H733" s="105">
        <f t="shared" si="34"/>
        <v>1478</v>
      </c>
      <c r="I733" s="107">
        <f t="shared" si="35"/>
        <v>-1478</v>
      </c>
      <c r="J733" s="102" t="s">
        <v>1000</v>
      </c>
    </row>
    <row r="734" spans="1:10" x14ac:dyDescent="0.15">
      <c r="A734" s="108" t="s">
        <v>691</v>
      </c>
      <c r="B734" s="102" t="s">
        <v>1705</v>
      </c>
      <c r="C734" s="103"/>
      <c r="D734" s="104">
        <f t="shared" si="33"/>
        <v>0</v>
      </c>
      <c r="E734" s="105"/>
      <c r="F734" s="105">
        <v>3423</v>
      </c>
      <c r="G734" s="105">
        <v>0</v>
      </c>
      <c r="H734" s="105">
        <f t="shared" si="34"/>
        <v>3423</v>
      </c>
      <c r="I734" s="107">
        <f t="shared" si="35"/>
        <v>-3423</v>
      </c>
      <c r="J734" s="102"/>
    </row>
    <row r="735" spans="1:10" x14ac:dyDescent="0.15">
      <c r="A735" s="108" t="s">
        <v>692</v>
      </c>
      <c r="B735" s="102" t="s">
        <v>1706</v>
      </c>
      <c r="C735" s="103"/>
      <c r="D735" s="104">
        <f t="shared" si="33"/>
        <v>0</v>
      </c>
      <c r="E735" s="105"/>
      <c r="F735" s="105">
        <v>3121</v>
      </c>
      <c r="G735" s="105">
        <v>0</v>
      </c>
      <c r="H735" s="105">
        <f t="shared" si="34"/>
        <v>3121</v>
      </c>
      <c r="I735" s="107">
        <f t="shared" si="35"/>
        <v>-3121</v>
      </c>
      <c r="J735" s="102"/>
    </row>
    <row r="736" spans="1:10" x14ac:dyDescent="0.15">
      <c r="A736" s="108" t="s">
        <v>693</v>
      </c>
      <c r="B736" s="102" t="s">
        <v>1707</v>
      </c>
      <c r="C736" s="103"/>
      <c r="D736" s="104">
        <f t="shared" si="33"/>
        <v>0</v>
      </c>
      <c r="E736" s="105"/>
      <c r="F736" s="105">
        <v>6830</v>
      </c>
      <c r="G736" s="105">
        <v>0</v>
      </c>
      <c r="H736" s="105">
        <f t="shared" si="34"/>
        <v>6830</v>
      </c>
      <c r="I736" s="107">
        <f t="shared" si="35"/>
        <v>-6830</v>
      </c>
      <c r="J736" s="102"/>
    </row>
    <row r="737" spans="1:10" x14ac:dyDescent="0.15">
      <c r="A737" s="108" t="s">
        <v>694</v>
      </c>
      <c r="B737" s="102" t="s">
        <v>1708</v>
      </c>
      <c r="C737" s="103">
        <v>0</v>
      </c>
      <c r="D737" s="104">
        <f t="shared" si="33"/>
        <v>0</v>
      </c>
      <c r="E737" s="105">
        <v>0</v>
      </c>
      <c r="F737" s="105">
        <v>16910</v>
      </c>
      <c r="G737" s="105">
        <v>0</v>
      </c>
      <c r="H737" s="105">
        <f t="shared" si="34"/>
        <v>16910</v>
      </c>
      <c r="I737" s="107">
        <f t="shared" si="35"/>
        <v>-16910</v>
      </c>
      <c r="J737" s="102" t="s">
        <v>1000</v>
      </c>
    </row>
    <row r="738" spans="1:10" x14ac:dyDescent="0.15">
      <c r="A738" s="108" t="s">
        <v>695</v>
      </c>
      <c r="B738" s="102" t="s">
        <v>1709</v>
      </c>
      <c r="C738" s="103">
        <v>401.76</v>
      </c>
      <c r="D738" s="104">
        <f t="shared" si="33"/>
        <v>3.1311590674710615E-4</v>
      </c>
      <c r="E738" s="105">
        <v>144</v>
      </c>
      <c r="F738" s="105">
        <v>145</v>
      </c>
      <c r="G738" s="105">
        <v>0</v>
      </c>
      <c r="H738" s="105">
        <f t="shared" si="34"/>
        <v>145</v>
      </c>
      <c r="I738" s="107">
        <f t="shared" si="35"/>
        <v>-1</v>
      </c>
      <c r="J738" s="102" t="s">
        <v>1000</v>
      </c>
    </row>
    <row r="739" spans="1:10" x14ac:dyDescent="0.15">
      <c r="A739" s="108" t="s">
        <v>696</v>
      </c>
      <c r="B739" s="102" t="s">
        <v>1710</v>
      </c>
      <c r="C739" s="103">
        <v>5.58</v>
      </c>
      <c r="D739" s="104">
        <f t="shared" si="33"/>
        <v>4.3488320381542525E-6</v>
      </c>
      <c r="E739" s="105">
        <v>2</v>
      </c>
      <c r="F739" s="105">
        <v>2</v>
      </c>
      <c r="G739" s="105">
        <v>0</v>
      </c>
      <c r="H739" s="105">
        <f t="shared" si="34"/>
        <v>2</v>
      </c>
      <c r="I739" s="107">
        <f t="shared" si="35"/>
        <v>0</v>
      </c>
      <c r="J739" s="102" t="s">
        <v>1000</v>
      </c>
    </row>
    <row r="740" spans="1:10" x14ac:dyDescent="0.15">
      <c r="A740" s="108" t="s">
        <v>697</v>
      </c>
      <c r="B740" s="102" t="s">
        <v>1711</v>
      </c>
      <c r="C740" s="103">
        <v>22.56</v>
      </c>
      <c r="D740" s="104">
        <f t="shared" si="33"/>
        <v>1.7582374691892461E-5</v>
      </c>
      <c r="E740" s="105">
        <v>12</v>
      </c>
      <c r="F740" s="105">
        <v>12</v>
      </c>
      <c r="G740" s="105">
        <v>0</v>
      </c>
      <c r="H740" s="105">
        <f t="shared" si="34"/>
        <v>12</v>
      </c>
      <c r="I740" s="107">
        <f t="shared" si="35"/>
        <v>0</v>
      </c>
      <c r="J740" s="102" t="s">
        <v>1000</v>
      </c>
    </row>
    <row r="741" spans="1:10" x14ac:dyDescent="0.15">
      <c r="A741" s="108" t="s">
        <v>698</v>
      </c>
      <c r="B741" s="102" t="s">
        <v>1712</v>
      </c>
      <c r="C741" s="103">
        <v>0</v>
      </c>
      <c r="D741" s="104">
        <f t="shared" si="33"/>
        <v>0</v>
      </c>
      <c r="E741" s="105">
        <v>0</v>
      </c>
      <c r="F741" s="105">
        <v>0</v>
      </c>
      <c r="G741" s="105">
        <v>0</v>
      </c>
      <c r="H741" s="105">
        <f t="shared" si="34"/>
        <v>0</v>
      </c>
      <c r="I741" s="107">
        <f t="shared" si="35"/>
        <v>0</v>
      </c>
      <c r="J741" s="102" t="s">
        <v>1000</v>
      </c>
    </row>
    <row r="742" spans="1:10" x14ac:dyDescent="0.15">
      <c r="A742" s="108" t="s">
        <v>699</v>
      </c>
      <c r="B742" s="102" t="s">
        <v>1713</v>
      </c>
      <c r="C742" s="103">
        <v>2.79</v>
      </c>
      <c r="D742" s="104">
        <f t="shared" si="33"/>
        <v>2.1744160190771262E-6</v>
      </c>
      <c r="E742" s="105">
        <v>1</v>
      </c>
      <c r="F742" s="105">
        <v>1</v>
      </c>
      <c r="G742" s="105">
        <v>0</v>
      </c>
      <c r="H742" s="105">
        <f t="shared" si="34"/>
        <v>1</v>
      </c>
      <c r="I742" s="107">
        <f t="shared" si="35"/>
        <v>0</v>
      </c>
      <c r="J742" s="102" t="s">
        <v>1000</v>
      </c>
    </row>
    <row r="743" spans="1:10" x14ac:dyDescent="0.15">
      <c r="A743" s="108" t="s">
        <v>700</v>
      </c>
      <c r="B743" s="102" t="s">
        <v>1714</v>
      </c>
      <c r="C743" s="103">
        <v>0</v>
      </c>
      <c r="D743" s="104">
        <f t="shared" si="33"/>
        <v>0</v>
      </c>
      <c r="E743" s="105">
        <v>0</v>
      </c>
      <c r="F743" s="105">
        <v>0</v>
      </c>
      <c r="G743" s="105">
        <v>0</v>
      </c>
      <c r="H743" s="105">
        <f t="shared" si="34"/>
        <v>0</v>
      </c>
      <c r="I743" s="107">
        <f t="shared" si="35"/>
        <v>0</v>
      </c>
      <c r="J743" s="102" t="s">
        <v>1000</v>
      </c>
    </row>
    <row r="744" spans="1:10" x14ac:dyDescent="0.15">
      <c r="A744" s="108" t="s">
        <v>701</v>
      </c>
      <c r="B744" s="102" t="s">
        <v>1715</v>
      </c>
      <c r="C744" s="103">
        <v>0</v>
      </c>
      <c r="D744" s="104">
        <f t="shared" si="33"/>
        <v>0</v>
      </c>
      <c r="E744" s="105">
        <v>0</v>
      </c>
      <c r="F744" s="105">
        <v>0</v>
      </c>
      <c r="G744" s="105">
        <v>0</v>
      </c>
      <c r="H744" s="105">
        <f t="shared" si="34"/>
        <v>0</v>
      </c>
      <c r="I744" s="107">
        <f t="shared" si="35"/>
        <v>0</v>
      </c>
      <c r="J744" s="102" t="s">
        <v>1000</v>
      </c>
    </row>
    <row r="745" spans="1:10" x14ac:dyDescent="0.15">
      <c r="A745" s="108" t="s">
        <v>702</v>
      </c>
      <c r="B745" s="102" t="s">
        <v>1716</v>
      </c>
      <c r="C745" s="103"/>
      <c r="D745" s="104">
        <f t="shared" si="33"/>
        <v>0</v>
      </c>
      <c r="E745" s="105"/>
      <c r="F745" s="105">
        <v>3</v>
      </c>
      <c r="G745" s="105">
        <v>0</v>
      </c>
      <c r="H745" s="105">
        <f t="shared" si="34"/>
        <v>3</v>
      </c>
      <c r="I745" s="107">
        <f t="shared" si="35"/>
        <v>-3</v>
      </c>
      <c r="J745" s="102"/>
    </row>
    <row r="746" spans="1:10" x14ac:dyDescent="0.15">
      <c r="A746" s="108" t="s">
        <v>703</v>
      </c>
      <c r="B746" s="102" t="s">
        <v>1717</v>
      </c>
      <c r="C746" s="103"/>
      <c r="D746" s="104">
        <f t="shared" si="33"/>
        <v>0</v>
      </c>
      <c r="E746" s="105"/>
      <c r="F746" s="105">
        <v>350</v>
      </c>
      <c r="G746" s="105">
        <v>0</v>
      </c>
      <c r="H746" s="105">
        <f t="shared" si="34"/>
        <v>350</v>
      </c>
      <c r="I746" s="107">
        <f t="shared" si="35"/>
        <v>-350</v>
      </c>
      <c r="J746" s="102"/>
    </row>
    <row r="747" spans="1:10" x14ac:dyDescent="0.15">
      <c r="A747" s="108" t="s">
        <v>704</v>
      </c>
      <c r="B747" s="102" t="s">
        <v>1718</v>
      </c>
      <c r="C747" s="103"/>
      <c r="D747" s="104">
        <f t="shared" si="33"/>
        <v>0</v>
      </c>
      <c r="E747" s="105"/>
      <c r="F747" s="105">
        <v>0</v>
      </c>
      <c r="G747" s="105">
        <v>0</v>
      </c>
      <c r="H747" s="105">
        <f t="shared" si="34"/>
        <v>0</v>
      </c>
      <c r="I747" s="107">
        <f t="shared" si="35"/>
        <v>0</v>
      </c>
      <c r="J747" s="102"/>
    </row>
    <row r="748" spans="1:10" x14ac:dyDescent="0.15">
      <c r="A748" s="108" t="s">
        <v>939</v>
      </c>
      <c r="B748" s="102" t="s">
        <v>956</v>
      </c>
      <c r="C748" s="103">
        <v>0</v>
      </c>
      <c r="D748" s="104">
        <f t="shared" si="33"/>
        <v>0</v>
      </c>
      <c r="E748" s="105">
        <v>39</v>
      </c>
      <c r="F748" s="105">
        <v>39</v>
      </c>
      <c r="G748" s="105">
        <v>0</v>
      </c>
      <c r="H748" s="105">
        <f t="shared" si="34"/>
        <v>39</v>
      </c>
      <c r="I748" s="107">
        <f t="shared" si="35"/>
        <v>0</v>
      </c>
      <c r="J748" s="102" t="s">
        <v>1000</v>
      </c>
    </row>
    <row r="749" spans="1:10" x14ac:dyDescent="0.15">
      <c r="A749" s="108" t="s">
        <v>938</v>
      </c>
      <c r="B749" s="102" t="s">
        <v>957</v>
      </c>
      <c r="C749" s="103">
        <v>0</v>
      </c>
      <c r="D749" s="104">
        <f t="shared" si="33"/>
        <v>0</v>
      </c>
      <c r="E749" s="105">
        <v>21</v>
      </c>
      <c r="F749" s="105">
        <v>21</v>
      </c>
      <c r="G749" s="105">
        <v>0</v>
      </c>
      <c r="H749" s="105">
        <f t="shared" si="34"/>
        <v>21</v>
      </c>
      <c r="I749" s="107">
        <f t="shared" si="35"/>
        <v>0</v>
      </c>
      <c r="J749" s="102" t="s">
        <v>1000</v>
      </c>
    </row>
    <row r="750" spans="1:10" x14ac:dyDescent="0.15">
      <c r="A750" s="108" t="s">
        <v>937</v>
      </c>
      <c r="B750" s="102" t="s">
        <v>957</v>
      </c>
      <c r="C750" s="103">
        <v>0</v>
      </c>
      <c r="D750" s="104">
        <f t="shared" si="33"/>
        <v>0</v>
      </c>
      <c r="E750" s="105">
        <v>27</v>
      </c>
      <c r="F750" s="105">
        <v>27</v>
      </c>
      <c r="G750" s="105">
        <v>0</v>
      </c>
      <c r="H750" s="105">
        <f t="shared" si="34"/>
        <v>27</v>
      </c>
      <c r="I750" s="107">
        <f t="shared" si="35"/>
        <v>0</v>
      </c>
      <c r="J750" s="102" t="s">
        <v>1000</v>
      </c>
    </row>
    <row r="751" spans="1:10" x14ac:dyDescent="0.15">
      <c r="A751" s="108" t="s">
        <v>705</v>
      </c>
      <c r="B751" s="102" t="s">
        <v>1719</v>
      </c>
      <c r="C751" s="103">
        <v>0</v>
      </c>
      <c r="D751" s="104">
        <f t="shared" si="33"/>
        <v>0</v>
      </c>
      <c r="E751" s="105">
        <v>0</v>
      </c>
      <c r="F751" s="105">
        <v>7352</v>
      </c>
      <c r="G751" s="105">
        <v>0</v>
      </c>
      <c r="H751" s="105">
        <f t="shared" si="34"/>
        <v>7352</v>
      </c>
      <c r="I751" s="107">
        <f t="shared" si="35"/>
        <v>-7352</v>
      </c>
      <c r="J751" s="102" t="s">
        <v>1000</v>
      </c>
    </row>
    <row r="752" spans="1:10" x14ac:dyDescent="0.15">
      <c r="A752" s="108" t="s">
        <v>706</v>
      </c>
      <c r="B752" s="102" t="s">
        <v>1720</v>
      </c>
      <c r="C752" s="103"/>
      <c r="D752" s="104">
        <f t="shared" si="33"/>
        <v>0</v>
      </c>
      <c r="E752" s="105"/>
      <c r="F752" s="105">
        <v>0</v>
      </c>
      <c r="G752" s="105">
        <v>0</v>
      </c>
      <c r="H752" s="105">
        <f t="shared" si="34"/>
        <v>0</v>
      </c>
      <c r="I752" s="107">
        <f t="shared" si="35"/>
        <v>0</v>
      </c>
      <c r="J752" s="102"/>
    </row>
    <row r="753" spans="1:10" x14ac:dyDescent="0.15">
      <c r="A753" s="108" t="s">
        <v>707</v>
      </c>
      <c r="B753" s="102" t="s">
        <v>1721</v>
      </c>
      <c r="C753" s="103"/>
      <c r="D753" s="104">
        <f t="shared" si="33"/>
        <v>0</v>
      </c>
      <c r="E753" s="105"/>
      <c r="F753" s="105">
        <v>197</v>
      </c>
      <c r="G753" s="105">
        <v>0</v>
      </c>
      <c r="H753" s="105">
        <f t="shared" si="34"/>
        <v>197</v>
      </c>
      <c r="I753" s="107">
        <f t="shared" si="35"/>
        <v>-197</v>
      </c>
      <c r="J753" s="102"/>
    </row>
    <row r="754" spans="1:10" x14ac:dyDescent="0.15">
      <c r="A754" s="108" t="s">
        <v>1722</v>
      </c>
      <c r="B754" s="102" t="s">
        <v>1723</v>
      </c>
      <c r="C754" s="103"/>
      <c r="D754" s="104">
        <f t="shared" si="33"/>
        <v>0</v>
      </c>
      <c r="E754" s="105"/>
      <c r="F754" s="105">
        <v>0</v>
      </c>
      <c r="G754" s="105">
        <v>0</v>
      </c>
      <c r="H754" s="105">
        <f t="shared" si="34"/>
        <v>0</v>
      </c>
      <c r="I754" s="107">
        <f t="shared" si="35"/>
        <v>0</v>
      </c>
      <c r="J754" s="102"/>
    </row>
    <row r="755" spans="1:10" x14ac:dyDescent="0.15">
      <c r="A755" s="108" t="s">
        <v>708</v>
      </c>
      <c r="B755" s="102" t="s">
        <v>1724</v>
      </c>
      <c r="C755" s="103"/>
      <c r="D755" s="104">
        <f t="shared" si="33"/>
        <v>0</v>
      </c>
      <c r="E755" s="105"/>
      <c r="F755" s="105">
        <v>17528</v>
      </c>
      <c r="G755" s="105">
        <v>0</v>
      </c>
      <c r="H755" s="105">
        <f t="shared" si="34"/>
        <v>17528</v>
      </c>
      <c r="I755" s="107">
        <f t="shared" si="35"/>
        <v>-17528</v>
      </c>
      <c r="J755" s="102"/>
    </row>
    <row r="756" spans="1:10" x14ac:dyDescent="0.15">
      <c r="A756" s="108" t="s">
        <v>709</v>
      </c>
      <c r="B756" s="102" t="s">
        <v>1725</v>
      </c>
      <c r="C756" s="103"/>
      <c r="D756" s="104">
        <f t="shared" si="33"/>
        <v>0</v>
      </c>
      <c r="E756" s="105"/>
      <c r="F756" s="105">
        <v>0</v>
      </c>
      <c r="G756" s="105">
        <v>0</v>
      </c>
      <c r="H756" s="105">
        <f t="shared" si="34"/>
        <v>0</v>
      </c>
      <c r="I756" s="107">
        <f t="shared" si="35"/>
        <v>0</v>
      </c>
      <c r="J756" s="102"/>
    </row>
    <row r="757" spans="1:10" x14ac:dyDescent="0.15">
      <c r="A757" s="108" t="s">
        <v>1726</v>
      </c>
      <c r="B757" s="102" t="s">
        <v>1727</v>
      </c>
      <c r="C757" s="103"/>
      <c r="D757" s="104">
        <f t="shared" si="33"/>
        <v>0</v>
      </c>
      <c r="E757" s="105"/>
      <c r="F757" s="105">
        <v>0</v>
      </c>
      <c r="G757" s="105">
        <v>0</v>
      </c>
      <c r="H757" s="105">
        <f t="shared" si="34"/>
        <v>0</v>
      </c>
      <c r="I757" s="107">
        <f t="shared" si="35"/>
        <v>0</v>
      </c>
      <c r="J757" s="102"/>
    </row>
    <row r="758" spans="1:10" x14ac:dyDescent="0.15">
      <c r="A758" s="108" t="s">
        <v>1728</v>
      </c>
      <c r="B758" s="102" t="s">
        <v>1729</v>
      </c>
      <c r="C758" s="103"/>
      <c r="D758" s="104">
        <f t="shared" si="33"/>
        <v>0</v>
      </c>
      <c r="E758" s="105"/>
      <c r="F758" s="105">
        <v>0</v>
      </c>
      <c r="G758" s="105">
        <v>0</v>
      </c>
      <c r="H758" s="105">
        <f t="shared" si="34"/>
        <v>0</v>
      </c>
      <c r="I758" s="107">
        <f t="shared" si="35"/>
        <v>0</v>
      </c>
      <c r="J758" s="102"/>
    </row>
    <row r="759" spans="1:10" x14ac:dyDescent="0.15">
      <c r="A759" s="108" t="s">
        <v>1730</v>
      </c>
      <c r="B759" s="102" t="s">
        <v>1731</v>
      </c>
      <c r="C759" s="103"/>
      <c r="D759" s="104">
        <f t="shared" si="33"/>
        <v>0</v>
      </c>
      <c r="E759" s="105"/>
      <c r="F759" s="105">
        <v>0</v>
      </c>
      <c r="G759" s="105">
        <v>0</v>
      </c>
      <c r="H759" s="105">
        <f t="shared" si="34"/>
        <v>0</v>
      </c>
      <c r="I759" s="107">
        <f t="shared" si="35"/>
        <v>0</v>
      </c>
      <c r="J759" s="102"/>
    </row>
    <row r="760" spans="1:10" x14ac:dyDescent="0.15">
      <c r="A760" s="108" t="s">
        <v>710</v>
      </c>
      <c r="B760" s="102" t="s">
        <v>1732</v>
      </c>
      <c r="C760" s="103">
        <v>10044.61</v>
      </c>
      <c r="D760" s="104">
        <f t="shared" si="33"/>
        <v>7.8283730786316459E-3</v>
      </c>
      <c r="E760" s="105">
        <v>3159</v>
      </c>
      <c r="F760" s="105">
        <v>3842</v>
      </c>
      <c r="G760" s="105">
        <v>172</v>
      </c>
      <c r="H760" s="105">
        <f t="shared" si="34"/>
        <v>4014</v>
      </c>
      <c r="I760" s="107">
        <f t="shared" si="35"/>
        <v>-683</v>
      </c>
      <c r="J760" s="102" t="s">
        <v>1000</v>
      </c>
    </row>
    <row r="761" spans="1:10" x14ac:dyDescent="0.15">
      <c r="A761" s="108" t="s">
        <v>711</v>
      </c>
      <c r="B761" s="102" t="s">
        <v>1733</v>
      </c>
      <c r="C761" s="103"/>
      <c r="D761" s="104">
        <f t="shared" si="33"/>
        <v>0</v>
      </c>
      <c r="E761" s="105"/>
      <c r="F761" s="105">
        <v>0</v>
      </c>
      <c r="G761" s="105">
        <v>0</v>
      </c>
      <c r="H761" s="105">
        <f t="shared" si="34"/>
        <v>0</v>
      </c>
      <c r="I761" s="107">
        <f t="shared" si="35"/>
        <v>0</v>
      </c>
      <c r="J761" s="102"/>
    </row>
    <row r="762" spans="1:10" x14ac:dyDescent="0.15">
      <c r="A762" s="108" t="s">
        <v>56</v>
      </c>
      <c r="B762" s="102" t="s">
        <v>1050</v>
      </c>
      <c r="C762" s="103">
        <v>-35.520000000000003</v>
      </c>
      <c r="D762" s="104">
        <f t="shared" si="33"/>
        <v>-2.7682887812766856E-5</v>
      </c>
      <c r="E762" s="109">
        <v>-12</v>
      </c>
      <c r="F762" s="105">
        <v>0</v>
      </c>
      <c r="G762" s="105">
        <v>0</v>
      </c>
      <c r="H762" s="105">
        <f t="shared" si="34"/>
        <v>0</v>
      </c>
      <c r="I762" s="107">
        <f t="shared" si="35"/>
        <v>-12</v>
      </c>
      <c r="J762" s="102" t="s">
        <v>1000</v>
      </c>
    </row>
    <row r="763" spans="1:10" x14ac:dyDescent="0.15">
      <c r="A763" s="108" t="s">
        <v>712</v>
      </c>
      <c r="B763" s="102" t="s">
        <v>1734</v>
      </c>
      <c r="C763" s="103">
        <v>7.38</v>
      </c>
      <c r="D763" s="104">
        <f t="shared" si="33"/>
        <v>5.7516810827201399E-6</v>
      </c>
      <c r="E763" s="105">
        <v>2</v>
      </c>
      <c r="F763" s="105">
        <v>58</v>
      </c>
      <c r="G763" s="105">
        <v>74</v>
      </c>
      <c r="H763" s="105">
        <f t="shared" si="34"/>
        <v>132</v>
      </c>
      <c r="I763" s="107">
        <f t="shared" si="35"/>
        <v>-56</v>
      </c>
      <c r="J763" s="102" t="s">
        <v>1000</v>
      </c>
    </row>
    <row r="764" spans="1:10" x14ac:dyDescent="0.15">
      <c r="A764" s="108" t="s">
        <v>713</v>
      </c>
      <c r="B764" s="102" t="s">
        <v>1735</v>
      </c>
      <c r="C764" s="103"/>
      <c r="D764" s="104">
        <f t="shared" si="33"/>
        <v>0</v>
      </c>
      <c r="E764" s="105"/>
      <c r="F764" s="105">
        <v>0</v>
      </c>
      <c r="G764" s="105">
        <v>0</v>
      </c>
      <c r="H764" s="105">
        <f t="shared" si="34"/>
        <v>0</v>
      </c>
      <c r="I764" s="107">
        <f t="shared" si="35"/>
        <v>0</v>
      </c>
      <c r="J764" s="102"/>
    </row>
    <row r="765" spans="1:10" x14ac:dyDescent="0.15">
      <c r="A765" s="108" t="s">
        <v>714</v>
      </c>
      <c r="B765" s="102" t="s">
        <v>1736</v>
      </c>
      <c r="C765" s="103"/>
      <c r="D765" s="104">
        <f t="shared" si="33"/>
        <v>0</v>
      </c>
      <c r="E765" s="105"/>
      <c r="F765" s="105">
        <v>0</v>
      </c>
      <c r="G765" s="105">
        <v>0</v>
      </c>
      <c r="H765" s="105">
        <f t="shared" si="34"/>
        <v>0</v>
      </c>
      <c r="I765" s="107">
        <f t="shared" si="35"/>
        <v>0</v>
      </c>
      <c r="J765" s="102"/>
    </row>
    <row r="766" spans="1:10" x14ac:dyDescent="0.15">
      <c r="A766" s="108" t="s">
        <v>715</v>
      </c>
      <c r="B766" s="102" t="s">
        <v>1736</v>
      </c>
      <c r="C766" s="103">
        <v>17.64</v>
      </c>
      <c r="D766" s="104">
        <f t="shared" si="33"/>
        <v>1.3747920636745701E-5</v>
      </c>
      <c r="E766" s="105">
        <v>6</v>
      </c>
      <c r="F766" s="105">
        <v>93</v>
      </c>
      <c r="G766" s="105">
        <v>72</v>
      </c>
      <c r="H766" s="105">
        <f t="shared" si="34"/>
        <v>165</v>
      </c>
      <c r="I766" s="107">
        <f t="shared" si="35"/>
        <v>-87</v>
      </c>
      <c r="J766" s="102" t="s">
        <v>1000</v>
      </c>
    </row>
    <row r="767" spans="1:10" x14ac:dyDescent="0.15">
      <c r="A767" s="108" t="s">
        <v>716</v>
      </c>
      <c r="B767" s="102" t="s">
        <v>1737</v>
      </c>
      <c r="C767" s="103"/>
      <c r="D767" s="104">
        <f t="shared" si="33"/>
        <v>0</v>
      </c>
      <c r="E767" s="105"/>
      <c r="F767" s="105">
        <v>0</v>
      </c>
      <c r="G767" s="105">
        <v>0</v>
      </c>
      <c r="H767" s="105">
        <f t="shared" si="34"/>
        <v>0</v>
      </c>
      <c r="I767" s="107">
        <f t="shared" si="35"/>
        <v>0</v>
      </c>
      <c r="J767" s="102"/>
    </row>
    <row r="768" spans="1:10" x14ac:dyDescent="0.15">
      <c r="A768" s="108" t="s">
        <v>717</v>
      </c>
      <c r="B768" s="102" t="s">
        <v>1738</v>
      </c>
      <c r="C768" s="103">
        <v>0</v>
      </c>
      <c r="D768" s="104">
        <f t="shared" si="33"/>
        <v>0</v>
      </c>
      <c r="E768" s="105">
        <v>10</v>
      </c>
      <c r="F768" s="105">
        <v>10</v>
      </c>
      <c r="G768" s="105">
        <v>0</v>
      </c>
      <c r="H768" s="105">
        <f t="shared" si="34"/>
        <v>10</v>
      </c>
      <c r="I768" s="107">
        <f t="shared" si="35"/>
        <v>0</v>
      </c>
      <c r="J768" s="102" t="s">
        <v>1000</v>
      </c>
    </row>
    <row r="769" spans="1:10" x14ac:dyDescent="0.15">
      <c r="A769" s="108" t="s">
        <v>718</v>
      </c>
      <c r="B769" s="102" t="s">
        <v>1739</v>
      </c>
      <c r="C769" s="103"/>
      <c r="D769" s="104">
        <f t="shared" si="33"/>
        <v>0</v>
      </c>
      <c r="E769" s="105"/>
      <c r="F769" s="105">
        <v>0</v>
      </c>
      <c r="G769" s="105">
        <v>0</v>
      </c>
      <c r="H769" s="105">
        <f t="shared" si="34"/>
        <v>0</v>
      </c>
      <c r="I769" s="107">
        <f t="shared" si="35"/>
        <v>0</v>
      </c>
      <c r="J769" s="102"/>
    </row>
    <row r="770" spans="1:10" x14ac:dyDescent="0.15">
      <c r="A770" s="108" t="s">
        <v>719</v>
      </c>
      <c r="B770" s="102" t="s">
        <v>1740</v>
      </c>
      <c r="C770" s="103">
        <v>1.43</v>
      </c>
      <c r="D770" s="104">
        <f t="shared" si="33"/>
        <v>1.1144856298495664E-6</v>
      </c>
      <c r="E770" s="105">
        <v>1</v>
      </c>
      <c r="F770" s="105">
        <v>98</v>
      </c>
      <c r="G770" s="105">
        <v>0</v>
      </c>
      <c r="H770" s="105">
        <f t="shared" si="34"/>
        <v>98</v>
      </c>
      <c r="I770" s="107">
        <f t="shared" si="35"/>
        <v>-97</v>
      </c>
      <c r="J770" s="102" t="s">
        <v>1000</v>
      </c>
    </row>
    <row r="771" spans="1:10" x14ac:dyDescent="0.15">
      <c r="A771" s="108" t="s">
        <v>720</v>
      </c>
      <c r="B771" s="102" t="s">
        <v>1741</v>
      </c>
      <c r="C771" s="103">
        <v>3195.94</v>
      </c>
      <c r="D771" s="104">
        <f t="shared" ref="D771:D834" si="36">C771/1283103.13</f>
        <v>2.4907896530499463E-3</v>
      </c>
      <c r="E771" s="105">
        <v>2189</v>
      </c>
      <c r="F771" s="105">
        <v>2199</v>
      </c>
      <c r="G771" s="105">
        <v>14</v>
      </c>
      <c r="H771" s="105">
        <f t="shared" ref="H771:H834" si="37">(ROUND(G771,2) + ROUND(F771,2))</f>
        <v>2213</v>
      </c>
      <c r="I771" s="107">
        <f t="shared" ref="I771:I834" si="38">(ROUND(E771,2)- ROUND(F771,2))</f>
        <v>-10</v>
      </c>
      <c r="J771" s="102" t="s">
        <v>1000</v>
      </c>
    </row>
    <row r="772" spans="1:10" x14ac:dyDescent="0.15">
      <c r="A772" s="108" t="s">
        <v>721</v>
      </c>
      <c r="B772" s="102" t="s">
        <v>1742</v>
      </c>
      <c r="C772" s="103">
        <v>0</v>
      </c>
      <c r="D772" s="104">
        <f t="shared" si="36"/>
        <v>0</v>
      </c>
      <c r="E772" s="105">
        <v>0</v>
      </c>
      <c r="F772" s="105">
        <v>0</v>
      </c>
      <c r="G772" s="105">
        <v>0</v>
      </c>
      <c r="H772" s="105">
        <f t="shared" si="37"/>
        <v>0</v>
      </c>
      <c r="I772" s="107">
        <f t="shared" si="38"/>
        <v>0</v>
      </c>
      <c r="J772" s="102" t="s">
        <v>1000</v>
      </c>
    </row>
    <row r="773" spans="1:10" x14ac:dyDescent="0.15">
      <c r="A773" s="108" t="s">
        <v>722</v>
      </c>
      <c r="B773" s="102" t="s">
        <v>1743</v>
      </c>
      <c r="C773" s="103"/>
      <c r="D773" s="104">
        <f t="shared" si="36"/>
        <v>0</v>
      </c>
      <c r="E773" s="105"/>
      <c r="F773" s="105">
        <v>0</v>
      </c>
      <c r="G773" s="105">
        <v>0</v>
      </c>
      <c r="H773" s="105">
        <f t="shared" si="37"/>
        <v>0</v>
      </c>
      <c r="I773" s="107">
        <f t="shared" si="38"/>
        <v>0</v>
      </c>
      <c r="J773" s="102"/>
    </row>
    <row r="774" spans="1:10" x14ac:dyDescent="0.15">
      <c r="A774" s="108" t="s">
        <v>723</v>
      </c>
      <c r="B774" s="102" t="s">
        <v>1744</v>
      </c>
      <c r="C774" s="103">
        <v>172.8</v>
      </c>
      <c r="D774" s="104">
        <f t="shared" si="36"/>
        <v>1.3467350827832525E-4</v>
      </c>
      <c r="E774" s="105">
        <v>120</v>
      </c>
      <c r="F774" s="105">
        <v>120</v>
      </c>
      <c r="G774" s="105">
        <v>0</v>
      </c>
      <c r="H774" s="105">
        <f t="shared" si="37"/>
        <v>120</v>
      </c>
      <c r="I774" s="107">
        <f t="shared" si="38"/>
        <v>0</v>
      </c>
      <c r="J774" s="102" t="s">
        <v>1000</v>
      </c>
    </row>
    <row r="775" spans="1:10" x14ac:dyDescent="0.15">
      <c r="A775" s="108" t="s">
        <v>724</v>
      </c>
      <c r="B775" s="102" t="s">
        <v>1745</v>
      </c>
      <c r="C775" s="103">
        <v>86.16</v>
      </c>
      <c r="D775" s="104">
        <f t="shared" si="36"/>
        <v>6.7149707599887162E-5</v>
      </c>
      <c r="E775" s="105">
        <v>59</v>
      </c>
      <c r="F775" s="105">
        <v>15</v>
      </c>
      <c r="G775" s="105">
        <v>59</v>
      </c>
      <c r="H775" s="105">
        <f t="shared" si="37"/>
        <v>74</v>
      </c>
      <c r="I775" s="107">
        <f t="shared" si="38"/>
        <v>44</v>
      </c>
      <c r="J775" s="102" t="s">
        <v>1000</v>
      </c>
    </row>
    <row r="776" spans="1:10" x14ac:dyDescent="0.15">
      <c r="A776" s="108" t="s">
        <v>725</v>
      </c>
      <c r="B776" s="102" t="s">
        <v>1746</v>
      </c>
      <c r="C776" s="103">
        <v>0</v>
      </c>
      <c r="D776" s="104">
        <f t="shared" si="36"/>
        <v>0</v>
      </c>
      <c r="E776" s="105">
        <v>0</v>
      </c>
      <c r="F776" s="105">
        <v>0</v>
      </c>
      <c r="G776" s="105">
        <v>0</v>
      </c>
      <c r="H776" s="105">
        <f t="shared" si="37"/>
        <v>0</v>
      </c>
      <c r="I776" s="107">
        <f t="shared" si="38"/>
        <v>0</v>
      </c>
      <c r="J776" s="102" t="s">
        <v>1000</v>
      </c>
    </row>
    <row r="777" spans="1:10" x14ac:dyDescent="0.15">
      <c r="A777" s="116" t="s">
        <v>726</v>
      </c>
      <c r="B777" s="117" t="s">
        <v>1747</v>
      </c>
      <c r="C777" s="118">
        <v>3537.58</v>
      </c>
      <c r="D777" s="119">
        <f t="shared" si="36"/>
        <v>2.7570504017085519E-3</v>
      </c>
      <c r="E777" s="120">
        <v>2423</v>
      </c>
      <c r="F777" s="120">
        <v>2199</v>
      </c>
      <c r="G777" s="120">
        <v>243</v>
      </c>
      <c r="H777" s="120">
        <f t="shared" si="37"/>
        <v>2442</v>
      </c>
      <c r="I777" s="121">
        <f t="shared" si="38"/>
        <v>224</v>
      </c>
      <c r="J777" s="117" t="s">
        <v>1000</v>
      </c>
    </row>
    <row r="778" spans="1:10" x14ac:dyDescent="0.15">
      <c r="A778" s="108" t="s">
        <v>727</v>
      </c>
      <c r="B778" s="102" t="s">
        <v>1748</v>
      </c>
      <c r="C778" s="103">
        <v>0</v>
      </c>
      <c r="D778" s="104">
        <f t="shared" si="36"/>
        <v>0</v>
      </c>
      <c r="E778" s="105">
        <v>0</v>
      </c>
      <c r="F778" s="105">
        <v>0</v>
      </c>
      <c r="G778" s="105">
        <v>0</v>
      </c>
      <c r="H778" s="105">
        <f t="shared" si="37"/>
        <v>0</v>
      </c>
      <c r="I778" s="107">
        <f t="shared" si="38"/>
        <v>0</v>
      </c>
      <c r="J778" s="102" t="s">
        <v>1000</v>
      </c>
    </row>
    <row r="779" spans="1:10" x14ac:dyDescent="0.15">
      <c r="A779" s="108" t="s">
        <v>728</v>
      </c>
      <c r="B779" s="102" t="s">
        <v>1749</v>
      </c>
      <c r="C779" s="103">
        <v>3266.21</v>
      </c>
      <c r="D779" s="104">
        <f t="shared" si="36"/>
        <v>2.5455553210286383E-3</v>
      </c>
      <c r="E779" s="105">
        <v>2237</v>
      </c>
      <c r="F779" s="105">
        <v>2286</v>
      </c>
      <c r="G779" s="105">
        <v>0</v>
      </c>
      <c r="H779" s="105">
        <f t="shared" si="37"/>
        <v>2286</v>
      </c>
      <c r="I779" s="107">
        <f t="shared" si="38"/>
        <v>-49</v>
      </c>
      <c r="J779" s="102" t="s">
        <v>1000</v>
      </c>
    </row>
    <row r="780" spans="1:10" x14ac:dyDescent="0.15">
      <c r="A780" s="108" t="s">
        <v>729</v>
      </c>
      <c r="B780" s="102" t="s">
        <v>1750</v>
      </c>
      <c r="C780" s="103"/>
      <c r="D780" s="104">
        <f t="shared" si="36"/>
        <v>0</v>
      </c>
      <c r="E780" s="105"/>
      <c r="F780" s="105">
        <v>412</v>
      </c>
      <c r="G780" s="105">
        <v>0</v>
      </c>
      <c r="H780" s="105">
        <f t="shared" si="37"/>
        <v>412</v>
      </c>
      <c r="I780" s="107">
        <f t="shared" si="38"/>
        <v>-412</v>
      </c>
      <c r="J780" s="102"/>
    </row>
    <row r="781" spans="1:10" x14ac:dyDescent="0.15">
      <c r="A781" s="108" t="s">
        <v>730</v>
      </c>
      <c r="B781" s="102" t="s">
        <v>1751</v>
      </c>
      <c r="C781" s="103"/>
      <c r="D781" s="104">
        <f t="shared" si="36"/>
        <v>0</v>
      </c>
      <c r="E781" s="105"/>
      <c r="F781" s="105">
        <v>304</v>
      </c>
      <c r="G781" s="105">
        <v>0</v>
      </c>
      <c r="H781" s="105">
        <f t="shared" si="37"/>
        <v>304</v>
      </c>
      <c r="I781" s="107">
        <f t="shared" si="38"/>
        <v>-304</v>
      </c>
      <c r="J781" s="102"/>
    </row>
    <row r="782" spans="1:10" x14ac:dyDescent="0.15">
      <c r="A782" s="108" t="s">
        <v>731</v>
      </c>
      <c r="B782" s="102" t="s">
        <v>1752</v>
      </c>
      <c r="C782" s="103"/>
      <c r="D782" s="104">
        <f t="shared" si="36"/>
        <v>0</v>
      </c>
      <c r="E782" s="105"/>
      <c r="F782" s="105">
        <v>5920</v>
      </c>
      <c r="G782" s="105">
        <v>0</v>
      </c>
      <c r="H782" s="105">
        <f t="shared" si="37"/>
        <v>5920</v>
      </c>
      <c r="I782" s="107">
        <f t="shared" si="38"/>
        <v>-5920</v>
      </c>
      <c r="J782" s="102"/>
    </row>
    <row r="783" spans="1:10" x14ac:dyDescent="0.15">
      <c r="A783" s="108" t="s">
        <v>732</v>
      </c>
      <c r="B783" s="102" t="s">
        <v>1753</v>
      </c>
      <c r="C783" s="103"/>
      <c r="D783" s="104">
        <f t="shared" si="36"/>
        <v>0</v>
      </c>
      <c r="E783" s="105"/>
      <c r="F783" s="105">
        <v>288</v>
      </c>
      <c r="G783" s="105">
        <v>0</v>
      </c>
      <c r="H783" s="105">
        <f t="shared" si="37"/>
        <v>288</v>
      </c>
      <c r="I783" s="107">
        <f t="shared" si="38"/>
        <v>-288</v>
      </c>
      <c r="J783" s="102"/>
    </row>
    <row r="784" spans="1:10" x14ac:dyDescent="0.15">
      <c r="A784" s="108" t="s">
        <v>734</v>
      </c>
      <c r="B784" s="102" t="s">
        <v>1754</v>
      </c>
      <c r="C784" s="103">
        <v>0</v>
      </c>
      <c r="D784" s="104">
        <f t="shared" si="36"/>
        <v>0</v>
      </c>
      <c r="E784" s="105">
        <v>0</v>
      </c>
      <c r="F784" s="105">
        <v>10</v>
      </c>
      <c r="G784" s="105">
        <v>0</v>
      </c>
      <c r="H784" s="105">
        <f t="shared" si="37"/>
        <v>10</v>
      </c>
      <c r="I784" s="107">
        <f t="shared" si="38"/>
        <v>-10</v>
      </c>
      <c r="J784" s="102" t="s">
        <v>1000</v>
      </c>
    </row>
    <row r="785" spans="1:10" x14ac:dyDescent="0.15">
      <c r="A785" s="108" t="s">
        <v>735</v>
      </c>
      <c r="B785" s="102" t="s">
        <v>1755</v>
      </c>
      <c r="C785" s="103">
        <v>6573.84</v>
      </c>
      <c r="D785" s="104">
        <f t="shared" si="36"/>
        <v>5.1233917572938983E-3</v>
      </c>
      <c r="E785" s="105">
        <v>2548</v>
      </c>
      <c r="F785" s="105">
        <v>2546</v>
      </c>
      <c r="G785" s="105">
        <v>2</v>
      </c>
      <c r="H785" s="105">
        <f t="shared" si="37"/>
        <v>2548</v>
      </c>
      <c r="I785" s="107">
        <f t="shared" si="38"/>
        <v>2</v>
      </c>
      <c r="J785" s="102" t="s">
        <v>1000</v>
      </c>
    </row>
    <row r="786" spans="1:10" x14ac:dyDescent="0.15">
      <c r="A786" s="108" t="s">
        <v>736</v>
      </c>
      <c r="B786" s="102" t="s">
        <v>1756</v>
      </c>
      <c r="C786" s="103">
        <v>0</v>
      </c>
      <c r="D786" s="104">
        <f t="shared" si="36"/>
        <v>0</v>
      </c>
      <c r="E786" s="105">
        <v>0</v>
      </c>
      <c r="F786" s="105">
        <v>0</v>
      </c>
      <c r="G786" s="105">
        <v>0</v>
      </c>
      <c r="H786" s="105">
        <f t="shared" si="37"/>
        <v>0</v>
      </c>
      <c r="I786" s="107">
        <f t="shared" si="38"/>
        <v>0</v>
      </c>
      <c r="J786" s="102" t="s">
        <v>1000</v>
      </c>
    </row>
    <row r="787" spans="1:10" x14ac:dyDescent="0.15">
      <c r="A787" s="108" t="s">
        <v>737</v>
      </c>
      <c r="B787" s="102" t="s">
        <v>1757</v>
      </c>
      <c r="C787" s="103">
        <v>2158.08</v>
      </c>
      <c r="D787" s="104">
        <f t="shared" si="36"/>
        <v>1.6819224811648616E-3</v>
      </c>
      <c r="E787" s="105">
        <v>843</v>
      </c>
      <c r="F787" s="105">
        <v>843</v>
      </c>
      <c r="G787" s="105">
        <v>0</v>
      </c>
      <c r="H787" s="105">
        <f t="shared" si="37"/>
        <v>843</v>
      </c>
      <c r="I787" s="107">
        <f t="shared" si="38"/>
        <v>0</v>
      </c>
      <c r="J787" s="102" t="s">
        <v>1000</v>
      </c>
    </row>
    <row r="788" spans="1:10" x14ac:dyDescent="0.15">
      <c r="A788" s="108" t="s">
        <v>738</v>
      </c>
      <c r="B788" s="102" t="s">
        <v>1758</v>
      </c>
      <c r="C788" s="103">
        <v>3847.47</v>
      </c>
      <c r="D788" s="104">
        <f t="shared" si="36"/>
        <v>2.9985664519421758E-3</v>
      </c>
      <c r="E788" s="105">
        <v>1016</v>
      </c>
      <c r="F788" s="105">
        <v>656</v>
      </c>
      <c r="G788" s="105">
        <v>360</v>
      </c>
      <c r="H788" s="105">
        <f t="shared" si="37"/>
        <v>1016</v>
      </c>
      <c r="I788" s="107">
        <f t="shared" si="38"/>
        <v>360</v>
      </c>
      <c r="J788" s="102" t="s">
        <v>1000</v>
      </c>
    </row>
    <row r="789" spans="1:10" x14ac:dyDescent="0.15">
      <c r="A789" s="108" t="s">
        <v>739</v>
      </c>
      <c r="B789" s="102" t="s">
        <v>1759</v>
      </c>
      <c r="C789" s="103">
        <v>2.4900000000000002</v>
      </c>
      <c r="D789" s="104">
        <f t="shared" si="36"/>
        <v>1.9406078449828117E-6</v>
      </c>
      <c r="E789" s="105">
        <v>1</v>
      </c>
      <c r="F789" s="105">
        <v>1</v>
      </c>
      <c r="G789" s="105">
        <v>0</v>
      </c>
      <c r="H789" s="105">
        <f t="shared" si="37"/>
        <v>1</v>
      </c>
      <c r="I789" s="107">
        <f t="shared" si="38"/>
        <v>0</v>
      </c>
      <c r="J789" s="102" t="s">
        <v>1000</v>
      </c>
    </row>
    <row r="790" spans="1:10" x14ac:dyDescent="0.15">
      <c r="A790" s="108" t="s">
        <v>740</v>
      </c>
      <c r="B790" s="102" t="s">
        <v>1760</v>
      </c>
      <c r="C790" s="103">
        <v>4.04</v>
      </c>
      <c r="D790" s="104">
        <f t="shared" si="36"/>
        <v>3.1486167444701037E-6</v>
      </c>
      <c r="E790" s="105">
        <v>1</v>
      </c>
      <c r="F790" s="105">
        <v>50</v>
      </c>
      <c r="G790" s="105">
        <v>0</v>
      </c>
      <c r="H790" s="105">
        <f t="shared" si="37"/>
        <v>50</v>
      </c>
      <c r="I790" s="107">
        <f t="shared" si="38"/>
        <v>-49</v>
      </c>
      <c r="J790" s="102" t="s">
        <v>1000</v>
      </c>
    </row>
    <row r="791" spans="1:10" x14ac:dyDescent="0.15">
      <c r="A791" s="116" t="s">
        <v>741</v>
      </c>
      <c r="B791" s="117" t="s">
        <v>1761</v>
      </c>
      <c r="C791" s="118">
        <v>3305.04</v>
      </c>
      <c r="D791" s="119">
        <f t="shared" si="36"/>
        <v>2.5758178923622455E-3</v>
      </c>
      <c r="E791" s="120">
        <v>879</v>
      </c>
      <c r="F791" s="120">
        <v>458</v>
      </c>
      <c r="G791" s="120">
        <v>428</v>
      </c>
      <c r="H791" s="120">
        <f t="shared" si="37"/>
        <v>886</v>
      </c>
      <c r="I791" s="121">
        <f t="shared" si="38"/>
        <v>421</v>
      </c>
      <c r="J791" s="117" t="s">
        <v>1000</v>
      </c>
    </row>
    <row r="792" spans="1:10" x14ac:dyDescent="0.15">
      <c r="A792" s="116" t="s">
        <v>742</v>
      </c>
      <c r="B792" s="117" t="s">
        <v>1762</v>
      </c>
      <c r="C792" s="118">
        <v>3762.76</v>
      </c>
      <c r="D792" s="119">
        <f t="shared" si="36"/>
        <v>2.9325468171837446E-3</v>
      </c>
      <c r="E792" s="120">
        <v>1005</v>
      </c>
      <c r="F792" s="120">
        <v>663</v>
      </c>
      <c r="G792" s="120">
        <v>365</v>
      </c>
      <c r="H792" s="120">
        <f t="shared" si="37"/>
        <v>1028</v>
      </c>
      <c r="I792" s="121">
        <f t="shared" si="38"/>
        <v>342</v>
      </c>
      <c r="J792" s="117" t="s">
        <v>1000</v>
      </c>
    </row>
    <row r="793" spans="1:10" x14ac:dyDescent="0.15">
      <c r="A793" s="108" t="s">
        <v>743</v>
      </c>
      <c r="B793" s="102" t="s">
        <v>1763</v>
      </c>
      <c r="C793" s="103">
        <v>0</v>
      </c>
      <c r="D793" s="104">
        <f t="shared" si="36"/>
        <v>0</v>
      </c>
      <c r="E793" s="105">
        <v>0</v>
      </c>
      <c r="F793" s="105">
        <v>56642.947999999997</v>
      </c>
      <c r="G793" s="105"/>
      <c r="H793" s="105">
        <f t="shared" si="37"/>
        <v>56642.95</v>
      </c>
      <c r="I793" s="107">
        <f t="shared" si="38"/>
        <v>-56642.95</v>
      </c>
      <c r="J793" s="102" t="s">
        <v>1000</v>
      </c>
    </row>
    <row r="794" spans="1:10" x14ac:dyDescent="0.15">
      <c r="A794" s="108" t="s">
        <v>744</v>
      </c>
      <c r="B794" s="102" t="s">
        <v>1764</v>
      </c>
      <c r="C794" s="103"/>
      <c r="D794" s="104">
        <f t="shared" si="36"/>
        <v>0</v>
      </c>
      <c r="E794" s="105"/>
      <c r="F794" s="105">
        <v>5338</v>
      </c>
      <c r="G794" s="105">
        <v>0</v>
      </c>
      <c r="H794" s="105">
        <f t="shared" si="37"/>
        <v>5338</v>
      </c>
      <c r="I794" s="107">
        <f t="shared" si="38"/>
        <v>-5338</v>
      </c>
      <c r="J794" s="102"/>
    </row>
    <row r="795" spans="1:10" x14ac:dyDescent="0.15">
      <c r="A795" s="108" t="s">
        <v>745</v>
      </c>
      <c r="B795" s="102" t="s">
        <v>1765</v>
      </c>
      <c r="C795" s="103"/>
      <c r="D795" s="104">
        <f t="shared" si="36"/>
        <v>0</v>
      </c>
      <c r="E795" s="105"/>
      <c r="F795" s="105">
        <v>0</v>
      </c>
      <c r="G795" s="105">
        <v>0</v>
      </c>
      <c r="H795" s="105">
        <f t="shared" si="37"/>
        <v>0</v>
      </c>
      <c r="I795" s="107">
        <f t="shared" si="38"/>
        <v>0</v>
      </c>
      <c r="J795" s="102"/>
    </row>
    <row r="796" spans="1:10" x14ac:dyDescent="0.15">
      <c r="A796" s="108" t="s">
        <v>746</v>
      </c>
      <c r="B796" s="102" t="s">
        <v>1766</v>
      </c>
      <c r="C796" s="103">
        <v>14587.33</v>
      </c>
      <c r="D796" s="104">
        <f t="shared" si="36"/>
        <v>1.1368789974037397E-2</v>
      </c>
      <c r="E796" s="105">
        <v>2591</v>
      </c>
      <c r="F796" s="105">
        <v>2340</v>
      </c>
      <c r="G796" s="105">
        <v>408</v>
      </c>
      <c r="H796" s="105">
        <f t="shared" si="37"/>
        <v>2748</v>
      </c>
      <c r="I796" s="107">
        <f t="shared" si="38"/>
        <v>251</v>
      </c>
      <c r="J796" s="102" t="s">
        <v>1000</v>
      </c>
    </row>
    <row r="797" spans="1:10" x14ac:dyDescent="0.15">
      <c r="A797" s="108" t="s">
        <v>747</v>
      </c>
      <c r="B797" s="102" t="s">
        <v>1767</v>
      </c>
      <c r="C797" s="103">
        <v>0</v>
      </c>
      <c r="D797" s="104">
        <f t="shared" si="36"/>
        <v>0</v>
      </c>
      <c r="E797" s="105">
        <v>0</v>
      </c>
      <c r="F797" s="105">
        <v>0</v>
      </c>
      <c r="G797" s="105">
        <v>0</v>
      </c>
      <c r="H797" s="105">
        <f t="shared" si="37"/>
        <v>0</v>
      </c>
      <c r="I797" s="107">
        <f t="shared" si="38"/>
        <v>0</v>
      </c>
      <c r="J797" s="102" t="s">
        <v>1000</v>
      </c>
    </row>
    <row r="798" spans="1:10" x14ac:dyDescent="0.15">
      <c r="A798" s="108" t="s">
        <v>748</v>
      </c>
      <c r="B798" s="102" t="s">
        <v>1768</v>
      </c>
      <c r="C798" s="103"/>
      <c r="D798" s="104">
        <f t="shared" si="36"/>
        <v>0</v>
      </c>
      <c r="E798" s="105"/>
      <c r="F798" s="105">
        <v>0</v>
      </c>
      <c r="G798" s="105">
        <v>0</v>
      </c>
      <c r="H798" s="105">
        <f t="shared" si="37"/>
        <v>0</v>
      </c>
      <c r="I798" s="107">
        <f t="shared" si="38"/>
        <v>0</v>
      </c>
      <c r="J798" s="102"/>
    </row>
    <row r="799" spans="1:10" x14ac:dyDescent="0.15">
      <c r="A799" s="108" t="s">
        <v>749</v>
      </c>
      <c r="B799" s="102" t="s">
        <v>1769</v>
      </c>
      <c r="C799" s="103"/>
      <c r="D799" s="104">
        <f t="shared" si="36"/>
        <v>0</v>
      </c>
      <c r="E799" s="105"/>
      <c r="F799" s="105">
        <v>0</v>
      </c>
      <c r="G799" s="105">
        <v>0</v>
      </c>
      <c r="H799" s="105">
        <f t="shared" si="37"/>
        <v>0</v>
      </c>
      <c r="I799" s="107">
        <f t="shared" si="38"/>
        <v>0</v>
      </c>
      <c r="J799" s="102"/>
    </row>
    <row r="800" spans="1:10" x14ac:dyDescent="0.15">
      <c r="A800" s="108" t="s">
        <v>750</v>
      </c>
      <c r="B800" s="102" t="s">
        <v>1770</v>
      </c>
      <c r="C800" s="103"/>
      <c r="D800" s="104">
        <f t="shared" si="36"/>
        <v>0</v>
      </c>
      <c r="E800" s="105"/>
      <c r="F800" s="105">
        <v>29435</v>
      </c>
      <c r="G800" s="105">
        <v>0</v>
      </c>
      <c r="H800" s="105">
        <f t="shared" si="37"/>
        <v>29435</v>
      </c>
      <c r="I800" s="107">
        <f t="shared" si="38"/>
        <v>-29435</v>
      </c>
      <c r="J800" s="102"/>
    </row>
    <row r="801" spans="1:10" x14ac:dyDescent="0.15">
      <c r="A801" s="108" t="s">
        <v>751</v>
      </c>
      <c r="B801" s="102" t="s">
        <v>1771</v>
      </c>
      <c r="C801" s="103"/>
      <c r="D801" s="104">
        <f t="shared" si="36"/>
        <v>0</v>
      </c>
      <c r="E801" s="105"/>
      <c r="F801" s="105">
        <v>26155</v>
      </c>
      <c r="G801" s="105">
        <v>0</v>
      </c>
      <c r="H801" s="105">
        <f t="shared" si="37"/>
        <v>26155</v>
      </c>
      <c r="I801" s="107">
        <f t="shared" si="38"/>
        <v>-26155</v>
      </c>
      <c r="J801" s="102"/>
    </row>
    <row r="802" spans="1:10" x14ac:dyDescent="0.15">
      <c r="A802" s="108" t="s">
        <v>752</v>
      </c>
      <c r="B802" s="102" t="s">
        <v>1772</v>
      </c>
      <c r="C802" s="103"/>
      <c r="D802" s="104">
        <f t="shared" si="36"/>
        <v>0</v>
      </c>
      <c r="E802" s="105"/>
      <c r="F802" s="105">
        <v>719</v>
      </c>
      <c r="G802" s="105">
        <v>0</v>
      </c>
      <c r="H802" s="105">
        <f t="shared" si="37"/>
        <v>719</v>
      </c>
      <c r="I802" s="107">
        <f t="shared" si="38"/>
        <v>-719</v>
      </c>
      <c r="J802" s="102"/>
    </row>
    <row r="803" spans="1:10" x14ac:dyDescent="0.15">
      <c r="A803" s="108" t="s">
        <v>753</v>
      </c>
      <c r="B803" s="102" t="s">
        <v>1773</v>
      </c>
      <c r="C803" s="103"/>
      <c r="D803" s="104">
        <f t="shared" si="36"/>
        <v>0</v>
      </c>
      <c r="E803" s="105"/>
      <c r="F803" s="105">
        <v>10459</v>
      </c>
      <c r="G803" s="105">
        <v>0</v>
      </c>
      <c r="H803" s="105">
        <f t="shared" si="37"/>
        <v>10459</v>
      </c>
      <c r="I803" s="107">
        <f t="shared" si="38"/>
        <v>-10459</v>
      </c>
      <c r="J803" s="102"/>
    </row>
    <row r="804" spans="1:10" x14ac:dyDescent="0.15">
      <c r="A804" s="108" t="s">
        <v>754</v>
      </c>
      <c r="B804" s="102" t="s">
        <v>1774</v>
      </c>
      <c r="C804" s="103"/>
      <c r="D804" s="104">
        <f t="shared" si="36"/>
        <v>0</v>
      </c>
      <c r="E804" s="105"/>
      <c r="F804" s="105">
        <v>307</v>
      </c>
      <c r="G804" s="105">
        <v>0</v>
      </c>
      <c r="H804" s="105">
        <f t="shared" si="37"/>
        <v>307</v>
      </c>
      <c r="I804" s="107">
        <f t="shared" si="38"/>
        <v>-307</v>
      </c>
      <c r="J804" s="102"/>
    </row>
    <row r="805" spans="1:10" x14ac:dyDescent="0.15">
      <c r="A805" s="108" t="s">
        <v>755</v>
      </c>
      <c r="B805" s="102" t="s">
        <v>1775</v>
      </c>
      <c r="C805" s="103"/>
      <c r="D805" s="104">
        <f t="shared" si="36"/>
        <v>0</v>
      </c>
      <c r="E805" s="105"/>
      <c r="F805" s="105">
        <v>2370</v>
      </c>
      <c r="G805" s="105">
        <v>0</v>
      </c>
      <c r="H805" s="105">
        <f t="shared" si="37"/>
        <v>2370</v>
      </c>
      <c r="I805" s="107">
        <f t="shared" si="38"/>
        <v>-2370</v>
      </c>
      <c r="J805" s="102"/>
    </row>
    <row r="806" spans="1:10" x14ac:dyDescent="0.15">
      <c r="A806" s="108" t="s">
        <v>756</v>
      </c>
      <c r="B806" s="102" t="s">
        <v>1776</v>
      </c>
      <c r="C806" s="103"/>
      <c r="D806" s="104">
        <f t="shared" si="36"/>
        <v>0</v>
      </c>
      <c r="E806" s="105"/>
      <c r="F806" s="105">
        <v>6082</v>
      </c>
      <c r="G806" s="105">
        <v>0</v>
      </c>
      <c r="H806" s="105">
        <f t="shared" si="37"/>
        <v>6082</v>
      </c>
      <c r="I806" s="107">
        <f t="shared" si="38"/>
        <v>-6082</v>
      </c>
      <c r="J806" s="102"/>
    </row>
    <row r="807" spans="1:10" x14ac:dyDescent="0.15">
      <c r="A807" s="108" t="s">
        <v>757</v>
      </c>
      <c r="B807" s="102" t="s">
        <v>1777</v>
      </c>
      <c r="C807" s="103"/>
      <c r="D807" s="104">
        <f t="shared" si="36"/>
        <v>0</v>
      </c>
      <c r="E807" s="105"/>
      <c r="F807" s="105">
        <v>0</v>
      </c>
      <c r="G807" s="105">
        <v>0</v>
      </c>
      <c r="H807" s="105">
        <f t="shared" si="37"/>
        <v>0</v>
      </c>
      <c r="I807" s="107">
        <f t="shared" si="38"/>
        <v>0</v>
      </c>
      <c r="J807" s="102"/>
    </row>
    <row r="808" spans="1:10" x14ac:dyDescent="0.15">
      <c r="A808" s="108" t="s">
        <v>758</v>
      </c>
      <c r="B808" s="102" t="s">
        <v>1778</v>
      </c>
      <c r="C808" s="103">
        <v>0</v>
      </c>
      <c r="D808" s="104">
        <f t="shared" si="36"/>
        <v>0</v>
      </c>
      <c r="E808" s="105">
        <v>0</v>
      </c>
      <c r="F808" s="105">
        <v>3</v>
      </c>
      <c r="G808" s="105">
        <v>0</v>
      </c>
      <c r="H808" s="105">
        <f t="shared" si="37"/>
        <v>3</v>
      </c>
      <c r="I808" s="107">
        <f t="shared" si="38"/>
        <v>-3</v>
      </c>
      <c r="J808" s="102" t="s">
        <v>1000</v>
      </c>
    </row>
    <row r="809" spans="1:10" x14ac:dyDescent="0.15">
      <c r="A809" s="108" t="s">
        <v>759</v>
      </c>
      <c r="B809" s="102" t="s">
        <v>1779</v>
      </c>
      <c r="C809" s="103">
        <v>0</v>
      </c>
      <c r="D809" s="104">
        <f t="shared" si="36"/>
        <v>0</v>
      </c>
      <c r="E809" s="105">
        <v>0</v>
      </c>
      <c r="F809" s="105">
        <v>0</v>
      </c>
      <c r="G809" s="105">
        <v>0</v>
      </c>
      <c r="H809" s="105">
        <f t="shared" si="37"/>
        <v>0</v>
      </c>
      <c r="I809" s="107">
        <f t="shared" si="38"/>
        <v>0</v>
      </c>
      <c r="J809" s="102" t="s">
        <v>1000</v>
      </c>
    </row>
    <row r="810" spans="1:10" x14ac:dyDescent="0.15">
      <c r="A810" s="108" t="s">
        <v>760</v>
      </c>
      <c r="B810" s="102" t="s">
        <v>1780</v>
      </c>
      <c r="C810" s="103">
        <v>0</v>
      </c>
      <c r="D810" s="104">
        <f t="shared" si="36"/>
        <v>0</v>
      </c>
      <c r="E810" s="105">
        <v>0</v>
      </c>
      <c r="F810" s="105">
        <v>16</v>
      </c>
      <c r="G810" s="105">
        <v>0</v>
      </c>
      <c r="H810" s="105">
        <f t="shared" si="37"/>
        <v>16</v>
      </c>
      <c r="I810" s="107">
        <f t="shared" si="38"/>
        <v>-16</v>
      </c>
      <c r="J810" s="102" t="s">
        <v>1000</v>
      </c>
    </row>
    <row r="811" spans="1:10" x14ac:dyDescent="0.15">
      <c r="A811" s="108" t="s">
        <v>761</v>
      </c>
      <c r="B811" s="102" t="s">
        <v>1781</v>
      </c>
      <c r="C811" s="103">
        <v>21.23</v>
      </c>
      <c r="D811" s="104">
        <f t="shared" si="36"/>
        <v>1.6545825120074332E-5</v>
      </c>
      <c r="E811" s="105">
        <v>11</v>
      </c>
      <c r="F811" s="105">
        <v>11</v>
      </c>
      <c r="G811" s="105">
        <v>0</v>
      </c>
      <c r="H811" s="105">
        <f t="shared" si="37"/>
        <v>11</v>
      </c>
      <c r="I811" s="107">
        <f t="shared" si="38"/>
        <v>0</v>
      </c>
      <c r="J811" s="102" t="s">
        <v>1000</v>
      </c>
    </row>
    <row r="812" spans="1:10" x14ac:dyDescent="0.15">
      <c r="A812" s="108" t="s">
        <v>762</v>
      </c>
      <c r="B812" s="102" t="s">
        <v>1782</v>
      </c>
      <c r="C812" s="103">
        <v>0</v>
      </c>
      <c r="D812" s="104">
        <f t="shared" si="36"/>
        <v>0</v>
      </c>
      <c r="E812" s="105">
        <v>0</v>
      </c>
      <c r="F812" s="105">
        <v>0</v>
      </c>
      <c r="G812" s="105">
        <v>0</v>
      </c>
      <c r="H812" s="105">
        <f t="shared" si="37"/>
        <v>0</v>
      </c>
      <c r="I812" s="107">
        <f t="shared" si="38"/>
        <v>0</v>
      </c>
      <c r="J812" s="102" t="s">
        <v>1000</v>
      </c>
    </row>
    <row r="813" spans="1:10" x14ac:dyDescent="0.15">
      <c r="A813" s="108" t="s">
        <v>763</v>
      </c>
      <c r="B813" s="102" t="s">
        <v>1783</v>
      </c>
      <c r="C813" s="103"/>
      <c r="D813" s="104">
        <f t="shared" si="36"/>
        <v>0</v>
      </c>
      <c r="E813" s="105"/>
      <c r="F813" s="105">
        <v>0</v>
      </c>
      <c r="G813" s="105">
        <v>0</v>
      </c>
      <c r="H813" s="105">
        <f t="shared" si="37"/>
        <v>0</v>
      </c>
      <c r="I813" s="107">
        <f t="shared" si="38"/>
        <v>0</v>
      </c>
      <c r="J813" s="102"/>
    </row>
    <row r="814" spans="1:10" x14ac:dyDescent="0.15">
      <c r="A814" s="108" t="s">
        <v>764</v>
      </c>
      <c r="B814" s="102" t="s">
        <v>1784</v>
      </c>
      <c r="C814" s="103"/>
      <c r="D814" s="104">
        <f t="shared" si="36"/>
        <v>0</v>
      </c>
      <c r="E814" s="105"/>
      <c r="F814" s="105">
        <v>7696</v>
      </c>
      <c r="G814" s="105">
        <v>0</v>
      </c>
      <c r="H814" s="105">
        <f t="shared" si="37"/>
        <v>7696</v>
      </c>
      <c r="I814" s="107">
        <f t="shared" si="38"/>
        <v>-7696</v>
      </c>
      <c r="J814" s="102"/>
    </row>
    <row r="815" spans="1:10" x14ac:dyDescent="0.15">
      <c r="A815" s="108" t="s">
        <v>765</v>
      </c>
      <c r="B815" s="102" t="s">
        <v>1785</v>
      </c>
      <c r="C815" s="103"/>
      <c r="D815" s="104">
        <f t="shared" si="36"/>
        <v>0</v>
      </c>
      <c r="E815" s="105"/>
      <c r="F815" s="105">
        <v>1492</v>
      </c>
      <c r="G815" s="105">
        <v>0</v>
      </c>
      <c r="H815" s="105">
        <f t="shared" si="37"/>
        <v>1492</v>
      </c>
      <c r="I815" s="107">
        <f t="shared" si="38"/>
        <v>-1492</v>
      </c>
      <c r="J815" s="102"/>
    </row>
    <row r="816" spans="1:10" x14ac:dyDescent="0.15">
      <c r="A816" s="108" t="s">
        <v>766</v>
      </c>
      <c r="B816" s="102" t="s">
        <v>1786</v>
      </c>
      <c r="C816" s="103">
        <v>4259</v>
      </c>
      <c r="D816" s="104">
        <f t="shared" si="36"/>
        <v>3.3192967115589535E-3</v>
      </c>
      <c r="E816" s="105">
        <v>756</v>
      </c>
      <c r="F816" s="105">
        <v>760</v>
      </c>
      <c r="G816" s="105">
        <v>130</v>
      </c>
      <c r="H816" s="105">
        <f t="shared" si="37"/>
        <v>890</v>
      </c>
      <c r="I816" s="107">
        <f t="shared" si="38"/>
        <v>-4</v>
      </c>
      <c r="J816" s="102" t="s">
        <v>1000</v>
      </c>
    </row>
    <row r="817" spans="1:10" x14ac:dyDescent="0.15">
      <c r="A817" s="108" t="s">
        <v>767</v>
      </c>
      <c r="B817" s="102" t="s">
        <v>1787</v>
      </c>
      <c r="C817" s="103"/>
      <c r="D817" s="104">
        <f t="shared" si="36"/>
        <v>0</v>
      </c>
      <c r="E817" s="105"/>
      <c r="F817" s="105">
        <v>0</v>
      </c>
      <c r="G817" s="105">
        <v>0</v>
      </c>
      <c r="H817" s="105">
        <f t="shared" si="37"/>
        <v>0</v>
      </c>
      <c r="I817" s="107">
        <f t="shared" si="38"/>
        <v>0</v>
      </c>
      <c r="J817" s="102"/>
    </row>
    <row r="818" spans="1:10" x14ac:dyDescent="0.15">
      <c r="A818" s="108" t="s">
        <v>768</v>
      </c>
      <c r="B818" s="102" t="s">
        <v>1788</v>
      </c>
      <c r="C818" s="103"/>
      <c r="D818" s="104">
        <f t="shared" si="36"/>
        <v>0</v>
      </c>
      <c r="E818" s="105"/>
      <c r="F818" s="105">
        <v>5531</v>
      </c>
      <c r="G818" s="105">
        <v>0</v>
      </c>
      <c r="H818" s="105">
        <f t="shared" si="37"/>
        <v>5531</v>
      </c>
      <c r="I818" s="107">
        <f t="shared" si="38"/>
        <v>-5531</v>
      </c>
      <c r="J818" s="102"/>
    </row>
    <row r="819" spans="1:10" x14ac:dyDescent="0.15">
      <c r="A819" s="108" t="s">
        <v>769</v>
      </c>
      <c r="B819" s="102" t="s">
        <v>1789</v>
      </c>
      <c r="C819" s="103"/>
      <c r="D819" s="104">
        <f t="shared" si="36"/>
        <v>0</v>
      </c>
      <c r="E819" s="105"/>
      <c r="F819" s="105">
        <v>1760</v>
      </c>
      <c r="G819" s="105">
        <v>0</v>
      </c>
      <c r="H819" s="105">
        <f t="shared" si="37"/>
        <v>1760</v>
      </c>
      <c r="I819" s="107">
        <f t="shared" si="38"/>
        <v>-1760</v>
      </c>
      <c r="J819" s="102"/>
    </row>
    <row r="820" spans="1:10" x14ac:dyDescent="0.15">
      <c r="A820" s="108" t="s">
        <v>936</v>
      </c>
      <c r="B820" s="102" t="s">
        <v>1790</v>
      </c>
      <c r="C820" s="103">
        <v>0</v>
      </c>
      <c r="D820" s="104">
        <f t="shared" si="36"/>
        <v>0</v>
      </c>
      <c r="E820" s="105">
        <v>487</v>
      </c>
      <c r="F820" s="105">
        <v>487</v>
      </c>
      <c r="G820" s="105">
        <v>0</v>
      </c>
      <c r="H820" s="105">
        <f t="shared" si="37"/>
        <v>487</v>
      </c>
      <c r="I820" s="107">
        <f t="shared" si="38"/>
        <v>0</v>
      </c>
      <c r="J820" s="102" t="s">
        <v>1000</v>
      </c>
    </row>
    <row r="821" spans="1:10" x14ac:dyDescent="0.15">
      <c r="A821" s="108" t="s">
        <v>935</v>
      </c>
      <c r="B821" s="102" t="s">
        <v>1791</v>
      </c>
      <c r="C821" s="103">
        <v>0</v>
      </c>
      <c r="D821" s="104">
        <f t="shared" si="36"/>
        <v>0</v>
      </c>
      <c r="E821" s="105">
        <v>413</v>
      </c>
      <c r="F821" s="105">
        <v>413</v>
      </c>
      <c r="G821" s="105">
        <v>0</v>
      </c>
      <c r="H821" s="105">
        <f t="shared" si="37"/>
        <v>413</v>
      </c>
      <c r="I821" s="107">
        <f t="shared" si="38"/>
        <v>0</v>
      </c>
      <c r="J821" s="102" t="s">
        <v>1000</v>
      </c>
    </row>
    <row r="822" spans="1:10" x14ac:dyDescent="0.15">
      <c r="A822" s="108" t="s">
        <v>770</v>
      </c>
      <c r="B822" s="102" t="s">
        <v>1792</v>
      </c>
      <c r="C822" s="103">
        <v>9420.52</v>
      </c>
      <c r="D822" s="104">
        <f t="shared" si="36"/>
        <v>7.3419819340632434E-3</v>
      </c>
      <c r="E822" s="105">
        <v>2430</v>
      </c>
      <c r="F822" s="105">
        <v>2133</v>
      </c>
      <c r="G822" s="105">
        <v>402</v>
      </c>
      <c r="H822" s="105">
        <f t="shared" si="37"/>
        <v>2535</v>
      </c>
      <c r="I822" s="107">
        <f t="shared" si="38"/>
        <v>297</v>
      </c>
      <c r="J822" s="102" t="s">
        <v>1000</v>
      </c>
    </row>
    <row r="823" spans="1:10" x14ac:dyDescent="0.15">
      <c r="A823" s="108" t="s">
        <v>771</v>
      </c>
      <c r="B823" s="102" t="s">
        <v>1793</v>
      </c>
      <c r="C823" s="103">
        <v>0</v>
      </c>
      <c r="D823" s="104">
        <f t="shared" si="36"/>
        <v>0</v>
      </c>
      <c r="E823" s="105">
        <v>0</v>
      </c>
      <c r="F823" s="105">
        <v>0</v>
      </c>
      <c r="G823" s="105">
        <v>0</v>
      </c>
      <c r="H823" s="105">
        <f t="shared" si="37"/>
        <v>0</v>
      </c>
      <c r="I823" s="107">
        <f t="shared" si="38"/>
        <v>0</v>
      </c>
      <c r="J823" s="102" t="s">
        <v>1000</v>
      </c>
    </row>
    <row r="824" spans="1:10" x14ac:dyDescent="0.15">
      <c r="A824" s="108" t="s">
        <v>772</v>
      </c>
      <c r="B824" s="102" t="s">
        <v>1794</v>
      </c>
      <c r="C824" s="103">
        <v>8.34</v>
      </c>
      <c r="D824" s="104">
        <f t="shared" si="36"/>
        <v>6.4998672398219469E-6</v>
      </c>
      <c r="E824" s="105">
        <v>2</v>
      </c>
      <c r="F824" s="105">
        <v>1</v>
      </c>
      <c r="G824" s="105">
        <v>1</v>
      </c>
      <c r="H824" s="105">
        <f t="shared" si="37"/>
        <v>2</v>
      </c>
      <c r="I824" s="107">
        <f t="shared" si="38"/>
        <v>1</v>
      </c>
      <c r="J824" s="102" t="s">
        <v>1000</v>
      </c>
    </row>
    <row r="825" spans="1:10" x14ac:dyDescent="0.15">
      <c r="A825" s="108" t="s">
        <v>773</v>
      </c>
      <c r="B825" s="102" t="s">
        <v>1795</v>
      </c>
      <c r="C825" s="103">
        <v>15066.04</v>
      </c>
      <c r="D825" s="104">
        <f t="shared" si="36"/>
        <v>1.1741877677439694E-2</v>
      </c>
      <c r="E825" s="105">
        <v>3883</v>
      </c>
      <c r="F825" s="105">
        <v>3537</v>
      </c>
      <c r="G825" s="105">
        <v>365</v>
      </c>
      <c r="H825" s="105">
        <f t="shared" si="37"/>
        <v>3902</v>
      </c>
      <c r="I825" s="107">
        <f t="shared" si="38"/>
        <v>346</v>
      </c>
      <c r="J825" s="102" t="s">
        <v>1000</v>
      </c>
    </row>
    <row r="826" spans="1:10" x14ac:dyDescent="0.15">
      <c r="A826" s="108" t="s">
        <v>774</v>
      </c>
      <c r="B826" s="102" t="s">
        <v>1796</v>
      </c>
      <c r="C826" s="103"/>
      <c r="D826" s="104">
        <f t="shared" si="36"/>
        <v>0</v>
      </c>
      <c r="E826" s="105"/>
      <c r="F826" s="105">
        <v>15</v>
      </c>
      <c r="G826" s="105">
        <v>0</v>
      </c>
      <c r="H826" s="105">
        <f t="shared" si="37"/>
        <v>15</v>
      </c>
      <c r="I826" s="107">
        <f t="shared" si="38"/>
        <v>-15</v>
      </c>
      <c r="J826" s="102"/>
    </row>
    <row r="827" spans="1:10" x14ac:dyDescent="0.15">
      <c r="A827" s="108" t="s">
        <v>775</v>
      </c>
      <c r="B827" s="102" t="s">
        <v>1797</v>
      </c>
      <c r="C827" s="103">
        <v>8.34</v>
      </c>
      <c r="D827" s="104">
        <f t="shared" si="36"/>
        <v>6.4998672398219469E-6</v>
      </c>
      <c r="E827" s="105">
        <v>2</v>
      </c>
      <c r="F827" s="105">
        <v>1</v>
      </c>
      <c r="G827" s="105">
        <v>1</v>
      </c>
      <c r="H827" s="105">
        <f t="shared" si="37"/>
        <v>2</v>
      </c>
      <c r="I827" s="107">
        <f t="shared" si="38"/>
        <v>1</v>
      </c>
      <c r="J827" s="102" t="s">
        <v>1000</v>
      </c>
    </row>
    <row r="828" spans="1:10" x14ac:dyDescent="0.15">
      <c r="A828" s="108" t="s">
        <v>776</v>
      </c>
      <c r="B828" s="102" t="s">
        <v>1798</v>
      </c>
      <c r="C828" s="103">
        <v>29795.83</v>
      </c>
      <c r="D828" s="104">
        <f t="shared" si="36"/>
        <v>2.3221695359748679E-2</v>
      </c>
      <c r="E828" s="105">
        <v>7730</v>
      </c>
      <c r="F828" s="105">
        <v>6659</v>
      </c>
      <c r="G828" s="105">
        <v>1117</v>
      </c>
      <c r="H828" s="105">
        <f t="shared" si="37"/>
        <v>7776</v>
      </c>
      <c r="I828" s="107">
        <f t="shared" si="38"/>
        <v>1071</v>
      </c>
      <c r="J828" s="102" t="s">
        <v>1000</v>
      </c>
    </row>
    <row r="829" spans="1:10" x14ac:dyDescent="0.15">
      <c r="A829" s="108" t="s">
        <v>777</v>
      </c>
      <c r="B829" s="102" t="s">
        <v>1799</v>
      </c>
      <c r="C829" s="103"/>
      <c r="D829" s="104">
        <f t="shared" si="36"/>
        <v>0</v>
      </c>
      <c r="E829" s="105"/>
      <c r="F829" s="105">
        <v>15</v>
      </c>
      <c r="G829" s="105">
        <v>0</v>
      </c>
      <c r="H829" s="105">
        <f t="shared" si="37"/>
        <v>15</v>
      </c>
      <c r="I829" s="107">
        <f t="shared" si="38"/>
        <v>-15</v>
      </c>
      <c r="J829" s="102"/>
    </row>
    <row r="830" spans="1:10" x14ac:dyDescent="0.15">
      <c r="A830" s="108" t="s">
        <v>778</v>
      </c>
      <c r="B830" s="102" t="s">
        <v>1800</v>
      </c>
      <c r="C830" s="103">
        <v>2034.26</v>
      </c>
      <c r="D830" s="104">
        <f t="shared" si="36"/>
        <v>1.5854220541103349E-3</v>
      </c>
      <c r="E830" s="105">
        <v>515</v>
      </c>
      <c r="F830" s="105">
        <v>479</v>
      </c>
      <c r="G830" s="105">
        <v>36</v>
      </c>
      <c r="H830" s="105">
        <f t="shared" si="37"/>
        <v>515</v>
      </c>
      <c r="I830" s="107">
        <f t="shared" si="38"/>
        <v>36</v>
      </c>
      <c r="J830" s="102" t="s">
        <v>1000</v>
      </c>
    </row>
    <row r="831" spans="1:10" x14ac:dyDescent="0.15">
      <c r="A831" s="108" t="s">
        <v>779</v>
      </c>
      <c r="B831" s="102" t="s">
        <v>1801</v>
      </c>
      <c r="C831" s="103">
        <v>5512.86</v>
      </c>
      <c r="D831" s="104">
        <f t="shared" si="36"/>
        <v>4.2965057687919441E-3</v>
      </c>
      <c r="E831" s="105">
        <v>1052</v>
      </c>
      <c r="F831" s="105">
        <v>1712</v>
      </c>
      <c r="G831" s="105">
        <v>59</v>
      </c>
      <c r="H831" s="105">
        <f t="shared" si="37"/>
        <v>1771</v>
      </c>
      <c r="I831" s="107">
        <f t="shared" si="38"/>
        <v>-660</v>
      </c>
      <c r="J831" s="102" t="s">
        <v>1000</v>
      </c>
    </row>
    <row r="832" spans="1:10" x14ac:dyDescent="0.15">
      <c r="A832" s="108" t="s">
        <v>780</v>
      </c>
      <c r="B832" s="102" t="s">
        <v>1802</v>
      </c>
      <c r="C832" s="103">
        <v>2437.38</v>
      </c>
      <c r="D832" s="104">
        <f t="shared" si="36"/>
        <v>1.8995978912466687E-3</v>
      </c>
      <c r="E832" s="105">
        <v>617</v>
      </c>
      <c r="F832" s="105">
        <v>1933</v>
      </c>
      <c r="G832" s="105">
        <v>147</v>
      </c>
      <c r="H832" s="105">
        <f t="shared" si="37"/>
        <v>2080</v>
      </c>
      <c r="I832" s="107">
        <f t="shared" si="38"/>
        <v>-1316</v>
      </c>
      <c r="J832" s="102" t="s">
        <v>1000</v>
      </c>
    </row>
    <row r="833" spans="1:10" x14ac:dyDescent="0.15">
      <c r="A833" s="108" t="s">
        <v>781</v>
      </c>
      <c r="B833" s="102" t="s">
        <v>1803</v>
      </c>
      <c r="C833" s="103"/>
      <c r="D833" s="104">
        <f t="shared" si="36"/>
        <v>0</v>
      </c>
      <c r="E833" s="105"/>
      <c r="F833" s="105">
        <v>631</v>
      </c>
      <c r="G833" s="105">
        <v>0</v>
      </c>
      <c r="H833" s="105">
        <f t="shared" si="37"/>
        <v>631</v>
      </c>
      <c r="I833" s="107">
        <f t="shared" si="38"/>
        <v>-631</v>
      </c>
      <c r="J833" s="102"/>
    </row>
    <row r="834" spans="1:10" x14ac:dyDescent="0.15">
      <c r="A834" s="108" t="s">
        <v>782</v>
      </c>
      <c r="B834" s="102" t="s">
        <v>1804</v>
      </c>
      <c r="C834" s="103"/>
      <c r="D834" s="104">
        <f t="shared" si="36"/>
        <v>0</v>
      </c>
      <c r="E834" s="105"/>
      <c r="F834" s="105">
        <v>448</v>
      </c>
      <c r="G834" s="105">
        <v>0</v>
      </c>
      <c r="H834" s="105">
        <f t="shared" si="37"/>
        <v>448</v>
      </c>
      <c r="I834" s="107">
        <f t="shared" si="38"/>
        <v>-448</v>
      </c>
      <c r="J834" s="102"/>
    </row>
    <row r="835" spans="1:10" x14ac:dyDescent="0.15">
      <c r="A835" s="108" t="s">
        <v>783</v>
      </c>
      <c r="B835" s="102" t="s">
        <v>1805</v>
      </c>
      <c r="C835" s="103"/>
      <c r="D835" s="104">
        <f t="shared" ref="D835:D898" si="39">C835/1283103.13</f>
        <v>0</v>
      </c>
      <c r="E835" s="105"/>
      <c r="F835" s="105">
        <v>0</v>
      </c>
      <c r="G835" s="105">
        <v>0</v>
      </c>
      <c r="H835" s="105">
        <f t="shared" ref="H835:H898" si="40">(ROUND(G835,2) + ROUND(F835,2))</f>
        <v>0</v>
      </c>
      <c r="I835" s="107">
        <f t="shared" ref="I835:I898" si="41">(ROUND(E835,2)- ROUND(F835,2))</f>
        <v>0</v>
      </c>
      <c r="J835" s="102"/>
    </row>
    <row r="836" spans="1:10" x14ac:dyDescent="0.15">
      <c r="A836" s="108" t="s">
        <v>784</v>
      </c>
      <c r="B836" s="102" t="s">
        <v>1806</v>
      </c>
      <c r="C836" s="103"/>
      <c r="D836" s="104">
        <f t="shared" si="39"/>
        <v>0</v>
      </c>
      <c r="E836" s="105"/>
      <c r="F836" s="105">
        <v>274</v>
      </c>
      <c r="G836" s="105">
        <v>0</v>
      </c>
      <c r="H836" s="105">
        <f t="shared" si="40"/>
        <v>274</v>
      </c>
      <c r="I836" s="107">
        <f t="shared" si="41"/>
        <v>-274</v>
      </c>
      <c r="J836" s="102"/>
    </row>
    <row r="837" spans="1:10" x14ac:dyDescent="0.15">
      <c r="A837" s="108" t="s">
        <v>785</v>
      </c>
      <c r="B837" s="102"/>
      <c r="C837" s="103"/>
      <c r="D837" s="104">
        <f t="shared" si="39"/>
        <v>0</v>
      </c>
      <c r="E837" s="105"/>
      <c r="F837" s="105">
        <v>0</v>
      </c>
      <c r="G837" s="105">
        <v>0</v>
      </c>
      <c r="H837" s="105">
        <f t="shared" si="40"/>
        <v>0</v>
      </c>
      <c r="I837" s="107">
        <f t="shared" si="41"/>
        <v>0</v>
      </c>
      <c r="J837" s="102"/>
    </row>
    <row r="838" spans="1:10" x14ac:dyDescent="0.15">
      <c r="A838" s="108" t="s">
        <v>786</v>
      </c>
      <c r="B838" s="102"/>
      <c r="C838" s="103"/>
      <c r="D838" s="104">
        <f t="shared" si="39"/>
        <v>0</v>
      </c>
      <c r="E838" s="105"/>
      <c r="F838" s="105">
        <v>0</v>
      </c>
      <c r="G838" s="105">
        <v>0</v>
      </c>
      <c r="H838" s="105">
        <f t="shared" si="40"/>
        <v>0</v>
      </c>
      <c r="I838" s="107">
        <f t="shared" si="41"/>
        <v>0</v>
      </c>
      <c r="J838" s="102"/>
    </row>
    <row r="839" spans="1:10" x14ac:dyDescent="0.15">
      <c r="A839" s="108" t="s">
        <v>787</v>
      </c>
      <c r="B839" s="102" t="s">
        <v>1807</v>
      </c>
      <c r="C839" s="103"/>
      <c r="D839" s="104">
        <f t="shared" si="39"/>
        <v>0</v>
      </c>
      <c r="E839" s="105"/>
      <c r="F839" s="105">
        <v>0</v>
      </c>
      <c r="G839" s="105">
        <v>0</v>
      </c>
      <c r="H839" s="105">
        <f t="shared" si="40"/>
        <v>0</v>
      </c>
      <c r="I839" s="107">
        <f t="shared" si="41"/>
        <v>0</v>
      </c>
      <c r="J839" s="102"/>
    </row>
    <row r="840" spans="1:10" x14ac:dyDescent="0.15">
      <c r="A840" s="108" t="s">
        <v>788</v>
      </c>
      <c r="B840" s="102" t="s">
        <v>1808</v>
      </c>
      <c r="C840" s="103">
        <v>0</v>
      </c>
      <c r="D840" s="104">
        <f t="shared" si="39"/>
        <v>0</v>
      </c>
      <c r="E840" s="105">
        <v>0</v>
      </c>
      <c r="F840" s="105">
        <v>153</v>
      </c>
      <c r="G840" s="105">
        <v>0</v>
      </c>
      <c r="H840" s="105">
        <f t="shared" si="40"/>
        <v>153</v>
      </c>
      <c r="I840" s="107">
        <f t="shared" si="41"/>
        <v>-153</v>
      </c>
      <c r="J840" s="102" t="s">
        <v>1000</v>
      </c>
    </row>
    <row r="841" spans="1:10" x14ac:dyDescent="0.15">
      <c r="A841" s="108" t="s">
        <v>789</v>
      </c>
      <c r="B841" s="102" t="s">
        <v>1809</v>
      </c>
      <c r="C841" s="103">
        <v>0</v>
      </c>
      <c r="D841" s="104">
        <f t="shared" si="39"/>
        <v>0</v>
      </c>
      <c r="E841" s="105">
        <v>0</v>
      </c>
      <c r="F841" s="105">
        <v>581</v>
      </c>
      <c r="G841" s="105">
        <v>0</v>
      </c>
      <c r="H841" s="105">
        <f t="shared" si="40"/>
        <v>581</v>
      </c>
      <c r="I841" s="107">
        <f t="shared" si="41"/>
        <v>-581</v>
      </c>
      <c r="J841" s="102" t="s">
        <v>1000</v>
      </c>
    </row>
    <row r="842" spans="1:10" x14ac:dyDescent="0.15">
      <c r="A842" s="108" t="s">
        <v>790</v>
      </c>
      <c r="B842" s="102" t="s">
        <v>1810</v>
      </c>
      <c r="C842" s="103"/>
      <c r="D842" s="104">
        <f t="shared" si="39"/>
        <v>0</v>
      </c>
      <c r="E842" s="105"/>
      <c r="F842" s="105">
        <v>5920</v>
      </c>
      <c r="G842" s="105">
        <v>0</v>
      </c>
      <c r="H842" s="105">
        <f t="shared" si="40"/>
        <v>5920</v>
      </c>
      <c r="I842" s="107">
        <f t="shared" si="41"/>
        <v>-5920</v>
      </c>
      <c r="J842" s="102"/>
    </row>
    <row r="843" spans="1:10" x14ac:dyDescent="0.15">
      <c r="A843" s="108" t="s">
        <v>791</v>
      </c>
      <c r="B843" s="102" t="s">
        <v>1811</v>
      </c>
      <c r="C843" s="103"/>
      <c r="D843" s="104">
        <f t="shared" si="39"/>
        <v>0</v>
      </c>
      <c r="E843" s="105"/>
      <c r="F843" s="105">
        <v>359</v>
      </c>
      <c r="G843" s="105">
        <v>0</v>
      </c>
      <c r="H843" s="105">
        <f t="shared" si="40"/>
        <v>359</v>
      </c>
      <c r="I843" s="107">
        <f t="shared" si="41"/>
        <v>-359</v>
      </c>
      <c r="J843" s="102"/>
    </row>
    <row r="844" spans="1:10" x14ac:dyDescent="0.15">
      <c r="A844" s="108" t="s">
        <v>792</v>
      </c>
      <c r="B844" s="102" t="s">
        <v>1812</v>
      </c>
      <c r="C844" s="103">
        <v>20.5</v>
      </c>
      <c r="D844" s="104">
        <f t="shared" si="39"/>
        <v>1.5976891896444833E-5</v>
      </c>
      <c r="E844" s="105">
        <v>50</v>
      </c>
      <c r="F844" s="105">
        <v>4868</v>
      </c>
      <c r="G844" s="105">
        <v>0</v>
      </c>
      <c r="H844" s="105">
        <f t="shared" si="40"/>
        <v>4868</v>
      </c>
      <c r="I844" s="107">
        <f t="shared" si="41"/>
        <v>-4818</v>
      </c>
      <c r="J844" s="102" t="s">
        <v>1000</v>
      </c>
    </row>
    <row r="845" spans="1:10" x14ac:dyDescent="0.15">
      <c r="A845" s="108" t="s">
        <v>793</v>
      </c>
      <c r="B845" s="102" t="s">
        <v>1813</v>
      </c>
      <c r="C845" s="103"/>
      <c r="D845" s="104">
        <f t="shared" si="39"/>
        <v>0</v>
      </c>
      <c r="E845" s="105"/>
      <c r="F845" s="105">
        <v>0</v>
      </c>
      <c r="G845" s="105">
        <v>0</v>
      </c>
      <c r="H845" s="105">
        <f t="shared" si="40"/>
        <v>0</v>
      </c>
      <c r="I845" s="107">
        <f t="shared" si="41"/>
        <v>0</v>
      </c>
      <c r="J845" s="102"/>
    </row>
    <row r="846" spans="1:10" x14ac:dyDescent="0.15">
      <c r="A846" s="108" t="s">
        <v>794</v>
      </c>
      <c r="B846" s="102" t="s">
        <v>1814</v>
      </c>
      <c r="C846" s="103"/>
      <c r="D846" s="104">
        <f t="shared" si="39"/>
        <v>0</v>
      </c>
      <c r="E846" s="105"/>
      <c r="F846" s="105">
        <v>5920</v>
      </c>
      <c r="G846" s="105">
        <v>0</v>
      </c>
      <c r="H846" s="105">
        <f t="shared" si="40"/>
        <v>5920</v>
      </c>
      <c r="I846" s="107">
        <f t="shared" si="41"/>
        <v>-5920</v>
      </c>
      <c r="J846" s="102"/>
    </row>
    <row r="847" spans="1:10" x14ac:dyDescent="0.15">
      <c r="A847" s="108" t="s">
        <v>795</v>
      </c>
      <c r="B847" s="102" t="s">
        <v>1815</v>
      </c>
      <c r="C847" s="103"/>
      <c r="D847" s="104">
        <f t="shared" si="39"/>
        <v>0</v>
      </c>
      <c r="E847" s="105"/>
      <c r="F847" s="105">
        <v>6452</v>
      </c>
      <c r="G847" s="105">
        <v>0</v>
      </c>
      <c r="H847" s="105">
        <f t="shared" si="40"/>
        <v>6452</v>
      </c>
      <c r="I847" s="107">
        <f t="shared" si="41"/>
        <v>-6452</v>
      </c>
      <c r="J847" s="102"/>
    </row>
    <row r="848" spans="1:10" x14ac:dyDescent="0.15">
      <c r="A848" s="108" t="s">
        <v>796</v>
      </c>
      <c r="B848" s="102" t="s">
        <v>1816</v>
      </c>
      <c r="C848" s="103"/>
      <c r="D848" s="104">
        <f t="shared" si="39"/>
        <v>0</v>
      </c>
      <c r="E848" s="105"/>
      <c r="F848" s="105">
        <v>4398</v>
      </c>
      <c r="G848" s="105">
        <v>0</v>
      </c>
      <c r="H848" s="105">
        <f t="shared" si="40"/>
        <v>4398</v>
      </c>
      <c r="I848" s="107">
        <f t="shared" si="41"/>
        <v>-4398</v>
      </c>
      <c r="J848" s="102"/>
    </row>
    <row r="849" spans="1:10" x14ac:dyDescent="0.15">
      <c r="A849" s="108" t="s">
        <v>797</v>
      </c>
      <c r="B849" s="102" t="s">
        <v>1817</v>
      </c>
      <c r="C849" s="103"/>
      <c r="D849" s="104">
        <f t="shared" si="39"/>
        <v>0</v>
      </c>
      <c r="E849" s="105"/>
      <c r="F849" s="105">
        <v>7786</v>
      </c>
      <c r="G849" s="105">
        <v>0</v>
      </c>
      <c r="H849" s="105">
        <f t="shared" si="40"/>
        <v>7786</v>
      </c>
      <c r="I849" s="107">
        <f t="shared" si="41"/>
        <v>-7786</v>
      </c>
      <c r="J849" s="102"/>
    </row>
    <row r="850" spans="1:10" x14ac:dyDescent="0.15">
      <c r="A850" s="108" t="s">
        <v>798</v>
      </c>
      <c r="B850" s="102" t="s">
        <v>1818</v>
      </c>
      <c r="C850" s="103"/>
      <c r="D850" s="104">
        <f t="shared" si="39"/>
        <v>0</v>
      </c>
      <c r="E850" s="105"/>
      <c r="F850" s="105">
        <v>2424</v>
      </c>
      <c r="G850" s="105">
        <v>0</v>
      </c>
      <c r="H850" s="105">
        <f t="shared" si="40"/>
        <v>2424</v>
      </c>
      <c r="I850" s="107">
        <f t="shared" si="41"/>
        <v>-2424</v>
      </c>
      <c r="J850" s="102"/>
    </row>
    <row r="851" spans="1:10" x14ac:dyDescent="0.15">
      <c r="A851" s="108" t="s">
        <v>799</v>
      </c>
      <c r="B851" s="102" t="s">
        <v>1819</v>
      </c>
      <c r="C851" s="103"/>
      <c r="D851" s="104">
        <f t="shared" si="39"/>
        <v>0</v>
      </c>
      <c r="E851" s="105"/>
      <c r="F851" s="105">
        <v>0</v>
      </c>
      <c r="G851" s="105">
        <v>0</v>
      </c>
      <c r="H851" s="105">
        <f t="shared" si="40"/>
        <v>0</v>
      </c>
      <c r="I851" s="107">
        <f t="shared" si="41"/>
        <v>0</v>
      </c>
      <c r="J851" s="102"/>
    </row>
    <row r="852" spans="1:10" x14ac:dyDescent="0.15">
      <c r="A852" s="108" t="s">
        <v>800</v>
      </c>
      <c r="B852" s="102" t="s">
        <v>1820</v>
      </c>
      <c r="C852" s="103">
        <v>0</v>
      </c>
      <c r="D852" s="104">
        <f t="shared" si="39"/>
        <v>0</v>
      </c>
      <c r="E852" s="105">
        <v>0</v>
      </c>
      <c r="F852" s="105">
        <v>25</v>
      </c>
      <c r="G852" s="105">
        <v>0</v>
      </c>
      <c r="H852" s="105">
        <f t="shared" si="40"/>
        <v>25</v>
      </c>
      <c r="I852" s="107">
        <f t="shared" si="41"/>
        <v>-25</v>
      </c>
      <c r="J852" s="102" t="s">
        <v>1000</v>
      </c>
    </row>
    <row r="853" spans="1:10" x14ac:dyDescent="0.15">
      <c r="A853" s="108" t="s">
        <v>801</v>
      </c>
      <c r="B853" s="102" t="s">
        <v>1821</v>
      </c>
      <c r="C853" s="103"/>
      <c r="D853" s="104">
        <f t="shared" si="39"/>
        <v>0</v>
      </c>
      <c r="E853" s="105"/>
      <c r="F853" s="105">
        <v>2023</v>
      </c>
      <c r="G853" s="105">
        <v>0</v>
      </c>
      <c r="H853" s="105">
        <f t="shared" si="40"/>
        <v>2023</v>
      </c>
      <c r="I853" s="107">
        <f t="shared" si="41"/>
        <v>-2023</v>
      </c>
      <c r="J853" s="102"/>
    </row>
    <row r="854" spans="1:10" x14ac:dyDescent="0.15">
      <c r="A854" s="108" t="s">
        <v>802</v>
      </c>
      <c r="B854" s="102" t="s">
        <v>1822</v>
      </c>
      <c r="C854" s="103">
        <v>396.74</v>
      </c>
      <c r="D854" s="104">
        <f t="shared" si="39"/>
        <v>3.0920351663392799E-4</v>
      </c>
      <c r="E854" s="105">
        <v>166</v>
      </c>
      <c r="F854" s="105">
        <v>192</v>
      </c>
      <c r="G854" s="105">
        <v>0</v>
      </c>
      <c r="H854" s="105">
        <f t="shared" si="40"/>
        <v>192</v>
      </c>
      <c r="I854" s="107">
        <f t="shared" si="41"/>
        <v>-26</v>
      </c>
      <c r="J854" s="102" t="s">
        <v>1000</v>
      </c>
    </row>
    <row r="855" spans="1:10" x14ac:dyDescent="0.15">
      <c r="A855" s="108" t="s">
        <v>803</v>
      </c>
      <c r="B855" s="102" t="s">
        <v>1823</v>
      </c>
      <c r="C855" s="103">
        <v>28.68</v>
      </c>
      <c r="D855" s="104">
        <f t="shared" si="39"/>
        <v>2.2352061443416478E-5</v>
      </c>
      <c r="E855" s="105">
        <v>12</v>
      </c>
      <c r="F855" s="105">
        <v>12</v>
      </c>
      <c r="G855" s="105">
        <v>0</v>
      </c>
      <c r="H855" s="105">
        <f t="shared" si="40"/>
        <v>12</v>
      </c>
      <c r="I855" s="107">
        <f t="shared" si="41"/>
        <v>0</v>
      </c>
      <c r="J855" s="102" t="s">
        <v>1000</v>
      </c>
    </row>
    <row r="856" spans="1:10" x14ac:dyDescent="0.15">
      <c r="A856" s="108" t="s">
        <v>804</v>
      </c>
      <c r="B856" s="102" t="s">
        <v>1824</v>
      </c>
      <c r="C856" s="103">
        <v>169.69</v>
      </c>
      <c r="D856" s="104">
        <f t="shared" si="39"/>
        <v>1.322496968735475E-4</v>
      </c>
      <c r="E856" s="105">
        <v>71</v>
      </c>
      <c r="F856" s="105">
        <v>97</v>
      </c>
      <c r="G856" s="105">
        <v>0</v>
      </c>
      <c r="H856" s="105">
        <f t="shared" si="40"/>
        <v>97</v>
      </c>
      <c r="I856" s="107">
        <f t="shared" si="41"/>
        <v>-26</v>
      </c>
      <c r="J856" s="102" t="s">
        <v>1000</v>
      </c>
    </row>
    <row r="857" spans="1:10" x14ac:dyDescent="0.15">
      <c r="A857" s="108" t="s">
        <v>805</v>
      </c>
      <c r="B857" s="102" t="s">
        <v>1825</v>
      </c>
      <c r="C857" s="103">
        <v>1779.16</v>
      </c>
      <c r="D857" s="104">
        <f t="shared" si="39"/>
        <v>1.3866071700721363E-3</v>
      </c>
      <c r="E857" s="105">
        <v>828</v>
      </c>
      <c r="F857" s="105">
        <v>828</v>
      </c>
      <c r="G857" s="105">
        <v>0</v>
      </c>
      <c r="H857" s="105">
        <f t="shared" si="40"/>
        <v>828</v>
      </c>
      <c r="I857" s="107">
        <f t="shared" si="41"/>
        <v>0</v>
      </c>
      <c r="J857" s="102" t="s">
        <v>1000</v>
      </c>
    </row>
    <row r="858" spans="1:10" x14ac:dyDescent="0.15">
      <c r="A858" s="108" t="s">
        <v>806</v>
      </c>
      <c r="B858" s="102" t="s">
        <v>1826</v>
      </c>
      <c r="C858" s="103">
        <v>40.79</v>
      </c>
      <c r="D858" s="104">
        <f t="shared" si="39"/>
        <v>3.1790118071023647E-5</v>
      </c>
      <c r="E858" s="105">
        <v>24</v>
      </c>
      <c r="F858" s="105">
        <v>61</v>
      </c>
      <c r="G858" s="105">
        <v>0</v>
      </c>
      <c r="H858" s="105">
        <f t="shared" si="40"/>
        <v>61</v>
      </c>
      <c r="I858" s="107">
        <f t="shared" si="41"/>
        <v>-37</v>
      </c>
      <c r="J858" s="102" t="s">
        <v>1000</v>
      </c>
    </row>
    <row r="859" spans="1:10" x14ac:dyDescent="0.15">
      <c r="A859" s="108" t="s">
        <v>807</v>
      </c>
      <c r="B859" s="102" t="s">
        <v>1827</v>
      </c>
      <c r="C859" s="103">
        <v>0</v>
      </c>
      <c r="D859" s="104">
        <f t="shared" si="39"/>
        <v>0</v>
      </c>
      <c r="E859" s="105">
        <v>0</v>
      </c>
      <c r="F859" s="105">
        <v>144942</v>
      </c>
      <c r="G859" s="105">
        <v>0</v>
      </c>
      <c r="H859" s="105">
        <f t="shared" si="40"/>
        <v>144942</v>
      </c>
      <c r="I859" s="107">
        <f t="shared" si="41"/>
        <v>-144942</v>
      </c>
      <c r="J859" s="102" t="s">
        <v>1000</v>
      </c>
    </row>
    <row r="860" spans="1:10" x14ac:dyDescent="0.15">
      <c r="A860" s="108" t="s">
        <v>808</v>
      </c>
      <c r="B860" s="102" t="s">
        <v>1828</v>
      </c>
      <c r="C860" s="103"/>
      <c r="D860" s="104">
        <f t="shared" si="39"/>
        <v>0</v>
      </c>
      <c r="E860" s="105"/>
      <c r="F860" s="105">
        <v>0</v>
      </c>
      <c r="G860" s="105">
        <v>0</v>
      </c>
      <c r="H860" s="105">
        <f t="shared" si="40"/>
        <v>0</v>
      </c>
      <c r="I860" s="107">
        <f t="shared" si="41"/>
        <v>0</v>
      </c>
      <c r="J860" s="102"/>
    </row>
    <row r="861" spans="1:10" x14ac:dyDescent="0.15">
      <c r="A861" s="108" t="s">
        <v>809</v>
      </c>
      <c r="B861" s="102" t="s">
        <v>1829</v>
      </c>
      <c r="C861" s="103"/>
      <c r="D861" s="104">
        <f t="shared" si="39"/>
        <v>0</v>
      </c>
      <c r="E861" s="105"/>
      <c r="F861" s="105">
        <v>910</v>
      </c>
      <c r="G861" s="105">
        <v>0</v>
      </c>
      <c r="H861" s="105">
        <f t="shared" si="40"/>
        <v>910</v>
      </c>
      <c r="I861" s="107">
        <f t="shared" si="41"/>
        <v>-910</v>
      </c>
      <c r="J861" s="102"/>
    </row>
    <row r="862" spans="1:10" x14ac:dyDescent="0.15">
      <c r="A862" s="108" t="s">
        <v>810</v>
      </c>
      <c r="B862" s="102" t="s">
        <v>1830</v>
      </c>
      <c r="C862" s="103"/>
      <c r="D862" s="104">
        <f t="shared" si="39"/>
        <v>0</v>
      </c>
      <c r="E862" s="105"/>
      <c r="F862" s="105">
        <v>1840</v>
      </c>
      <c r="G862" s="105">
        <v>0</v>
      </c>
      <c r="H862" s="105">
        <f t="shared" si="40"/>
        <v>1840</v>
      </c>
      <c r="I862" s="107">
        <f t="shared" si="41"/>
        <v>-1840</v>
      </c>
      <c r="J862" s="102"/>
    </row>
    <row r="863" spans="1:10" x14ac:dyDescent="0.15">
      <c r="A863" s="108" t="s">
        <v>811</v>
      </c>
      <c r="B863" s="102" t="s">
        <v>1831</v>
      </c>
      <c r="C863" s="103">
        <v>10.75</v>
      </c>
      <c r="D863" s="104">
        <f t="shared" si="39"/>
        <v>8.378126238379608E-6</v>
      </c>
      <c r="E863" s="105">
        <v>11</v>
      </c>
      <c r="F863" s="105">
        <v>45</v>
      </c>
      <c r="G863" s="105">
        <v>0</v>
      </c>
      <c r="H863" s="105">
        <f t="shared" si="40"/>
        <v>45</v>
      </c>
      <c r="I863" s="107">
        <f t="shared" si="41"/>
        <v>-34</v>
      </c>
      <c r="J863" s="102" t="s">
        <v>1000</v>
      </c>
    </row>
    <row r="864" spans="1:10" x14ac:dyDescent="0.15">
      <c r="A864" s="108" t="s">
        <v>812</v>
      </c>
      <c r="B864" s="102" t="s">
        <v>1832</v>
      </c>
      <c r="C864" s="103">
        <v>384</v>
      </c>
      <c r="D864" s="104">
        <f t="shared" si="39"/>
        <v>2.9927446284072276E-4</v>
      </c>
      <c r="E864" s="105">
        <v>100</v>
      </c>
      <c r="F864" s="105">
        <v>100</v>
      </c>
      <c r="G864" s="105">
        <v>0</v>
      </c>
      <c r="H864" s="105">
        <f t="shared" si="40"/>
        <v>100</v>
      </c>
      <c r="I864" s="107">
        <f t="shared" si="41"/>
        <v>0</v>
      </c>
      <c r="J864" s="102" t="s">
        <v>1000</v>
      </c>
    </row>
    <row r="865" spans="1:10" x14ac:dyDescent="0.15">
      <c r="A865" s="116" t="s">
        <v>813</v>
      </c>
      <c r="B865" s="117" t="s">
        <v>1833</v>
      </c>
      <c r="C865" s="118">
        <v>12700.8</v>
      </c>
      <c r="D865" s="119">
        <f t="shared" si="39"/>
        <v>9.8985028584569045E-3</v>
      </c>
      <c r="E865" s="120">
        <v>3360</v>
      </c>
      <c r="F865" s="120">
        <v>3076</v>
      </c>
      <c r="G865" s="120">
        <v>410</v>
      </c>
      <c r="H865" s="120">
        <f t="shared" si="40"/>
        <v>3486</v>
      </c>
      <c r="I865" s="121">
        <f t="shared" si="41"/>
        <v>284</v>
      </c>
      <c r="J865" s="117" t="s">
        <v>1000</v>
      </c>
    </row>
    <row r="866" spans="1:10" x14ac:dyDescent="0.15">
      <c r="A866" s="108" t="s">
        <v>814</v>
      </c>
      <c r="B866" s="102" t="s">
        <v>1834</v>
      </c>
      <c r="C866" s="103">
        <v>1134</v>
      </c>
      <c r="D866" s="104">
        <f t="shared" si="39"/>
        <v>8.8379489807650935E-4</v>
      </c>
      <c r="E866" s="105">
        <v>300</v>
      </c>
      <c r="F866" s="105">
        <v>300</v>
      </c>
      <c r="G866" s="105">
        <v>0</v>
      </c>
      <c r="H866" s="105">
        <f t="shared" si="40"/>
        <v>300</v>
      </c>
      <c r="I866" s="107">
        <f t="shared" si="41"/>
        <v>0</v>
      </c>
      <c r="J866" s="102" t="s">
        <v>1000</v>
      </c>
    </row>
    <row r="867" spans="1:10" x14ac:dyDescent="0.15">
      <c r="A867" s="108" t="s">
        <v>815</v>
      </c>
      <c r="B867" s="102" t="s">
        <v>1835</v>
      </c>
      <c r="C867" s="103">
        <v>0</v>
      </c>
      <c r="D867" s="104">
        <f t="shared" si="39"/>
        <v>0</v>
      </c>
      <c r="E867" s="105">
        <v>0</v>
      </c>
      <c r="F867" s="105">
        <v>477</v>
      </c>
      <c r="G867" s="105">
        <v>0</v>
      </c>
      <c r="H867" s="105">
        <f t="shared" si="40"/>
        <v>477</v>
      </c>
      <c r="I867" s="107">
        <f t="shared" si="41"/>
        <v>-477</v>
      </c>
      <c r="J867" s="102" t="s">
        <v>1000</v>
      </c>
    </row>
    <row r="868" spans="1:10" x14ac:dyDescent="0.15">
      <c r="A868" s="108" t="s">
        <v>816</v>
      </c>
      <c r="B868" s="102" t="s">
        <v>1836</v>
      </c>
      <c r="C868" s="103"/>
      <c r="D868" s="104">
        <f t="shared" si="39"/>
        <v>0</v>
      </c>
      <c r="E868" s="105"/>
      <c r="F868" s="105">
        <v>265</v>
      </c>
      <c r="G868" s="105">
        <v>0</v>
      </c>
      <c r="H868" s="105">
        <f t="shared" si="40"/>
        <v>265</v>
      </c>
      <c r="I868" s="107">
        <f t="shared" si="41"/>
        <v>-265</v>
      </c>
      <c r="J868" s="102"/>
    </row>
    <row r="869" spans="1:10" x14ac:dyDescent="0.15">
      <c r="A869" s="108" t="s">
        <v>817</v>
      </c>
      <c r="B869" s="102" t="s">
        <v>1837</v>
      </c>
      <c r="C869" s="103">
        <v>0</v>
      </c>
      <c r="D869" s="104">
        <f t="shared" si="39"/>
        <v>0</v>
      </c>
      <c r="E869" s="105">
        <v>0</v>
      </c>
      <c r="F869" s="105">
        <v>0</v>
      </c>
      <c r="G869" s="105">
        <v>0</v>
      </c>
      <c r="H869" s="105">
        <f t="shared" si="40"/>
        <v>0</v>
      </c>
      <c r="I869" s="107">
        <f t="shared" si="41"/>
        <v>0</v>
      </c>
      <c r="J869" s="102" t="s">
        <v>1000</v>
      </c>
    </row>
    <row r="870" spans="1:10" x14ac:dyDescent="0.15">
      <c r="A870" s="108" t="s">
        <v>818</v>
      </c>
      <c r="B870" s="102" t="s">
        <v>1838</v>
      </c>
      <c r="C870" s="103">
        <v>71.680000000000007</v>
      </c>
      <c r="D870" s="104">
        <f t="shared" si="39"/>
        <v>5.5864566396934914E-5</v>
      </c>
      <c r="E870" s="105">
        <v>16</v>
      </c>
      <c r="F870" s="105">
        <v>0</v>
      </c>
      <c r="G870" s="105">
        <v>16</v>
      </c>
      <c r="H870" s="105">
        <f t="shared" si="40"/>
        <v>16</v>
      </c>
      <c r="I870" s="107">
        <f t="shared" si="41"/>
        <v>16</v>
      </c>
      <c r="J870" s="102" t="s">
        <v>1000</v>
      </c>
    </row>
    <row r="871" spans="1:10" x14ac:dyDescent="0.15">
      <c r="A871" s="108" t="s">
        <v>819</v>
      </c>
      <c r="B871" s="102" t="s">
        <v>1839</v>
      </c>
      <c r="C871" s="103"/>
      <c r="D871" s="104">
        <f t="shared" si="39"/>
        <v>0</v>
      </c>
      <c r="E871" s="105"/>
      <c r="F871" s="105">
        <v>12000</v>
      </c>
      <c r="G871" s="105">
        <v>0</v>
      </c>
      <c r="H871" s="105">
        <f t="shared" si="40"/>
        <v>12000</v>
      </c>
      <c r="I871" s="107">
        <f t="shared" si="41"/>
        <v>-12000</v>
      </c>
      <c r="J871" s="102"/>
    </row>
    <row r="872" spans="1:10" x14ac:dyDescent="0.15">
      <c r="A872" s="108" t="s">
        <v>820</v>
      </c>
      <c r="B872" s="102" t="s">
        <v>1840</v>
      </c>
      <c r="C872" s="103"/>
      <c r="D872" s="104">
        <f t="shared" si="39"/>
        <v>0</v>
      </c>
      <c r="E872" s="105"/>
      <c r="F872" s="105">
        <v>10200</v>
      </c>
      <c r="G872" s="105">
        <v>0</v>
      </c>
      <c r="H872" s="105">
        <f t="shared" si="40"/>
        <v>10200</v>
      </c>
      <c r="I872" s="107">
        <f t="shared" si="41"/>
        <v>-10200</v>
      </c>
      <c r="J872" s="102"/>
    </row>
    <row r="873" spans="1:10" x14ac:dyDescent="0.15">
      <c r="A873" s="108" t="s">
        <v>821</v>
      </c>
      <c r="B873" s="102" t="s">
        <v>1841</v>
      </c>
      <c r="C873" s="103"/>
      <c r="D873" s="104">
        <f t="shared" si="39"/>
        <v>0</v>
      </c>
      <c r="E873" s="105"/>
      <c r="F873" s="105">
        <v>20400</v>
      </c>
      <c r="G873" s="105">
        <v>0</v>
      </c>
      <c r="H873" s="105">
        <f t="shared" si="40"/>
        <v>20400</v>
      </c>
      <c r="I873" s="107">
        <f t="shared" si="41"/>
        <v>-20400</v>
      </c>
      <c r="J873" s="102"/>
    </row>
    <row r="874" spans="1:10" x14ac:dyDescent="0.15">
      <c r="A874" s="108" t="s">
        <v>822</v>
      </c>
      <c r="B874" s="102" t="s">
        <v>1842</v>
      </c>
      <c r="C874" s="103"/>
      <c r="D874" s="104">
        <f t="shared" si="39"/>
        <v>0</v>
      </c>
      <c r="E874" s="105"/>
      <c r="F874" s="105">
        <v>24000</v>
      </c>
      <c r="G874" s="105">
        <v>0</v>
      </c>
      <c r="H874" s="105">
        <f t="shared" si="40"/>
        <v>24000</v>
      </c>
      <c r="I874" s="107">
        <f t="shared" si="41"/>
        <v>-24000</v>
      </c>
      <c r="J874" s="102"/>
    </row>
    <row r="875" spans="1:10" x14ac:dyDescent="0.15">
      <c r="A875" s="108" t="s">
        <v>823</v>
      </c>
      <c r="B875" s="102" t="s">
        <v>1843</v>
      </c>
      <c r="C875" s="103">
        <v>11483.64</v>
      </c>
      <c r="D875" s="104">
        <f t="shared" si="39"/>
        <v>8.9498963345214511E-3</v>
      </c>
      <c r="E875" s="105">
        <v>196</v>
      </c>
      <c r="F875" s="105">
        <v>196</v>
      </c>
      <c r="G875" s="105">
        <v>0</v>
      </c>
      <c r="H875" s="105">
        <f t="shared" si="40"/>
        <v>196</v>
      </c>
      <c r="I875" s="107">
        <f t="shared" si="41"/>
        <v>0</v>
      </c>
      <c r="J875" s="102" t="s">
        <v>1000</v>
      </c>
    </row>
    <row r="876" spans="1:10" x14ac:dyDescent="0.15">
      <c r="A876" s="108" t="s">
        <v>824</v>
      </c>
      <c r="B876" s="102" t="s">
        <v>1844</v>
      </c>
      <c r="C876" s="103">
        <v>0</v>
      </c>
      <c r="D876" s="104">
        <f t="shared" si="39"/>
        <v>0</v>
      </c>
      <c r="E876" s="105">
        <v>0</v>
      </c>
      <c r="F876" s="105">
        <v>0</v>
      </c>
      <c r="G876" s="105">
        <v>0</v>
      </c>
      <c r="H876" s="105">
        <f t="shared" si="40"/>
        <v>0</v>
      </c>
      <c r="I876" s="107">
        <f t="shared" si="41"/>
        <v>0</v>
      </c>
      <c r="J876" s="102" t="s">
        <v>1000</v>
      </c>
    </row>
    <row r="877" spans="1:10" x14ac:dyDescent="0.15">
      <c r="A877" s="108" t="s">
        <v>825</v>
      </c>
      <c r="B877" s="102" t="s">
        <v>1845</v>
      </c>
      <c r="C877" s="103"/>
      <c r="D877" s="104">
        <f t="shared" si="39"/>
        <v>0</v>
      </c>
      <c r="E877" s="105"/>
      <c r="F877" s="105">
        <v>10200</v>
      </c>
      <c r="G877" s="105">
        <v>0</v>
      </c>
      <c r="H877" s="105">
        <f t="shared" si="40"/>
        <v>10200</v>
      </c>
      <c r="I877" s="107">
        <f t="shared" si="41"/>
        <v>-10200</v>
      </c>
      <c r="J877" s="102"/>
    </row>
    <row r="878" spans="1:10" x14ac:dyDescent="0.15">
      <c r="A878" s="108" t="s">
        <v>826</v>
      </c>
      <c r="B878" s="102" t="s">
        <v>1846</v>
      </c>
      <c r="C878" s="103"/>
      <c r="D878" s="104">
        <f t="shared" si="39"/>
        <v>0</v>
      </c>
      <c r="E878" s="105"/>
      <c r="F878" s="105">
        <v>10200</v>
      </c>
      <c r="G878" s="105">
        <v>0</v>
      </c>
      <c r="H878" s="105">
        <f t="shared" si="40"/>
        <v>10200</v>
      </c>
      <c r="I878" s="107">
        <f t="shared" si="41"/>
        <v>-10200</v>
      </c>
      <c r="J878" s="102"/>
    </row>
    <row r="879" spans="1:10" x14ac:dyDescent="0.15">
      <c r="A879" s="108" t="s">
        <v>827</v>
      </c>
      <c r="B879" s="102" t="s">
        <v>1847</v>
      </c>
      <c r="C879" s="103"/>
      <c r="D879" s="104">
        <f t="shared" si="39"/>
        <v>0</v>
      </c>
      <c r="E879" s="105"/>
      <c r="F879" s="105">
        <v>10200</v>
      </c>
      <c r="G879" s="105">
        <v>0</v>
      </c>
      <c r="H879" s="105">
        <f t="shared" si="40"/>
        <v>10200</v>
      </c>
      <c r="I879" s="107">
        <f t="shared" si="41"/>
        <v>-10200</v>
      </c>
      <c r="J879" s="102"/>
    </row>
    <row r="880" spans="1:10" x14ac:dyDescent="0.15">
      <c r="A880" s="108" t="s">
        <v>828</v>
      </c>
      <c r="B880" s="102" t="s">
        <v>1848</v>
      </c>
      <c r="C880" s="103"/>
      <c r="D880" s="104">
        <f t="shared" si="39"/>
        <v>0</v>
      </c>
      <c r="E880" s="105"/>
      <c r="F880" s="105">
        <v>40200</v>
      </c>
      <c r="G880" s="105">
        <v>0</v>
      </c>
      <c r="H880" s="105">
        <f t="shared" si="40"/>
        <v>40200</v>
      </c>
      <c r="I880" s="107">
        <f t="shared" si="41"/>
        <v>-40200</v>
      </c>
      <c r="J880" s="102"/>
    </row>
    <row r="881" spans="1:10" x14ac:dyDescent="0.15">
      <c r="A881" s="108" t="s">
        <v>829</v>
      </c>
      <c r="B881" s="102" t="s">
        <v>1849</v>
      </c>
      <c r="C881" s="103"/>
      <c r="D881" s="104">
        <f t="shared" si="39"/>
        <v>0</v>
      </c>
      <c r="E881" s="105"/>
      <c r="F881" s="105">
        <v>10200</v>
      </c>
      <c r="G881" s="105">
        <v>0</v>
      </c>
      <c r="H881" s="105">
        <f t="shared" si="40"/>
        <v>10200</v>
      </c>
      <c r="I881" s="107">
        <f t="shared" si="41"/>
        <v>-10200</v>
      </c>
      <c r="J881" s="102"/>
    </row>
    <row r="882" spans="1:10" x14ac:dyDescent="0.15">
      <c r="A882" s="108" t="s">
        <v>830</v>
      </c>
      <c r="B882" s="102" t="s">
        <v>1850</v>
      </c>
      <c r="C882" s="103"/>
      <c r="D882" s="104">
        <f t="shared" si="39"/>
        <v>0</v>
      </c>
      <c r="E882" s="105"/>
      <c r="F882" s="105">
        <v>40200</v>
      </c>
      <c r="G882" s="105">
        <v>0</v>
      </c>
      <c r="H882" s="105">
        <f t="shared" si="40"/>
        <v>40200</v>
      </c>
      <c r="I882" s="107">
        <f t="shared" si="41"/>
        <v>-40200</v>
      </c>
      <c r="J882" s="102"/>
    </row>
    <row r="883" spans="1:10" x14ac:dyDescent="0.15">
      <c r="A883" s="108" t="s">
        <v>831</v>
      </c>
      <c r="B883" s="102" t="s">
        <v>1851</v>
      </c>
      <c r="C883" s="103">
        <v>6.44</v>
      </c>
      <c r="D883" s="104">
        <f t="shared" si="39"/>
        <v>5.0190821372246211E-6</v>
      </c>
      <c r="E883" s="105">
        <v>2</v>
      </c>
      <c r="F883" s="105">
        <v>3</v>
      </c>
      <c r="G883" s="105">
        <v>0</v>
      </c>
      <c r="H883" s="105">
        <f t="shared" si="40"/>
        <v>3</v>
      </c>
      <c r="I883" s="107">
        <f t="shared" si="41"/>
        <v>-1</v>
      </c>
      <c r="J883" s="102" t="s">
        <v>1000</v>
      </c>
    </row>
    <row r="884" spans="1:10" x14ac:dyDescent="0.15">
      <c r="A884" s="108" t="s">
        <v>832</v>
      </c>
      <c r="B884" s="102" t="s">
        <v>1852</v>
      </c>
      <c r="C884" s="103"/>
      <c r="D884" s="104">
        <f t="shared" si="39"/>
        <v>0</v>
      </c>
      <c r="E884" s="105"/>
      <c r="F884" s="105">
        <v>0</v>
      </c>
      <c r="G884" s="105">
        <v>0</v>
      </c>
      <c r="H884" s="105">
        <f t="shared" si="40"/>
        <v>0</v>
      </c>
      <c r="I884" s="107">
        <f t="shared" si="41"/>
        <v>0</v>
      </c>
      <c r="J884" s="102"/>
    </row>
    <row r="885" spans="1:10" x14ac:dyDescent="0.15">
      <c r="A885" s="108" t="s">
        <v>1853</v>
      </c>
      <c r="B885" s="102" t="s">
        <v>1854</v>
      </c>
      <c r="C885" s="103"/>
      <c r="D885" s="104">
        <f t="shared" si="39"/>
        <v>0</v>
      </c>
      <c r="E885" s="105"/>
      <c r="F885" s="105">
        <v>1350</v>
      </c>
      <c r="G885" s="105">
        <v>0</v>
      </c>
      <c r="H885" s="105">
        <f t="shared" si="40"/>
        <v>1350</v>
      </c>
      <c r="I885" s="107">
        <f t="shared" si="41"/>
        <v>-1350</v>
      </c>
      <c r="J885" s="102"/>
    </row>
    <row r="886" spans="1:10" x14ac:dyDescent="0.15">
      <c r="A886" s="108" t="s">
        <v>1855</v>
      </c>
      <c r="B886" s="102" t="s">
        <v>1856</v>
      </c>
      <c r="C886" s="103"/>
      <c r="D886" s="104">
        <f t="shared" si="39"/>
        <v>0</v>
      </c>
      <c r="E886" s="105"/>
      <c r="F886" s="105">
        <v>450</v>
      </c>
      <c r="G886" s="105">
        <v>0</v>
      </c>
      <c r="H886" s="105">
        <f t="shared" si="40"/>
        <v>450</v>
      </c>
      <c r="I886" s="107">
        <f t="shared" si="41"/>
        <v>-450</v>
      </c>
      <c r="J886" s="102"/>
    </row>
    <row r="887" spans="1:10" x14ac:dyDescent="0.15">
      <c r="A887" s="108" t="s">
        <v>833</v>
      </c>
      <c r="B887" s="102" t="s">
        <v>1857</v>
      </c>
      <c r="C887" s="103">
        <v>589.95000000000005</v>
      </c>
      <c r="D887" s="104">
        <f t="shared" si="39"/>
        <v>4.5978377435646975E-4</v>
      </c>
      <c r="E887" s="105">
        <v>207</v>
      </c>
      <c r="F887" s="105">
        <v>207</v>
      </c>
      <c r="G887" s="105">
        <v>0</v>
      </c>
      <c r="H887" s="105">
        <f t="shared" si="40"/>
        <v>207</v>
      </c>
      <c r="I887" s="107">
        <f t="shared" si="41"/>
        <v>0</v>
      </c>
      <c r="J887" s="102" t="s">
        <v>1000</v>
      </c>
    </row>
    <row r="888" spans="1:10" x14ac:dyDescent="0.15">
      <c r="A888" s="108" t="s">
        <v>834</v>
      </c>
      <c r="B888" s="102" t="s">
        <v>1858</v>
      </c>
      <c r="C888" s="103">
        <v>1264.6400000000001</v>
      </c>
      <c r="D888" s="104">
        <f t="shared" si="39"/>
        <v>9.8561056428878024E-4</v>
      </c>
      <c r="E888" s="105">
        <v>494</v>
      </c>
      <c r="F888" s="105">
        <v>416</v>
      </c>
      <c r="G888" s="105">
        <v>178</v>
      </c>
      <c r="H888" s="105">
        <f t="shared" si="40"/>
        <v>594</v>
      </c>
      <c r="I888" s="107">
        <f t="shared" si="41"/>
        <v>78</v>
      </c>
      <c r="J888" s="102" t="s">
        <v>1000</v>
      </c>
    </row>
    <row r="889" spans="1:10" x14ac:dyDescent="0.15">
      <c r="A889" s="108" t="s">
        <v>835</v>
      </c>
      <c r="B889" s="102" t="s">
        <v>1859</v>
      </c>
      <c r="C889" s="103"/>
      <c r="D889" s="104">
        <f t="shared" si="39"/>
        <v>0</v>
      </c>
      <c r="E889" s="105"/>
      <c r="F889" s="105">
        <v>7</v>
      </c>
      <c r="G889" s="105">
        <v>0</v>
      </c>
      <c r="H889" s="105">
        <f t="shared" si="40"/>
        <v>7</v>
      </c>
      <c r="I889" s="107">
        <f t="shared" si="41"/>
        <v>-7</v>
      </c>
      <c r="J889" s="102"/>
    </row>
    <row r="890" spans="1:10" x14ac:dyDescent="0.15">
      <c r="A890" s="108" t="s">
        <v>836</v>
      </c>
      <c r="B890" s="102" t="s">
        <v>1860</v>
      </c>
      <c r="C890" s="103"/>
      <c r="D890" s="104">
        <f t="shared" si="39"/>
        <v>0</v>
      </c>
      <c r="E890" s="105"/>
      <c r="F890" s="105">
        <v>0</v>
      </c>
      <c r="G890" s="105">
        <v>0</v>
      </c>
      <c r="H890" s="105">
        <f t="shared" si="40"/>
        <v>0</v>
      </c>
      <c r="I890" s="107">
        <f t="shared" si="41"/>
        <v>0</v>
      </c>
      <c r="J890" s="102"/>
    </row>
    <row r="891" spans="1:10" x14ac:dyDescent="0.15">
      <c r="A891" s="108" t="s">
        <v>837</v>
      </c>
      <c r="B891" s="102" t="s">
        <v>1861</v>
      </c>
      <c r="C891" s="103"/>
      <c r="D891" s="104">
        <f t="shared" si="39"/>
        <v>0</v>
      </c>
      <c r="E891" s="105"/>
      <c r="F891" s="105">
        <v>10</v>
      </c>
      <c r="G891" s="105">
        <v>0</v>
      </c>
      <c r="H891" s="105">
        <f t="shared" si="40"/>
        <v>10</v>
      </c>
      <c r="I891" s="107">
        <f t="shared" si="41"/>
        <v>-10</v>
      </c>
      <c r="J891" s="102"/>
    </row>
    <row r="892" spans="1:10" x14ac:dyDescent="0.15">
      <c r="A892" s="108" t="s">
        <v>838</v>
      </c>
      <c r="B892" s="102" t="s">
        <v>1862</v>
      </c>
      <c r="C892" s="103">
        <v>230.56</v>
      </c>
      <c r="D892" s="104">
        <f t="shared" si="39"/>
        <v>1.7968937539728394E-4</v>
      </c>
      <c r="E892" s="105">
        <v>88</v>
      </c>
      <c r="F892" s="105">
        <v>88</v>
      </c>
      <c r="G892" s="105">
        <v>0</v>
      </c>
      <c r="H892" s="105">
        <f t="shared" si="40"/>
        <v>88</v>
      </c>
      <c r="I892" s="107">
        <f t="shared" si="41"/>
        <v>0</v>
      </c>
      <c r="J892" s="102" t="s">
        <v>1000</v>
      </c>
    </row>
    <row r="893" spans="1:10" x14ac:dyDescent="0.15">
      <c r="A893" s="108" t="s">
        <v>839</v>
      </c>
      <c r="B893" s="102" t="s">
        <v>1863</v>
      </c>
      <c r="C893" s="103"/>
      <c r="D893" s="104">
        <f t="shared" si="39"/>
        <v>0</v>
      </c>
      <c r="E893" s="105"/>
      <c r="F893" s="105">
        <v>0</v>
      </c>
      <c r="G893" s="105">
        <v>0</v>
      </c>
      <c r="H893" s="105">
        <f t="shared" si="40"/>
        <v>0</v>
      </c>
      <c r="I893" s="107">
        <f t="shared" si="41"/>
        <v>0</v>
      </c>
      <c r="J893" s="102"/>
    </row>
    <row r="894" spans="1:10" x14ac:dyDescent="0.15">
      <c r="A894" s="116" t="s">
        <v>840</v>
      </c>
      <c r="B894" s="117" t="s">
        <v>1864</v>
      </c>
      <c r="C894" s="118">
        <v>7779</v>
      </c>
      <c r="D894" s="119">
        <f t="shared" si="39"/>
        <v>6.0626459542655782E-3</v>
      </c>
      <c r="E894" s="120">
        <v>2593</v>
      </c>
      <c r="F894" s="120">
        <v>2512</v>
      </c>
      <c r="G894" s="120">
        <v>128</v>
      </c>
      <c r="H894" s="120">
        <f t="shared" si="40"/>
        <v>2640</v>
      </c>
      <c r="I894" s="121">
        <f t="shared" si="41"/>
        <v>81</v>
      </c>
      <c r="J894" s="117" t="s">
        <v>1000</v>
      </c>
    </row>
    <row r="895" spans="1:10" x14ac:dyDescent="0.15">
      <c r="A895" s="108" t="s">
        <v>841</v>
      </c>
      <c r="B895" s="102" t="s">
        <v>1865</v>
      </c>
      <c r="C895" s="103">
        <v>23.31</v>
      </c>
      <c r="D895" s="104">
        <f t="shared" si="39"/>
        <v>1.8166895127128248E-5</v>
      </c>
      <c r="E895" s="105">
        <v>7</v>
      </c>
      <c r="F895" s="105">
        <v>7</v>
      </c>
      <c r="G895" s="105">
        <v>0</v>
      </c>
      <c r="H895" s="105">
        <f t="shared" si="40"/>
        <v>7</v>
      </c>
      <c r="I895" s="107">
        <f t="shared" si="41"/>
        <v>0</v>
      </c>
      <c r="J895" s="102" t="s">
        <v>1000</v>
      </c>
    </row>
    <row r="896" spans="1:10" x14ac:dyDescent="0.15">
      <c r="A896" s="108" t="s">
        <v>842</v>
      </c>
      <c r="B896" s="102" t="s">
        <v>1866</v>
      </c>
      <c r="C896" s="103"/>
      <c r="D896" s="104">
        <f t="shared" si="39"/>
        <v>0</v>
      </c>
      <c r="E896" s="105"/>
      <c r="F896" s="105">
        <v>21697</v>
      </c>
      <c r="G896" s="105">
        <v>0</v>
      </c>
      <c r="H896" s="105">
        <f t="shared" si="40"/>
        <v>21697</v>
      </c>
      <c r="I896" s="107">
        <f t="shared" si="41"/>
        <v>-21697</v>
      </c>
      <c r="J896" s="102"/>
    </row>
    <row r="897" spans="1:10" x14ac:dyDescent="0.15">
      <c r="A897" s="108" t="s">
        <v>843</v>
      </c>
      <c r="B897" s="102" t="s">
        <v>1867</v>
      </c>
      <c r="C897" s="103"/>
      <c r="D897" s="104">
        <f t="shared" si="39"/>
        <v>0</v>
      </c>
      <c r="E897" s="105"/>
      <c r="F897" s="105">
        <v>11414</v>
      </c>
      <c r="G897" s="105">
        <v>0</v>
      </c>
      <c r="H897" s="105">
        <f t="shared" si="40"/>
        <v>11414</v>
      </c>
      <c r="I897" s="107">
        <f t="shared" si="41"/>
        <v>-11414</v>
      </c>
      <c r="J897" s="102"/>
    </row>
    <row r="898" spans="1:10" x14ac:dyDescent="0.15">
      <c r="A898" s="108" t="s">
        <v>844</v>
      </c>
      <c r="B898" s="102" t="s">
        <v>1868</v>
      </c>
      <c r="C898" s="103">
        <v>5639.2</v>
      </c>
      <c r="D898" s="104">
        <f t="shared" si="39"/>
        <v>4.3949701845088637E-3</v>
      </c>
      <c r="E898" s="105">
        <v>2120</v>
      </c>
      <c r="F898" s="105">
        <v>2560</v>
      </c>
      <c r="G898" s="105">
        <v>0</v>
      </c>
      <c r="H898" s="105">
        <f t="shared" si="40"/>
        <v>2560</v>
      </c>
      <c r="I898" s="107">
        <f t="shared" si="41"/>
        <v>-440</v>
      </c>
      <c r="J898" s="102" t="s">
        <v>1000</v>
      </c>
    </row>
    <row r="899" spans="1:10" x14ac:dyDescent="0.15">
      <c r="A899" s="108" t="s">
        <v>845</v>
      </c>
      <c r="B899" s="102" t="s">
        <v>1868</v>
      </c>
      <c r="C899" s="103">
        <v>4.5199999999999996</v>
      </c>
      <c r="D899" s="104">
        <f t="shared" ref="D899:D962" si="42">C899/1283103.13</f>
        <v>3.5227098230210068E-6</v>
      </c>
      <c r="E899" s="105">
        <v>2</v>
      </c>
      <c r="F899" s="105">
        <v>2</v>
      </c>
      <c r="G899" s="105">
        <v>0</v>
      </c>
      <c r="H899" s="105">
        <f t="shared" ref="H899:H962" si="43">(ROUND(G899,2) + ROUND(F899,2))</f>
        <v>2</v>
      </c>
      <c r="I899" s="107">
        <f t="shared" ref="I899:I962" si="44">(ROUND(E899,2)- ROUND(F899,2))</f>
        <v>0</v>
      </c>
      <c r="J899" s="102" t="s">
        <v>1000</v>
      </c>
    </row>
    <row r="900" spans="1:10" x14ac:dyDescent="0.15">
      <c r="A900" s="108" t="s">
        <v>846</v>
      </c>
      <c r="B900" s="102" t="s">
        <v>1869</v>
      </c>
      <c r="C900" s="103">
        <v>5655.02</v>
      </c>
      <c r="D900" s="104">
        <f t="shared" si="42"/>
        <v>4.4072996688894377E-3</v>
      </c>
      <c r="E900" s="105">
        <v>2606</v>
      </c>
      <c r="F900" s="105">
        <v>3032</v>
      </c>
      <c r="G900" s="105">
        <v>6</v>
      </c>
      <c r="H900" s="105">
        <f t="shared" si="43"/>
        <v>3038</v>
      </c>
      <c r="I900" s="107">
        <f t="shared" si="44"/>
        <v>-426</v>
      </c>
      <c r="J900" s="102" t="s">
        <v>1000</v>
      </c>
    </row>
    <row r="901" spans="1:10" x14ac:dyDescent="0.15">
      <c r="A901" s="108" t="s">
        <v>847</v>
      </c>
      <c r="B901" s="102" t="s">
        <v>1869</v>
      </c>
      <c r="C901" s="103">
        <v>0</v>
      </c>
      <c r="D901" s="104">
        <f t="shared" si="42"/>
        <v>0</v>
      </c>
      <c r="E901" s="105">
        <v>0</v>
      </c>
      <c r="F901" s="105">
        <v>0</v>
      </c>
      <c r="G901" s="105">
        <v>0</v>
      </c>
      <c r="H901" s="105">
        <f t="shared" si="43"/>
        <v>0</v>
      </c>
      <c r="I901" s="107">
        <f t="shared" si="44"/>
        <v>0</v>
      </c>
      <c r="J901" s="102" t="s">
        <v>1000</v>
      </c>
    </row>
    <row r="902" spans="1:10" x14ac:dyDescent="0.15">
      <c r="A902" s="108" t="s">
        <v>848</v>
      </c>
      <c r="B902" s="102" t="s">
        <v>1870</v>
      </c>
      <c r="C902" s="103">
        <v>979.29</v>
      </c>
      <c r="D902" s="104">
        <f t="shared" si="42"/>
        <v>7.6322002269607126E-4</v>
      </c>
      <c r="E902" s="105">
        <v>243</v>
      </c>
      <c r="F902" s="105">
        <v>243</v>
      </c>
      <c r="G902" s="105">
        <v>0</v>
      </c>
      <c r="H902" s="105">
        <f t="shared" si="43"/>
        <v>243</v>
      </c>
      <c r="I902" s="107">
        <f t="shared" si="44"/>
        <v>0</v>
      </c>
      <c r="J902" s="102" t="s">
        <v>1000</v>
      </c>
    </row>
    <row r="903" spans="1:10" x14ac:dyDescent="0.15">
      <c r="A903" s="108" t="s">
        <v>849</v>
      </c>
      <c r="B903" s="102" t="s">
        <v>1871</v>
      </c>
      <c r="C903" s="103">
        <v>4075.4</v>
      </c>
      <c r="D903" s="104">
        <f t="shared" si="42"/>
        <v>3.1762061090132329E-3</v>
      </c>
      <c r="E903" s="105">
        <v>994</v>
      </c>
      <c r="F903" s="105">
        <v>995</v>
      </c>
      <c r="G903" s="105">
        <v>1</v>
      </c>
      <c r="H903" s="105">
        <f t="shared" si="43"/>
        <v>996</v>
      </c>
      <c r="I903" s="107">
        <f t="shared" si="44"/>
        <v>-1</v>
      </c>
      <c r="J903" s="102" t="s">
        <v>1000</v>
      </c>
    </row>
    <row r="904" spans="1:10" x14ac:dyDescent="0.15">
      <c r="A904" s="108" t="s">
        <v>850</v>
      </c>
      <c r="B904" s="102" t="s">
        <v>1872</v>
      </c>
      <c r="C904" s="103">
        <v>0</v>
      </c>
      <c r="D904" s="104">
        <f t="shared" si="42"/>
        <v>0</v>
      </c>
      <c r="E904" s="105">
        <v>0</v>
      </c>
      <c r="F904" s="105">
        <v>8</v>
      </c>
      <c r="G904" s="105">
        <v>0</v>
      </c>
      <c r="H904" s="105">
        <f t="shared" si="43"/>
        <v>8</v>
      </c>
      <c r="I904" s="107">
        <f t="shared" si="44"/>
        <v>-8</v>
      </c>
      <c r="J904" s="102" t="s">
        <v>1000</v>
      </c>
    </row>
    <row r="905" spans="1:10" x14ac:dyDescent="0.15">
      <c r="A905" s="116" t="s">
        <v>851</v>
      </c>
      <c r="B905" s="117" t="s">
        <v>1873</v>
      </c>
      <c r="C905" s="118">
        <v>4185.4399999999996</v>
      </c>
      <c r="D905" s="119">
        <f t="shared" si="42"/>
        <v>3.2619669472710271E-3</v>
      </c>
      <c r="E905" s="120">
        <v>2072</v>
      </c>
      <c r="F905" s="120">
        <v>2028</v>
      </c>
      <c r="G905" s="120">
        <v>160</v>
      </c>
      <c r="H905" s="120">
        <f t="shared" si="43"/>
        <v>2188</v>
      </c>
      <c r="I905" s="121">
        <f t="shared" si="44"/>
        <v>44</v>
      </c>
      <c r="J905" s="117" t="s">
        <v>1000</v>
      </c>
    </row>
    <row r="906" spans="1:10" x14ac:dyDescent="0.15">
      <c r="A906" s="108" t="s">
        <v>852</v>
      </c>
      <c r="B906" s="102" t="s">
        <v>1874</v>
      </c>
      <c r="C906" s="103"/>
      <c r="D906" s="104">
        <f t="shared" si="42"/>
        <v>0</v>
      </c>
      <c r="E906" s="105"/>
      <c r="F906" s="105">
        <v>0</v>
      </c>
      <c r="G906" s="105">
        <v>0</v>
      </c>
      <c r="H906" s="105">
        <f t="shared" si="43"/>
        <v>0</v>
      </c>
      <c r="I906" s="107">
        <f t="shared" si="44"/>
        <v>0</v>
      </c>
      <c r="J906" s="102"/>
    </row>
    <row r="907" spans="1:10" x14ac:dyDescent="0.15">
      <c r="A907" s="108" t="s">
        <v>853</v>
      </c>
      <c r="B907" s="102" t="s">
        <v>1875</v>
      </c>
      <c r="C907" s="103">
        <v>26080.63</v>
      </c>
      <c r="D907" s="104">
        <f t="shared" si="42"/>
        <v>2.0326214931764685E-2</v>
      </c>
      <c r="E907" s="105">
        <v>12911</v>
      </c>
      <c r="F907" s="105">
        <v>9973</v>
      </c>
      <c r="G907" s="105">
        <v>3434</v>
      </c>
      <c r="H907" s="105">
        <f t="shared" si="43"/>
        <v>13407</v>
      </c>
      <c r="I907" s="107">
        <f t="shared" si="44"/>
        <v>2938</v>
      </c>
      <c r="J907" s="102" t="s">
        <v>1000</v>
      </c>
    </row>
    <row r="908" spans="1:10" x14ac:dyDescent="0.15">
      <c r="A908" s="108" t="s">
        <v>854</v>
      </c>
      <c r="B908" s="102" t="s">
        <v>1876</v>
      </c>
      <c r="C908" s="103"/>
      <c r="D908" s="104">
        <f t="shared" si="42"/>
        <v>0</v>
      </c>
      <c r="E908" s="105"/>
      <c r="F908" s="105">
        <v>0</v>
      </c>
      <c r="G908" s="105">
        <v>0</v>
      </c>
      <c r="H908" s="105">
        <f t="shared" si="43"/>
        <v>0</v>
      </c>
      <c r="I908" s="107">
        <f t="shared" si="44"/>
        <v>0</v>
      </c>
      <c r="J908" s="102"/>
    </row>
    <row r="909" spans="1:10" x14ac:dyDescent="0.15">
      <c r="A909" s="108" t="s">
        <v>855</v>
      </c>
      <c r="B909" s="102" t="s">
        <v>1877</v>
      </c>
      <c r="C909" s="103">
        <v>5920.62</v>
      </c>
      <c r="D909" s="104">
        <f t="shared" si="42"/>
        <v>4.6142978390209368E-3</v>
      </c>
      <c r="E909" s="105">
        <v>2931</v>
      </c>
      <c r="F909" s="105">
        <v>792</v>
      </c>
      <c r="G909" s="105">
        <v>2931</v>
      </c>
      <c r="H909" s="105">
        <f t="shared" si="43"/>
        <v>3723</v>
      </c>
      <c r="I909" s="107">
        <f t="shared" si="44"/>
        <v>2139</v>
      </c>
      <c r="J909" s="102" t="s">
        <v>1000</v>
      </c>
    </row>
    <row r="910" spans="1:10" x14ac:dyDescent="0.15">
      <c r="A910" s="108" t="s">
        <v>856</v>
      </c>
      <c r="B910" s="102" t="s">
        <v>1878</v>
      </c>
      <c r="C910" s="103"/>
      <c r="D910" s="104">
        <f t="shared" si="42"/>
        <v>0</v>
      </c>
      <c r="E910" s="105"/>
      <c r="F910" s="105">
        <v>0</v>
      </c>
      <c r="G910" s="105">
        <v>0</v>
      </c>
      <c r="H910" s="105">
        <f t="shared" si="43"/>
        <v>0</v>
      </c>
      <c r="I910" s="107">
        <f t="shared" si="44"/>
        <v>0</v>
      </c>
      <c r="J910" s="102"/>
    </row>
    <row r="911" spans="1:10" x14ac:dyDescent="0.15">
      <c r="A911" s="108" t="s">
        <v>857</v>
      </c>
      <c r="B911" s="102" t="s">
        <v>1879</v>
      </c>
      <c r="C911" s="103">
        <v>0</v>
      </c>
      <c r="D911" s="104">
        <f t="shared" si="42"/>
        <v>0</v>
      </c>
      <c r="E911" s="105">
        <v>0</v>
      </c>
      <c r="F911" s="105">
        <v>5123</v>
      </c>
      <c r="G911" s="105">
        <v>0</v>
      </c>
      <c r="H911" s="105">
        <f t="shared" si="43"/>
        <v>5123</v>
      </c>
      <c r="I911" s="107">
        <f t="shared" si="44"/>
        <v>-5123</v>
      </c>
      <c r="J911" s="102" t="s">
        <v>1000</v>
      </c>
    </row>
    <row r="912" spans="1:10" x14ac:dyDescent="0.15">
      <c r="A912" s="108" t="s">
        <v>858</v>
      </c>
      <c r="B912" s="102" t="s">
        <v>1880</v>
      </c>
      <c r="C912" s="103"/>
      <c r="D912" s="104">
        <f t="shared" si="42"/>
        <v>0</v>
      </c>
      <c r="E912" s="105"/>
      <c r="F912" s="105">
        <v>9</v>
      </c>
      <c r="G912" s="105">
        <v>0</v>
      </c>
      <c r="H912" s="105">
        <f t="shared" si="43"/>
        <v>9</v>
      </c>
      <c r="I912" s="107">
        <f t="shared" si="44"/>
        <v>-9</v>
      </c>
      <c r="J912" s="102"/>
    </row>
    <row r="913" spans="1:10" x14ac:dyDescent="0.15">
      <c r="A913" s="108" t="s">
        <v>859</v>
      </c>
      <c r="B913" s="102" t="s">
        <v>1881</v>
      </c>
      <c r="C913" s="103"/>
      <c r="D913" s="104">
        <f t="shared" si="42"/>
        <v>0</v>
      </c>
      <c r="E913" s="105"/>
      <c r="F913" s="105">
        <v>3503</v>
      </c>
      <c r="G913" s="105">
        <v>0</v>
      </c>
      <c r="H913" s="105">
        <f t="shared" si="43"/>
        <v>3503</v>
      </c>
      <c r="I913" s="107">
        <f t="shared" si="44"/>
        <v>-3503</v>
      </c>
      <c r="J913" s="102"/>
    </row>
    <row r="914" spans="1:10" x14ac:dyDescent="0.15">
      <c r="A914" s="108" t="s">
        <v>860</v>
      </c>
      <c r="B914" s="102" t="s">
        <v>1882</v>
      </c>
      <c r="C914" s="103"/>
      <c r="D914" s="104">
        <f t="shared" si="42"/>
        <v>0</v>
      </c>
      <c r="E914" s="105"/>
      <c r="F914" s="105">
        <v>0</v>
      </c>
      <c r="G914" s="105">
        <v>0</v>
      </c>
      <c r="H914" s="105">
        <f t="shared" si="43"/>
        <v>0</v>
      </c>
      <c r="I914" s="107">
        <f t="shared" si="44"/>
        <v>0</v>
      </c>
      <c r="J914" s="102"/>
    </row>
    <row r="915" spans="1:10" x14ac:dyDescent="0.15">
      <c r="A915" s="108" t="s">
        <v>861</v>
      </c>
      <c r="B915" s="102" t="s">
        <v>1883</v>
      </c>
      <c r="C915" s="103"/>
      <c r="D915" s="104">
        <f t="shared" si="42"/>
        <v>0</v>
      </c>
      <c r="E915" s="105"/>
      <c r="F915" s="105">
        <v>0</v>
      </c>
      <c r="G915" s="105">
        <v>0</v>
      </c>
      <c r="H915" s="105">
        <f t="shared" si="43"/>
        <v>0</v>
      </c>
      <c r="I915" s="107">
        <f t="shared" si="44"/>
        <v>0</v>
      </c>
      <c r="J915" s="102"/>
    </row>
    <row r="916" spans="1:10" x14ac:dyDescent="0.15">
      <c r="A916" s="108" t="s">
        <v>862</v>
      </c>
      <c r="B916" s="102" t="s">
        <v>1884</v>
      </c>
      <c r="C916" s="103">
        <v>19.62</v>
      </c>
      <c r="D916" s="104">
        <f t="shared" si="42"/>
        <v>1.5291054585768177E-5</v>
      </c>
      <c r="E916" s="105">
        <v>9</v>
      </c>
      <c r="F916" s="105">
        <v>9</v>
      </c>
      <c r="G916" s="105">
        <v>0</v>
      </c>
      <c r="H916" s="105">
        <f t="shared" si="43"/>
        <v>9</v>
      </c>
      <c r="I916" s="107">
        <f t="shared" si="44"/>
        <v>0</v>
      </c>
      <c r="J916" s="102" t="s">
        <v>1000</v>
      </c>
    </row>
    <row r="917" spans="1:10" x14ac:dyDescent="0.15">
      <c r="A917" s="108" t="s">
        <v>863</v>
      </c>
      <c r="B917" s="102" t="s">
        <v>1885</v>
      </c>
      <c r="C917" s="103">
        <v>18.420000000000002</v>
      </c>
      <c r="D917" s="104">
        <f t="shared" si="42"/>
        <v>1.435582188939092E-5</v>
      </c>
      <c r="E917" s="105">
        <v>4</v>
      </c>
      <c r="F917" s="105">
        <v>4</v>
      </c>
      <c r="G917" s="105">
        <v>0</v>
      </c>
      <c r="H917" s="105">
        <f t="shared" si="43"/>
        <v>4</v>
      </c>
      <c r="I917" s="107">
        <f t="shared" si="44"/>
        <v>0</v>
      </c>
      <c r="J917" s="102" t="s">
        <v>1000</v>
      </c>
    </row>
    <row r="918" spans="1:10" x14ac:dyDescent="0.15">
      <c r="A918" s="108" t="s">
        <v>864</v>
      </c>
      <c r="B918" s="102" t="s">
        <v>1886</v>
      </c>
      <c r="C918" s="103"/>
      <c r="D918" s="104">
        <f t="shared" si="42"/>
        <v>0</v>
      </c>
      <c r="E918" s="105"/>
      <c r="F918" s="105">
        <v>5650</v>
      </c>
      <c r="G918" s="105">
        <v>0</v>
      </c>
      <c r="H918" s="105">
        <f t="shared" si="43"/>
        <v>5650</v>
      </c>
      <c r="I918" s="107">
        <f t="shared" si="44"/>
        <v>-5650</v>
      </c>
      <c r="J918" s="102"/>
    </row>
    <row r="919" spans="1:10" x14ac:dyDescent="0.15">
      <c r="A919" s="108" t="s">
        <v>865</v>
      </c>
      <c r="B919" s="102" t="s">
        <v>1887</v>
      </c>
      <c r="C919" s="103"/>
      <c r="D919" s="104">
        <f t="shared" si="42"/>
        <v>0</v>
      </c>
      <c r="E919" s="105"/>
      <c r="F919" s="105">
        <v>2461</v>
      </c>
      <c r="G919" s="105">
        <v>0</v>
      </c>
      <c r="H919" s="105">
        <f t="shared" si="43"/>
        <v>2461</v>
      </c>
      <c r="I919" s="107">
        <f t="shared" si="44"/>
        <v>-2461</v>
      </c>
      <c r="J919" s="102"/>
    </row>
    <row r="920" spans="1:10" x14ac:dyDescent="0.15">
      <c r="A920" s="108" t="s">
        <v>1888</v>
      </c>
      <c r="B920" s="102" t="s">
        <v>1889</v>
      </c>
      <c r="C920" s="103"/>
      <c r="D920" s="104">
        <f t="shared" si="42"/>
        <v>0</v>
      </c>
      <c r="E920" s="105"/>
      <c r="F920" s="105">
        <v>0</v>
      </c>
      <c r="G920" s="105">
        <v>0</v>
      </c>
      <c r="H920" s="105">
        <f t="shared" si="43"/>
        <v>0</v>
      </c>
      <c r="I920" s="107">
        <f t="shared" si="44"/>
        <v>0</v>
      </c>
      <c r="J920" s="102"/>
    </row>
    <row r="921" spans="1:10" x14ac:dyDescent="0.15">
      <c r="A921" s="108" t="s">
        <v>866</v>
      </c>
      <c r="B921" s="102" t="s">
        <v>1890</v>
      </c>
      <c r="C921" s="103"/>
      <c r="D921" s="104">
        <f t="shared" si="42"/>
        <v>0</v>
      </c>
      <c r="E921" s="105"/>
      <c r="F921" s="105">
        <v>5000</v>
      </c>
      <c r="G921" s="105">
        <v>0</v>
      </c>
      <c r="H921" s="105">
        <f t="shared" si="43"/>
        <v>5000</v>
      </c>
      <c r="I921" s="107">
        <f t="shared" si="44"/>
        <v>-5000</v>
      </c>
      <c r="J921" s="102"/>
    </row>
    <row r="922" spans="1:10" x14ac:dyDescent="0.15">
      <c r="A922" s="108" t="s">
        <v>867</v>
      </c>
      <c r="B922" s="102" t="s">
        <v>1891</v>
      </c>
      <c r="C922" s="103"/>
      <c r="D922" s="104">
        <f t="shared" si="42"/>
        <v>0</v>
      </c>
      <c r="E922" s="105"/>
      <c r="F922" s="105">
        <v>18200</v>
      </c>
      <c r="G922" s="105">
        <v>0</v>
      </c>
      <c r="H922" s="105">
        <f t="shared" si="43"/>
        <v>18200</v>
      </c>
      <c r="I922" s="107">
        <f t="shared" si="44"/>
        <v>-18200</v>
      </c>
      <c r="J922" s="102"/>
    </row>
    <row r="923" spans="1:10" x14ac:dyDescent="0.15">
      <c r="A923" s="108" t="s">
        <v>868</v>
      </c>
      <c r="B923" s="102" t="s">
        <v>1892</v>
      </c>
      <c r="C923" s="103"/>
      <c r="D923" s="104">
        <f t="shared" si="42"/>
        <v>0</v>
      </c>
      <c r="E923" s="105"/>
      <c r="F923" s="105">
        <v>0</v>
      </c>
      <c r="G923" s="105">
        <v>0</v>
      </c>
      <c r="H923" s="105">
        <f t="shared" si="43"/>
        <v>0</v>
      </c>
      <c r="I923" s="107">
        <f t="shared" si="44"/>
        <v>0</v>
      </c>
      <c r="J923" s="102"/>
    </row>
    <row r="924" spans="1:10" x14ac:dyDescent="0.15">
      <c r="A924" s="108" t="s">
        <v>869</v>
      </c>
      <c r="B924" s="102" t="s">
        <v>1893</v>
      </c>
      <c r="C924" s="103">
        <v>0</v>
      </c>
      <c r="D924" s="104">
        <f t="shared" si="42"/>
        <v>0</v>
      </c>
      <c r="E924" s="105">
        <v>0</v>
      </c>
      <c r="F924" s="105">
        <v>44</v>
      </c>
      <c r="G924" s="105">
        <v>0</v>
      </c>
      <c r="H924" s="105">
        <f t="shared" si="43"/>
        <v>44</v>
      </c>
      <c r="I924" s="107">
        <f t="shared" si="44"/>
        <v>-44</v>
      </c>
      <c r="J924" s="102" t="s">
        <v>1000</v>
      </c>
    </row>
    <row r="925" spans="1:10" x14ac:dyDescent="0.15">
      <c r="A925" s="108" t="s">
        <v>870</v>
      </c>
      <c r="B925" s="102" t="s">
        <v>1894</v>
      </c>
      <c r="C925" s="103"/>
      <c r="D925" s="104">
        <f t="shared" si="42"/>
        <v>0</v>
      </c>
      <c r="E925" s="105"/>
      <c r="F925" s="105">
        <v>7154</v>
      </c>
      <c r="G925" s="105">
        <v>0</v>
      </c>
      <c r="H925" s="105">
        <f t="shared" si="43"/>
        <v>7154</v>
      </c>
      <c r="I925" s="107">
        <f t="shared" si="44"/>
        <v>-7154</v>
      </c>
      <c r="J925" s="102"/>
    </row>
    <row r="926" spans="1:10" x14ac:dyDescent="0.15">
      <c r="A926" s="108" t="s">
        <v>871</v>
      </c>
      <c r="B926" s="102" t="s">
        <v>1895</v>
      </c>
      <c r="C926" s="103"/>
      <c r="D926" s="104">
        <f t="shared" si="42"/>
        <v>0</v>
      </c>
      <c r="E926" s="105"/>
      <c r="F926" s="105">
        <v>7403</v>
      </c>
      <c r="G926" s="105">
        <v>0</v>
      </c>
      <c r="H926" s="105">
        <f t="shared" si="43"/>
        <v>7403</v>
      </c>
      <c r="I926" s="107">
        <f t="shared" si="44"/>
        <v>-7403</v>
      </c>
      <c r="J926" s="102"/>
    </row>
    <row r="927" spans="1:10" x14ac:dyDescent="0.15">
      <c r="A927" s="108" t="s">
        <v>933</v>
      </c>
      <c r="B927" s="102" t="s">
        <v>933</v>
      </c>
      <c r="C927" s="103">
        <v>0</v>
      </c>
      <c r="D927" s="104">
        <f t="shared" si="42"/>
        <v>0</v>
      </c>
      <c r="E927" s="105">
        <v>1</v>
      </c>
      <c r="F927" s="105">
        <v>1</v>
      </c>
      <c r="G927" s="105">
        <v>0</v>
      </c>
      <c r="H927" s="105">
        <f t="shared" si="43"/>
        <v>1</v>
      </c>
      <c r="I927" s="107">
        <f t="shared" si="44"/>
        <v>0</v>
      </c>
      <c r="J927" s="102" t="s">
        <v>1000</v>
      </c>
    </row>
    <row r="928" spans="1:10" x14ac:dyDescent="0.15">
      <c r="A928" s="108" t="s">
        <v>872</v>
      </c>
      <c r="B928" s="102" t="s">
        <v>1896</v>
      </c>
      <c r="C928" s="103">
        <v>0</v>
      </c>
      <c r="D928" s="104">
        <f t="shared" si="42"/>
        <v>0</v>
      </c>
      <c r="E928" s="105">
        <v>0</v>
      </c>
      <c r="F928" s="105">
        <v>9091</v>
      </c>
      <c r="G928" s="105">
        <v>0</v>
      </c>
      <c r="H928" s="105">
        <f t="shared" si="43"/>
        <v>9091</v>
      </c>
      <c r="I928" s="107">
        <f t="shared" si="44"/>
        <v>-9091</v>
      </c>
      <c r="J928" s="102" t="s">
        <v>1000</v>
      </c>
    </row>
    <row r="929" spans="1:10" x14ac:dyDescent="0.15">
      <c r="A929" s="108" t="s">
        <v>873</v>
      </c>
      <c r="B929" s="102" t="s">
        <v>1897</v>
      </c>
      <c r="C929" s="103"/>
      <c r="D929" s="104">
        <f t="shared" si="42"/>
        <v>0</v>
      </c>
      <c r="E929" s="105"/>
      <c r="F929" s="105">
        <v>0</v>
      </c>
      <c r="G929" s="105">
        <v>0</v>
      </c>
      <c r="H929" s="105">
        <f t="shared" si="43"/>
        <v>0</v>
      </c>
      <c r="I929" s="107">
        <f t="shared" si="44"/>
        <v>0</v>
      </c>
      <c r="J929" s="102"/>
    </row>
    <row r="930" spans="1:10" x14ac:dyDescent="0.15">
      <c r="A930" s="108" t="s">
        <v>874</v>
      </c>
      <c r="B930" s="102" t="s">
        <v>1898</v>
      </c>
      <c r="C930" s="103"/>
      <c r="D930" s="104">
        <f t="shared" si="42"/>
        <v>0</v>
      </c>
      <c r="E930" s="105"/>
      <c r="F930" s="105">
        <v>194</v>
      </c>
      <c r="G930" s="105">
        <v>0</v>
      </c>
      <c r="H930" s="105">
        <f t="shared" si="43"/>
        <v>194</v>
      </c>
      <c r="I930" s="107">
        <f t="shared" si="44"/>
        <v>-194</v>
      </c>
      <c r="J930" s="102"/>
    </row>
    <row r="931" spans="1:10" x14ac:dyDescent="0.15">
      <c r="A931" s="108" t="s">
        <v>875</v>
      </c>
      <c r="B931" s="102" t="s">
        <v>1899</v>
      </c>
      <c r="C931" s="103">
        <v>0</v>
      </c>
      <c r="D931" s="104">
        <f t="shared" si="42"/>
        <v>0</v>
      </c>
      <c r="E931" s="105">
        <v>0</v>
      </c>
      <c r="F931" s="105">
        <v>0</v>
      </c>
      <c r="G931" s="105">
        <v>0</v>
      </c>
      <c r="H931" s="105">
        <f t="shared" si="43"/>
        <v>0</v>
      </c>
      <c r="I931" s="107">
        <f t="shared" si="44"/>
        <v>0</v>
      </c>
      <c r="J931" s="102" t="s">
        <v>1000</v>
      </c>
    </row>
    <row r="932" spans="1:10" x14ac:dyDescent="0.15">
      <c r="A932" s="108" t="s">
        <v>932</v>
      </c>
      <c r="B932" s="102" t="s">
        <v>962</v>
      </c>
      <c r="C932" s="103">
        <v>0</v>
      </c>
      <c r="D932" s="104">
        <f t="shared" si="42"/>
        <v>0</v>
      </c>
      <c r="E932" s="105">
        <v>4</v>
      </c>
      <c r="F932" s="105">
        <v>4</v>
      </c>
      <c r="G932" s="105">
        <v>0</v>
      </c>
      <c r="H932" s="105">
        <f t="shared" si="43"/>
        <v>4</v>
      </c>
      <c r="I932" s="107">
        <f t="shared" si="44"/>
        <v>0</v>
      </c>
      <c r="J932" s="102" t="s">
        <v>1000</v>
      </c>
    </row>
    <row r="933" spans="1:10" x14ac:dyDescent="0.15">
      <c r="A933" s="108" t="s">
        <v>876</v>
      </c>
      <c r="B933" s="102" t="s">
        <v>1900</v>
      </c>
      <c r="C933" s="103">
        <v>0</v>
      </c>
      <c r="D933" s="104">
        <f t="shared" si="42"/>
        <v>0</v>
      </c>
      <c r="E933" s="105">
        <v>0</v>
      </c>
      <c r="F933" s="105">
        <v>39</v>
      </c>
      <c r="G933" s="105">
        <v>0</v>
      </c>
      <c r="H933" s="105">
        <f t="shared" si="43"/>
        <v>39</v>
      </c>
      <c r="I933" s="107">
        <f t="shared" si="44"/>
        <v>-39</v>
      </c>
      <c r="J933" s="102" t="s">
        <v>1000</v>
      </c>
    </row>
    <row r="934" spans="1:10" x14ac:dyDescent="0.15">
      <c r="A934" s="108" t="s">
        <v>877</v>
      </c>
      <c r="B934" s="102" t="s">
        <v>1901</v>
      </c>
      <c r="C934" s="103">
        <v>0</v>
      </c>
      <c r="D934" s="104">
        <f t="shared" si="42"/>
        <v>0</v>
      </c>
      <c r="E934" s="105">
        <v>0</v>
      </c>
      <c r="F934" s="105">
        <v>36</v>
      </c>
      <c r="G934" s="105">
        <v>0</v>
      </c>
      <c r="H934" s="105">
        <f t="shared" si="43"/>
        <v>36</v>
      </c>
      <c r="I934" s="107">
        <f t="shared" si="44"/>
        <v>-36</v>
      </c>
      <c r="J934" s="102" t="s">
        <v>1000</v>
      </c>
    </row>
    <row r="935" spans="1:10" x14ac:dyDescent="0.15">
      <c r="A935" s="108" t="s">
        <v>878</v>
      </c>
      <c r="B935" s="102" t="s">
        <v>1902</v>
      </c>
      <c r="C935" s="103">
        <v>23423.200000000001</v>
      </c>
      <c r="D935" s="104">
        <f t="shared" si="42"/>
        <v>1.8255118744819835E-2</v>
      </c>
      <c r="E935" s="105">
        <v>3496</v>
      </c>
      <c r="F935" s="105">
        <v>2917</v>
      </c>
      <c r="G935" s="105">
        <v>706</v>
      </c>
      <c r="H935" s="105">
        <f t="shared" si="43"/>
        <v>3623</v>
      </c>
      <c r="I935" s="107">
        <f t="shared" si="44"/>
        <v>579</v>
      </c>
      <c r="J935" s="102" t="s">
        <v>1000</v>
      </c>
    </row>
    <row r="936" spans="1:10" x14ac:dyDescent="0.15">
      <c r="A936" s="108" t="s">
        <v>879</v>
      </c>
      <c r="B936" s="102" t="s">
        <v>1903</v>
      </c>
      <c r="C936" s="103">
        <v>6.7</v>
      </c>
      <c r="D936" s="104">
        <f t="shared" si="42"/>
        <v>5.2217158881063606E-6</v>
      </c>
      <c r="E936" s="105">
        <v>1</v>
      </c>
      <c r="F936" s="105">
        <v>1</v>
      </c>
      <c r="G936" s="105">
        <v>0</v>
      </c>
      <c r="H936" s="105">
        <f t="shared" si="43"/>
        <v>1</v>
      </c>
      <c r="I936" s="107">
        <f t="shared" si="44"/>
        <v>0</v>
      </c>
      <c r="J936" s="102" t="s">
        <v>1000</v>
      </c>
    </row>
    <row r="937" spans="1:10" x14ac:dyDescent="0.15">
      <c r="A937" s="108" t="s">
        <v>880</v>
      </c>
      <c r="B937" s="102" t="s">
        <v>1904</v>
      </c>
      <c r="C937" s="103">
        <v>9430.56</v>
      </c>
      <c r="D937" s="104">
        <f t="shared" si="42"/>
        <v>7.3498067142895992E-3</v>
      </c>
      <c r="E937" s="105">
        <v>1332</v>
      </c>
      <c r="F937" s="105">
        <v>1332</v>
      </c>
      <c r="G937" s="105">
        <v>0</v>
      </c>
      <c r="H937" s="105">
        <f t="shared" si="43"/>
        <v>1332</v>
      </c>
      <c r="I937" s="107">
        <f t="shared" si="44"/>
        <v>0</v>
      </c>
      <c r="J937" s="102" t="s">
        <v>1000</v>
      </c>
    </row>
    <row r="938" spans="1:10" x14ac:dyDescent="0.15">
      <c r="A938" s="108" t="s">
        <v>881</v>
      </c>
      <c r="B938" s="102" t="s">
        <v>1905</v>
      </c>
      <c r="C938" s="103"/>
      <c r="D938" s="104">
        <f t="shared" si="42"/>
        <v>0</v>
      </c>
      <c r="E938" s="105"/>
      <c r="F938" s="105">
        <v>0</v>
      </c>
      <c r="G938" s="105">
        <v>0</v>
      </c>
      <c r="H938" s="105">
        <f t="shared" si="43"/>
        <v>0</v>
      </c>
      <c r="I938" s="107">
        <f t="shared" si="44"/>
        <v>0</v>
      </c>
      <c r="J938" s="102"/>
    </row>
    <row r="939" spans="1:10" x14ac:dyDescent="0.15">
      <c r="A939" s="108" t="s">
        <v>882</v>
      </c>
      <c r="B939" s="102" t="s">
        <v>1906</v>
      </c>
      <c r="C939" s="103">
        <v>28646.36</v>
      </c>
      <c r="D939" s="104">
        <f t="shared" si="42"/>
        <v>2.2325843753494706E-2</v>
      </c>
      <c r="E939" s="105">
        <v>7004</v>
      </c>
      <c r="F939" s="105">
        <v>7506</v>
      </c>
      <c r="G939" s="105">
        <v>246</v>
      </c>
      <c r="H939" s="105">
        <f t="shared" si="43"/>
        <v>7752</v>
      </c>
      <c r="I939" s="107">
        <f t="shared" si="44"/>
        <v>-502</v>
      </c>
      <c r="J939" s="102" t="s">
        <v>1000</v>
      </c>
    </row>
    <row r="940" spans="1:10" x14ac:dyDescent="0.15">
      <c r="A940" s="108" t="s">
        <v>883</v>
      </c>
      <c r="B940" s="102" t="s">
        <v>1906</v>
      </c>
      <c r="C940" s="103">
        <v>0</v>
      </c>
      <c r="D940" s="104">
        <f t="shared" si="42"/>
        <v>0</v>
      </c>
      <c r="E940" s="105">
        <v>0</v>
      </c>
      <c r="F940" s="105">
        <v>0</v>
      </c>
      <c r="G940" s="105">
        <v>0</v>
      </c>
      <c r="H940" s="105">
        <f t="shared" si="43"/>
        <v>0</v>
      </c>
      <c r="I940" s="107">
        <f t="shared" si="44"/>
        <v>0</v>
      </c>
      <c r="J940" s="102" t="s">
        <v>1000</v>
      </c>
    </row>
    <row r="941" spans="1:10" x14ac:dyDescent="0.15">
      <c r="A941" s="108" t="s">
        <v>884</v>
      </c>
      <c r="B941" s="102" t="s">
        <v>1907</v>
      </c>
      <c r="C941" s="103">
        <v>8115.66</v>
      </c>
      <c r="D941" s="104">
        <f t="shared" si="42"/>
        <v>6.325025487234218E-3</v>
      </c>
      <c r="E941" s="105">
        <v>2034</v>
      </c>
      <c r="F941" s="105">
        <v>2032</v>
      </c>
      <c r="G941" s="105">
        <v>2</v>
      </c>
      <c r="H941" s="105">
        <f t="shared" si="43"/>
        <v>2034</v>
      </c>
      <c r="I941" s="107">
        <f t="shared" si="44"/>
        <v>2</v>
      </c>
      <c r="J941" s="102" t="s">
        <v>1000</v>
      </c>
    </row>
    <row r="942" spans="1:10" x14ac:dyDescent="0.15">
      <c r="A942" s="108" t="s">
        <v>885</v>
      </c>
      <c r="B942" s="102" t="s">
        <v>1908</v>
      </c>
      <c r="C942" s="103">
        <v>0</v>
      </c>
      <c r="D942" s="104">
        <f t="shared" si="42"/>
        <v>0</v>
      </c>
      <c r="E942" s="105">
        <v>0</v>
      </c>
      <c r="F942" s="105">
        <v>0</v>
      </c>
      <c r="G942" s="105">
        <v>0</v>
      </c>
      <c r="H942" s="105">
        <f t="shared" si="43"/>
        <v>0</v>
      </c>
      <c r="I942" s="107">
        <f t="shared" si="44"/>
        <v>0</v>
      </c>
      <c r="J942" s="102" t="s">
        <v>1000</v>
      </c>
    </row>
    <row r="943" spans="1:10" x14ac:dyDescent="0.15">
      <c r="A943" s="108" t="s">
        <v>886</v>
      </c>
      <c r="B943" s="102" t="s">
        <v>1909</v>
      </c>
      <c r="C943" s="103">
        <v>0</v>
      </c>
      <c r="D943" s="104">
        <f t="shared" si="42"/>
        <v>0</v>
      </c>
      <c r="E943" s="105">
        <v>0</v>
      </c>
      <c r="F943" s="105">
        <v>0</v>
      </c>
      <c r="G943" s="105">
        <v>0</v>
      </c>
      <c r="H943" s="105">
        <f t="shared" si="43"/>
        <v>0</v>
      </c>
      <c r="I943" s="107">
        <f t="shared" si="44"/>
        <v>0</v>
      </c>
      <c r="J943" s="102" t="s">
        <v>1000</v>
      </c>
    </row>
    <row r="944" spans="1:10" x14ac:dyDescent="0.15">
      <c r="A944" s="108" t="s">
        <v>887</v>
      </c>
      <c r="B944" s="102" t="s">
        <v>1910</v>
      </c>
      <c r="C944" s="103">
        <v>18.78</v>
      </c>
      <c r="D944" s="104">
        <f t="shared" si="42"/>
        <v>1.4636391698304097E-5</v>
      </c>
      <c r="E944" s="105">
        <v>8</v>
      </c>
      <c r="F944" s="105">
        <v>8</v>
      </c>
      <c r="G944" s="105">
        <v>0</v>
      </c>
      <c r="H944" s="105">
        <f t="shared" si="43"/>
        <v>8</v>
      </c>
      <c r="I944" s="107">
        <f t="shared" si="44"/>
        <v>0</v>
      </c>
      <c r="J944" s="102" t="s">
        <v>1000</v>
      </c>
    </row>
    <row r="945" spans="1:10" x14ac:dyDescent="0.15">
      <c r="A945" s="108" t="s">
        <v>888</v>
      </c>
      <c r="B945" s="102" t="s">
        <v>1911</v>
      </c>
      <c r="C945" s="103">
        <v>80.290000000000006</v>
      </c>
      <c r="D945" s="104">
        <f t="shared" si="42"/>
        <v>6.2574860993441745E-5</v>
      </c>
      <c r="E945" s="105">
        <v>31</v>
      </c>
      <c r="F945" s="105">
        <v>31</v>
      </c>
      <c r="G945" s="105">
        <v>0</v>
      </c>
      <c r="H945" s="105">
        <f t="shared" si="43"/>
        <v>31</v>
      </c>
      <c r="I945" s="107">
        <f t="shared" si="44"/>
        <v>0</v>
      </c>
      <c r="J945" s="102" t="s">
        <v>1000</v>
      </c>
    </row>
    <row r="946" spans="1:10" x14ac:dyDescent="0.15">
      <c r="A946" s="108" t="s">
        <v>889</v>
      </c>
      <c r="B946" s="102" t="s">
        <v>1912</v>
      </c>
      <c r="C946" s="103">
        <v>787.32</v>
      </c>
      <c r="D946" s="104">
        <f t="shared" si="42"/>
        <v>6.1360617209311942E-4</v>
      </c>
      <c r="E946" s="105">
        <v>352</v>
      </c>
      <c r="F946" s="105">
        <v>371</v>
      </c>
      <c r="G946" s="105">
        <v>0</v>
      </c>
      <c r="H946" s="105">
        <f t="shared" si="43"/>
        <v>371</v>
      </c>
      <c r="I946" s="107">
        <f t="shared" si="44"/>
        <v>-19</v>
      </c>
      <c r="J946" s="102" t="s">
        <v>1000</v>
      </c>
    </row>
    <row r="947" spans="1:10" x14ac:dyDescent="0.15">
      <c r="A947" s="108" t="s">
        <v>890</v>
      </c>
      <c r="B947" s="102" t="s">
        <v>1913</v>
      </c>
      <c r="C947" s="103">
        <v>20.72</v>
      </c>
      <c r="D947" s="104">
        <f t="shared" si="42"/>
        <v>1.6148351224113997E-5</v>
      </c>
      <c r="E947" s="105">
        <v>8</v>
      </c>
      <c r="F947" s="105">
        <v>35</v>
      </c>
      <c r="G947" s="105">
        <v>0</v>
      </c>
      <c r="H947" s="105">
        <f t="shared" si="43"/>
        <v>35</v>
      </c>
      <c r="I947" s="107">
        <f t="shared" si="44"/>
        <v>-27</v>
      </c>
      <c r="J947" s="102" t="s">
        <v>1000</v>
      </c>
    </row>
    <row r="948" spans="1:10" x14ac:dyDescent="0.15">
      <c r="A948" s="108" t="s">
        <v>891</v>
      </c>
      <c r="B948" s="102" t="s">
        <v>1914</v>
      </c>
      <c r="C948" s="103"/>
      <c r="D948" s="104">
        <f t="shared" si="42"/>
        <v>0</v>
      </c>
      <c r="E948" s="105"/>
      <c r="F948" s="105">
        <v>0</v>
      </c>
      <c r="G948" s="105">
        <v>0</v>
      </c>
      <c r="H948" s="105">
        <f t="shared" si="43"/>
        <v>0</v>
      </c>
      <c r="I948" s="107">
        <f t="shared" si="44"/>
        <v>0</v>
      </c>
      <c r="J948" s="102"/>
    </row>
    <row r="949" spans="1:10" x14ac:dyDescent="0.15">
      <c r="A949" s="108" t="s">
        <v>892</v>
      </c>
      <c r="B949" s="102" t="s">
        <v>1915</v>
      </c>
      <c r="C949" s="103">
        <v>5171.3100000000004</v>
      </c>
      <c r="D949" s="104">
        <f t="shared" si="42"/>
        <v>4.0303151625855679E-3</v>
      </c>
      <c r="E949" s="105">
        <v>2330</v>
      </c>
      <c r="F949" s="105">
        <v>2927</v>
      </c>
      <c r="G949" s="105">
        <v>594</v>
      </c>
      <c r="H949" s="105">
        <f t="shared" si="43"/>
        <v>3521</v>
      </c>
      <c r="I949" s="107">
        <f t="shared" si="44"/>
        <v>-597</v>
      </c>
      <c r="J949" s="102" t="s">
        <v>1000</v>
      </c>
    </row>
    <row r="950" spans="1:10" x14ac:dyDescent="0.15">
      <c r="A950" s="108" t="s">
        <v>893</v>
      </c>
      <c r="B950" s="102" t="s">
        <v>1916</v>
      </c>
      <c r="C950" s="103">
        <v>24049.439999999999</v>
      </c>
      <c r="D950" s="104">
        <f t="shared" si="42"/>
        <v>1.8743185514635913E-2</v>
      </c>
      <c r="E950" s="105">
        <v>11314</v>
      </c>
      <c r="F950" s="105">
        <v>9534</v>
      </c>
      <c r="G950" s="105">
        <v>2574</v>
      </c>
      <c r="H950" s="105">
        <f t="shared" si="43"/>
        <v>12108</v>
      </c>
      <c r="I950" s="107">
        <f t="shared" si="44"/>
        <v>1780</v>
      </c>
      <c r="J950" s="102" t="s">
        <v>1000</v>
      </c>
    </row>
    <row r="951" spans="1:10" x14ac:dyDescent="0.15">
      <c r="A951" s="108" t="s">
        <v>894</v>
      </c>
      <c r="B951" s="102" t="s">
        <v>1917</v>
      </c>
      <c r="C951" s="103">
        <v>20965.86</v>
      </c>
      <c r="D951" s="104">
        <f t="shared" si="42"/>
        <v>1.6339964816390093E-2</v>
      </c>
      <c r="E951" s="105">
        <v>10849</v>
      </c>
      <c r="F951" s="105">
        <v>9169</v>
      </c>
      <c r="G951" s="105">
        <v>3008</v>
      </c>
      <c r="H951" s="105">
        <f t="shared" si="43"/>
        <v>12177</v>
      </c>
      <c r="I951" s="107">
        <f t="shared" si="44"/>
        <v>1680</v>
      </c>
      <c r="J951" s="102" t="s">
        <v>1000</v>
      </c>
    </row>
    <row r="952" spans="1:10" x14ac:dyDescent="0.15">
      <c r="A952" s="108" t="s">
        <v>895</v>
      </c>
      <c r="B952" s="102" t="s">
        <v>1918</v>
      </c>
      <c r="C952" s="103">
        <v>12770.68</v>
      </c>
      <c r="D952" s="104">
        <f t="shared" si="42"/>
        <v>9.9529645758092734E-3</v>
      </c>
      <c r="E952" s="105">
        <v>6077</v>
      </c>
      <c r="F952" s="105">
        <v>7214</v>
      </c>
      <c r="G952" s="105">
        <v>2</v>
      </c>
      <c r="H952" s="105">
        <f t="shared" si="43"/>
        <v>7216</v>
      </c>
      <c r="I952" s="107">
        <f t="shared" si="44"/>
        <v>-1137</v>
      </c>
      <c r="J952" s="102" t="s">
        <v>1000</v>
      </c>
    </row>
    <row r="953" spans="1:10" x14ac:dyDescent="0.15">
      <c r="A953" s="108" t="s">
        <v>896</v>
      </c>
      <c r="B953" s="102" t="s">
        <v>1919</v>
      </c>
      <c r="C953" s="103">
        <v>636.48</v>
      </c>
      <c r="D953" s="104">
        <f t="shared" si="42"/>
        <v>4.9604742215849794E-4</v>
      </c>
      <c r="E953" s="105">
        <v>306</v>
      </c>
      <c r="F953" s="105">
        <v>306</v>
      </c>
      <c r="G953" s="105">
        <v>0</v>
      </c>
      <c r="H953" s="105">
        <f t="shared" si="43"/>
        <v>306</v>
      </c>
      <c r="I953" s="107">
        <f t="shared" si="44"/>
        <v>0</v>
      </c>
      <c r="J953" s="102" t="s">
        <v>1000</v>
      </c>
    </row>
    <row r="954" spans="1:10" x14ac:dyDescent="0.15">
      <c r="A954" s="108" t="s">
        <v>897</v>
      </c>
      <c r="B954" s="102" t="s">
        <v>1920</v>
      </c>
      <c r="C954" s="103"/>
      <c r="D954" s="104">
        <f t="shared" si="42"/>
        <v>0</v>
      </c>
      <c r="E954" s="105"/>
      <c r="F954" s="105">
        <v>0</v>
      </c>
      <c r="G954" s="105">
        <v>0</v>
      </c>
      <c r="H954" s="105">
        <f t="shared" si="43"/>
        <v>0</v>
      </c>
      <c r="I954" s="107">
        <f t="shared" si="44"/>
        <v>0</v>
      </c>
      <c r="J954" s="102"/>
    </row>
    <row r="955" spans="1:10" x14ac:dyDescent="0.15">
      <c r="A955" s="108" t="s">
        <v>898</v>
      </c>
      <c r="B955" s="102" t="s">
        <v>1921</v>
      </c>
      <c r="C955" s="103"/>
      <c r="D955" s="104">
        <f t="shared" si="42"/>
        <v>0</v>
      </c>
      <c r="E955" s="105"/>
      <c r="F955" s="105">
        <v>0</v>
      </c>
      <c r="G955" s="105">
        <v>0</v>
      </c>
      <c r="H955" s="105">
        <f t="shared" si="43"/>
        <v>0</v>
      </c>
      <c r="I955" s="107">
        <f t="shared" si="44"/>
        <v>0</v>
      </c>
      <c r="J955" s="102"/>
    </row>
    <row r="956" spans="1:10" x14ac:dyDescent="0.15">
      <c r="A956" s="108" t="s">
        <v>899</v>
      </c>
      <c r="B956" s="102" t="s">
        <v>1922</v>
      </c>
      <c r="C956" s="103"/>
      <c r="D956" s="104">
        <f t="shared" si="42"/>
        <v>0</v>
      </c>
      <c r="E956" s="105"/>
      <c r="F956" s="105">
        <v>0</v>
      </c>
      <c r="G956" s="105">
        <v>0</v>
      </c>
      <c r="H956" s="105">
        <f t="shared" si="43"/>
        <v>0</v>
      </c>
      <c r="I956" s="107">
        <f t="shared" si="44"/>
        <v>0</v>
      </c>
      <c r="J956" s="102"/>
    </row>
    <row r="957" spans="1:10" x14ac:dyDescent="0.15">
      <c r="A957" s="108" t="s">
        <v>900</v>
      </c>
      <c r="B957" s="102" t="s">
        <v>1923</v>
      </c>
      <c r="C957" s="103">
        <v>0</v>
      </c>
      <c r="D957" s="104">
        <f t="shared" si="42"/>
        <v>0</v>
      </c>
      <c r="E957" s="105">
        <v>0</v>
      </c>
      <c r="F957" s="105">
        <v>0</v>
      </c>
      <c r="G957" s="105">
        <v>0</v>
      </c>
      <c r="H957" s="105">
        <f t="shared" si="43"/>
        <v>0</v>
      </c>
      <c r="I957" s="107">
        <f t="shared" si="44"/>
        <v>0</v>
      </c>
      <c r="J957" s="102" t="s">
        <v>1000</v>
      </c>
    </row>
    <row r="958" spans="1:10" x14ac:dyDescent="0.15">
      <c r="A958" s="108" t="s">
        <v>901</v>
      </c>
      <c r="B958" s="102" t="s">
        <v>1924</v>
      </c>
      <c r="C958" s="103">
        <v>1.18</v>
      </c>
      <c r="D958" s="104">
        <f t="shared" si="42"/>
        <v>9.1964548477097085E-7</v>
      </c>
      <c r="E958" s="105">
        <v>1</v>
      </c>
      <c r="F958" s="105">
        <v>25</v>
      </c>
      <c r="G958" s="105">
        <v>0</v>
      </c>
      <c r="H958" s="105">
        <f t="shared" si="43"/>
        <v>25</v>
      </c>
      <c r="I958" s="107">
        <f t="shared" si="44"/>
        <v>-24</v>
      </c>
      <c r="J958" s="102" t="s">
        <v>1000</v>
      </c>
    </row>
    <row r="959" spans="1:10" x14ac:dyDescent="0.15">
      <c r="A959" s="108" t="s">
        <v>902</v>
      </c>
      <c r="B959" s="102" t="s">
        <v>1925</v>
      </c>
      <c r="C959" s="103">
        <v>3.54</v>
      </c>
      <c r="D959" s="104">
        <f t="shared" si="42"/>
        <v>2.7589364543129129E-6</v>
      </c>
      <c r="E959" s="105">
        <v>3</v>
      </c>
      <c r="F959" s="105">
        <v>3</v>
      </c>
      <c r="G959" s="105">
        <v>0</v>
      </c>
      <c r="H959" s="105">
        <f t="shared" si="43"/>
        <v>3</v>
      </c>
      <c r="I959" s="107">
        <f t="shared" si="44"/>
        <v>0</v>
      </c>
      <c r="J959" s="102" t="s">
        <v>1000</v>
      </c>
    </row>
    <row r="960" spans="1:10" x14ac:dyDescent="0.15">
      <c r="A960" s="108" t="s">
        <v>903</v>
      </c>
      <c r="B960" s="102" t="s">
        <v>1926</v>
      </c>
      <c r="C960" s="103">
        <v>0</v>
      </c>
      <c r="D960" s="104">
        <f t="shared" si="42"/>
        <v>0</v>
      </c>
      <c r="E960" s="105">
        <v>2</v>
      </c>
      <c r="F960" s="105">
        <v>14</v>
      </c>
      <c r="G960" s="105">
        <v>0</v>
      </c>
      <c r="H960" s="105">
        <f t="shared" si="43"/>
        <v>14</v>
      </c>
      <c r="I960" s="107">
        <f t="shared" si="44"/>
        <v>-12</v>
      </c>
      <c r="J960" s="102" t="s">
        <v>1000</v>
      </c>
    </row>
    <row r="961" spans="1:10" x14ac:dyDescent="0.15">
      <c r="A961" s="108" t="s">
        <v>904</v>
      </c>
      <c r="B961" s="102" t="s">
        <v>1927</v>
      </c>
      <c r="C961" s="103">
        <v>0</v>
      </c>
      <c r="D961" s="104">
        <f t="shared" si="42"/>
        <v>0</v>
      </c>
      <c r="E961" s="105">
        <v>0</v>
      </c>
      <c r="F961" s="105">
        <v>0</v>
      </c>
      <c r="G961" s="105">
        <v>0</v>
      </c>
      <c r="H961" s="105">
        <f t="shared" si="43"/>
        <v>0</v>
      </c>
      <c r="I961" s="107">
        <f t="shared" si="44"/>
        <v>0</v>
      </c>
      <c r="J961" s="102" t="s">
        <v>1000</v>
      </c>
    </row>
    <row r="962" spans="1:10" x14ac:dyDescent="0.15">
      <c r="A962" s="108" t="s">
        <v>905</v>
      </c>
      <c r="B962" s="102" t="s">
        <v>1928</v>
      </c>
      <c r="C962" s="103"/>
      <c r="D962" s="104">
        <f t="shared" si="42"/>
        <v>0</v>
      </c>
      <c r="E962" s="105"/>
      <c r="F962" s="105">
        <v>3309</v>
      </c>
      <c r="G962" s="105">
        <v>0</v>
      </c>
      <c r="H962" s="105">
        <f t="shared" si="43"/>
        <v>3309</v>
      </c>
      <c r="I962" s="107">
        <f t="shared" si="44"/>
        <v>-3309</v>
      </c>
      <c r="J962" s="102"/>
    </row>
    <row r="963" spans="1:10" x14ac:dyDescent="0.15">
      <c r="A963" s="108" t="s">
        <v>906</v>
      </c>
      <c r="B963" s="102" t="s">
        <v>1929</v>
      </c>
      <c r="C963" s="103"/>
      <c r="D963" s="104">
        <f t="shared" ref="D963:D987" si="45">C963/1283103.13</f>
        <v>0</v>
      </c>
      <c r="E963" s="105"/>
      <c r="F963" s="105">
        <v>0</v>
      </c>
      <c r="G963" s="105">
        <v>0</v>
      </c>
      <c r="H963" s="105">
        <f t="shared" ref="H963:H989" si="46">(ROUND(G963,2) + ROUND(F963,2))</f>
        <v>0</v>
      </c>
      <c r="I963" s="107">
        <f t="shared" ref="I963:I989" si="47">(ROUND(E963,2)- ROUND(F963,2))</f>
        <v>0</v>
      </c>
      <c r="J963" s="102"/>
    </row>
    <row r="964" spans="1:10" x14ac:dyDescent="0.15">
      <c r="A964" s="108" t="s">
        <v>907</v>
      </c>
      <c r="B964" s="102" t="s">
        <v>1930</v>
      </c>
      <c r="C964" s="103"/>
      <c r="D964" s="104">
        <f t="shared" si="45"/>
        <v>0</v>
      </c>
      <c r="E964" s="105"/>
      <c r="F964" s="105">
        <v>0</v>
      </c>
      <c r="G964" s="105">
        <v>0</v>
      </c>
      <c r="H964" s="105">
        <f t="shared" si="46"/>
        <v>0</v>
      </c>
      <c r="I964" s="107">
        <f t="shared" si="47"/>
        <v>0</v>
      </c>
      <c r="J964" s="102"/>
    </row>
    <row r="965" spans="1:10" x14ac:dyDescent="0.15">
      <c r="A965" s="108" t="s">
        <v>908</v>
      </c>
      <c r="B965" s="102" t="s">
        <v>1931</v>
      </c>
      <c r="C965" s="103"/>
      <c r="D965" s="104">
        <f t="shared" si="45"/>
        <v>0</v>
      </c>
      <c r="E965" s="105"/>
      <c r="F965" s="105">
        <v>0</v>
      </c>
      <c r="G965" s="105">
        <v>0</v>
      </c>
      <c r="H965" s="105">
        <f t="shared" si="46"/>
        <v>0</v>
      </c>
      <c r="I965" s="107">
        <f t="shared" si="47"/>
        <v>0</v>
      </c>
      <c r="J965" s="102"/>
    </row>
    <row r="966" spans="1:10" x14ac:dyDescent="0.15">
      <c r="A966" s="108" t="s">
        <v>909</v>
      </c>
      <c r="B966" s="102" t="s">
        <v>1932</v>
      </c>
      <c r="C966" s="103"/>
      <c r="D966" s="104">
        <f t="shared" si="45"/>
        <v>0</v>
      </c>
      <c r="E966" s="105"/>
      <c r="F966" s="105">
        <v>0</v>
      </c>
      <c r="G966" s="105">
        <v>0</v>
      </c>
      <c r="H966" s="105">
        <f t="shared" si="46"/>
        <v>0</v>
      </c>
      <c r="I966" s="107">
        <f t="shared" si="47"/>
        <v>0</v>
      </c>
      <c r="J966" s="102"/>
    </row>
    <row r="967" spans="1:10" x14ac:dyDescent="0.15">
      <c r="A967" s="108" t="s">
        <v>910</v>
      </c>
      <c r="B967" s="102" t="s">
        <v>1933</v>
      </c>
      <c r="C967" s="103">
        <v>2323.6</v>
      </c>
      <c r="D967" s="104">
        <f t="shared" si="45"/>
        <v>1.8109222444184982E-3</v>
      </c>
      <c r="E967" s="105">
        <v>370</v>
      </c>
      <c r="F967" s="105">
        <v>150</v>
      </c>
      <c r="G967" s="105">
        <v>220</v>
      </c>
      <c r="H967" s="105">
        <f t="shared" si="46"/>
        <v>370</v>
      </c>
      <c r="I967" s="107">
        <f t="shared" si="47"/>
        <v>220</v>
      </c>
      <c r="J967" s="102" t="s">
        <v>1000</v>
      </c>
    </row>
    <row r="968" spans="1:10" x14ac:dyDescent="0.15">
      <c r="A968" s="108" t="s">
        <v>911</v>
      </c>
      <c r="B968" s="102" t="s">
        <v>1934</v>
      </c>
      <c r="C968" s="103"/>
      <c r="D968" s="104">
        <f t="shared" si="45"/>
        <v>0</v>
      </c>
      <c r="E968" s="105"/>
      <c r="F968" s="105">
        <v>7</v>
      </c>
      <c r="G968" s="105">
        <v>0</v>
      </c>
      <c r="H968" s="105">
        <f t="shared" si="46"/>
        <v>7</v>
      </c>
      <c r="I968" s="107">
        <f t="shared" si="47"/>
        <v>-7</v>
      </c>
      <c r="J968" s="102"/>
    </row>
    <row r="969" spans="1:10" x14ac:dyDescent="0.15">
      <c r="A969" s="108" t="s">
        <v>912</v>
      </c>
      <c r="B969" s="102" t="s">
        <v>1935</v>
      </c>
      <c r="C969" s="103"/>
      <c r="D969" s="104">
        <f t="shared" si="45"/>
        <v>0</v>
      </c>
      <c r="E969" s="105"/>
      <c r="F969" s="105">
        <v>2</v>
      </c>
      <c r="G969" s="105">
        <v>0</v>
      </c>
      <c r="H969" s="105">
        <f t="shared" si="46"/>
        <v>2</v>
      </c>
      <c r="I969" s="107">
        <f t="shared" si="47"/>
        <v>-2</v>
      </c>
      <c r="J969" s="102"/>
    </row>
    <row r="970" spans="1:10" x14ac:dyDescent="0.15">
      <c r="A970" s="108" t="s">
        <v>913</v>
      </c>
      <c r="B970" s="102" t="s">
        <v>1936</v>
      </c>
      <c r="C970" s="103">
        <v>3811.99</v>
      </c>
      <c r="D970" s="104">
        <f t="shared" si="45"/>
        <v>2.9709147385526213E-3</v>
      </c>
      <c r="E970" s="105">
        <v>568</v>
      </c>
      <c r="F970" s="105">
        <v>280</v>
      </c>
      <c r="G970" s="105">
        <v>288</v>
      </c>
      <c r="H970" s="105">
        <f t="shared" si="46"/>
        <v>568</v>
      </c>
      <c r="I970" s="107">
        <f t="shared" si="47"/>
        <v>288</v>
      </c>
      <c r="J970" s="102" t="s">
        <v>1000</v>
      </c>
    </row>
    <row r="971" spans="1:10" x14ac:dyDescent="0.15">
      <c r="A971" s="108" t="s">
        <v>914</v>
      </c>
      <c r="B971" s="102" t="s">
        <v>1937</v>
      </c>
      <c r="C971" s="103"/>
      <c r="D971" s="104">
        <f t="shared" si="45"/>
        <v>0</v>
      </c>
      <c r="E971" s="105"/>
      <c r="F971" s="105">
        <v>0</v>
      </c>
      <c r="G971" s="105">
        <v>0</v>
      </c>
      <c r="H971" s="105">
        <f t="shared" si="46"/>
        <v>0</v>
      </c>
      <c r="I971" s="107">
        <f t="shared" si="47"/>
        <v>0</v>
      </c>
      <c r="J971" s="102"/>
    </row>
    <row r="972" spans="1:10" x14ac:dyDescent="0.15">
      <c r="A972" s="108" t="s">
        <v>915</v>
      </c>
      <c r="B972" s="102" t="s">
        <v>1938</v>
      </c>
      <c r="C972" s="103">
        <v>3089.76</v>
      </c>
      <c r="D972" s="104">
        <f t="shared" si="45"/>
        <v>2.4080371466321656E-3</v>
      </c>
      <c r="E972" s="105">
        <v>492</v>
      </c>
      <c r="F972" s="105">
        <v>332</v>
      </c>
      <c r="G972" s="105">
        <v>160</v>
      </c>
      <c r="H972" s="105">
        <f t="shared" si="46"/>
        <v>492</v>
      </c>
      <c r="I972" s="107">
        <f t="shared" si="47"/>
        <v>160</v>
      </c>
      <c r="J972" s="102" t="s">
        <v>1000</v>
      </c>
    </row>
    <row r="973" spans="1:10" x14ac:dyDescent="0.15">
      <c r="A973" s="108" t="s">
        <v>916</v>
      </c>
      <c r="B973" s="102" t="s">
        <v>1939</v>
      </c>
      <c r="C973" s="103"/>
      <c r="D973" s="104">
        <f t="shared" si="45"/>
        <v>0</v>
      </c>
      <c r="E973" s="105"/>
      <c r="F973" s="105">
        <v>17944</v>
      </c>
      <c r="G973" s="105">
        <v>0</v>
      </c>
      <c r="H973" s="105">
        <f t="shared" si="46"/>
        <v>17944</v>
      </c>
      <c r="I973" s="107">
        <f t="shared" si="47"/>
        <v>-17944</v>
      </c>
      <c r="J973" s="102"/>
    </row>
    <row r="974" spans="1:10" x14ac:dyDescent="0.15">
      <c r="A974" s="108" t="s">
        <v>917</v>
      </c>
      <c r="B974" s="102" t="s">
        <v>1940</v>
      </c>
      <c r="C974" s="103"/>
      <c r="D974" s="104">
        <f t="shared" si="45"/>
        <v>0</v>
      </c>
      <c r="E974" s="105"/>
      <c r="F974" s="105">
        <v>0</v>
      </c>
      <c r="G974" s="105">
        <v>0</v>
      </c>
      <c r="H974" s="105">
        <f t="shared" si="46"/>
        <v>0</v>
      </c>
      <c r="I974" s="107">
        <f t="shared" si="47"/>
        <v>0</v>
      </c>
      <c r="J974" s="102"/>
    </row>
    <row r="975" spans="1:10" x14ac:dyDescent="0.15">
      <c r="A975" s="108" t="s">
        <v>918</v>
      </c>
      <c r="B975" s="102" t="s">
        <v>1941</v>
      </c>
      <c r="C975" s="103"/>
      <c r="D975" s="104">
        <f t="shared" si="45"/>
        <v>0</v>
      </c>
      <c r="E975" s="105"/>
      <c r="F975" s="105">
        <v>148</v>
      </c>
      <c r="G975" s="105">
        <v>0</v>
      </c>
      <c r="H975" s="105">
        <f t="shared" si="46"/>
        <v>148</v>
      </c>
      <c r="I975" s="107">
        <f t="shared" si="47"/>
        <v>-148</v>
      </c>
      <c r="J975" s="102"/>
    </row>
    <row r="976" spans="1:10" x14ac:dyDescent="0.15">
      <c r="A976" s="108" t="s">
        <v>919</v>
      </c>
      <c r="B976" s="102" t="s">
        <v>1942</v>
      </c>
      <c r="C976" s="103"/>
      <c r="D976" s="104">
        <f t="shared" si="45"/>
        <v>0</v>
      </c>
      <c r="E976" s="105"/>
      <c r="F976" s="105">
        <v>4709</v>
      </c>
      <c r="G976" s="105">
        <v>0</v>
      </c>
      <c r="H976" s="105">
        <f t="shared" si="46"/>
        <v>4709</v>
      </c>
      <c r="I976" s="107">
        <f t="shared" si="47"/>
        <v>-4709</v>
      </c>
      <c r="J976" s="102"/>
    </row>
    <row r="977" spans="1:10" x14ac:dyDescent="0.15">
      <c r="A977" s="108" t="s">
        <v>920</v>
      </c>
      <c r="B977" s="102" t="s">
        <v>1943</v>
      </c>
      <c r="C977" s="103"/>
      <c r="D977" s="104">
        <f t="shared" si="45"/>
        <v>0</v>
      </c>
      <c r="E977" s="105"/>
      <c r="F977" s="105">
        <v>6909</v>
      </c>
      <c r="G977" s="105">
        <v>0</v>
      </c>
      <c r="H977" s="105">
        <f t="shared" si="46"/>
        <v>6909</v>
      </c>
      <c r="I977" s="107">
        <f t="shared" si="47"/>
        <v>-6909</v>
      </c>
      <c r="J977" s="102"/>
    </row>
    <row r="978" spans="1:10" x14ac:dyDescent="0.15">
      <c r="A978" s="108" t="s">
        <v>921</v>
      </c>
      <c r="B978" s="102" t="s">
        <v>1944</v>
      </c>
      <c r="C978" s="103">
        <v>4441.1400000000003</v>
      </c>
      <c r="D978" s="104">
        <f t="shared" si="45"/>
        <v>3.4612494476574155E-3</v>
      </c>
      <c r="E978" s="105">
        <v>978</v>
      </c>
      <c r="F978" s="105">
        <v>978</v>
      </c>
      <c r="G978" s="105">
        <v>0</v>
      </c>
      <c r="H978" s="105">
        <f t="shared" si="46"/>
        <v>978</v>
      </c>
      <c r="I978" s="107">
        <f t="shared" si="47"/>
        <v>0</v>
      </c>
      <c r="J978" s="102" t="s">
        <v>1000</v>
      </c>
    </row>
    <row r="979" spans="1:10" x14ac:dyDescent="0.15">
      <c r="A979" s="108" t="s">
        <v>922</v>
      </c>
      <c r="B979" s="102" t="s">
        <v>1945</v>
      </c>
      <c r="C979" s="103">
        <v>26689.07</v>
      </c>
      <c r="D979" s="104">
        <f t="shared" si="45"/>
        <v>2.0800409083251165E-2</v>
      </c>
      <c r="E979" s="105">
        <v>8003</v>
      </c>
      <c r="F979" s="105">
        <v>6579</v>
      </c>
      <c r="G979" s="105">
        <v>1430</v>
      </c>
      <c r="H979" s="105">
        <f t="shared" si="46"/>
        <v>8009</v>
      </c>
      <c r="I979" s="107">
        <f t="shared" si="47"/>
        <v>1424</v>
      </c>
      <c r="J979" s="102" t="s">
        <v>1000</v>
      </c>
    </row>
    <row r="980" spans="1:10" x14ac:dyDescent="0.15">
      <c r="A980" s="108" t="s">
        <v>923</v>
      </c>
      <c r="B980" s="102" t="s">
        <v>1946</v>
      </c>
      <c r="C980" s="103"/>
      <c r="D980" s="104">
        <f t="shared" si="45"/>
        <v>0</v>
      </c>
      <c r="E980" s="105"/>
      <c r="F980" s="105">
        <v>1184</v>
      </c>
      <c r="G980" s="105">
        <v>0</v>
      </c>
      <c r="H980" s="105">
        <f t="shared" si="46"/>
        <v>1184</v>
      </c>
      <c r="I980" s="107">
        <f t="shared" si="47"/>
        <v>-1184</v>
      </c>
      <c r="J980" s="102"/>
    </row>
    <row r="981" spans="1:10" x14ac:dyDescent="0.15">
      <c r="A981" s="108" t="s">
        <v>924</v>
      </c>
      <c r="B981" s="102" t="s">
        <v>1947</v>
      </c>
      <c r="C981" s="103">
        <v>141.12</v>
      </c>
      <c r="D981" s="104">
        <f t="shared" si="45"/>
        <v>1.0998336509396561E-4</v>
      </c>
      <c r="E981" s="105">
        <v>48</v>
      </c>
      <c r="F981" s="105">
        <v>48</v>
      </c>
      <c r="G981" s="105">
        <v>0</v>
      </c>
      <c r="H981" s="105">
        <f t="shared" si="46"/>
        <v>48</v>
      </c>
      <c r="I981" s="107">
        <f t="shared" si="47"/>
        <v>0</v>
      </c>
      <c r="J981" s="102" t="s">
        <v>1000</v>
      </c>
    </row>
    <row r="982" spans="1:10" x14ac:dyDescent="0.15">
      <c r="A982" s="108" t="s">
        <v>967</v>
      </c>
      <c r="B982" s="102" t="s">
        <v>1948</v>
      </c>
      <c r="C982" s="103">
        <v>0</v>
      </c>
      <c r="D982" s="104">
        <f t="shared" si="45"/>
        <v>0</v>
      </c>
      <c r="E982" s="105">
        <v>257</v>
      </c>
      <c r="F982" s="105">
        <v>251</v>
      </c>
      <c r="G982" s="105">
        <v>6</v>
      </c>
      <c r="H982" s="105">
        <f t="shared" si="46"/>
        <v>257</v>
      </c>
      <c r="I982" s="107">
        <f t="shared" si="47"/>
        <v>6</v>
      </c>
      <c r="J982" s="102" t="s">
        <v>1000</v>
      </c>
    </row>
    <row r="983" spans="1:10" x14ac:dyDescent="0.15">
      <c r="A983" s="108" t="s">
        <v>100</v>
      </c>
      <c r="B983" s="102" t="s">
        <v>1949</v>
      </c>
      <c r="C983" s="103">
        <v>62</v>
      </c>
      <c r="D983" s="104">
        <f t="shared" si="45"/>
        <v>4.8320355979491691E-5</v>
      </c>
      <c r="E983" s="105">
        <v>8</v>
      </c>
      <c r="F983" s="105">
        <v>8</v>
      </c>
      <c r="G983" s="105">
        <v>0</v>
      </c>
      <c r="H983" s="105">
        <f t="shared" si="46"/>
        <v>8</v>
      </c>
      <c r="I983" s="107">
        <f t="shared" si="47"/>
        <v>0</v>
      </c>
      <c r="J983" s="102" t="s">
        <v>1000</v>
      </c>
    </row>
    <row r="984" spans="1:10" x14ac:dyDescent="0.15">
      <c r="A984" s="108" t="s">
        <v>101</v>
      </c>
      <c r="B984" s="102" t="s">
        <v>1950</v>
      </c>
      <c r="C984" s="103">
        <v>111.4</v>
      </c>
      <c r="D984" s="104">
        <f t="shared" si="45"/>
        <v>8.6820768647022169E-5</v>
      </c>
      <c r="E984" s="105">
        <v>10</v>
      </c>
      <c r="F984" s="105">
        <v>10</v>
      </c>
      <c r="G984" s="105">
        <v>0</v>
      </c>
      <c r="H984" s="105">
        <f t="shared" si="46"/>
        <v>10</v>
      </c>
      <c r="I984" s="107">
        <f t="shared" si="47"/>
        <v>0</v>
      </c>
      <c r="J984" s="102" t="s">
        <v>1000</v>
      </c>
    </row>
    <row r="985" spans="1:10" x14ac:dyDescent="0.15">
      <c r="A985" s="108" t="s">
        <v>104</v>
      </c>
      <c r="B985" s="102" t="s">
        <v>1951</v>
      </c>
      <c r="C985" s="103">
        <v>-11.11</v>
      </c>
      <c r="D985" s="104">
        <f t="shared" si="45"/>
        <v>-8.6586960472927849E-6</v>
      </c>
      <c r="E985" s="109">
        <v>-1</v>
      </c>
      <c r="F985" s="105">
        <v>0</v>
      </c>
      <c r="G985" s="105">
        <v>0</v>
      </c>
      <c r="H985" s="105">
        <f t="shared" si="46"/>
        <v>0</v>
      </c>
      <c r="I985" s="107">
        <f t="shared" si="47"/>
        <v>-1</v>
      </c>
      <c r="J985" s="102" t="s">
        <v>1000</v>
      </c>
    </row>
    <row r="986" spans="1:10" x14ac:dyDescent="0.15">
      <c r="A986" s="108" t="s">
        <v>106</v>
      </c>
      <c r="B986" s="102" t="s">
        <v>1952</v>
      </c>
      <c r="C986" s="103">
        <v>13.78</v>
      </c>
      <c r="D986" s="104">
        <f t="shared" si="45"/>
        <v>1.0739588796732186E-5</v>
      </c>
      <c r="E986" s="105">
        <v>2</v>
      </c>
      <c r="F986" s="105">
        <v>2</v>
      </c>
      <c r="G986" s="105">
        <v>0</v>
      </c>
      <c r="H986" s="105">
        <f t="shared" si="46"/>
        <v>2</v>
      </c>
      <c r="I986" s="107">
        <f t="shared" si="47"/>
        <v>0</v>
      </c>
      <c r="J986" s="102" t="s">
        <v>1000</v>
      </c>
    </row>
    <row r="987" spans="1:10" x14ac:dyDescent="0.15">
      <c r="A987" s="108" t="s">
        <v>107</v>
      </c>
      <c r="B987" s="102" t="s">
        <v>1953</v>
      </c>
      <c r="C987" s="103">
        <v>72.87</v>
      </c>
      <c r="D987" s="104">
        <f t="shared" si="45"/>
        <v>5.6792005487509028E-5</v>
      </c>
      <c r="E987" s="105">
        <v>21</v>
      </c>
      <c r="F987" s="105">
        <v>21</v>
      </c>
      <c r="G987" s="105">
        <v>0</v>
      </c>
      <c r="H987" s="105">
        <f t="shared" si="46"/>
        <v>21</v>
      </c>
      <c r="I987" s="107">
        <f t="shared" si="47"/>
        <v>0</v>
      </c>
      <c r="J987" s="102" t="s">
        <v>1000</v>
      </c>
    </row>
    <row r="988" spans="1:10" x14ac:dyDescent="0.15">
      <c r="A988" s="110" t="s">
        <v>1954</v>
      </c>
      <c r="B988" s="110"/>
      <c r="C988" s="111">
        <f>SUM(C131:C987)</f>
        <v>998265.54000000039</v>
      </c>
      <c r="D988" s="112">
        <f>SUM(D131:D987)</f>
        <v>0.77800881056224991</v>
      </c>
      <c r="E988" s="113">
        <f>SUM(E131:E987)</f>
        <v>505687.84700000001</v>
      </c>
      <c r="F988" s="113">
        <f>SUM(F131:F987)</f>
        <v>2700016.4013800006</v>
      </c>
      <c r="G988" s="113">
        <f>SUM(G131:G987)</f>
        <v>41790</v>
      </c>
      <c r="H988" s="113">
        <f t="shared" si="46"/>
        <v>2741806.4</v>
      </c>
      <c r="I988" s="114">
        <f t="shared" si="47"/>
        <v>-2194328.5499999998</v>
      </c>
      <c r="J988" s="110"/>
    </row>
    <row r="989" spans="1:10" x14ac:dyDescent="0.15">
      <c r="A989" s="110" t="s">
        <v>1955</v>
      </c>
      <c r="B989" s="110"/>
      <c r="C989" s="111">
        <f>SUM(C129,C988)</f>
        <v>1283103.1300000004</v>
      </c>
      <c r="D989" s="112">
        <f>SUM(D129,D988)</f>
        <v>0.99999999999999989</v>
      </c>
      <c r="E989" s="113">
        <f>SUM(E129,E988)</f>
        <v>562573.84700000007</v>
      </c>
      <c r="F989" s="113">
        <f>SUM(F129,F988)</f>
        <v>2950949.1613800004</v>
      </c>
      <c r="G989" s="113">
        <f>SUM(G129,G988)</f>
        <v>48679</v>
      </c>
      <c r="H989" s="113">
        <f t="shared" si="46"/>
        <v>2999628.16</v>
      </c>
      <c r="I989" s="114">
        <f t="shared" si="47"/>
        <v>-2388375.31</v>
      </c>
      <c r="J989" s="110"/>
    </row>
  </sheetData>
  <mergeCells count="5">
    <mergeCell ref="A1:J1"/>
    <mergeCell ref="A2:J2"/>
    <mergeCell ref="A3:J3"/>
    <mergeCell ref="A4:J4"/>
    <mergeCell ref="A5:J5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65"/>
  <sheetViews>
    <sheetView workbookViewId="0">
      <pane ySplit="6" topLeftCell="A7" activePane="bottomLeft" state="frozen"/>
      <selection pane="bottomLeft" activeCell="K19" sqref="K19"/>
    </sheetView>
  </sheetViews>
  <sheetFormatPr baseColWidth="10" defaultColWidth="14.75" defaultRowHeight="11" x14ac:dyDescent="0.15"/>
  <cols>
    <col min="1" max="1" width="21" style="10" bestFit="1" customWidth="1"/>
    <col min="2" max="2" width="64.25" style="10" bestFit="1" customWidth="1"/>
    <col min="3" max="3" width="24.5" style="10" bestFit="1" customWidth="1"/>
    <col min="4" max="4" width="14.25" style="10" bestFit="1" customWidth="1"/>
    <col min="5" max="5" width="13.5" style="10" bestFit="1" customWidth="1"/>
    <col min="6" max="6" width="10.5" style="10" bestFit="1" customWidth="1"/>
    <col min="7" max="7" width="10.25" style="10" bestFit="1" customWidth="1"/>
    <col min="8" max="8" width="13" style="10" bestFit="1" customWidth="1"/>
    <col min="9" max="9" width="16.75" style="10" bestFit="1" customWidth="1"/>
    <col min="10" max="16384" width="14.75" style="10"/>
  </cols>
  <sheetData>
    <row r="2" spans="1:22" ht="13" x14ac:dyDescent="0.15">
      <c r="A2" s="122">
        <v>43165</v>
      </c>
      <c r="B2" s="123" t="s">
        <v>1956</v>
      </c>
      <c r="C2" s="124" t="s">
        <v>1957</v>
      </c>
      <c r="M2" s="29"/>
      <c r="O2" s="34" t="s">
        <v>2156</v>
      </c>
      <c r="P2" s="34" t="s">
        <v>2157</v>
      </c>
      <c r="S2" s="33" t="s">
        <v>2153</v>
      </c>
      <c r="T2" s="33"/>
      <c r="U2" s="1" t="s">
        <v>2154</v>
      </c>
      <c r="V2" s="1"/>
    </row>
    <row r="3" spans="1:22" ht="13" x14ac:dyDescent="0.15">
      <c r="M3" s="29"/>
      <c r="O3" s="34" t="s">
        <v>2158</v>
      </c>
      <c r="S3" s="33" t="s">
        <v>2155</v>
      </c>
      <c r="T3" s="33"/>
      <c r="U3" s="1"/>
      <c r="V3" s="1"/>
    </row>
    <row r="4" spans="1:22" ht="13" x14ac:dyDescent="0.15">
      <c r="C4" s="125" t="s">
        <v>1958</v>
      </c>
      <c r="D4" s="125" t="s">
        <v>1958</v>
      </c>
      <c r="E4" s="125" t="s">
        <v>1958</v>
      </c>
      <c r="M4" s="29"/>
    </row>
    <row r="5" spans="1:22" ht="13" x14ac:dyDescent="0.15">
      <c r="A5" s="124" t="s">
        <v>925</v>
      </c>
      <c r="B5" s="124" t="s">
        <v>926</v>
      </c>
      <c r="C5" s="125" t="s">
        <v>1959</v>
      </c>
      <c r="D5" s="125" t="s">
        <v>1960</v>
      </c>
      <c r="E5" s="125" t="s">
        <v>975</v>
      </c>
      <c r="F5" s="125" t="s">
        <v>1961</v>
      </c>
      <c r="G5" s="125" t="s">
        <v>1962</v>
      </c>
      <c r="H5" s="125" t="s">
        <v>1963</v>
      </c>
      <c r="O5" s="35" t="s">
        <v>2159</v>
      </c>
    </row>
    <row r="6" spans="1:22" x14ac:dyDescent="0.15">
      <c r="O6" s="36" t="s">
        <v>2160</v>
      </c>
      <c r="P6" s="34" t="s">
        <v>2161</v>
      </c>
    </row>
    <row r="7" spans="1:22" ht="13" x14ac:dyDescent="0.15">
      <c r="A7" s="126" t="s">
        <v>1964</v>
      </c>
      <c r="B7" s="127" t="s">
        <v>1965</v>
      </c>
      <c r="J7" s="140" t="s">
        <v>2193</v>
      </c>
    </row>
    <row r="8" spans="1:22" ht="13" x14ac:dyDescent="0.15">
      <c r="A8" s="128" t="s">
        <v>947</v>
      </c>
      <c r="B8" s="128" t="s">
        <v>948</v>
      </c>
      <c r="C8" s="129">
        <v>330</v>
      </c>
      <c r="D8" s="129">
        <v>0</v>
      </c>
      <c r="E8" s="129">
        <v>330</v>
      </c>
      <c r="F8" s="130">
        <v>0.193</v>
      </c>
      <c r="G8" s="131">
        <v>0.7</v>
      </c>
      <c r="H8" s="128" t="s">
        <v>1966</v>
      </c>
      <c r="J8" s="132" t="s">
        <v>1955</v>
      </c>
      <c r="K8" s="133" t="s">
        <v>994</v>
      </c>
      <c r="L8" s="133" t="s">
        <v>2191</v>
      </c>
    </row>
    <row r="9" spans="1:22" ht="13" x14ac:dyDescent="0.15">
      <c r="A9" s="128" t="s">
        <v>114</v>
      </c>
      <c r="B9" s="128" t="s">
        <v>1967</v>
      </c>
      <c r="C9" s="129">
        <v>192</v>
      </c>
      <c r="D9" s="129">
        <v>0</v>
      </c>
      <c r="E9" s="129">
        <v>192</v>
      </c>
      <c r="F9" s="130">
        <v>0.48699999999999993</v>
      </c>
      <c r="G9" s="131">
        <v>2.76</v>
      </c>
      <c r="H9" s="128" t="s">
        <v>1968</v>
      </c>
      <c r="I9" s="134" t="s">
        <v>2192</v>
      </c>
      <c r="J9" s="135">
        <f>SUM(C8:C228)</f>
        <v>553539</v>
      </c>
      <c r="K9" s="135">
        <f>SUM(D7:D228)</f>
        <v>44476</v>
      </c>
      <c r="L9" s="135">
        <f>SUM(E7:E228)</f>
        <v>509063</v>
      </c>
    </row>
    <row r="10" spans="1:22" ht="13" x14ac:dyDescent="0.15">
      <c r="A10" s="128" t="s">
        <v>946</v>
      </c>
      <c r="B10" s="128" t="s">
        <v>949</v>
      </c>
      <c r="C10" s="129">
        <v>100</v>
      </c>
      <c r="D10" s="129">
        <v>0</v>
      </c>
      <c r="E10" s="129">
        <v>100</v>
      </c>
      <c r="F10" s="130">
        <v>9.8000000000000004E-2</v>
      </c>
      <c r="G10" s="131">
        <v>1</v>
      </c>
      <c r="H10" s="128" t="s">
        <v>1969</v>
      </c>
      <c r="I10" s="134" t="s">
        <v>2160</v>
      </c>
      <c r="J10" s="135">
        <f>SUM(C231:C234)</f>
        <v>144</v>
      </c>
      <c r="K10" s="135">
        <f>SUM(D231:D234)</f>
        <v>0</v>
      </c>
      <c r="L10" s="135">
        <f>SUM(E231:E234)</f>
        <v>144</v>
      </c>
    </row>
    <row r="11" spans="1:22" ht="13" x14ac:dyDescent="0.15">
      <c r="A11" s="128" t="s">
        <v>945</v>
      </c>
      <c r="B11" s="128" t="s">
        <v>950</v>
      </c>
      <c r="C11" s="129">
        <v>100</v>
      </c>
      <c r="D11" s="129">
        <v>0</v>
      </c>
      <c r="E11" s="129">
        <v>100</v>
      </c>
      <c r="F11" s="130">
        <v>9.8000000000000004E-2</v>
      </c>
      <c r="G11" s="131">
        <v>1</v>
      </c>
      <c r="H11" s="128" t="s">
        <v>1969</v>
      </c>
      <c r="I11" s="134" t="s">
        <v>2195</v>
      </c>
      <c r="J11" s="136">
        <f>SUM(C237:C305)</f>
        <v>6186</v>
      </c>
      <c r="K11" s="136">
        <f>SUM(D237:D305)</f>
        <v>0</v>
      </c>
      <c r="L11" s="136">
        <f>SUM(E237:E305)</f>
        <v>6186</v>
      </c>
    </row>
    <row r="12" spans="1:22" ht="13" x14ac:dyDescent="0.15">
      <c r="A12" s="128" t="s">
        <v>1970</v>
      </c>
      <c r="B12" s="128" t="s">
        <v>999</v>
      </c>
      <c r="C12" s="129">
        <v>5</v>
      </c>
      <c r="D12" s="129">
        <v>0</v>
      </c>
      <c r="E12" s="129">
        <v>5</v>
      </c>
      <c r="F12" s="130">
        <v>4.8</v>
      </c>
      <c r="G12" s="131">
        <v>14.3</v>
      </c>
      <c r="H12" s="128" t="s">
        <v>1971</v>
      </c>
      <c r="I12" s="141"/>
      <c r="J12" s="135">
        <f>SUM(J9:J11)</f>
        <v>559869</v>
      </c>
      <c r="K12" s="135">
        <f t="shared" ref="K12:L12" si="0">SUM(K9:K11)</f>
        <v>44476</v>
      </c>
      <c r="L12" s="135">
        <f t="shared" si="0"/>
        <v>515393</v>
      </c>
    </row>
    <row r="13" spans="1:22" ht="13" x14ac:dyDescent="0.15">
      <c r="A13" s="128" t="s">
        <v>1</v>
      </c>
      <c r="B13" s="128" t="s">
        <v>1972</v>
      </c>
      <c r="C13" s="129">
        <v>4</v>
      </c>
      <c r="D13" s="129">
        <v>0</v>
      </c>
      <c r="E13" s="129">
        <v>4</v>
      </c>
      <c r="F13" s="130">
        <v>8.2249999999999996</v>
      </c>
      <c r="G13" s="131">
        <v>24.4</v>
      </c>
      <c r="H13" s="128" t="s">
        <v>1971</v>
      </c>
      <c r="I13" s="141"/>
      <c r="L13" s="137">
        <f>SUM(E8:E305)-L12</f>
        <v>0</v>
      </c>
    </row>
    <row r="14" spans="1:22" ht="13" x14ac:dyDescent="0.15">
      <c r="A14" s="128" t="s">
        <v>123</v>
      </c>
      <c r="B14" s="128" t="s">
        <v>951</v>
      </c>
      <c r="C14" s="129">
        <v>1000</v>
      </c>
      <c r="D14" s="129">
        <v>0</v>
      </c>
      <c r="E14" s="129">
        <v>1000</v>
      </c>
      <c r="F14" s="130">
        <v>0.58699999999999997</v>
      </c>
      <c r="G14" s="131">
        <v>3.4</v>
      </c>
      <c r="H14" s="128" t="s">
        <v>1973</v>
      </c>
      <c r="I14" s="141"/>
      <c r="J14" s="140" t="s">
        <v>2194</v>
      </c>
    </row>
    <row r="15" spans="1:22" ht="13" x14ac:dyDescent="0.15">
      <c r="A15" s="128" t="s">
        <v>124</v>
      </c>
      <c r="B15" s="128" t="s">
        <v>952</v>
      </c>
      <c r="C15" s="129">
        <v>1000</v>
      </c>
      <c r="D15" s="129">
        <v>0</v>
      </c>
      <c r="E15" s="129">
        <v>1000</v>
      </c>
      <c r="F15" s="130">
        <v>0.58699999999999997</v>
      </c>
      <c r="G15" s="131">
        <v>3.5</v>
      </c>
      <c r="H15" s="128" t="s">
        <v>1973</v>
      </c>
      <c r="I15" s="141"/>
      <c r="J15" s="132" t="s">
        <v>1955</v>
      </c>
      <c r="K15" s="133" t="s">
        <v>994</v>
      </c>
      <c r="L15" s="133" t="s">
        <v>2191</v>
      </c>
    </row>
    <row r="16" spans="1:22" ht="13" x14ac:dyDescent="0.15">
      <c r="A16" s="128" t="s">
        <v>125</v>
      </c>
      <c r="B16" s="128" t="s">
        <v>1974</v>
      </c>
      <c r="C16" s="129">
        <v>240</v>
      </c>
      <c r="D16" s="129">
        <v>0</v>
      </c>
      <c r="E16" s="129">
        <v>240</v>
      </c>
      <c r="F16" s="130">
        <v>0.24600000000000002</v>
      </c>
      <c r="G16" s="131">
        <v>1.0049999999999999</v>
      </c>
      <c r="H16" s="128" t="s">
        <v>1975</v>
      </c>
      <c r="I16" s="134" t="s">
        <v>2192</v>
      </c>
      <c r="J16" s="139">
        <f>SUM(J9)</f>
        <v>553539</v>
      </c>
      <c r="K16" s="135">
        <f>SUM(K9)</f>
        <v>44476</v>
      </c>
      <c r="L16" s="139">
        <f>SUM(J16-K16)</f>
        <v>509063</v>
      </c>
    </row>
    <row r="17" spans="1:12" ht="13" x14ac:dyDescent="0.15">
      <c r="A17" s="128" t="s">
        <v>128</v>
      </c>
      <c r="B17" s="128" t="s">
        <v>1976</v>
      </c>
      <c r="C17" s="129">
        <v>310</v>
      </c>
      <c r="D17" s="129">
        <v>296</v>
      </c>
      <c r="E17" s="129">
        <v>14</v>
      </c>
      <c r="F17" s="130">
        <v>0.26</v>
      </c>
      <c r="G17" s="131">
        <v>0.99900000000000011</v>
      </c>
      <c r="H17" s="128" t="s">
        <v>1975</v>
      </c>
      <c r="I17" s="134" t="s">
        <v>2160</v>
      </c>
      <c r="J17" s="135">
        <f t="shared" ref="J17:J18" si="1">SUM(J10)</f>
        <v>144</v>
      </c>
      <c r="K17" s="135">
        <f>SUM(J10)</f>
        <v>144</v>
      </c>
      <c r="L17" s="135">
        <f t="shared" ref="L17:L18" si="2">SUM(J17-K17)</f>
        <v>0</v>
      </c>
    </row>
    <row r="18" spans="1:12" ht="13" x14ac:dyDescent="0.15">
      <c r="A18" s="128" t="s">
        <v>130</v>
      </c>
      <c r="B18" s="128" t="s">
        <v>1977</v>
      </c>
      <c r="C18" s="129">
        <v>7759</v>
      </c>
      <c r="D18" s="129">
        <v>79</v>
      </c>
      <c r="E18" s="129">
        <v>7680</v>
      </c>
      <c r="F18" s="130">
        <v>0.24600000000000002</v>
      </c>
      <c r="G18" s="131">
        <v>1.006</v>
      </c>
      <c r="H18" s="128" t="s">
        <v>1975</v>
      </c>
      <c r="I18" s="134" t="s">
        <v>2195</v>
      </c>
      <c r="J18" s="136">
        <f t="shared" si="1"/>
        <v>6186</v>
      </c>
      <c r="K18" s="136"/>
      <c r="L18" s="136">
        <f t="shared" si="2"/>
        <v>6186</v>
      </c>
    </row>
    <row r="19" spans="1:12" ht="13" x14ac:dyDescent="0.15">
      <c r="A19" s="128" t="s">
        <v>133</v>
      </c>
      <c r="B19" s="128" t="s">
        <v>1978</v>
      </c>
      <c r="C19" s="129">
        <v>8</v>
      </c>
      <c r="D19" s="129">
        <v>0</v>
      </c>
      <c r="E19" s="129">
        <v>8</v>
      </c>
      <c r="F19" s="130">
        <v>0.24600000000000002</v>
      </c>
      <c r="G19" s="131">
        <v>1.125</v>
      </c>
      <c r="H19" s="128" t="s">
        <v>1975</v>
      </c>
      <c r="J19" s="135">
        <f>SUM(J16:J18)</f>
        <v>559869</v>
      </c>
      <c r="K19" s="135">
        <f t="shared" ref="K19:L19" si="3">SUM(K16:K18)</f>
        <v>44620</v>
      </c>
      <c r="L19" s="135">
        <f t="shared" si="3"/>
        <v>515249</v>
      </c>
    </row>
    <row r="20" spans="1:12" ht="13" x14ac:dyDescent="0.15">
      <c r="A20" s="128" t="s">
        <v>134</v>
      </c>
      <c r="B20" s="128" t="s">
        <v>1979</v>
      </c>
      <c r="C20" s="129">
        <v>3265</v>
      </c>
      <c r="D20" s="129">
        <v>798</v>
      </c>
      <c r="E20" s="129">
        <v>2467</v>
      </c>
      <c r="F20" s="130">
        <v>0.24600000000000002</v>
      </c>
      <c r="G20" s="131">
        <v>1.0049999999999999</v>
      </c>
      <c r="H20" s="128" t="s">
        <v>1975</v>
      </c>
    </row>
    <row r="21" spans="1:12" ht="13" x14ac:dyDescent="0.15">
      <c r="A21" s="128" t="s">
        <v>4</v>
      </c>
      <c r="B21" s="128" t="s">
        <v>1004</v>
      </c>
      <c r="C21" s="129">
        <v>5</v>
      </c>
      <c r="D21" s="129">
        <v>0</v>
      </c>
      <c r="E21" s="129">
        <v>5</v>
      </c>
      <c r="F21" s="130">
        <v>0.17100000000000001</v>
      </c>
      <c r="G21" s="131">
        <v>0.7</v>
      </c>
      <c r="H21" s="128" t="s">
        <v>1980</v>
      </c>
    </row>
    <row r="22" spans="1:12" ht="13" x14ac:dyDescent="0.15">
      <c r="A22" s="128" t="s">
        <v>6</v>
      </c>
      <c r="B22" s="128" t="s">
        <v>1006</v>
      </c>
      <c r="C22" s="129">
        <v>43</v>
      </c>
      <c r="D22" s="129">
        <v>0</v>
      </c>
      <c r="E22" s="129">
        <v>43</v>
      </c>
      <c r="F22" s="130">
        <v>0.17100000000000001</v>
      </c>
      <c r="G22" s="131">
        <v>0.6</v>
      </c>
      <c r="H22" s="128" t="s">
        <v>1980</v>
      </c>
    </row>
    <row r="23" spans="1:12" ht="13" x14ac:dyDescent="0.15">
      <c r="A23" s="128" t="s">
        <v>7</v>
      </c>
      <c r="B23" s="128" t="s">
        <v>1007</v>
      </c>
      <c r="C23" s="129">
        <v>9660</v>
      </c>
      <c r="D23" s="129">
        <v>722</v>
      </c>
      <c r="E23" s="129">
        <v>8938</v>
      </c>
      <c r="F23" s="130">
        <v>0.40600000000000003</v>
      </c>
      <c r="G23" s="131">
        <v>1.425</v>
      </c>
      <c r="H23" s="128" t="s">
        <v>1981</v>
      </c>
      <c r="K23" s="138"/>
    </row>
    <row r="24" spans="1:12" ht="13" x14ac:dyDescent="0.15">
      <c r="A24" s="128" t="s">
        <v>143</v>
      </c>
      <c r="B24" s="128" t="s">
        <v>1982</v>
      </c>
      <c r="C24" s="129">
        <v>1123</v>
      </c>
      <c r="D24" s="129">
        <v>416</v>
      </c>
      <c r="E24" s="129">
        <v>707</v>
      </c>
      <c r="F24" s="130">
        <v>0.24600000000000002</v>
      </c>
      <c r="G24" s="131">
        <v>0.99900000000000011</v>
      </c>
      <c r="H24" s="128" t="s">
        <v>1975</v>
      </c>
    </row>
    <row r="25" spans="1:12" ht="13" x14ac:dyDescent="0.15">
      <c r="A25" s="128" t="s">
        <v>144</v>
      </c>
      <c r="B25" s="128" t="s">
        <v>1983</v>
      </c>
      <c r="C25" s="129">
        <v>822</v>
      </c>
      <c r="D25" s="129">
        <v>2</v>
      </c>
      <c r="E25" s="129">
        <v>820</v>
      </c>
      <c r="F25" s="130">
        <v>3.5999999999999997E-2</v>
      </c>
      <c r="G25" s="131">
        <v>1.2250000000000001</v>
      </c>
      <c r="H25" s="128" t="s">
        <v>1981</v>
      </c>
    </row>
    <row r="26" spans="1:12" ht="13" x14ac:dyDescent="0.15">
      <c r="A26" s="128" t="s">
        <v>148</v>
      </c>
      <c r="B26" s="128" t="s">
        <v>1984</v>
      </c>
      <c r="C26" s="129">
        <v>1247</v>
      </c>
      <c r="D26" s="129">
        <v>254</v>
      </c>
      <c r="E26" s="129">
        <v>993</v>
      </c>
      <c r="F26" s="130">
        <v>0.27100000000000002</v>
      </c>
      <c r="G26" s="131">
        <v>1.2</v>
      </c>
      <c r="H26" s="128" t="s">
        <v>1981</v>
      </c>
    </row>
    <row r="27" spans="1:12" ht="13" x14ac:dyDescent="0.15">
      <c r="A27" s="128" t="s">
        <v>8</v>
      </c>
      <c r="B27" s="128" t="s">
        <v>1985</v>
      </c>
      <c r="C27" s="129">
        <v>6</v>
      </c>
      <c r="D27" s="129">
        <v>0</v>
      </c>
      <c r="E27" s="129">
        <v>6</v>
      </c>
      <c r="F27" s="130">
        <v>1E-3</v>
      </c>
      <c r="G27" s="131">
        <v>0.47799999999999998</v>
      </c>
      <c r="H27" s="128" t="s">
        <v>1980</v>
      </c>
    </row>
    <row r="28" spans="1:12" ht="13" x14ac:dyDescent="0.15">
      <c r="A28" s="128" t="s">
        <v>9</v>
      </c>
      <c r="B28" s="128" t="s">
        <v>1986</v>
      </c>
      <c r="C28" s="129">
        <v>197</v>
      </c>
      <c r="D28" s="129">
        <v>6</v>
      </c>
      <c r="E28" s="129">
        <v>191</v>
      </c>
      <c r="F28" s="130">
        <v>4.1000000000000009E-2</v>
      </c>
      <c r="G28" s="131">
        <v>0.91</v>
      </c>
      <c r="H28" s="128" t="s">
        <v>1980</v>
      </c>
    </row>
    <row r="29" spans="1:12" ht="13" x14ac:dyDescent="0.15">
      <c r="A29" s="128" t="s">
        <v>153</v>
      </c>
      <c r="B29" s="128" t="s">
        <v>1987</v>
      </c>
      <c r="C29" s="129">
        <v>971</v>
      </c>
      <c r="D29" s="129">
        <v>0</v>
      </c>
      <c r="E29" s="129">
        <v>971</v>
      </c>
      <c r="F29" s="130">
        <v>2.4E-2</v>
      </c>
      <c r="G29" s="131">
        <v>0.81699999999999984</v>
      </c>
      <c r="H29" s="128" t="s">
        <v>1988</v>
      </c>
    </row>
    <row r="30" spans="1:12" ht="13" x14ac:dyDescent="0.15">
      <c r="A30" s="128" t="s">
        <v>154</v>
      </c>
      <c r="B30" s="128" t="s">
        <v>1989</v>
      </c>
      <c r="C30" s="129">
        <v>192</v>
      </c>
      <c r="D30" s="129">
        <v>0</v>
      </c>
      <c r="E30" s="129">
        <v>192</v>
      </c>
      <c r="F30" s="130">
        <v>2.4E-2</v>
      </c>
      <c r="G30" s="131">
        <v>0.81699999999999984</v>
      </c>
      <c r="H30" s="128" t="s">
        <v>1988</v>
      </c>
    </row>
    <row r="31" spans="1:12" ht="13" x14ac:dyDescent="0.15">
      <c r="A31" s="128" t="s">
        <v>155</v>
      </c>
      <c r="B31" s="128" t="s">
        <v>1990</v>
      </c>
      <c r="C31" s="129">
        <v>13</v>
      </c>
      <c r="D31" s="129">
        <v>0</v>
      </c>
      <c r="E31" s="129">
        <v>13</v>
      </c>
      <c r="F31" s="130">
        <v>2.4E-2</v>
      </c>
      <c r="G31" s="131">
        <v>0.75800000000000001</v>
      </c>
      <c r="H31" s="128" t="s">
        <v>1988</v>
      </c>
    </row>
    <row r="32" spans="1:12" ht="13" x14ac:dyDescent="0.15">
      <c r="A32" s="128" t="s">
        <v>156</v>
      </c>
      <c r="B32" s="128" t="s">
        <v>1991</v>
      </c>
      <c r="C32" s="129">
        <v>285</v>
      </c>
      <c r="D32" s="129">
        <v>62</v>
      </c>
      <c r="E32" s="129">
        <v>223</v>
      </c>
      <c r="F32" s="130">
        <v>0.315</v>
      </c>
      <c r="G32" s="131">
        <v>1.9730000000000001</v>
      </c>
      <c r="H32" s="128" t="s">
        <v>1980</v>
      </c>
    </row>
    <row r="33" spans="1:8" ht="13" x14ac:dyDescent="0.15">
      <c r="A33" s="128" t="s">
        <v>162</v>
      </c>
      <c r="B33" s="128" t="s">
        <v>1992</v>
      </c>
      <c r="C33" s="129">
        <v>549</v>
      </c>
      <c r="D33" s="129">
        <v>122</v>
      </c>
      <c r="E33" s="129">
        <v>427</v>
      </c>
      <c r="F33" s="130">
        <v>7.3999999999999996E-2</v>
      </c>
      <c r="G33" s="131">
        <v>0.58299999999999996</v>
      </c>
      <c r="H33" s="128" t="s">
        <v>1993</v>
      </c>
    </row>
    <row r="34" spans="1:8" ht="13" x14ac:dyDescent="0.15">
      <c r="A34" s="128" t="s">
        <v>165</v>
      </c>
      <c r="B34" s="128" t="s">
        <v>1994</v>
      </c>
      <c r="C34" s="129">
        <v>156</v>
      </c>
      <c r="D34" s="129">
        <v>2</v>
      </c>
      <c r="E34" s="129">
        <v>154</v>
      </c>
      <c r="F34" s="130">
        <v>7.3999999999999996E-2</v>
      </c>
      <c r="G34" s="131">
        <v>0.58299999999999996</v>
      </c>
      <c r="H34" s="128" t="s">
        <v>1993</v>
      </c>
    </row>
    <row r="35" spans="1:8" ht="13" x14ac:dyDescent="0.15">
      <c r="A35" s="128" t="s">
        <v>11</v>
      </c>
      <c r="B35" s="128" t="s">
        <v>1011</v>
      </c>
      <c r="C35" s="129">
        <v>370</v>
      </c>
      <c r="D35" s="129">
        <v>198</v>
      </c>
      <c r="E35" s="129">
        <v>172</v>
      </c>
      <c r="F35" s="130">
        <v>0.55300000000000005</v>
      </c>
      <c r="G35" s="131">
        <v>1.87</v>
      </c>
      <c r="H35" s="128" t="s">
        <v>1981</v>
      </c>
    </row>
    <row r="36" spans="1:8" ht="13" x14ac:dyDescent="0.15">
      <c r="A36" s="128" t="s">
        <v>168</v>
      </c>
      <c r="B36" s="128" t="s">
        <v>1995</v>
      </c>
      <c r="C36" s="129">
        <v>10</v>
      </c>
      <c r="D36" s="129">
        <v>0</v>
      </c>
      <c r="E36" s="129">
        <v>10</v>
      </c>
      <c r="F36" s="130">
        <v>7.3999999999999996E-2</v>
      </c>
      <c r="G36" s="131">
        <v>0.5</v>
      </c>
      <c r="H36" s="128" t="s">
        <v>1993</v>
      </c>
    </row>
    <row r="37" spans="1:8" ht="13" x14ac:dyDescent="0.15">
      <c r="A37" s="128" t="s">
        <v>169</v>
      </c>
      <c r="B37" s="128" t="s">
        <v>1996</v>
      </c>
      <c r="C37" s="129">
        <v>2</v>
      </c>
      <c r="D37" s="129">
        <v>0</v>
      </c>
      <c r="E37" s="129">
        <v>2</v>
      </c>
      <c r="F37" s="130">
        <v>7.3999999999999996E-2</v>
      </c>
      <c r="G37" s="131">
        <v>0.58299999999999996</v>
      </c>
      <c r="H37" s="128" t="s">
        <v>1993</v>
      </c>
    </row>
    <row r="38" spans="1:8" ht="13" x14ac:dyDescent="0.15">
      <c r="A38" s="128" t="s">
        <v>183</v>
      </c>
      <c r="B38" s="128" t="s">
        <v>1176</v>
      </c>
      <c r="C38" s="129">
        <v>7</v>
      </c>
      <c r="D38" s="129">
        <v>0</v>
      </c>
      <c r="E38" s="129">
        <v>7</v>
      </c>
      <c r="F38" s="130">
        <v>6.9000000000000006E-2</v>
      </c>
      <c r="G38" s="131">
        <v>0.503</v>
      </c>
      <c r="H38" s="128" t="s">
        <v>1993</v>
      </c>
    </row>
    <row r="39" spans="1:8" ht="13" x14ac:dyDescent="0.15">
      <c r="A39" s="128" t="s">
        <v>184</v>
      </c>
      <c r="B39" s="128" t="s">
        <v>1177</v>
      </c>
      <c r="C39" s="129">
        <v>5</v>
      </c>
      <c r="D39" s="129">
        <v>0</v>
      </c>
      <c r="E39" s="129">
        <v>5</v>
      </c>
      <c r="F39" s="130">
        <v>6.9000000000000006E-2</v>
      </c>
      <c r="G39" s="131">
        <v>0.503</v>
      </c>
      <c r="H39" s="128" t="s">
        <v>1993</v>
      </c>
    </row>
    <row r="40" spans="1:8" ht="13" x14ac:dyDescent="0.15">
      <c r="A40" s="128" t="s">
        <v>942</v>
      </c>
      <c r="B40" s="128" t="s">
        <v>953</v>
      </c>
      <c r="C40" s="129">
        <v>11</v>
      </c>
      <c r="D40" s="129">
        <v>0</v>
      </c>
      <c r="E40" s="129">
        <v>11</v>
      </c>
      <c r="F40" s="130">
        <v>60</v>
      </c>
      <c r="G40" s="131">
        <v>400</v>
      </c>
      <c r="H40" s="128" t="s">
        <v>1997</v>
      </c>
    </row>
    <row r="41" spans="1:8" ht="13" x14ac:dyDescent="0.15">
      <c r="A41" s="128" t="s">
        <v>194</v>
      </c>
      <c r="B41" s="128" t="s">
        <v>1998</v>
      </c>
      <c r="C41" s="129">
        <v>200</v>
      </c>
      <c r="D41" s="129">
        <v>0</v>
      </c>
      <c r="E41" s="129">
        <v>200</v>
      </c>
      <c r="F41" s="130">
        <v>0.01</v>
      </c>
      <c r="G41" s="131">
        <v>0.29699999999999999</v>
      </c>
      <c r="H41" s="128" t="s">
        <v>1999</v>
      </c>
    </row>
    <row r="42" spans="1:8" ht="13" x14ac:dyDescent="0.15">
      <c r="A42" s="128" t="s">
        <v>195</v>
      </c>
      <c r="B42" s="128" t="s">
        <v>1998</v>
      </c>
      <c r="C42" s="129">
        <v>6997</v>
      </c>
      <c r="D42" s="129">
        <v>700</v>
      </c>
      <c r="E42" s="129">
        <v>6297</v>
      </c>
      <c r="F42" s="130">
        <v>8.0000000000000002E-3</v>
      </c>
      <c r="G42" s="131">
        <v>0.32500000000000001</v>
      </c>
      <c r="H42" s="128" t="s">
        <v>2000</v>
      </c>
    </row>
    <row r="43" spans="1:8" ht="13" x14ac:dyDescent="0.15">
      <c r="A43" s="128" t="s">
        <v>197</v>
      </c>
      <c r="B43" s="128" t="s">
        <v>2001</v>
      </c>
      <c r="C43" s="129">
        <v>6055</v>
      </c>
      <c r="D43" s="129">
        <v>2940</v>
      </c>
      <c r="E43" s="129">
        <v>3115</v>
      </c>
      <c r="F43" s="130">
        <v>0.28399999999999997</v>
      </c>
      <c r="G43" s="131">
        <v>1.7</v>
      </c>
      <c r="H43" s="128" t="s">
        <v>1981</v>
      </c>
    </row>
    <row r="44" spans="1:8" ht="13" x14ac:dyDescent="0.15">
      <c r="A44" s="128" t="s">
        <v>198</v>
      </c>
      <c r="B44" s="128" t="s">
        <v>2002</v>
      </c>
      <c r="C44" s="129">
        <v>124440</v>
      </c>
      <c r="D44" s="129">
        <v>0</v>
      </c>
      <c r="E44" s="129">
        <v>124440</v>
      </c>
      <c r="F44" s="130">
        <v>2E-3</v>
      </c>
      <c r="G44" s="131">
        <v>1.2E-2</v>
      </c>
      <c r="H44" s="128" t="s">
        <v>2003</v>
      </c>
    </row>
    <row r="45" spans="1:8" ht="13" x14ac:dyDescent="0.15">
      <c r="A45" s="128" t="s">
        <v>199</v>
      </c>
      <c r="B45" s="128" t="s">
        <v>2004</v>
      </c>
      <c r="C45" s="129">
        <v>123984</v>
      </c>
      <c r="D45" s="129">
        <v>0</v>
      </c>
      <c r="E45" s="129">
        <v>123984</v>
      </c>
      <c r="F45" s="130">
        <v>1E-3</v>
      </c>
      <c r="G45" s="131">
        <v>8.0000000000000002E-3</v>
      </c>
      <c r="H45" s="128" t="s">
        <v>2005</v>
      </c>
    </row>
    <row r="46" spans="1:8" ht="13" x14ac:dyDescent="0.15">
      <c r="A46" s="128" t="s">
        <v>202</v>
      </c>
      <c r="B46" s="128" t="s">
        <v>2006</v>
      </c>
      <c r="C46" s="129">
        <v>4</v>
      </c>
      <c r="D46" s="129">
        <v>0</v>
      </c>
      <c r="E46" s="129">
        <v>4</v>
      </c>
      <c r="F46" s="130">
        <v>0.16900000000000001</v>
      </c>
      <c r="G46" s="131">
        <v>1.083</v>
      </c>
      <c r="H46" s="128" t="s">
        <v>1993</v>
      </c>
    </row>
    <row r="47" spans="1:8" ht="13" x14ac:dyDescent="0.15">
      <c r="A47" s="128" t="s">
        <v>205</v>
      </c>
      <c r="B47" s="128" t="s">
        <v>1198</v>
      </c>
      <c r="C47" s="129">
        <v>2042</v>
      </c>
      <c r="D47" s="129">
        <v>513</v>
      </c>
      <c r="E47" s="129">
        <v>1529</v>
      </c>
      <c r="F47" s="130">
        <v>0.188</v>
      </c>
      <c r="G47" s="131">
        <v>0.98299999999999998</v>
      </c>
      <c r="H47" s="128" t="s">
        <v>1980</v>
      </c>
    </row>
    <row r="48" spans="1:8" ht="13" x14ac:dyDescent="0.15">
      <c r="A48" s="128" t="s">
        <v>207</v>
      </c>
      <c r="B48" s="128" t="s">
        <v>2007</v>
      </c>
      <c r="C48" s="129">
        <v>1</v>
      </c>
      <c r="D48" s="129">
        <v>0</v>
      </c>
      <c r="E48" s="129">
        <v>1</v>
      </c>
      <c r="F48" s="130">
        <v>0.312</v>
      </c>
      <c r="G48" s="131">
        <v>1.1499999999999999</v>
      </c>
      <c r="H48" s="128" t="s">
        <v>1980</v>
      </c>
    </row>
    <row r="49" spans="1:8" ht="13" x14ac:dyDescent="0.15">
      <c r="A49" s="128" t="s">
        <v>208</v>
      </c>
      <c r="B49" s="128" t="s">
        <v>2008</v>
      </c>
      <c r="C49" s="129">
        <v>50</v>
      </c>
      <c r="D49" s="129">
        <v>2</v>
      </c>
      <c r="E49" s="129">
        <v>48</v>
      </c>
      <c r="F49" s="130">
        <v>0.37</v>
      </c>
      <c r="G49" s="131">
        <v>1.4830000000000001</v>
      </c>
      <c r="H49" s="128" t="s">
        <v>1980</v>
      </c>
    </row>
    <row r="50" spans="1:8" ht="13" x14ac:dyDescent="0.15">
      <c r="A50" s="128" t="s">
        <v>24</v>
      </c>
      <c r="B50" s="128" t="s">
        <v>2009</v>
      </c>
      <c r="C50" s="129">
        <v>24</v>
      </c>
      <c r="D50" s="129">
        <v>24</v>
      </c>
      <c r="E50" s="129">
        <v>0</v>
      </c>
      <c r="F50" s="130">
        <v>0.26700000000000002</v>
      </c>
      <c r="G50" s="131">
        <v>1.375</v>
      </c>
      <c r="H50" s="128" t="s">
        <v>1975</v>
      </c>
    </row>
    <row r="51" spans="1:8" ht="13" x14ac:dyDescent="0.15">
      <c r="A51" s="128" t="s">
        <v>25</v>
      </c>
      <c r="B51" s="128" t="s">
        <v>2010</v>
      </c>
      <c r="C51" s="129">
        <v>2607</v>
      </c>
      <c r="D51" s="129">
        <v>18</v>
      </c>
      <c r="E51" s="129">
        <v>2589</v>
      </c>
      <c r="F51" s="130">
        <v>5.8999999999999997E-2</v>
      </c>
      <c r="G51" s="131">
        <v>0.36299999999999999</v>
      </c>
      <c r="H51" s="128" t="s">
        <v>1975</v>
      </c>
    </row>
    <row r="52" spans="1:8" ht="13" x14ac:dyDescent="0.15">
      <c r="A52" s="128" t="s">
        <v>26</v>
      </c>
      <c r="B52" s="128" t="s">
        <v>1025</v>
      </c>
      <c r="C52" s="129">
        <v>1</v>
      </c>
      <c r="D52" s="129">
        <v>1</v>
      </c>
      <c r="E52" s="129">
        <v>0</v>
      </c>
      <c r="F52" s="130">
        <v>7.52</v>
      </c>
      <c r="G52" s="131">
        <v>22.1</v>
      </c>
      <c r="H52" s="128" t="s">
        <v>1971</v>
      </c>
    </row>
    <row r="53" spans="1:8" ht="13" x14ac:dyDescent="0.15">
      <c r="A53" s="128" t="s">
        <v>214</v>
      </c>
      <c r="B53" s="128" t="s">
        <v>2011</v>
      </c>
      <c r="C53" s="129">
        <v>7</v>
      </c>
      <c r="D53" s="129">
        <v>0</v>
      </c>
      <c r="E53" s="129">
        <v>7</v>
      </c>
      <c r="F53" s="130">
        <v>0.16900000000000001</v>
      </c>
      <c r="G53" s="131">
        <v>1.083</v>
      </c>
      <c r="H53" s="128" t="s">
        <v>1993</v>
      </c>
    </row>
    <row r="54" spans="1:8" ht="13" x14ac:dyDescent="0.15">
      <c r="A54" s="128" t="s">
        <v>216</v>
      </c>
      <c r="B54" s="128" t="s">
        <v>1208</v>
      </c>
      <c r="C54" s="129">
        <v>1326</v>
      </c>
      <c r="D54" s="129">
        <v>588</v>
      </c>
      <c r="E54" s="129">
        <v>738</v>
      </c>
      <c r="F54" s="130">
        <v>0.188</v>
      </c>
      <c r="G54" s="131">
        <v>0.98299999999999998</v>
      </c>
      <c r="H54" s="128" t="s">
        <v>1980</v>
      </c>
    </row>
    <row r="55" spans="1:8" ht="13" x14ac:dyDescent="0.15">
      <c r="A55" s="128" t="s">
        <v>220</v>
      </c>
      <c r="B55" s="128" t="s">
        <v>2012</v>
      </c>
      <c r="C55" s="129">
        <v>1337</v>
      </c>
      <c r="D55" s="129">
        <v>3</v>
      </c>
      <c r="E55" s="129">
        <v>1334</v>
      </c>
      <c r="F55" s="130">
        <v>0.12</v>
      </c>
      <c r="G55" s="131">
        <v>0.55000000000000004</v>
      </c>
      <c r="H55" s="128" t="s">
        <v>1980</v>
      </c>
    </row>
    <row r="56" spans="1:8" ht="13" x14ac:dyDescent="0.15">
      <c r="A56" s="128" t="s">
        <v>222</v>
      </c>
      <c r="B56" s="128" t="s">
        <v>2013</v>
      </c>
      <c r="C56" s="129">
        <v>9604</v>
      </c>
      <c r="D56" s="129">
        <v>1034</v>
      </c>
      <c r="E56" s="129">
        <v>8570</v>
      </c>
      <c r="F56" s="130">
        <v>0.35699999999999998</v>
      </c>
      <c r="G56" s="131">
        <v>1.4630000000000001</v>
      </c>
      <c r="H56" s="128" t="s">
        <v>1981</v>
      </c>
    </row>
    <row r="57" spans="1:8" ht="13" x14ac:dyDescent="0.15">
      <c r="A57" s="128" t="s">
        <v>234</v>
      </c>
      <c r="B57" s="128" t="s">
        <v>2014</v>
      </c>
      <c r="C57" s="129">
        <v>52</v>
      </c>
      <c r="D57" s="129">
        <v>24</v>
      </c>
      <c r="E57" s="129">
        <v>28</v>
      </c>
      <c r="F57" s="130">
        <v>0.16900000000000001</v>
      </c>
      <c r="G57" s="131">
        <v>0.99</v>
      </c>
      <c r="H57" s="128" t="s">
        <v>1993</v>
      </c>
    </row>
    <row r="58" spans="1:8" ht="13" x14ac:dyDescent="0.15">
      <c r="A58" s="128" t="s">
        <v>238</v>
      </c>
      <c r="B58" s="128" t="s">
        <v>2015</v>
      </c>
      <c r="C58" s="129">
        <v>3059</v>
      </c>
      <c r="D58" s="129">
        <v>606</v>
      </c>
      <c r="E58" s="129">
        <v>2453</v>
      </c>
      <c r="F58" s="130">
        <v>0.188</v>
      </c>
      <c r="G58" s="131">
        <v>0.98299999999999998</v>
      </c>
      <c r="H58" s="128" t="s">
        <v>1980</v>
      </c>
    </row>
    <row r="59" spans="1:8" ht="13" x14ac:dyDescent="0.15">
      <c r="A59" s="128" t="s">
        <v>239</v>
      </c>
      <c r="B59" s="128" t="s">
        <v>2016</v>
      </c>
      <c r="C59" s="129">
        <v>1</v>
      </c>
      <c r="D59" s="129">
        <v>0</v>
      </c>
      <c r="E59" s="129">
        <v>1</v>
      </c>
      <c r="F59" s="130">
        <v>0.17899999999999999</v>
      </c>
      <c r="G59" s="131">
        <v>0.81699999999999984</v>
      </c>
      <c r="H59" s="128" t="s">
        <v>1993</v>
      </c>
    </row>
    <row r="60" spans="1:8" ht="13" x14ac:dyDescent="0.15">
      <c r="A60" s="128" t="s">
        <v>241</v>
      </c>
      <c r="B60" s="128" t="s">
        <v>2017</v>
      </c>
      <c r="C60" s="129">
        <v>580</v>
      </c>
      <c r="D60" s="129">
        <v>113</v>
      </c>
      <c r="E60" s="129">
        <v>467</v>
      </c>
      <c r="F60" s="130">
        <v>0.51400000000000001</v>
      </c>
      <c r="G60" s="131">
        <v>2.85</v>
      </c>
      <c r="H60" s="128" t="s">
        <v>1981</v>
      </c>
    </row>
    <row r="61" spans="1:8" ht="13" x14ac:dyDescent="0.15">
      <c r="A61" s="128" t="s">
        <v>242</v>
      </c>
      <c r="B61" s="128" t="s">
        <v>2018</v>
      </c>
      <c r="C61" s="129">
        <v>4</v>
      </c>
      <c r="D61" s="129">
        <v>0</v>
      </c>
      <c r="E61" s="129">
        <v>4</v>
      </c>
      <c r="F61" s="130">
        <v>0.14599999999999999</v>
      </c>
      <c r="G61" s="131">
        <v>1.083</v>
      </c>
      <c r="H61" s="128" t="s">
        <v>1993</v>
      </c>
    </row>
    <row r="62" spans="1:8" ht="13" x14ac:dyDescent="0.15">
      <c r="A62" s="128" t="s">
        <v>243</v>
      </c>
      <c r="B62" s="128" t="s">
        <v>1244</v>
      </c>
      <c r="C62" s="129">
        <v>887</v>
      </c>
      <c r="D62" s="129">
        <v>60</v>
      </c>
      <c r="E62" s="129">
        <v>827</v>
      </c>
      <c r="F62" s="130">
        <v>0.188</v>
      </c>
      <c r="G62" s="131">
        <v>0.98299999999999998</v>
      </c>
      <c r="H62" s="128" t="s">
        <v>1980</v>
      </c>
    </row>
    <row r="63" spans="1:8" ht="13" x14ac:dyDescent="0.15">
      <c r="A63" s="128" t="s">
        <v>30</v>
      </c>
      <c r="B63" s="128" t="s">
        <v>2019</v>
      </c>
      <c r="C63" s="129">
        <v>1332</v>
      </c>
      <c r="D63" s="129">
        <v>11</v>
      </c>
      <c r="E63" s="129">
        <v>1321</v>
      </c>
      <c r="F63" s="130">
        <v>0.23400000000000001</v>
      </c>
      <c r="G63" s="131">
        <v>1.925</v>
      </c>
      <c r="H63" s="128" t="s">
        <v>1981</v>
      </c>
    </row>
    <row r="64" spans="1:8" ht="13" x14ac:dyDescent="0.15">
      <c r="A64" s="128" t="s">
        <v>31</v>
      </c>
      <c r="B64" s="128" t="s">
        <v>2020</v>
      </c>
      <c r="C64" s="129">
        <v>21</v>
      </c>
      <c r="D64" s="129">
        <v>0</v>
      </c>
      <c r="E64" s="129">
        <v>21</v>
      </c>
      <c r="F64" s="130">
        <v>0.40500000000000003</v>
      </c>
      <c r="G64" s="131">
        <v>1.7130000000000001</v>
      </c>
      <c r="H64" s="128" t="s">
        <v>1981</v>
      </c>
    </row>
    <row r="65" spans="1:8" ht="13" x14ac:dyDescent="0.15">
      <c r="A65" s="128" t="s">
        <v>32</v>
      </c>
      <c r="B65" s="128" t="s">
        <v>2021</v>
      </c>
      <c r="C65" s="129">
        <v>2579</v>
      </c>
      <c r="D65" s="129">
        <v>147</v>
      </c>
      <c r="E65" s="129">
        <v>2432</v>
      </c>
      <c r="F65" s="130">
        <v>0.23400000000000001</v>
      </c>
      <c r="G65" s="131">
        <v>1.925</v>
      </c>
      <c r="H65" s="128" t="s">
        <v>1981</v>
      </c>
    </row>
    <row r="66" spans="1:8" ht="13" x14ac:dyDescent="0.15">
      <c r="A66" s="128" t="s">
        <v>33</v>
      </c>
      <c r="B66" s="128" t="s">
        <v>2022</v>
      </c>
      <c r="C66" s="129">
        <v>494</v>
      </c>
      <c r="D66" s="129">
        <v>138</v>
      </c>
      <c r="E66" s="129">
        <v>356</v>
      </c>
      <c r="F66" s="130">
        <v>0.7</v>
      </c>
      <c r="G66" s="131">
        <v>3.25</v>
      </c>
      <c r="H66" s="128" t="s">
        <v>1981</v>
      </c>
    </row>
    <row r="67" spans="1:8" ht="13" x14ac:dyDescent="0.15">
      <c r="A67" s="128" t="s">
        <v>34</v>
      </c>
      <c r="B67" s="128" t="s">
        <v>2023</v>
      </c>
      <c r="C67" s="129">
        <v>151</v>
      </c>
      <c r="D67" s="129">
        <v>140</v>
      </c>
      <c r="E67" s="129">
        <v>11</v>
      </c>
      <c r="F67" s="130">
        <v>0.23400000000000001</v>
      </c>
      <c r="G67" s="131">
        <v>2.2999999999999998</v>
      </c>
      <c r="H67" s="128" t="s">
        <v>1981</v>
      </c>
    </row>
    <row r="68" spans="1:8" ht="13" x14ac:dyDescent="0.15">
      <c r="A68" s="128" t="s">
        <v>263</v>
      </c>
      <c r="B68" s="128" t="s">
        <v>1272</v>
      </c>
      <c r="C68" s="129">
        <v>36</v>
      </c>
      <c r="D68" s="129">
        <v>0</v>
      </c>
      <c r="E68" s="129">
        <v>36</v>
      </c>
      <c r="F68" s="130">
        <v>0.13200000000000001</v>
      </c>
      <c r="G68" s="131">
        <v>0.46100000000000002</v>
      </c>
      <c r="H68" s="128" t="s">
        <v>2024</v>
      </c>
    </row>
    <row r="69" spans="1:8" ht="13" x14ac:dyDescent="0.15">
      <c r="A69" s="128" t="s">
        <v>36</v>
      </c>
      <c r="B69" s="128" t="s">
        <v>2025</v>
      </c>
      <c r="C69" s="129">
        <v>330</v>
      </c>
      <c r="D69" s="129">
        <v>11</v>
      </c>
      <c r="E69" s="129">
        <v>319</v>
      </c>
      <c r="F69" s="130">
        <v>0.23400000000000001</v>
      </c>
      <c r="G69" s="131">
        <v>1.7749999999999999</v>
      </c>
      <c r="H69" s="128" t="s">
        <v>1981</v>
      </c>
    </row>
    <row r="70" spans="1:8" ht="13" x14ac:dyDescent="0.15">
      <c r="A70" s="128" t="s">
        <v>265</v>
      </c>
      <c r="B70" s="128" t="s">
        <v>1274</v>
      </c>
      <c r="C70" s="129">
        <v>576</v>
      </c>
      <c r="D70" s="129">
        <v>0</v>
      </c>
      <c r="E70" s="129">
        <v>576</v>
      </c>
      <c r="F70" s="130">
        <v>0.10299999999999999</v>
      </c>
      <c r="G70" s="131">
        <v>0.88300000000000001</v>
      </c>
      <c r="H70" s="128" t="s">
        <v>1975</v>
      </c>
    </row>
    <row r="71" spans="1:8" ht="13" x14ac:dyDescent="0.15">
      <c r="A71" s="128" t="s">
        <v>266</v>
      </c>
      <c r="B71" s="128" t="s">
        <v>1275</v>
      </c>
      <c r="C71" s="129">
        <v>947</v>
      </c>
      <c r="D71" s="129">
        <v>16</v>
      </c>
      <c r="E71" s="129">
        <v>931</v>
      </c>
      <c r="F71" s="130">
        <v>0.10299999999999999</v>
      </c>
      <c r="G71" s="131">
        <v>0.88300000000000001</v>
      </c>
      <c r="H71" s="128" t="s">
        <v>1975</v>
      </c>
    </row>
    <row r="72" spans="1:8" ht="13" x14ac:dyDescent="0.15">
      <c r="A72" s="128" t="s">
        <v>267</v>
      </c>
      <c r="B72" s="128" t="s">
        <v>1276</v>
      </c>
      <c r="C72" s="129">
        <v>77</v>
      </c>
      <c r="D72" s="129">
        <v>0</v>
      </c>
      <c r="E72" s="129">
        <v>77</v>
      </c>
      <c r="F72" s="130">
        <v>0.10299999999999999</v>
      </c>
      <c r="G72" s="131">
        <v>0.88300000000000001</v>
      </c>
      <c r="H72" s="128" t="s">
        <v>1975</v>
      </c>
    </row>
    <row r="73" spans="1:8" ht="13" x14ac:dyDescent="0.15">
      <c r="A73" s="128" t="s">
        <v>268</v>
      </c>
      <c r="B73" s="128" t="s">
        <v>1277</v>
      </c>
      <c r="C73" s="129">
        <v>3</v>
      </c>
      <c r="D73" s="129">
        <v>0</v>
      </c>
      <c r="E73" s="129">
        <v>3</v>
      </c>
      <c r="F73" s="130">
        <v>0.10299999999999999</v>
      </c>
      <c r="G73" s="131">
        <v>0.88300000000000001</v>
      </c>
      <c r="H73" s="128" t="s">
        <v>1975</v>
      </c>
    </row>
    <row r="74" spans="1:8" ht="13" x14ac:dyDescent="0.15">
      <c r="A74" s="128" t="s">
        <v>269</v>
      </c>
      <c r="B74" s="128" t="s">
        <v>1278</v>
      </c>
      <c r="C74" s="129">
        <v>2</v>
      </c>
      <c r="D74" s="129">
        <v>0</v>
      </c>
      <c r="E74" s="129">
        <v>2</v>
      </c>
      <c r="F74" s="130">
        <v>0.10299999999999999</v>
      </c>
      <c r="G74" s="131">
        <v>0.88300000000000001</v>
      </c>
      <c r="H74" s="128" t="s">
        <v>1975</v>
      </c>
    </row>
    <row r="75" spans="1:8" ht="13" x14ac:dyDescent="0.15">
      <c r="A75" s="128" t="s">
        <v>37</v>
      </c>
      <c r="B75" s="128" t="s">
        <v>2026</v>
      </c>
      <c r="C75" s="129">
        <v>1684</v>
      </c>
      <c r="D75" s="129">
        <v>135</v>
      </c>
      <c r="E75" s="129">
        <v>1549</v>
      </c>
      <c r="F75" s="130">
        <v>0.23400000000000001</v>
      </c>
      <c r="G75" s="131">
        <v>1.85</v>
      </c>
      <c r="H75" s="128" t="s">
        <v>1981</v>
      </c>
    </row>
    <row r="76" spans="1:8" ht="13" x14ac:dyDescent="0.15">
      <c r="A76" s="128" t="s">
        <v>38</v>
      </c>
      <c r="B76" s="128" t="s">
        <v>2027</v>
      </c>
      <c r="C76" s="129">
        <v>1626</v>
      </c>
      <c r="D76" s="129">
        <v>652</v>
      </c>
      <c r="E76" s="129">
        <v>974</v>
      </c>
      <c r="F76" s="130">
        <v>4.2000000000000003E-2</v>
      </c>
      <c r="G76" s="131">
        <v>1.5</v>
      </c>
      <c r="H76" s="128" t="s">
        <v>1980</v>
      </c>
    </row>
    <row r="77" spans="1:8" ht="13" x14ac:dyDescent="0.15">
      <c r="A77" s="128" t="s">
        <v>39</v>
      </c>
      <c r="B77" s="128" t="s">
        <v>2028</v>
      </c>
      <c r="C77" s="129">
        <v>805</v>
      </c>
      <c r="D77" s="129">
        <v>805</v>
      </c>
      <c r="E77" s="129">
        <v>0</v>
      </c>
      <c r="F77" s="130">
        <v>0.30099999999999999</v>
      </c>
      <c r="G77" s="131">
        <v>2.06</v>
      </c>
      <c r="H77" s="128" t="s">
        <v>1980</v>
      </c>
    </row>
    <row r="78" spans="1:8" ht="13" x14ac:dyDescent="0.15">
      <c r="A78" s="128" t="s">
        <v>271</v>
      </c>
      <c r="B78" s="128" t="s">
        <v>2029</v>
      </c>
      <c r="C78" s="129">
        <v>8545</v>
      </c>
      <c r="D78" s="129">
        <v>2492</v>
      </c>
      <c r="E78" s="129">
        <v>6053</v>
      </c>
      <c r="F78" s="130">
        <v>0.39</v>
      </c>
      <c r="G78" s="131">
        <v>1.98</v>
      </c>
      <c r="H78" s="128" t="s">
        <v>1980</v>
      </c>
    </row>
    <row r="79" spans="1:8" ht="13" x14ac:dyDescent="0.15">
      <c r="A79" s="128" t="s">
        <v>273</v>
      </c>
      <c r="B79" s="128" t="s">
        <v>1284</v>
      </c>
      <c r="C79" s="129">
        <v>344</v>
      </c>
      <c r="D79" s="129">
        <v>218</v>
      </c>
      <c r="E79" s="129">
        <v>126</v>
      </c>
      <c r="F79" s="130">
        <v>0.39</v>
      </c>
      <c r="G79" s="131">
        <v>1.98</v>
      </c>
      <c r="H79" s="128" t="s">
        <v>1980</v>
      </c>
    </row>
    <row r="80" spans="1:8" ht="13" x14ac:dyDescent="0.15">
      <c r="A80" s="128" t="s">
        <v>274</v>
      </c>
      <c r="B80" s="128" t="s">
        <v>2030</v>
      </c>
      <c r="C80" s="129">
        <v>8209</v>
      </c>
      <c r="D80" s="129">
        <v>199</v>
      </c>
      <c r="E80" s="129">
        <v>8010</v>
      </c>
      <c r="F80" s="130">
        <v>0.39</v>
      </c>
      <c r="G80" s="131">
        <v>1.98</v>
      </c>
      <c r="H80" s="128" t="s">
        <v>1980</v>
      </c>
    </row>
    <row r="81" spans="1:8" ht="13" x14ac:dyDescent="0.15">
      <c r="A81" s="128" t="s">
        <v>276</v>
      </c>
      <c r="B81" s="128" t="s">
        <v>2031</v>
      </c>
      <c r="C81" s="129">
        <v>1710</v>
      </c>
      <c r="D81" s="129">
        <v>1014</v>
      </c>
      <c r="E81" s="129">
        <v>696</v>
      </c>
      <c r="F81" s="130">
        <v>0.39</v>
      </c>
      <c r="G81" s="131">
        <v>1.8</v>
      </c>
      <c r="H81" s="128" t="s">
        <v>1980</v>
      </c>
    </row>
    <row r="82" spans="1:8" ht="13" x14ac:dyDescent="0.15">
      <c r="A82" s="128" t="s">
        <v>279</v>
      </c>
      <c r="B82" s="128" t="s">
        <v>2032</v>
      </c>
      <c r="C82" s="129">
        <v>3343</v>
      </c>
      <c r="D82" s="129">
        <v>385</v>
      </c>
      <c r="E82" s="129">
        <v>2958</v>
      </c>
      <c r="F82" s="130">
        <v>9.9000000000000005E-2</v>
      </c>
      <c r="G82" s="131">
        <v>0.435</v>
      </c>
      <c r="H82" s="128" t="s">
        <v>1993</v>
      </c>
    </row>
    <row r="83" spans="1:8" ht="13" x14ac:dyDescent="0.15">
      <c r="A83" s="128" t="s">
        <v>280</v>
      </c>
      <c r="B83" s="128" t="s">
        <v>2033</v>
      </c>
      <c r="C83" s="129">
        <v>4856</v>
      </c>
      <c r="D83" s="129">
        <v>34</v>
      </c>
      <c r="E83" s="129">
        <v>4822</v>
      </c>
      <c r="F83" s="130">
        <v>0.17899999999999999</v>
      </c>
      <c r="G83" s="131">
        <v>0.83799999999999997</v>
      </c>
      <c r="H83" s="128" t="s">
        <v>1975</v>
      </c>
    </row>
    <row r="84" spans="1:8" ht="13" x14ac:dyDescent="0.15">
      <c r="A84" s="128" t="s">
        <v>2034</v>
      </c>
      <c r="B84" s="128" t="s">
        <v>2035</v>
      </c>
      <c r="C84" s="129">
        <v>2</v>
      </c>
      <c r="D84" s="129">
        <v>0</v>
      </c>
      <c r="E84" s="129">
        <v>2</v>
      </c>
      <c r="F84" s="130">
        <v>22.222200000000001</v>
      </c>
      <c r="G84" s="131">
        <v>456</v>
      </c>
      <c r="H84" s="128" t="s">
        <v>1971</v>
      </c>
    </row>
    <row r="85" spans="1:8" ht="13" x14ac:dyDescent="0.15">
      <c r="A85" s="128" t="s">
        <v>289</v>
      </c>
      <c r="B85" s="128" t="s">
        <v>2036</v>
      </c>
      <c r="C85" s="129">
        <v>797</v>
      </c>
      <c r="D85" s="129">
        <v>255</v>
      </c>
      <c r="E85" s="129">
        <v>542</v>
      </c>
      <c r="F85" s="130">
        <v>0.32400000000000001</v>
      </c>
      <c r="G85" s="131">
        <v>1.9470000000000001</v>
      </c>
      <c r="H85" s="128" t="s">
        <v>1980</v>
      </c>
    </row>
    <row r="86" spans="1:8" ht="13" x14ac:dyDescent="0.15">
      <c r="A86" s="128" t="s">
        <v>45</v>
      </c>
      <c r="B86" s="128" t="s">
        <v>2037</v>
      </c>
      <c r="C86" s="129">
        <v>434</v>
      </c>
      <c r="D86" s="129">
        <v>267</v>
      </c>
      <c r="E86" s="129">
        <v>167</v>
      </c>
      <c r="F86" s="130">
        <v>0.22600000000000001</v>
      </c>
      <c r="G86" s="131">
        <v>1.0529999999999999</v>
      </c>
      <c r="H86" s="128" t="s">
        <v>1981</v>
      </c>
    </row>
    <row r="87" spans="1:8" ht="13" x14ac:dyDescent="0.15">
      <c r="A87" s="128" t="s">
        <v>297</v>
      </c>
      <c r="B87" s="128" t="s">
        <v>2038</v>
      </c>
      <c r="C87" s="129">
        <v>12477</v>
      </c>
      <c r="D87" s="129">
        <v>1754</v>
      </c>
      <c r="E87" s="129">
        <v>10723</v>
      </c>
      <c r="F87" s="130">
        <v>0.312</v>
      </c>
      <c r="G87" s="131">
        <v>1.6670000000000003</v>
      </c>
      <c r="H87" s="128" t="s">
        <v>1980</v>
      </c>
    </row>
    <row r="88" spans="1:8" ht="13" x14ac:dyDescent="0.15">
      <c r="A88" s="128" t="s">
        <v>301</v>
      </c>
      <c r="B88" s="128" t="s">
        <v>1311</v>
      </c>
      <c r="C88" s="129">
        <v>1172</v>
      </c>
      <c r="D88" s="129">
        <v>14</v>
      </c>
      <c r="E88" s="129">
        <v>1158</v>
      </c>
      <c r="F88" s="130">
        <v>0.312</v>
      </c>
      <c r="G88" s="131">
        <v>1.67</v>
      </c>
      <c r="H88" s="128" t="s">
        <v>1980</v>
      </c>
    </row>
    <row r="89" spans="1:8" ht="13" x14ac:dyDescent="0.15">
      <c r="A89" s="128" t="s">
        <v>307</v>
      </c>
      <c r="B89" s="128" t="s">
        <v>2039</v>
      </c>
      <c r="C89" s="129">
        <v>6384</v>
      </c>
      <c r="D89" s="129">
        <v>1508</v>
      </c>
      <c r="E89" s="129">
        <v>4876</v>
      </c>
      <c r="F89" s="130">
        <v>0.46300000000000002</v>
      </c>
      <c r="G89" s="131">
        <v>1.86</v>
      </c>
      <c r="H89" s="128" t="s">
        <v>1980</v>
      </c>
    </row>
    <row r="90" spans="1:8" ht="13" x14ac:dyDescent="0.15">
      <c r="A90" s="128" t="s">
        <v>317</v>
      </c>
      <c r="B90" s="128" t="s">
        <v>2040</v>
      </c>
      <c r="C90" s="129">
        <v>1728</v>
      </c>
      <c r="D90" s="129">
        <v>48</v>
      </c>
      <c r="E90" s="129">
        <v>1680</v>
      </c>
      <c r="F90" s="130">
        <v>0.23499999999999999</v>
      </c>
      <c r="G90" s="131">
        <v>0.875</v>
      </c>
      <c r="H90" s="128" t="s">
        <v>1975</v>
      </c>
    </row>
    <row r="91" spans="1:8" ht="13" x14ac:dyDescent="0.15">
      <c r="A91" s="128" t="s">
        <v>318</v>
      </c>
      <c r="B91" s="128" t="s">
        <v>2041</v>
      </c>
      <c r="C91" s="129">
        <v>349</v>
      </c>
      <c r="D91" s="129">
        <v>349</v>
      </c>
      <c r="E91" s="129">
        <v>0</v>
      </c>
      <c r="F91" s="130">
        <v>0.23499999999999999</v>
      </c>
      <c r="G91" s="131">
        <v>0.875</v>
      </c>
      <c r="H91" s="128" t="s">
        <v>1975</v>
      </c>
    </row>
    <row r="92" spans="1:8" ht="13" x14ac:dyDescent="0.15">
      <c r="A92" s="128" t="s">
        <v>319</v>
      </c>
      <c r="B92" s="128" t="s">
        <v>2042</v>
      </c>
      <c r="C92" s="129">
        <v>370</v>
      </c>
      <c r="D92" s="129">
        <v>18</v>
      </c>
      <c r="E92" s="129">
        <v>352</v>
      </c>
      <c r="F92" s="130">
        <v>0.23499999999999999</v>
      </c>
      <c r="G92" s="131">
        <v>0.875</v>
      </c>
      <c r="H92" s="128" t="s">
        <v>1975</v>
      </c>
    </row>
    <row r="93" spans="1:8" ht="13" x14ac:dyDescent="0.15">
      <c r="A93" s="128" t="s">
        <v>47</v>
      </c>
      <c r="B93" s="128" t="s">
        <v>2043</v>
      </c>
      <c r="C93" s="129">
        <v>636</v>
      </c>
      <c r="D93" s="129">
        <v>636</v>
      </c>
      <c r="E93" s="129">
        <v>0</v>
      </c>
      <c r="F93" s="130">
        <v>3.5999999999999997E-2</v>
      </c>
      <c r="G93" s="131">
        <v>0.49</v>
      </c>
      <c r="H93" s="128" t="s">
        <v>1993</v>
      </c>
    </row>
    <row r="94" spans="1:8" ht="13" x14ac:dyDescent="0.15">
      <c r="A94" s="128" t="s">
        <v>48</v>
      </c>
      <c r="B94" s="128" t="s">
        <v>2044</v>
      </c>
      <c r="C94" s="129">
        <v>19</v>
      </c>
      <c r="D94" s="129">
        <v>0</v>
      </c>
      <c r="E94" s="129">
        <v>19</v>
      </c>
      <c r="F94" s="130">
        <v>3.5999999999999997E-2</v>
      </c>
      <c r="G94" s="131">
        <v>0.49</v>
      </c>
      <c r="H94" s="128" t="s">
        <v>1993</v>
      </c>
    </row>
    <row r="95" spans="1:8" ht="13" x14ac:dyDescent="0.15">
      <c r="A95" s="128" t="s">
        <v>49</v>
      </c>
      <c r="B95" s="128" t="s">
        <v>2045</v>
      </c>
      <c r="C95" s="129">
        <v>1043</v>
      </c>
      <c r="D95" s="129">
        <v>350</v>
      </c>
      <c r="E95" s="129">
        <v>693</v>
      </c>
      <c r="F95" s="130">
        <v>3.5999999999999997E-2</v>
      </c>
      <c r="G95" s="131">
        <v>0.49</v>
      </c>
      <c r="H95" s="128" t="s">
        <v>1993</v>
      </c>
    </row>
    <row r="96" spans="1:8" ht="13" x14ac:dyDescent="0.15">
      <c r="A96" s="128" t="s">
        <v>325</v>
      </c>
      <c r="B96" s="128" t="s">
        <v>2046</v>
      </c>
      <c r="C96" s="129">
        <v>4357</v>
      </c>
      <c r="D96" s="129">
        <v>470</v>
      </c>
      <c r="E96" s="129">
        <v>3887</v>
      </c>
      <c r="F96" s="130">
        <v>8.2000000000000017E-2</v>
      </c>
      <c r="G96" s="131">
        <v>0.314</v>
      </c>
      <c r="H96" s="128" t="s">
        <v>1993</v>
      </c>
    </row>
    <row r="97" spans="1:8" ht="13" x14ac:dyDescent="0.15">
      <c r="A97" s="128" t="s">
        <v>51</v>
      </c>
      <c r="B97" s="128" t="s">
        <v>1044</v>
      </c>
      <c r="C97" s="129">
        <v>3656</v>
      </c>
      <c r="D97" s="129">
        <v>8</v>
      </c>
      <c r="E97" s="129">
        <v>3648</v>
      </c>
      <c r="F97" s="130">
        <v>0.11700000000000001</v>
      </c>
      <c r="G97" s="131">
        <v>0.79400000000000004</v>
      </c>
      <c r="H97" s="128" t="s">
        <v>1980</v>
      </c>
    </row>
    <row r="98" spans="1:8" ht="13" x14ac:dyDescent="0.15">
      <c r="A98" s="128" t="s">
        <v>331</v>
      </c>
      <c r="B98" s="128" t="s">
        <v>2047</v>
      </c>
      <c r="C98" s="129">
        <v>978</v>
      </c>
      <c r="D98" s="129">
        <v>362</v>
      </c>
      <c r="E98" s="129">
        <v>616</v>
      </c>
      <c r="F98" s="130">
        <v>5.4000000000000006E-2</v>
      </c>
      <c r="G98" s="131">
        <v>0.41699999999999998</v>
      </c>
      <c r="H98" s="128" t="s">
        <v>1993</v>
      </c>
    </row>
    <row r="99" spans="1:8" ht="13" x14ac:dyDescent="0.15">
      <c r="A99" s="128" t="s">
        <v>332</v>
      </c>
      <c r="B99" s="128" t="s">
        <v>2048</v>
      </c>
      <c r="C99" s="129">
        <v>4</v>
      </c>
      <c r="D99" s="129">
        <v>0</v>
      </c>
      <c r="E99" s="129">
        <v>4</v>
      </c>
      <c r="F99" s="130">
        <v>5.4000000000000006E-2</v>
      </c>
      <c r="G99" s="131">
        <v>0.26700000000000002</v>
      </c>
      <c r="H99" s="128" t="s">
        <v>1993</v>
      </c>
    </row>
    <row r="100" spans="1:8" ht="13" x14ac:dyDescent="0.15">
      <c r="A100" s="128" t="s">
        <v>52</v>
      </c>
      <c r="B100" s="128" t="s">
        <v>1045</v>
      </c>
      <c r="C100" s="129">
        <v>3</v>
      </c>
      <c r="D100" s="129">
        <v>0</v>
      </c>
      <c r="E100" s="129">
        <v>3</v>
      </c>
      <c r="F100" s="130">
        <v>0.35</v>
      </c>
      <c r="G100" s="131">
        <v>1.8</v>
      </c>
      <c r="H100" s="128" t="s">
        <v>1981</v>
      </c>
    </row>
    <row r="101" spans="1:8" ht="13" x14ac:dyDescent="0.15">
      <c r="A101" s="128" t="s">
        <v>54</v>
      </c>
      <c r="B101" s="128" t="s">
        <v>2049</v>
      </c>
      <c r="C101" s="129">
        <v>58</v>
      </c>
      <c r="D101" s="129">
        <v>0</v>
      </c>
      <c r="E101" s="129">
        <v>58</v>
      </c>
      <c r="F101" s="130">
        <v>0.155</v>
      </c>
      <c r="G101" s="131">
        <v>1.125</v>
      </c>
      <c r="H101" s="128" t="s">
        <v>2050</v>
      </c>
    </row>
    <row r="102" spans="1:8" ht="13" x14ac:dyDescent="0.15">
      <c r="A102" s="128" t="s">
        <v>430</v>
      </c>
      <c r="B102" s="128" t="s">
        <v>2051</v>
      </c>
      <c r="C102" s="129">
        <v>178</v>
      </c>
      <c r="D102" s="129">
        <v>0</v>
      </c>
      <c r="E102" s="129">
        <v>178</v>
      </c>
      <c r="F102" s="130">
        <v>0.13200000000000001</v>
      </c>
      <c r="G102" s="131">
        <v>0</v>
      </c>
      <c r="H102" s="128" t="s">
        <v>2024</v>
      </c>
    </row>
    <row r="103" spans="1:8" ht="13" x14ac:dyDescent="0.15">
      <c r="A103" s="128" t="s">
        <v>435</v>
      </c>
      <c r="B103" s="128" t="s">
        <v>2052</v>
      </c>
      <c r="C103" s="129">
        <v>3868</v>
      </c>
      <c r="D103" s="129">
        <v>130</v>
      </c>
      <c r="E103" s="129">
        <v>3738</v>
      </c>
      <c r="F103" s="130">
        <v>0.12300000000000001</v>
      </c>
      <c r="G103" s="131">
        <v>0.91500000000000004</v>
      </c>
      <c r="H103" s="128" t="s">
        <v>1975</v>
      </c>
    </row>
    <row r="104" spans="1:8" ht="13" x14ac:dyDescent="0.15">
      <c r="A104" s="128" t="s">
        <v>437</v>
      </c>
      <c r="B104" s="128" t="s">
        <v>2053</v>
      </c>
      <c r="C104" s="129">
        <v>408</v>
      </c>
      <c r="D104" s="129">
        <v>72</v>
      </c>
      <c r="E104" s="129">
        <v>336</v>
      </c>
      <c r="F104" s="130">
        <v>1.6E-2</v>
      </c>
      <c r="G104" s="131">
        <v>0.12</v>
      </c>
      <c r="H104" s="128" t="s">
        <v>1988</v>
      </c>
    </row>
    <row r="105" spans="1:8" ht="13" x14ac:dyDescent="0.15">
      <c r="A105" s="128" t="s">
        <v>451</v>
      </c>
      <c r="B105" s="128" t="s">
        <v>1448</v>
      </c>
      <c r="C105" s="129">
        <v>1268</v>
      </c>
      <c r="D105" s="129">
        <v>0</v>
      </c>
      <c r="E105" s="129">
        <v>1268</v>
      </c>
      <c r="F105" s="130">
        <v>0.35699999999999998</v>
      </c>
      <c r="G105" s="131">
        <v>1.5</v>
      </c>
      <c r="H105" s="128" t="s">
        <v>1981</v>
      </c>
    </row>
    <row r="106" spans="1:8" ht="13" x14ac:dyDescent="0.15">
      <c r="A106" s="128" t="s">
        <v>55</v>
      </c>
      <c r="B106" s="128" t="s">
        <v>2054</v>
      </c>
      <c r="C106" s="129">
        <v>576</v>
      </c>
      <c r="D106" s="129">
        <v>0</v>
      </c>
      <c r="E106" s="129">
        <v>576</v>
      </c>
      <c r="F106" s="130">
        <v>0.41399999999999998</v>
      </c>
      <c r="G106" s="131">
        <v>1.9069999999999998</v>
      </c>
      <c r="H106" s="128" t="s">
        <v>1980</v>
      </c>
    </row>
    <row r="107" spans="1:8" ht="13" x14ac:dyDescent="0.15">
      <c r="A107" s="128" t="s">
        <v>461</v>
      </c>
      <c r="B107" s="128" t="s">
        <v>2055</v>
      </c>
      <c r="C107" s="129">
        <v>8</v>
      </c>
      <c r="D107" s="129">
        <v>4</v>
      </c>
      <c r="E107" s="129">
        <v>4</v>
      </c>
      <c r="F107" s="130">
        <v>0.59199999999999997</v>
      </c>
      <c r="G107" s="131">
        <v>3.0750000000000002</v>
      </c>
      <c r="H107" s="128" t="s">
        <v>1981</v>
      </c>
    </row>
    <row r="108" spans="1:8" ht="13" x14ac:dyDescent="0.15">
      <c r="A108" s="128" t="s">
        <v>462</v>
      </c>
      <c r="B108" s="128" t="s">
        <v>2056</v>
      </c>
      <c r="C108" s="129">
        <v>1343</v>
      </c>
      <c r="D108" s="129">
        <v>372</v>
      </c>
      <c r="E108" s="129">
        <v>971</v>
      </c>
      <c r="F108" s="130">
        <v>0.59199999999999997</v>
      </c>
      <c r="G108" s="131">
        <v>3.125</v>
      </c>
      <c r="H108" s="128" t="s">
        <v>1981</v>
      </c>
    </row>
    <row r="109" spans="1:8" ht="13" x14ac:dyDescent="0.15">
      <c r="A109" s="128" t="s">
        <v>463</v>
      </c>
      <c r="B109" s="128" t="s">
        <v>2057</v>
      </c>
      <c r="C109" s="129">
        <v>6982</v>
      </c>
      <c r="D109" s="129">
        <v>548</v>
      </c>
      <c r="E109" s="129">
        <v>6434</v>
      </c>
      <c r="F109" s="130">
        <v>0.56399999999999995</v>
      </c>
      <c r="G109" s="131">
        <v>3.1</v>
      </c>
      <c r="H109" s="128" t="s">
        <v>1981</v>
      </c>
    </row>
    <row r="110" spans="1:8" ht="13" x14ac:dyDescent="0.15">
      <c r="A110" s="128" t="s">
        <v>511</v>
      </c>
      <c r="B110" s="128" t="s">
        <v>1507</v>
      </c>
      <c r="C110" s="129">
        <v>1262</v>
      </c>
      <c r="D110" s="129">
        <v>0</v>
      </c>
      <c r="E110" s="129">
        <v>1262</v>
      </c>
      <c r="F110" s="130">
        <v>4.3999999999999997E-2</v>
      </c>
      <c r="G110" s="131">
        <v>0.21</v>
      </c>
      <c r="H110" s="128" t="s">
        <v>1966</v>
      </c>
    </row>
    <row r="111" spans="1:8" ht="13" x14ac:dyDescent="0.15">
      <c r="A111" s="128" t="s">
        <v>512</v>
      </c>
      <c r="B111" s="128" t="s">
        <v>2058</v>
      </c>
      <c r="C111" s="129">
        <v>1262</v>
      </c>
      <c r="D111" s="129">
        <v>0</v>
      </c>
      <c r="E111" s="129">
        <v>1262</v>
      </c>
      <c r="F111" s="130">
        <v>2.1000000000000001E-2</v>
      </c>
      <c r="G111" s="131">
        <v>0.36</v>
      </c>
      <c r="H111" s="128" t="s">
        <v>1966</v>
      </c>
    </row>
    <row r="112" spans="1:8" ht="13" x14ac:dyDescent="0.15">
      <c r="A112" s="128" t="s">
        <v>513</v>
      </c>
      <c r="B112" s="128" t="s">
        <v>1509</v>
      </c>
      <c r="C112" s="129">
        <v>1377</v>
      </c>
      <c r="D112" s="129">
        <v>0</v>
      </c>
      <c r="E112" s="129">
        <v>1377</v>
      </c>
      <c r="F112" s="130">
        <v>4.3999999999999997E-2</v>
      </c>
      <c r="G112" s="131">
        <v>0.37</v>
      </c>
      <c r="H112" s="128" t="s">
        <v>1966</v>
      </c>
    </row>
    <row r="113" spans="1:8" ht="13" x14ac:dyDescent="0.15">
      <c r="A113" s="128" t="s">
        <v>695</v>
      </c>
      <c r="B113" s="128" t="s">
        <v>1709</v>
      </c>
      <c r="C113" s="129">
        <v>144</v>
      </c>
      <c r="D113" s="129">
        <v>0</v>
      </c>
      <c r="E113" s="129">
        <v>144</v>
      </c>
      <c r="F113" s="130">
        <v>9.6000000000000002E-2</v>
      </c>
      <c r="G113" s="131">
        <v>1.1160000000000001</v>
      </c>
      <c r="H113" s="128" t="s">
        <v>1975</v>
      </c>
    </row>
    <row r="114" spans="1:8" ht="13" x14ac:dyDescent="0.15">
      <c r="A114" s="128" t="s">
        <v>696</v>
      </c>
      <c r="B114" s="128" t="s">
        <v>1710</v>
      </c>
      <c r="C114" s="129">
        <v>2</v>
      </c>
      <c r="D114" s="129">
        <v>0</v>
      </c>
      <c r="E114" s="129">
        <v>2</v>
      </c>
      <c r="F114" s="130">
        <v>9.6000000000000002E-2</v>
      </c>
      <c r="G114" s="131">
        <v>1.125</v>
      </c>
      <c r="H114" s="128" t="s">
        <v>1975</v>
      </c>
    </row>
    <row r="115" spans="1:8" ht="13" x14ac:dyDescent="0.15">
      <c r="A115" s="128" t="s">
        <v>697</v>
      </c>
      <c r="B115" s="128" t="s">
        <v>2059</v>
      </c>
      <c r="C115" s="129">
        <v>12</v>
      </c>
      <c r="D115" s="129">
        <v>0</v>
      </c>
      <c r="E115" s="129">
        <v>12</v>
      </c>
      <c r="F115" s="130">
        <v>0.14699999999999999</v>
      </c>
      <c r="G115" s="131">
        <v>1.125</v>
      </c>
      <c r="H115" s="128" t="s">
        <v>1993</v>
      </c>
    </row>
    <row r="116" spans="1:8" ht="13" x14ac:dyDescent="0.15">
      <c r="A116" s="128" t="s">
        <v>699</v>
      </c>
      <c r="B116" s="128" t="s">
        <v>1713</v>
      </c>
      <c r="C116" s="129">
        <v>1</v>
      </c>
      <c r="D116" s="129">
        <v>0</v>
      </c>
      <c r="E116" s="129">
        <v>1</v>
      </c>
      <c r="F116" s="130">
        <v>9.6000000000000002E-2</v>
      </c>
      <c r="G116" s="131">
        <v>1.125</v>
      </c>
      <c r="H116" s="128" t="s">
        <v>1975</v>
      </c>
    </row>
    <row r="117" spans="1:8" ht="13" x14ac:dyDescent="0.15">
      <c r="A117" s="128" t="s">
        <v>939</v>
      </c>
      <c r="B117" s="128" t="s">
        <v>956</v>
      </c>
      <c r="C117" s="129">
        <v>39</v>
      </c>
      <c r="D117" s="129">
        <v>0</v>
      </c>
      <c r="E117" s="129">
        <v>39</v>
      </c>
      <c r="F117" s="130">
        <v>0.01</v>
      </c>
      <c r="G117" s="131">
        <v>0.17</v>
      </c>
      <c r="H117" s="128" t="s">
        <v>2060</v>
      </c>
    </row>
    <row r="118" spans="1:8" ht="13" x14ac:dyDescent="0.15">
      <c r="A118" s="128" t="s">
        <v>938</v>
      </c>
      <c r="B118" s="128" t="s">
        <v>957</v>
      </c>
      <c r="C118" s="129">
        <v>21</v>
      </c>
      <c r="D118" s="129">
        <v>0</v>
      </c>
      <c r="E118" s="129">
        <v>21</v>
      </c>
      <c r="F118" s="130">
        <v>0.01</v>
      </c>
      <c r="G118" s="131">
        <v>0.17</v>
      </c>
      <c r="H118" s="128" t="s">
        <v>2060</v>
      </c>
    </row>
    <row r="119" spans="1:8" ht="13" x14ac:dyDescent="0.15">
      <c r="A119" s="128" t="s">
        <v>937</v>
      </c>
      <c r="B119" s="128" t="s">
        <v>957</v>
      </c>
      <c r="C119" s="129">
        <v>27</v>
      </c>
      <c r="D119" s="129">
        <v>0</v>
      </c>
      <c r="E119" s="129">
        <v>27</v>
      </c>
      <c r="F119" s="130">
        <v>8.9999999999999993E-3</v>
      </c>
      <c r="G119" s="131">
        <v>0.13500000000000001</v>
      </c>
      <c r="H119" s="128" t="s">
        <v>2061</v>
      </c>
    </row>
    <row r="120" spans="1:8" ht="13" x14ac:dyDescent="0.15">
      <c r="A120" s="128" t="s">
        <v>710</v>
      </c>
      <c r="B120" s="128" t="s">
        <v>2062</v>
      </c>
      <c r="C120" s="129">
        <v>3151</v>
      </c>
      <c r="D120" s="129">
        <v>122</v>
      </c>
      <c r="E120" s="129">
        <v>3029</v>
      </c>
      <c r="F120" s="130">
        <v>0.17899999999999999</v>
      </c>
      <c r="G120" s="131">
        <v>0.83799999999999997</v>
      </c>
      <c r="H120" s="128" t="s">
        <v>1975</v>
      </c>
    </row>
    <row r="121" spans="1:8" ht="13" x14ac:dyDescent="0.15">
      <c r="A121" s="128" t="s">
        <v>712</v>
      </c>
      <c r="B121" s="128" t="s">
        <v>2063</v>
      </c>
      <c r="C121" s="129">
        <v>2</v>
      </c>
      <c r="D121" s="129">
        <v>2</v>
      </c>
      <c r="E121" s="129">
        <v>0</v>
      </c>
      <c r="F121" s="130">
        <v>8.2000000000000017E-2</v>
      </c>
      <c r="G121" s="131">
        <v>0.66700000000000004</v>
      </c>
      <c r="H121" s="128" t="s">
        <v>1993</v>
      </c>
    </row>
    <row r="122" spans="1:8" ht="13" x14ac:dyDescent="0.15">
      <c r="A122" s="128" t="s">
        <v>715</v>
      </c>
      <c r="B122" s="128" t="s">
        <v>2064</v>
      </c>
      <c r="C122" s="129">
        <v>6</v>
      </c>
      <c r="D122" s="129">
        <v>0</v>
      </c>
      <c r="E122" s="129">
        <v>6</v>
      </c>
      <c r="F122" s="130">
        <v>8.2000000000000017E-2</v>
      </c>
      <c r="G122" s="131">
        <v>0.66700000000000004</v>
      </c>
      <c r="H122" s="128" t="s">
        <v>1993</v>
      </c>
    </row>
    <row r="123" spans="1:8" ht="13" x14ac:dyDescent="0.15">
      <c r="A123" s="128" t="s">
        <v>717</v>
      </c>
      <c r="B123" s="128" t="s">
        <v>2065</v>
      </c>
      <c r="C123" s="129">
        <v>10</v>
      </c>
      <c r="D123" s="129">
        <v>0</v>
      </c>
      <c r="E123" s="129">
        <v>10</v>
      </c>
      <c r="F123" s="130">
        <v>8.2000000000000017E-2</v>
      </c>
      <c r="G123" s="131">
        <v>0.66700000000000004</v>
      </c>
      <c r="H123" s="128" t="s">
        <v>1993</v>
      </c>
    </row>
    <row r="124" spans="1:8" ht="13" x14ac:dyDescent="0.15">
      <c r="A124" s="128" t="s">
        <v>719</v>
      </c>
      <c r="B124" s="128" t="s">
        <v>2066</v>
      </c>
      <c r="C124" s="129">
        <v>1</v>
      </c>
      <c r="D124" s="129">
        <v>0</v>
      </c>
      <c r="E124" s="129">
        <v>1</v>
      </c>
      <c r="F124" s="130">
        <v>4.1000000000000009E-2</v>
      </c>
      <c r="G124" s="131">
        <v>0.29499999999999998</v>
      </c>
      <c r="H124" s="128" t="s">
        <v>1993</v>
      </c>
    </row>
    <row r="125" spans="1:8" ht="13" x14ac:dyDescent="0.15">
      <c r="A125" s="128" t="s">
        <v>720</v>
      </c>
      <c r="B125" s="128" t="s">
        <v>2067</v>
      </c>
      <c r="C125" s="129">
        <v>2089</v>
      </c>
      <c r="D125" s="129">
        <v>14</v>
      </c>
      <c r="E125" s="129">
        <v>2075</v>
      </c>
      <c r="F125" s="130">
        <v>4.1000000000000009E-2</v>
      </c>
      <c r="G125" s="131">
        <v>0.29499999999999998</v>
      </c>
      <c r="H125" s="128" t="s">
        <v>1993</v>
      </c>
    </row>
    <row r="126" spans="1:8" ht="13" x14ac:dyDescent="0.15">
      <c r="A126" s="128" t="s">
        <v>723</v>
      </c>
      <c r="B126" s="128" t="s">
        <v>2068</v>
      </c>
      <c r="C126" s="129">
        <v>120</v>
      </c>
      <c r="D126" s="129">
        <v>0</v>
      </c>
      <c r="E126" s="129">
        <v>120</v>
      </c>
      <c r="F126" s="130">
        <v>3.4000000000000002E-2</v>
      </c>
      <c r="G126" s="131">
        <v>0.28999999999999998</v>
      </c>
      <c r="H126" s="128" t="s">
        <v>1993</v>
      </c>
    </row>
    <row r="127" spans="1:8" ht="13" x14ac:dyDescent="0.15">
      <c r="A127" s="128" t="s">
        <v>724</v>
      </c>
      <c r="B127" s="128" t="s">
        <v>2069</v>
      </c>
      <c r="C127" s="129">
        <v>45</v>
      </c>
      <c r="D127" s="129">
        <v>45</v>
      </c>
      <c r="E127" s="129">
        <v>0</v>
      </c>
      <c r="F127" s="130">
        <v>4.1000000000000009E-2</v>
      </c>
      <c r="G127" s="131">
        <v>0.29499999999999998</v>
      </c>
      <c r="H127" s="128" t="s">
        <v>1993</v>
      </c>
    </row>
    <row r="128" spans="1:8" ht="13" x14ac:dyDescent="0.15">
      <c r="A128" s="128" t="s">
        <v>726</v>
      </c>
      <c r="B128" s="128" t="s">
        <v>2070</v>
      </c>
      <c r="C128" s="129">
        <v>2335</v>
      </c>
      <c r="D128" s="129">
        <v>239</v>
      </c>
      <c r="E128" s="129">
        <v>2096</v>
      </c>
      <c r="F128" s="130">
        <v>4.1000000000000009E-2</v>
      </c>
      <c r="G128" s="131">
        <v>0.29499999999999998</v>
      </c>
      <c r="H128" s="128" t="s">
        <v>1993</v>
      </c>
    </row>
    <row r="129" spans="1:8" ht="13" x14ac:dyDescent="0.15">
      <c r="A129" s="128" t="s">
        <v>728</v>
      </c>
      <c r="B129" s="128" t="s">
        <v>2071</v>
      </c>
      <c r="C129" s="129">
        <v>2237</v>
      </c>
      <c r="D129" s="129">
        <v>0</v>
      </c>
      <c r="E129" s="129">
        <v>2237</v>
      </c>
      <c r="F129" s="130">
        <v>4.1000000000000009E-2</v>
      </c>
      <c r="G129" s="131">
        <v>0.29499999999999998</v>
      </c>
      <c r="H129" s="128" t="s">
        <v>1993</v>
      </c>
    </row>
    <row r="130" spans="1:8" ht="13" x14ac:dyDescent="0.15">
      <c r="A130" s="128" t="s">
        <v>57</v>
      </c>
      <c r="B130" s="128" t="s">
        <v>2072</v>
      </c>
      <c r="C130" s="129">
        <v>6378</v>
      </c>
      <c r="D130" s="129">
        <v>614</v>
      </c>
      <c r="E130" s="129">
        <v>5764</v>
      </c>
      <c r="F130" s="130">
        <v>0.371</v>
      </c>
      <c r="G130" s="131">
        <v>1.75</v>
      </c>
      <c r="H130" s="128" t="s">
        <v>1981</v>
      </c>
    </row>
    <row r="131" spans="1:8" ht="13" x14ac:dyDescent="0.15">
      <c r="A131" s="128" t="s">
        <v>735</v>
      </c>
      <c r="B131" s="128" t="s">
        <v>2073</v>
      </c>
      <c r="C131" s="129">
        <v>2548</v>
      </c>
      <c r="D131" s="129">
        <v>2</v>
      </c>
      <c r="E131" s="129">
        <v>2546</v>
      </c>
      <c r="F131" s="130">
        <v>7.9000000000000001E-2</v>
      </c>
      <c r="G131" s="131">
        <v>0.51200000000000001</v>
      </c>
      <c r="H131" s="128" t="s">
        <v>1993</v>
      </c>
    </row>
    <row r="132" spans="1:8" ht="13" x14ac:dyDescent="0.15">
      <c r="A132" s="128" t="s">
        <v>737</v>
      </c>
      <c r="B132" s="128" t="s">
        <v>2074</v>
      </c>
      <c r="C132" s="129">
        <v>743</v>
      </c>
      <c r="D132" s="129">
        <v>0</v>
      </c>
      <c r="E132" s="129">
        <v>743</v>
      </c>
      <c r="F132" s="130">
        <v>7.9000000000000001E-2</v>
      </c>
      <c r="G132" s="131">
        <v>0.499</v>
      </c>
      <c r="H132" s="128" t="s">
        <v>1993</v>
      </c>
    </row>
    <row r="133" spans="1:8" ht="13" x14ac:dyDescent="0.15">
      <c r="A133" s="128" t="s">
        <v>738</v>
      </c>
      <c r="B133" s="128" t="s">
        <v>2075</v>
      </c>
      <c r="C133" s="129">
        <v>1016</v>
      </c>
      <c r="D133" s="129">
        <v>360</v>
      </c>
      <c r="E133" s="129">
        <v>656</v>
      </c>
      <c r="F133" s="130">
        <v>7.9000000000000001E-2</v>
      </c>
      <c r="G133" s="131">
        <v>0.56399999999999995</v>
      </c>
      <c r="H133" s="128" t="s">
        <v>1993</v>
      </c>
    </row>
    <row r="134" spans="1:8" ht="13" x14ac:dyDescent="0.15">
      <c r="A134" s="128" t="s">
        <v>739</v>
      </c>
      <c r="B134" s="128" t="s">
        <v>2076</v>
      </c>
      <c r="C134" s="129">
        <v>1</v>
      </c>
      <c r="D134" s="129">
        <v>0</v>
      </c>
      <c r="E134" s="129">
        <v>1</v>
      </c>
      <c r="F134" s="130">
        <v>7.9000000000000001E-2</v>
      </c>
      <c r="G134" s="131">
        <v>0.44500000000000001</v>
      </c>
      <c r="H134" s="128" t="s">
        <v>1993</v>
      </c>
    </row>
    <row r="135" spans="1:8" ht="13" x14ac:dyDescent="0.15">
      <c r="A135" s="128" t="s">
        <v>740</v>
      </c>
      <c r="B135" s="128" t="s">
        <v>2077</v>
      </c>
      <c r="C135" s="129">
        <v>1</v>
      </c>
      <c r="D135" s="129">
        <v>0</v>
      </c>
      <c r="E135" s="129">
        <v>1</v>
      </c>
      <c r="F135" s="130">
        <v>0.60699999999999998</v>
      </c>
      <c r="G135" s="131">
        <v>2</v>
      </c>
      <c r="H135" s="128" t="s">
        <v>1981</v>
      </c>
    </row>
    <row r="136" spans="1:8" ht="13" x14ac:dyDescent="0.15">
      <c r="A136" s="128" t="s">
        <v>741</v>
      </c>
      <c r="B136" s="128" t="s">
        <v>2078</v>
      </c>
      <c r="C136" s="129">
        <v>829</v>
      </c>
      <c r="D136" s="129">
        <v>352</v>
      </c>
      <c r="E136" s="129">
        <v>477</v>
      </c>
      <c r="F136" s="130">
        <v>0.60699999999999998</v>
      </c>
      <c r="G136" s="131">
        <v>2</v>
      </c>
      <c r="H136" s="128" t="s">
        <v>1981</v>
      </c>
    </row>
    <row r="137" spans="1:8" ht="13" x14ac:dyDescent="0.15">
      <c r="A137" s="128" t="s">
        <v>742</v>
      </c>
      <c r="B137" s="128" t="s">
        <v>2079</v>
      </c>
      <c r="C137" s="129">
        <v>917</v>
      </c>
      <c r="D137" s="129">
        <v>365</v>
      </c>
      <c r="E137" s="129">
        <v>552</v>
      </c>
      <c r="F137" s="130">
        <v>0.60699999999999998</v>
      </c>
      <c r="G137" s="131">
        <v>2</v>
      </c>
      <c r="H137" s="128" t="s">
        <v>1981</v>
      </c>
    </row>
    <row r="138" spans="1:8" ht="13" x14ac:dyDescent="0.15">
      <c r="A138" s="128" t="s">
        <v>746</v>
      </c>
      <c r="B138" s="128" t="s">
        <v>2080</v>
      </c>
      <c r="C138" s="129">
        <v>2491</v>
      </c>
      <c r="D138" s="129">
        <v>408</v>
      </c>
      <c r="E138" s="129">
        <v>2083</v>
      </c>
      <c r="F138" s="130">
        <v>0.312</v>
      </c>
      <c r="G138" s="131">
        <v>2.15</v>
      </c>
      <c r="H138" s="128" t="s">
        <v>1980</v>
      </c>
    </row>
    <row r="139" spans="1:8" ht="13" x14ac:dyDescent="0.15">
      <c r="A139" s="128" t="s">
        <v>761</v>
      </c>
      <c r="B139" s="128" t="s">
        <v>1781</v>
      </c>
      <c r="C139" s="129">
        <v>11</v>
      </c>
      <c r="D139" s="129">
        <v>0</v>
      </c>
      <c r="E139" s="129">
        <v>11</v>
      </c>
      <c r="F139" s="130">
        <v>4.7E-2</v>
      </c>
      <c r="G139" s="131">
        <v>0.433</v>
      </c>
      <c r="H139" s="128" t="s">
        <v>1993</v>
      </c>
    </row>
    <row r="140" spans="1:8" ht="13" x14ac:dyDescent="0.15">
      <c r="A140" s="128" t="s">
        <v>58</v>
      </c>
      <c r="B140" s="128" t="s">
        <v>1052</v>
      </c>
      <c r="C140" s="129">
        <v>1247</v>
      </c>
      <c r="D140" s="129">
        <v>1</v>
      </c>
      <c r="E140" s="129">
        <v>1246</v>
      </c>
      <c r="F140" s="130">
        <v>0.40300000000000002</v>
      </c>
      <c r="G140" s="131">
        <v>2.2400000000000002</v>
      </c>
      <c r="H140" s="128" t="s">
        <v>1981</v>
      </c>
    </row>
    <row r="141" spans="1:8" ht="13" x14ac:dyDescent="0.15">
      <c r="A141" s="128" t="s">
        <v>766</v>
      </c>
      <c r="B141" s="128" t="s">
        <v>2081</v>
      </c>
      <c r="C141" s="129">
        <v>662</v>
      </c>
      <c r="D141" s="129">
        <v>130</v>
      </c>
      <c r="E141" s="129">
        <v>532</v>
      </c>
      <c r="F141" s="130">
        <v>0.27100000000000002</v>
      </c>
      <c r="G141" s="131">
        <v>1.3530000000000002</v>
      </c>
      <c r="H141" s="128" t="s">
        <v>1980</v>
      </c>
    </row>
    <row r="142" spans="1:8" ht="13" x14ac:dyDescent="0.15">
      <c r="A142" s="128" t="s">
        <v>936</v>
      </c>
      <c r="B142" s="128" t="s">
        <v>958</v>
      </c>
      <c r="C142" s="129">
        <v>487</v>
      </c>
      <c r="D142" s="129">
        <v>0</v>
      </c>
      <c r="E142" s="129">
        <v>487</v>
      </c>
      <c r="F142" s="130">
        <v>0.48199999999999998</v>
      </c>
      <c r="G142" s="131">
        <v>2</v>
      </c>
      <c r="H142" s="128" t="s">
        <v>1971</v>
      </c>
    </row>
    <row r="143" spans="1:8" ht="13" x14ac:dyDescent="0.15">
      <c r="A143" s="128" t="s">
        <v>935</v>
      </c>
      <c r="B143" s="128" t="s">
        <v>959</v>
      </c>
      <c r="C143" s="129">
        <v>413</v>
      </c>
      <c r="D143" s="129">
        <v>0</v>
      </c>
      <c r="E143" s="129">
        <v>413</v>
      </c>
      <c r="F143" s="130">
        <v>0.48199999999999998</v>
      </c>
      <c r="G143" s="131">
        <v>2</v>
      </c>
      <c r="H143" s="128" t="s">
        <v>1971</v>
      </c>
    </row>
    <row r="144" spans="1:8" ht="13" x14ac:dyDescent="0.15">
      <c r="A144" s="128" t="s">
        <v>770</v>
      </c>
      <c r="B144" s="128" t="s">
        <v>2082</v>
      </c>
      <c r="C144" s="129">
        <v>2430</v>
      </c>
      <c r="D144" s="129">
        <v>402</v>
      </c>
      <c r="E144" s="129">
        <v>2028</v>
      </c>
      <c r="F144" s="130">
        <v>0.40100000000000002</v>
      </c>
      <c r="G144" s="131">
        <v>1.5629999999999997</v>
      </c>
      <c r="H144" s="128" t="s">
        <v>1980</v>
      </c>
    </row>
    <row r="145" spans="1:8" ht="13" x14ac:dyDescent="0.15">
      <c r="A145" s="128" t="s">
        <v>772</v>
      </c>
      <c r="B145" s="128" t="s">
        <v>1794</v>
      </c>
      <c r="C145" s="129">
        <v>2</v>
      </c>
      <c r="D145" s="129">
        <v>1</v>
      </c>
      <c r="E145" s="129">
        <v>1</v>
      </c>
      <c r="F145" s="130">
        <v>0.40100000000000002</v>
      </c>
      <c r="G145" s="131">
        <v>1.5629999999999997</v>
      </c>
      <c r="H145" s="128" t="s">
        <v>1980</v>
      </c>
    </row>
    <row r="146" spans="1:8" ht="13" x14ac:dyDescent="0.15">
      <c r="A146" s="128" t="s">
        <v>773</v>
      </c>
      <c r="B146" s="128" t="s">
        <v>2083</v>
      </c>
      <c r="C146" s="129">
        <v>3783</v>
      </c>
      <c r="D146" s="129">
        <v>365</v>
      </c>
      <c r="E146" s="129">
        <v>3418</v>
      </c>
      <c r="F146" s="130">
        <v>0.379</v>
      </c>
      <c r="G146" s="131">
        <v>1.5580000000000001</v>
      </c>
      <c r="H146" s="128" t="s">
        <v>1980</v>
      </c>
    </row>
    <row r="147" spans="1:8" ht="13" x14ac:dyDescent="0.15">
      <c r="A147" s="128" t="s">
        <v>775</v>
      </c>
      <c r="B147" s="128" t="s">
        <v>1797</v>
      </c>
      <c r="C147" s="129">
        <v>2</v>
      </c>
      <c r="D147" s="129">
        <v>1</v>
      </c>
      <c r="E147" s="129">
        <v>1</v>
      </c>
      <c r="F147" s="130">
        <v>0.40100000000000002</v>
      </c>
      <c r="G147" s="131">
        <v>1.5629999999999997</v>
      </c>
      <c r="H147" s="128" t="s">
        <v>1980</v>
      </c>
    </row>
    <row r="148" spans="1:8" ht="13" x14ac:dyDescent="0.15">
      <c r="A148" s="128" t="s">
        <v>776</v>
      </c>
      <c r="B148" s="128" t="s">
        <v>2084</v>
      </c>
      <c r="C148" s="129">
        <v>7636</v>
      </c>
      <c r="D148" s="129">
        <v>1117</v>
      </c>
      <c r="E148" s="129">
        <v>6519</v>
      </c>
      <c r="F148" s="130">
        <v>0.40100000000000002</v>
      </c>
      <c r="G148" s="131">
        <v>1.5629999999999997</v>
      </c>
      <c r="H148" s="128" t="s">
        <v>1980</v>
      </c>
    </row>
    <row r="149" spans="1:8" ht="13" x14ac:dyDescent="0.15">
      <c r="A149" s="128" t="s">
        <v>778</v>
      </c>
      <c r="B149" s="128" t="s">
        <v>2085</v>
      </c>
      <c r="C149" s="129">
        <v>515</v>
      </c>
      <c r="D149" s="129">
        <v>36</v>
      </c>
      <c r="E149" s="129">
        <v>479</v>
      </c>
      <c r="F149" s="130">
        <v>0.31</v>
      </c>
      <c r="G149" s="131">
        <v>1.25</v>
      </c>
      <c r="H149" s="128" t="s">
        <v>1980</v>
      </c>
    </row>
    <row r="150" spans="1:8" ht="13" x14ac:dyDescent="0.15">
      <c r="A150" s="128" t="s">
        <v>779</v>
      </c>
      <c r="B150" s="128" t="s">
        <v>2086</v>
      </c>
      <c r="C150" s="129">
        <v>958</v>
      </c>
      <c r="D150" s="129">
        <v>59</v>
      </c>
      <c r="E150" s="129">
        <v>899</v>
      </c>
      <c r="F150" s="130">
        <v>0.31</v>
      </c>
      <c r="G150" s="131">
        <v>1.25</v>
      </c>
      <c r="H150" s="128" t="s">
        <v>1980</v>
      </c>
    </row>
    <row r="151" spans="1:8" ht="13" x14ac:dyDescent="0.15">
      <c r="A151" s="128" t="s">
        <v>780</v>
      </c>
      <c r="B151" s="128" t="s">
        <v>2087</v>
      </c>
      <c r="C151" s="129">
        <v>541</v>
      </c>
      <c r="D151" s="129">
        <v>147</v>
      </c>
      <c r="E151" s="129">
        <v>394</v>
      </c>
      <c r="F151" s="130">
        <v>0.31</v>
      </c>
      <c r="G151" s="131">
        <v>1.25</v>
      </c>
      <c r="H151" s="128" t="s">
        <v>1980</v>
      </c>
    </row>
    <row r="152" spans="1:8" ht="13" x14ac:dyDescent="0.15">
      <c r="A152" s="128" t="s">
        <v>792</v>
      </c>
      <c r="B152" s="128" t="s">
        <v>1812</v>
      </c>
      <c r="C152" s="129">
        <v>50</v>
      </c>
      <c r="D152" s="129">
        <v>0</v>
      </c>
      <c r="E152" s="129">
        <v>50</v>
      </c>
      <c r="F152" s="130">
        <v>1.4000000000000002E-2</v>
      </c>
      <c r="G152" s="131">
        <v>0.128</v>
      </c>
      <c r="H152" s="128" t="s">
        <v>2000</v>
      </c>
    </row>
    <row r="153" spans="1:8" ht="13" x14ac:dyDescent="0.15">
      <c r="A153" s="128" t="s">
        <v>61</v>
      </c>
      <c r="B153" s="128" t="s">
        <v>2088</v>
      </c>
      <c r="C153" s="129">
        <v>573</v>
      </c>
      <c r="D153" s="129">
        <v>2</v>
      </c>
      <c r="E153" s="129">
        <v>571</v>
      </c>
      <c r="F153" s="130">
        <v>0.23400000000000001</v>
      </c>
      <c r="G153" s="131">
        <v>1.325</v>
      </c>
      <c r="H153" s="128" t="s">
        <v>1981</v>
      </c>
    </row>
    <row r="154" spans="1:8" ht="13" x14ac:dyDescent="0.15">
      <c r="A154" s="128" t="s">
        <v>63</v>
      </c>
      <c r="B154" s="128" t="s">
        <v>2089</v>
      </c>
      <c r="C154" s="129">
        <v>3270</v>
      </c>
      <c r="D154" s="129">
        <v>139</v>
      </c>
      <c r="E154" s="129">
        <v>3131</v>
      </c>
      <c r="F154" s="130">
        <v>0.312</v>
      </c>
      <c r="G154" s="131">
        <v>1.83</v>
      </c>
      <c r="H154" s="128" t="s">
        <v>1980</v>
      </c>
    </row>
    <row r="155" spans="1:8" ht="13" x14ac:dyDescent="0.15">
      <c r="A155" s="128" t="s">
        <v>64</v>
      </c>
      <c r="B155" s="128" t="s">
        <v>2090</v>
      </c>
      <c r="C155" s="129">
        <v>572</v>
      </c>
      <c r="D155" s="129">
        <v>6</v>
      </c>
      <c r="E155" s="129">
        <v>566</v>
      </c>
      <c r="F155" s="130">
        <v>0.59199999999999997</v>
      </c>
      <c r="G155" s="131">
        <v>1.43</v>
      </c>
      <c r="H155" s="128" t="s">
        <v>1980</v>
      </c>
    </row>
    <row r="156" spans="1:8" ht="13" x14ac:dyDescent="0.15">
      <c r="A156" s="128" t="s">
        <v>65</v>
      </c>
      <c r="B156" s="128" t="s">
        <v>2091</v>
      </c>
      <c r="C156" s="129">
        <v>171</v>
      </c>
      <c r="D156" s="129">
        <v>6</v>
      </c>
      <c r="E156" s="129">
        <v>165</v>
      </c>
      <c r="F156" s="130">
        <v>0.29499999999999998</v>
      </c>
      <c r="G156" s="131">
        <v>1.413</v>
      </c>
      <c r="H156" s="128" t="s">
        <v>1980</v>
      </c>
    </row>
    <row r="157" spans="1:8" ht="13" x14ac:dyDescent="0.15">
      <c r="A157" s="128" t="s">
        <v>66</v>
      </c>
      <c r="B157" s="128" t="s">
        <v>2092</v>
      </c>
      <c r="C157" s="129">
        <v>821</v>
      </c>
      <c r="D157" s="129">
        <v>19</v>
      </c>
      <c r="E157" s="129">
        <v>802</v>
      </c>
      <c r="F157" s="130">
        <v>0.29499999999999998</v>
      </c>
      <c r="G157" s="131">
        <v>1.413</v>
      </c>
      <c r="H157" s="128" t="s">
        <v>1980</v>
      </c>
    </row>
    <row r="158" spans="1:8" ht="13" x14ac:dyDescent="0.15">
      <c r="A158" s="128" t="s">
        <v>934</v>
      </c>
      <c r="B158" s="128" t="s">
        <v>960</v>
      </c>
      <c r="C158" s="129">
        <v>2</v>
      </c>
      <c r="D158" s="129">
        <v>0</v>
      </c>
      <c r="E158" s="129">
        <v>2</v>
      </c>
      <c r="F158" s="130">
        <v>0.39700000000000002</v>
      </c>
      <c r="G158" s="131">
        <v>1.827</v>
      </c>
      <c r="H158" s="128" t="s">
        <v>1971</v>
      </c>
    </row>
    <row r="159" spans="1:8" ht="13" x14ac:dyDescent="0.15">
      <c r="A159" s="128" t="s">
        <v>802</v>
      </c>
      <c r="B159" s="128" t="s">
        <v>1822</v>
      </c>
      <c r="C159" s="129">
        <v>166</v>
      </c>
      <c r="D159" s="129">
        <v>0</v>
      </c>
      <c r="E159" s="129">
        <v>166</v>
      </c>
      <c r="F159" s="130">
        <v>4.2999999999999997E-2</v>
      </c>
      <c r="G159" s="131">
        <v>0.61</v>
      </c>
      <c r="H159" s="128" t="s">
        <v>1993</v>
      </c>
    </row>
    <row r="160" spans="1:8" ht="13" x14ac:dyDescent="0.15">
      <c r="A160" s="128" t="s">
        <v>803</v>
      </c>
      <c r="B160" s="128" t="s">
        <v>1823</v>
      </c>
      <c r="C160" s="129">
        <v>12</v>
      </c>
      <c r="D160" s="129">
        <v>0</v>
      </c>
      <c r="E160" s="129">
        <v>12</v>
      </c>
      <c r="F160" s="130">
        <v>4.2999999999999997E-2</v>
      </c>
      <c r="G160" s="131">
        <v>0.61</v>
      </c>
      <c r="H160" s="128" t="s">
        <v>1993</v>
      </c>
    </row>
    <row r="161" spans="1:8" ht="13" x14ac:dyDescent="0.15">
      <c r="A161" s="128" t="s">
        <v>804</v>
      </c>
      <c r="B161" s="128" t="s">
        <v>1824</v>
      </c>
      <c r="C161" s="129">
        <v>71</v>
      </c>
      <c r="D161" s="129">
        <v>0</v>
      </c>
      <c r="E161" s="129">
        <v>71</v>
      </c>
      <c r="F161" s="130">
        <v>4.2999999999999997E-2</v>
      </c>
      <c r="G161" s="131">
        <v>0.61</v>
      </c>
      <c r="H161" s="128" t="s">
        <v>1993</v>
      </c>
    </row>
    <row r="162" spans="1:8" ht="13" x14ac:dyDescent="0.15">
      <c r="A162" s="128" t="s">
        <v>805</v>
      </c>
      <c r="B162" s="128" t="s">
        <v>1825</v>
      </c>
      <c r="C162" s="129">
        <v>828</v>
      </c>
      <c r="D162" s="129">
        <v>0</v>
      </c>
      <c r="E162" s="129">
        <v>828</v>
      </c>
      <c r="F162" s="130">
        <v>4.2999999999999997E-2</v>
      </c>
      <c r="G162" s="131">
        <v>0.61</v>
      </c>
      <c r="H162" s="128" t="s">
        <v>1993</v>
      </c>
    </row>
    <row r="163" spans="1:8" ht="13" x14ac:dyDescent="0.15">
      <c r="A163" s="128" t="s">
        <v>806</v>
      </c>
      <c r="B163" s="128" t="s">
        <v>1826</v>
      </c>
      <c r="C163" s="129">
        <v>24</v>
      </c>
      <c r="D163" s="129">
        <v>0</v>
      </c>
      <c r="E163" s="129">
        <v>24</v>
      </c>
      <c r="F163" s="130">
        <v>4.2999999999999997E-2</v>
      </c>
      <c r="G163" s="131">
        <v>0.61</v>
      </c>
      <c r="H163" s="128" t="s">
        <v>1993</v>
      </c>
    </row>
    <row r="164" spans="1:8" ht="13" x14ac:dyDescent="0.15">
      <c r="A164" s="128" t="s">
        <v>811</v>
      </c>
      <c r="B164" s="128" t="s">
        <v>1831</v>
      </c>
      <c r="C164" s="129">
        <v>11</v>
      </c>
      <c r="D164" s="129">
        <v>0</v>
      </c>
      <c r="E164" s="129">
        <v>11</v>
      </c>
      <c r="F164" s="130">
        <v>2.6000000000000002E-2</v>
      </c>
      <c r="G164" s="131">
        <v>0.16</v>
      </c>
      <c r="H164" s="128" t="s">
        <v>1993</v>
      </c>
    </row>
    <row r="165" spans="1:8" ht="13" x14ac:dyDescent="0.15">
      <c r="A165" s="128" t="s">
        <v>813</v>
      </c>
      <c r="B165" s="128" t="s">
        <v>2093</v>
      </c>
      <c r="C165" s="129">
        <v>3260</v>
      </c>
      <c r="D165" s="129">
        <v>410</v>
      </c>
      <c r="E165" s="129">
        <v>2850</v>
      </c>
      <c r="F165" s="130">
        <v>0.32800000000000007</v>
      </c>
      <c r="G165" s="131">
        <v>1.5</v>
      </c>
      <c r="H165" s="128" t="s">
        <v>1980</v>
      </c>
    </row>
    <row r="166" spans="1:8" ht="13" x14ac:dyDescent="0.15">
      <c r="A166" s="128" t="s">
        <v>814</v>
      </c>
      <c r="B166" s="128" t="s">
        <v>2094</v>
      </c>
      <c r="C166" s="129">
        <v>300</v>
      </c>
      <c r="D166" s="129">
        <v>0</v>
      </c>
      <c r="E166" s="129">
        <v>300</v>
      </c>
      <c r="F166" s="130">
        <v>0.32800000000000007</v>
      </c>
      <c r="G166" s="131">
        <v>1.3</v>
      </c>
      <c r="H166" s="128" t="s">
        <v>1980</v>
      </c>
    </row>
    <row r="167" spans="1:8" ht="13" x14ac:dyDescent="0.15">
      <c r="A167" s="128" t="s">
        <v>818</v>
      </c>
      <c r="B167" s="128" t="s">
        <v>2095</v>
      </c>
      <c r="C167" s="129">
        <v>16</v>
      </c>
      <c r="D167" s="129">
        <v>0</v>
      </c>
      <c r="E167" s="129">
        <v>16</v>
      </c>
      <c r="F167" s="130">
        <v>0.45100000000000001</v>
      </c>
      <c r="G167" s="131">
        <v>1.7450000000000001</v>
      </c>
      <c r="H167" s="128" t="s">
        <v>1981</v>
      </c>
    </row>
    <row r="168" spans="1:8" ht="13" x14ac:dyDescent="0.15">
      <c r="A168" s="128" t="s">
        <v>1055</v>
      </c>
      <c r="B168" s="128" t="s">
        <v>2096</v>
      </c>
      <c r="C168" s="129">
        <v>1800</v>
      </c>
      <c r="D168" s="129">
        <v>84</v>
      </c>
      <c r="E168" s="129">
        <v>1716</v>
      </c>
      <c r="F168" s="130">
        <v>0.22</v>
      </c>
      <c r="G168" s="131">
        <v>1.425</v>
      </c>
      <c r="H168" s="128" t="s">
        <v>1981</v>
      </c>
    </row>
    <row r="169" spans="1:8" ht="13" x14ac:dyDescent="0.15">
      <c r="A169" s="128" t="s">
        <v>823</v>
      </c>
      <c r="B169" s="128" t="s">
        <v>2097</v>
      </c>
      <c r="C169" s="129">
        <v>6</v>
      </c>
      <c r="D169" s="129">
        <v>0</v>
      </c>
      <c r="E169" s="129">
        <v>6</v>
      </c>
      <c r="F169" s="130">
        <v>10.337999999999999</v>
      </c>
      <c r="G169" s="131">
        <v>12.1</v>
      </c>
      <c r="H169" s="128" t="s">
        <v>1971</v>
      </c>
    </row>
    <row r="170" spans="1:8" ht="13" x14ac:dyDescent="0.15">
      <c r="A170" s="128" t="s">
        <v>831</v>
      </c>
      <c r="B170" s="128" t="s">
        <v>2098</v>
      </c>
      <c r="C170" s="129">
        <v>2</v>
      </c>
      <c r="D170" s="129">
        <v>0</v>
      </c>
      <c r="E170" s="129">
        <v>2</v>
      </c>
      <c r="F170" s="130">
        <v>0.33300000000000002</v>
      </c>
      <c r="G170" s="131">
        <v>1.31</v>
      </c>
      <c r="H170" s="128" t="s">
        <v>1981</v>
      </c>
    </row>
    <row r="171" spans="1:8" ht="13" x14ac:dyDescent="0.15">
      <c r="A171" s="128" t="s">
        <v>1061</v>
      </c>
      <c r="B171" s="128" t="s">
        <v>1062</v>
      </c>
      <c r="C171" s="129">
        <v>80</v>
      </c>
      <c r="D171" s="129">
        <v>80</v>
      </c>
      <c r="E171" s="129">
        <v>0</v>
      </c>
      <c r="F171" s="130">
        <v>0.36499999999999999</v>
      </c>
      <c r="G171" s="131">
        <v>1.325</v>
      </c>
      <c r="H171" s="128" t="s">
        <v>1981</v>
      </c>
    </row>
    <row r="172" spans="1:8" ht="13" x14ac:dyDescent="0.15">
      <c r="A172" s="128" t="s">
        <v>833</v>
      </c>
      <c r="B172" s="128" t="s">
        <v>1857</v>
      </c>
      <c r="C172" s="129">
        <v>207</v>
      </c>
      <c r="D172" s="129">
        <v>0</v>
      </c>
      <c r="E172" s="129">
        <v>207</v>
      </c>
      <c r="F172" s="130">
        <v>0.156</v>
      </c>
      <c r="G172" s="131">
        <v>0.86299999999999999</v>
      </c>
      <c r="H172" s="128" t="s">
        <v>1975</v>
      </c>
    </row>
    <row r="173" spans="1:8" ht="13" x14ac:dyDescent="0.15">
      <c r="A173" s="128" t="s">
        <v>834</v>
      </c>
      <c r="B173" s="128" t="s">
        <v>2099</v>
      </c>
      <c r="C173" s="129">
        <v>490</v>
      </c>
      <c r="D173" s="129">
        <v>178</v>
      </c>
      <c r="E173" s="129">
        <v>312</v>
      </c>
      <c r="F173" s="130">
        <v>0.156</v>
      </c>
      <c r="G173" s="131">
        <v>0.81799999999999995</v>
      </c>
      <c r="H173" s="128" t="s">
        <v>1975</v>
      </c>
    </row>
    <row r="174" spans="1:8" ht="13" x14ac:dyDescent="0.15">
      <c r="A174" s="128" t="s">
        <v>838</v>
      </c>
      <c r="B174" s="128" t="s">
        <v>1862</v>
      </c>
      <c r="C174" s="129">
        <v>88</v>
      </c>
      <c r="D174" s="129">
        <v>0</v>
      </c>
      <c r="E174" s="129">
        <v>88</v>
      </c>
      <c r="F174" s="130">
        <v>0.156</v>
      </c>
      <c r="G174" s="131">
        <v>0.85</v>
      </c>
      <c r="H174" s="128" t="s">
        <v>1975</v>
      </c>
    </row>
    <row r="175" spans="1:8" ht="13" x14ac:dyDescent="0.15">
      <c r="A175" s="128" t="s">
        <v>840</v>
      </c>
      <c r="B175" s="128" t="s">
        <v>2100</v>
      </c>
      <c r="C175" s="129">
        <v>2493</v>
      </c>
      <c r="D175" s="129">
        <v>128</v>
      </c>
      <c r="E175" s="129">
        <v>2365</v>
      </c>
      <c r="F175" s="130">
        <v>0.124</v>
      </c>
      <c r="G175" s="131">
        <v>0.86900000000000011</v>
      </c>
      <c r="H175" s="128" t="s">
        <v>1975</v>
      </c>
    </row>
    <row r="176" spans="1:8" ht="13" x14ac:dyDescent="0.15">
      <c r="A176" s="128" t="s">
        <v>841</v>
      </c>
      <c r="B176" s="128" t="s">
        <v>1865</v>
      </c>
      <c r="C176" s="129">
        <v>7</v>
      </c>
      <c r="D176" s="129">
        <v>0</v>
      </c>
      <c r="E176" s="129">
        <v>7</v>
      </c>
      <c r="F176" s="130">
        <v>0.124</v>
      </c>
      <c r="G176" s="131">
        <v>0.9</v>
      </c>
      <c r="H176" s="128" t="s">
        <v>1975</v>
      </c>
    </row>
    <row r="177" spans="1:8" ht="13" x14ac:dyDescent="0.15">
      <c r="A177" s="128" t="s">
        <v>68</v>
      </c>
      <c r="B177" s="128" t="s">
        <v>2101</v>
      </c>
      <c r="C177" s="129">
        <v>1737</v>
      </c>
      <c r="D177" s="129">
        <v>12</v>
      </c>
      <c r="E177" s="129">
        <v>1725</v>
      </c>
      <c r="F177" s="130">
        <v>0.22570000000000001</v>
      </c>
      <c r="G177" s="131">
        <v>1.425</v>
      </c>
      <c r="H177" s="128" t="s">
        <v>1981</v>
      </c>
    </row>
    <row r="178" spans="1:8" ht="13" x14ac:dyDescent="0.15">
      <c r="A178" s="128" t="s">
        <v>71</v>
      </c>
      <c r="B178" s="128" t="s">
        <v>2102</v>
      </c>
      <c r="C178" s="129">
        <v>1967</v>
      </c>
      <c r="D178" s="129">
        <v>10</v>
      </c>
      <c r="E178" s="129">
        <v>1957</v>
      </c>
      <c r="F178" s="130">
        <v>0.248</v>
      </c>
      <c r="G178" s="131">
        <v>1.325</v>
      </c>
      <c r="H178" s="128" t="s">
        <v>1981</v>
      </c>
    </row>
    <row r="179" spans="1:8" ht="13" x14ac:dyDescent="0.15">
      <c r="A179" s="128" t="s">
        <v>844</v>
      </c>
      <c r="B179" s="128" t="s">
        <v>2103</v>
      </c>
      <c r="C179" s="129">
        <v>2120</v>
      </c>
      <c r="D179" s="129">
        <v>0</v>
      </c>
      <c r="E179" s="129">
        <v>2120</v>
      </c>
      <c r="F179" s="130">
        <v>0.18099999999999997</v>
      </c>
      <c r="G179" s="131">
        <v>0.7</v>
      </c>
      <c r="H179" s="128" t="s">
        <v>1980</v>
      </c>
    </row>
    <row r="180" spans="1:8" ht="13" x14ac:dyDescent="0.15">
      <c r="A180" s="128" t="s">
        <v>845</v>
      </c>
      <c r="B180" s="128" t="s">
        <v>2104</v>
      </c>
      <c r="C180" s="129">
        <v>2</v>
      </c>
      <c r="D180" s="129">
        <v>0</v>
      </c>
      <c r="E180" s="129">
        <v>2</v>
      </c>
      <c r="F180" s="130">
        <v>0.17499999999999999</v>
      </c>
      <c r="G180" s="131">
        <v>0.72499999999999998</v>
      </c>
      <c r="H180" s="128" t="s">
        <v>1981</v>
      </c>
    </row>
    <row r="181" spans="1:8" ht="13" x14ac:dyDescent="0.15">
      <c r="A181" s="128" t="s">
        <v>846</v>
      </c>
      <c r="B181" s="128" t="s">
        <v>1869</v>
      </c>
      <c r="C181" s="129">
        <v>2606</v>
      </c>
      <c r="D181" s="129">
        <v>6</v>
      </c>
      <c r="E181" s="129">
        <v>2600</v>
      </c>
      <c r="F181" s="130">
        <v>0.17399999999999999</v>
      </c>
      <c r="G181" s="131">
        <v>0.78299999999999992</v>
      </c>
      <c r="H181" s="128" t="s">
        <v>1980</v>
      </c>
    </row>
    <row r="182" spans="1:8" ht="13" x14ac:dyDescent="0.15">
      <c r="A182" s="128" t="s">
        <v>848</v>
      </c>
      <c r="B182" s="128" t="s">
        <v>2105</v>
      </c>
      <c r="C182" s="129">
        <v>243</v>
      </c>
      <c r="D182" s="129">
        <v>0</v>
      </c>
      <c r="E182" s="129">
        <v>243</v>
      </c>
      <c r="F182" s="130">
        <v>0.23400000000000001</v>
      </c>
      <c r="G182" s="131">
        <v>1.4170000000000003</v>
      </c>
      <c r="H182" s="128" t="s">
        <v>1980</v>
      </c>
    </row>
    <row r="183" spans="1:8" ht="13" x14ac:dyDescent="0.15">
      <c r="A183" s="128" t="s">
        <v>849</v>
      </c>
      <c r="B183" s="128" t="s">
        <v>2106</v>
      </c>
      <c r="C183" s="129">
        <v>894</v>
      </c>
      <c r="D183" s="129">
        <v>1</v>
      </c>
      <c r="E183" s="129">
        <v>893</v>
      </c>
      <c r="F183" s="130">
        <v>0.23400000000000001</v>
      </c>
      <c r="G183" s="131">
        <v>1.4170000000000003</v>
      </c>
      <c r="H183" s="128" t="s">
        <v>1980</v>
      </c>
    </row>
    <row r="184" spans="1:8" ht="13" x14ac:dyDescent="0.15">
      <c r="A184" s="128" t="s">
        <v>851</v>
      </c>
      <c r="B184" s="128" t="s">
        <v>2107</v>
      </c>
      <c r="C184" s="129">
        <v>2048</v>
      </c>
      <c r="D184" s="129">
        <v>104</v>
      </c>
      <c r="E184" s="129">
        <v>1944</v>
      </c>
      <c r="F184" s="130">
        <v>0.129</v>
      </c>
      <c r="G184" s="131">
        <v>0.53500000000000003</v>
      </c>
      <c r="H184" s="128" t="s">
        <v>1975</v>
      </c>
    </row>
    <row r="185" spans="1:8" ht="13" x14ac:dyDescent="0.15">
      <c r="A185" s="128" t="s">
        <v>853</v>
      </c>
      <c r="B185" s="128" t="s">
        <v>2108</v>
      </c>
      <c r="C185" s="129">
        <v>12835</v>
      </c>
      <c r="D185" s="129">
        <v>3018</v>
      </c>
      <c r="E185" s="129">
        <v>9817</v>
      </c>
      <c r="F185" s="130">
        <v>0.14299999999999999</v>
      </c>
      <c r="G185" s="131">
        <v>0.53700000000000003</v>
      </c>
      <c r="H185" s="128" t="s">
        <v>1975</v>
      </c>
    </row>
    <row r="186" spans="1:8" ht="13" x14ac:dyDescent="0.15">
      <c r="A186" s="128" t="s">
        <v>855</v>
      </c>
      <c r="B186" s="128" t="s">
        <v>2109</v>
      </c>
      <c r="C186" s="129">
        <v>2831</v>
      </c>
      <c r="D186" s="129">
        <v>2614</v>
      </c>
      <c r="E186" s="129">
        <v>217</v>
      </c>
      <c r="F186" s="130">
        <v>0.14299999999999999</v>
      </c>
      <c r="G186" s="131">
        <v>0.53700000000000003</v>
      </c>
      <c r="H186" s="128" t="s">
        <v>1975</v>
      </c>
    </row>
    <row r="187" spans="1:8" ht="13" x14ac:dyDescent="0.15">
      <c r="A187" s="128" t="s">
        <v>73</v>
      </c>
      <c r="B187" s="128" t="s">
        <v>2110</v>
      </c>
      <c r="C187" s="129">
        <v>376</v>
      </c>
      <c r="D187" s="129">
        <v>8</v>
      </c>
      <c r="E187" s="129">
        <v>368</v>
      </c>
      <c r="F187" s="130">
        <v>0.40699999999999997</v>
      </c>
      <c r="G187" s="131">
        <v>1.5249999999999999</v>
      </c>
      <c r="H187" s="128" t="s">
        <v>1981</v>
      </c>
    </row>
    <row r="188" spans="1:8" ht="13" x14ac:dyDescent="0.15">
      <c r="A188" s="128" t="s">
        <v>77</v>
      </c>
      <c r="B188" s="128" t="s">
        <v>2111</v>
      </c>
      <c r="C188" s="129">
        <v>2</v>
      </c>
      <c r="D188" s="129">
        <v>0</v>
      </c>
      <c r="E188" s="129">
        <v>2</v>
      </c>
      <c r="F188" s="130">
        <v>0.39100000000000001</v>
      </c>
      <c r="G188" s="131">
        <v>2.2200000000000002</v>
      </c>
      <c r="H188" s="128" t="s">
        <v>1981</v>
      </c>
    </row>
    <row r="189" spans="1:8" ht="13" x14ac:dyDescent="0.15">
      <c r="A189" s="128" t="s">
        <v>78</v>
      </c>
      <c r="B189" s="128" t="s">
        <v>1070</v>
      </c>
      <c r="C189" s="129">
        <v>1</v>
      </c>
      <c r="D189" s="129">
        <v>0</v>
      </c>
      <c r="E189" s="129">
        <v>1</v>
      </c>
      <c r="F189" s="130">
        <v>0.48599999999999999</v>
      </c>
      <c r="G189" s="131">
        <v>2.2999999999999998</v>
      </c>
      <c r="H189" s="128" t="s">
        <v>1981</v>
      </c>
    </row>
    <row r="190" spans="1:8" ht="13" x14ac:dyDescent="0.15">
      <c r="A190" s="128" t="s">
        <v>79</v>
      </c>
      <c r="B190" s="128" t="s">
        <v>1071</v>
      </c>
      <c r="C190" s="129">
        <v>784</v>
      </c>
      <c r="D190" s="129">
        <v>0</v>
      </c>
      <c r="E190" s="129">
        <v>784</v>
      </c>
      <c r="F190" s="130">
        <v>0.39100000000000001</v>
      </c>
      <c r="G190" s="131">
        <v>2.165</v>
      </c>
      <c r="H190" s="128" t="s">
        <v>1981</v>
      </c>
    </row>
    <row r="191" spans="1:8" ht="13" x14ac:dyDescent="0.15">
      <c r="A191" s="128" t="s">
        <v>80</v>
      </c>
      <c r="B191" s="128" t="s">
        <v>1072</v>
      </c>
      <c r="C191" s="129">
        <v>558</v>
      </c>
      <c r="D191" s="129">
        <v>0</v>
      </c>
      <c r="E191" s="129">
        <v>558</v>
      </c>
      <c r="F191" s="130">
        <v>0.191</v>
      </c>
      <c r="G191" s="131">
        <v>0.86499999999999999</v>
      </c>
      <c r="H191" s="128" t="s">
        <v>1980</v>
      </c>
    </row>
    <row r="192" spans="1:8" ht="13" x14ac:dyDescent="0.15">
      <c r="A192" s="128" t="s">
        <v>83</v>
      </c>
      <c r="B192" s="128" t="s">
        <v>1075</v>
      </c>
      <c r="C192" s="129">
        <v>4</v>
      </c>
      <c r="D192" s="129">
        <v>0</v>
      </c>
      <c r="E192" s="129">
        <v>4</v>
      </c>
      <c r="F192" s="130">
        <v>0.42299999999999999</v>
      </c>
      <c r="G192" s="131">
        <v>1.65</v>
      </c>
      <c r="H192" s="128" t="s">
        <v>1981</v>
      </c>
    </row>
    <row r="193" spans="1:11" ht="13" x14ac:dyDescent="0.15">
      <c r="A193" s="128" t="s">
        <v>84</v>
      </c>
      <c r="B193" s="128" t="s">
        <v>2112</v>
      </c>
      <c r="C193" s="129">
        <v>888</v>
      </c>
      <c r="D193" s="129">
        <v>0</v>
      </c>
      <c r="E193" s="129">
        <v>888</v>
      </c>
      <c r="F193" s="130">
        <v>0.16600000000000001</v>
      </c>
      <c r="G193" s="131">
        <v>0.73799999999999999</v>
      </c>
      <c r="H193" s="128" t="s">
        <v>1975</v>
      </c>
    </row>
    <row r="194" spans="1:11" ht="13" x14ac:dyDescent="0.15">
      <c r="A194" s="128" t="s">
        <v>86</v>
      </c>
      <c r="B194" s="128" t="s">
        <v>1078</v>
      </c>
      <c r="C194" s="129">
        <v>6</v>
      </c>
      <c r="D194" s="129">
        <v>0</v>
      </c>
      <c r="E194" s="129">
        <v>6</v>
      </c>
      <c r="F194" s="130">
        <v>0.222</v>
      </c>
      <c r="G194" s="131">
        <v>0.9</v>
      </c>
      <c r="H194" s="128" t="s">
        <v>1980</v>
      </c>
    </row>
    <row r="195" spans="1:11" ht="13" x14ac:dyDescent="0.15">
      <c r="A195" s="128" t="s">
        <v>862</v>
      </c>
      <c r="B195" s="128" t="s">
        <v>1884</v>
      </c>
      <c r="C195" s="129">
        <v>9</v>
      </c>
      <c r="D195" s="129">
        <v>0</v>
      </c>
      <c r="E195" s="129">
        <v>9</v>
      </c>
      <c r="F195" s="130">
        <v>0.16200000000000001</v>
      </c>
      <c r="G195" s="131">
        <v>0.73799999999999999</v>
      </c>
      <c r="H195" s="128" t="s">
        <v>2113</v>
      </c>
    </row>
    <row r="196" spans="1:11" ht="13" x14ac:dyDescent="0.15">
      <c r="A196" s="128" t="s">
        <v>863</v>
      </c>
      <c r="B196" s="128" t="s">
        <v>1885</v>
      </c>
      <c r="C196" s="129">
        <v>4</v>
      </c>
      <c r="D196" s="129">
        <v>0</v>
      </c>
      <c r="E196" s="129">
        <v>4</v>
      </c>
      <c r="F196" s="130">
        <v>0.32700000000000001</v>
      </c>
      <c r="G196" s="131">
        <v>1.58</v>
      </c>
      <c r="H196" s="128" t="s">
        <v>1980</v>
      </c>
    </row>
    <row r="197" spans="1:11" ht="13" x14ac:dyDescent="0.15">
      <c r="A197" s="128" t="s">
        <v>88</v>
      </c>
      <c r="B197" s="128" t="s">
        <v>2114</v>
      </c>
      <c r="C197" s="129">
        <v>531</v>
      </c>
      <c r="D197" s="129">
        <v>531</v>
      </c>
      <c r="E197" s="129">
        <v>0</v>
      </c>
      <c r="F197" s="130">
        <v>0.41699999999999998</v>
      </c>
      <c r="G197" s="131">
        <v>2</v>
      </c>
      <c r="H197" s="128" t="s">
        <v>1980</v>
      </c>
    </row>
    <row r="198" spans="1:11" ht="13" x14ac:dyDescent="0.15">
      <c r="A198" s="128" t="s">
        <v>89</v>
      </c>
      <c r="B198" s="128" t="s">
        <v>2115</v>
      </c>
      <c r="C198" s="129">
        <v>538</v>
      </c>
      <c r="D198" s="129">
        <v>524</v>
      </c>
      <c r="E198" s="129">
        <v>14</v>
      </c>
      <c r="F198" s="130">
        <v>0.39500000000000002</v>
      </c>
      <c r="G198" s="131">
        <v>1.85</v>
      </c>
      <c r="H198" s="128" t="s">
        <v>1980</v>
      </c>
    </row>
    <row r="199" spans="1:11" ht="13" x14ac:dyDescent="0.15">
      <c r="A199" s="128" t="s">
        <v>92</v>
      </c>
      <c r="B199" s="128" t="s">
        <v>2116</v>
      </c>
      <c r="C199" s="129">
        <v>3</v>
      </c>
      <c r="D199" s="129">
        <v>0</v>
      </c>
      <c r="E199" s="129">
        <v>3</v>
      </c>
      <c r="F199" s="130">
        <v>0.27800000000000002</v>
      </c>
      <c r="G199" s="131">
        <v>1.5329999999999999</v>
      </c>
      <c r="H199" s="128" t="s">
        <v>2117</v>
      </c>
    </row>
    <row r="200" spans="1:11" ht="13" x14ac:dyDescent="0.15">
      <c r="A200" s="128" t="s">
        <v>94</v>
      </c>
      <c r="B200" s="128" t="s">
        <v>2118</v>
      </c>
      <c r="C200" s="129">
        <v>1142</v>
      </c>
      <c r="D200" s="129">
        <v>302</v>
      </c>
      <c r="E200" s="129">
        <v>840</v>
      </c>
      <c r="F200" s="130">
        <v>0.245</v>
      </c>
      <c r="G200" s="131">
        <v>1.575</v>
      </c>
      <c r="H200" s="128" t="s">
        <v>1981</v>
      </c>
    </row>
    <row r="201" spans="1:11" ht="13" x14ac:dyDescent="0.15">
      <c r="A201" s="128" t="s">
        <v>95</v>
      </c>
      <c r="B201" s="128" t="s">
        <v>2119</v>
      </c>
      <c r="C201" s="129">
        <v>17</v>
      </c>
      <c r="D201" s="129">
        <v>0</v>
      </c>
      <c r="E201" s="129">
        <v>17</v>
      </c>
      <c r="F201" s="130">
        <v>0.41299999999999998</v>
      </c>
      <c r="G201" s="131">
        <v>1.8129999999999997</v>
      </c>
      <c r="H201" s="128" t="s">
        <v>1980</v>
      </c>
    </row>
    <row r="202" spans="1:11" ht="13" x14ac:dyDescent="0.15">
      <c r="A202" s="128" t="s">
        <v>96</v>
      </c>
      <c r="B202" s="128" t="s">
        <v>2120</v>
      </c>
      <c r="C202" s="129">
        <v>3136</v>
      </c>
      <c r="D202" s="129">
        <v>6</v>
      </c>
      <c r="E202" s="129">
        <v>3130</v>
      </c>
      <c r="F202" s="130">
        <v>0.251</v>
      </c>
      <c r="G202" s="131">
        <v>1.6</v>
      </c>
      <c r="H202" s="128" t="s">
        <v>1981</v>
      </c>
    </row>
    <row r="203" spans="1:11" ht="13" x14ac:dyDescent="0.15">
      <c r="A203" s="128" t="s">
        <v>933</v>
      </c>
      <c r="B203" s="128" t="s">
        <v>961</v>
      </c>
      <c r="C203" s="129">
        <v>1</v>
      </c>
      <c r="D203" s="129">
        <v>0</v>
      </c>
      <c r="E203" s="129">
        <v>1</v>
      </c>
      <c r="F203" s="130">
        <v>20</v>
      </c>
      <c r="G203" s="131">
        <v>100</v>
      </c>
      <c r="H203" s="128" t="s">
        <v>1971</v>
      </c>
    </row>
    <row r="204" spans="1:11" ht="13" x14ac:dyDescent="0.15">
      <c r="A204" s="128" t="s">
        <v>932</v>
      </c>
      <c r="B204" s="128" t="s">
        <v>962</v>
      </c>
      <c r="C204" s="129">
        <v>4</v>
      </c>
      <c r="D204" s="129">
        <v>0</v>
      </c>
      <c r="E204" s="129">
        <v>4</v>
      </c>
      <c r="F204" s="130">
        <v>168.77799999999999</v>
      </c>
      <c r="G204" s="131">
        <v>1179</v>
      </c>
      <c r="H204" s="128" t="s">
        <v>1971</v>
      </c>
    </row>
    <row r="205" spans="1:11" ht="13" x14ac:dyDescent="0.15">
      <c r="A205" s="128" t="s">
        <v>878</v>
      </c>
      <c r="B205" s="128" t="s">
        <v>2121</v>
      </c>
      <c r="C205" s="129">
        <v>3396</v>
      </c>
      <c r="D205" s="129">
        <v>706</v>
      </c>
      <c r="E205" s="129">
        <v>2690</v>
      </c>
      <c r="F205" s="130">
        <v>0.376</v>
      </c>
      <c r="G205" s="131">
        <v>2.02</v>
      </c>
      <c r="H205" s="128" t="s">
        <v>1980</v>
      </c>
      <c r="K205" s="138"/>
    </row>
    <row r="206" spans="1:11" ht="13" x14ac:dyDescent="0.15">
      <c r="A206" s="128" t="s">
        <v>879</v>
      </c>
      <c r="B206" s="128" t="s">
        <v>2122</v>
      </c>
      <c r="C206" s="129">
        <v>1</v>
      </c>
      <c r="D206" s="129">
        <v>0</v>
      </c>
      <c r="E206" s="129">
        <v>1</v>
      </c>
      <c r="F206" s="130">
        <v>0.376</v>
      </c>
      <c r="G206" s="131">
        <v>2.02</v>
      </c>
      <c r="H206" s="128" t="s">
        <v>1980</v>
      </c>
    </row>
    <row r="207" spans="1:11" ht="13" x14ac:dyDescent="0.15">
      <c r="A207" s="128" t="s">
        <v>880</v>
      </c>
      <c r="B207" s="128" t="s">
        <v>2123</v>
      </c>
      <c r="C207" s="129">
        <v>1332</v>
      </c>
      <c r="D207" s="129">
        <v>0</v>
      </c>
      <c r="E207" s="129">
        <v>1332</v>
      </c>
      <c r="F207" s="130">
        <v>0.376</v>
      </c>
      <c r="G207" s="131">
        <v>2.02</v>
      </c>
      <c r="H207" s="128" t="s">
        <v>1980</v>
      </c>
    </row>
    <row r="208" spans="1:11" ht="13" x14ac:dyDescent="0.15">
      <c r="A208" s="128" t="s">
        <v>882</v>
      </c>
      <c r="B208" s="128" t="s">
        <v>2124</v>
      </c>
      <c r="C208" s="129">
        <v>6899</v>
      </c>
      <c r="D208" s="129">
        <v>246</v>
      </c>
      <c r="E208" s="129">
        <v>6653</v>
      </c>
      <c r="F208" s="130">
        <v>0.221</v>
      </c>
      <c r="G208" s="131">
        <v>1.3329999999999997</v>
      </c>
      <c r="H208" s="128" t="s">
        <v>1980</v>
      </c>
    </row>
    <row r="209" spans="1:8" ht="13" x14ac:dyDescent="0.15">
      <c r="A209" s="128" t="s">
        <v>884</v>
      </c>
      <c r="B209" s="128" t="s">
        <v>2125</v>
      </c>
      <c r="C209" s="129">
        <v>1934</v>
      </c>
      <c r="D209" s="129">
        <v>2</v>
      </c>
      <c r="E209" s="129">
        <v>1932</v>
      </c>
      <c r="F209" s="130">
        <v>0.21600000000000003</v>
      </c>
      <c r="G209" s="131">
        <v>1.143</v>
      </c>
      <c r="H209" s="128" t="s">
        <v>1980</v>
      </c>
    </row>
    <row r="210" spans="1:8" ht="13" x14ac:dyDescent="0.15">
      <c r="A210" s="128" t="s">
        <v>887</v>
      </c>
      <c r="B210" s="128" t="s">
        <v>1910</v>
      </c>
      <c r="C210" s="129">
        <v>8</v>
      </c>
      <c r="D210" s="129">
        <v>0</v>
      </c>
      <c r="E210" s="129">
        <v>8</v>
      </c>
      <c r="F210" s="130">
        <v>0.12300000000000001</v>
      </c>
      <c r="G210" s="131">
        <v>0.85099999999999998</v>
      </c>
      <c r="H210" s="128" t="s">
        <v>1975</v>
      </c>
    </row>
    <row r="211" spans="1:8" ht="13" x14ac:dyDescent="0.15">
      <c r="A211" s="128" t="s">
        <v>888</v>
      </c>
      <c r="B211" s="128" t="s">
        <v>1911</v>
      </c>
      <c r="C211" s="129">
        <v>31</v>
      </c>
      <c r="D211" s="129">
        <v>0</v>
      </c>
      <c r="E211" s="129">
        <v>31</v>
      </c>
      <c r="F211" s="130">
        <v>0.12300000000000001</v>
      </c>
      <c r="G211" s="131">
        <v>0.85099999999999998</v>
      </c>
      <c r="H211" s="128" t="s">
        <v>1975</v>
      </c>
    </row>
    <row r="212" spans="1:8" ht="13" x14ac:dyDescent="0.15">
      <c r="A212" s="128" t="s">
        <v>889</v>
      </c>
      <c r="B212" s="128" t="s">
        <v>1912</v>
      </c>
      <c r="C212" s="129">
        <v>352</v>
      </c>
      <c r="D212" s="129">
        <v>0</v>
      </c>
      <c r="E212" s="129">
        <v>352</v>
      </c>
      <c r="F212" s="130">
        <v>0.12300000000000001</v>
      </c>
      <c r="G212" s="131">
        <v>0.85099999999999998</v>
      </c>
      <c r="H212" s="128" t="s">
        <v>1975</v>
      </c>
    </row>
    <row r="213" spans="1:8" ht="13" x14ac:dyDescent="0.15">
      <c r="A213" s="128" t="s">
        <v>890</v>
      </c>
      <c r="B213" s="128" t="s">
        <v>1913</v>
      </c>
      <c r="C213" s="129">
        <v>8</v>
      </c>
      <c r="D213" s="129">
        <v>0</v>
      </c>
      <c r="E213" s="129">
        <v>8</v>
      </c>
      <c r="F213" s="130">
        <v>0.12300000000000001</v>
      </c>
      <c r="G213" s="131">
        <v>0.85099999999999998</v>
      </c>
      <c r="H213" s="128" t="s">
        <v>1975</v>
      </c>
    </row>
    <row r="214" spans="1:8" ht="13" x14ac:dyDescent="0.15">
      <c r="A214" s="128" t="s">
        <v>892</v>
      </c>
      <c r="B214" s="128" t="s">
        <v>2126</v>
      </c>
      <c r="C214" s="129">
        <v>2330</v>
      </c>
      <c r="D214" s="129">
        <v>540</v>
      </c>
      <c r="E214" s="129">
        <v>1790</v>
      </c>
      <c r="F214" s="130">
        <v>0.14399999999999999</v>
      </c>
      <c r="G214" s="131">
        <v>0.58199999999999996</v>
      </c>
      <c r="H214" s="128" t="s">
        <v>2113</v>
      </c>
    </row>
    <row r="215" spans="1:8" ht="13" x14ac:dyDescent="0.15">
      <c r="A215" s="128" t="s">
        <v>893</v>
      </c>
      <c r="B215" s="128" t="s">
        <v>2127</v>
      </c>
      <c r="C215" s="129">
        <v>11241</v>
      </c>
      <c r="D215" s="129">
        <v>2160</v>
      </c>
      <c r="E215" s="129">
        <v>9081</v>
      </c>
      <c r="F215" s="130">
        <v>0.154</v>
      </c>
      <c r="G215" s="131">
        <v>0.67</v>
      </c>
      <c r="H215" s="128" t="s">
        <v>2113</v>
      </c>
    </row>
    <row r="216" spans="1:8" ht="13" x14ac:dyDescent="0.15">
      <c r="A216" s="128" t="s">
        <v>894</v>
      </c>
      <c r="B216" s="128" t="s">
        <v>2128</v>
      </c>
      <c r="C216" s="129">
        <v>10767</v>
      </c>
      <c r="D216" s="129">
        <v>2602</v>
      </c>
      <c r="E216" s="129">
        <v>8165</v>
      </c>
      <c r="F216" s="130">
        <v>0.154</v>
      </c>
      <c r="G216" s="131">
        <v>0.67</v>
      </c>
      <c r="H216" s="128" t="s">
        <v>2113</v>
      </c>
    </row>
    <row r="217" spans="1:8" ht="13" x14ac:dyDescent="0.15">
      <c r="A217" s="128" t="s">
        <v>895</v>
      </c>
      <c r="B217" s="128" t="s">
        <v>2129</v>
      </c>
      <c r="C217" s="129">
        <v>5977</v>
      </c>
      <c r="D217" s="129">
        <v>1</v>
      </c>
      <c r="E217" s="129">
        <v>5976</v>
      </c>
      <c r="F217" s="130">
        <v>0.154</v>
      </c>
      <c r="G217" s="131">
        <v>0.67</v>
      </c>
      <c r="H217" s="128" t="s">
        <v>2113</v>
      </c>
    </row>
    <row r="218" spans="1:8" ht="13" x14ac:dyDescent="0.15">
      <c r="A218" s="128" t="s">
        <v>896</v>
      </c>
      <c r="B218" s="128" t="s">
        <v>2130</v>
      </c>
      <c r="C218" s="129">
        <v>306</v>
      </c>
      <c r="D218" s="129">
        <v>0</v>
      </c>
      <c r="E218" s="129">
        <v>306</v>
      </c>
      <c r="F218" s="130">
        <v>0.153</v>
      </c>
      <c r="G218" s="131">
        <v>0.65300000000000002</v>
      </c>
      <c r="H218" s="128" t="s">
        <v>2113</v>
      </c>
    </row>
    <row r="219" spans="1:8" ht="13" x14ac:dyDescent="0.15">
      <c r="A219" s="128" t="s">
        <v>901</v>
      </c>
      <c r="B219" s="128" t="s">
        <v>1924</v>
      </c>
      <c r="C219" s="129">
        <v>1</v>
      </c>
      <c r="D219" s="129">
        <v>0</v>
      </c>
      <c r="E219" s="129">
        <v>1</v>
      </c>
      <c r="F219" s="130">
        <v>5.0999999999999997E-2</v>
      </c>
      <c r="G219" s="131">
        <v>0.36599999999999999</v>
      </c>
      <c r="H219" s="128" t="s">
        <v>1993</v>
      </c>
    </row>
    <row r="220" spans="1:8" ht="13" x14ac:dyDescent="0.15">
      <c r="A220" s="128" t="s">
        <v>902</v>
      </c>
      <c r="B220" s="128" t="s">
        <v>1925</v>
      </c>
      <c r="C220" s="129">
        <v>3</v>
      </c>
      <c r="D220" s="129">
        <v>0</v>
      </c>
      <c r="E220" s="129">
        <v>3</v>
      </c>
      <c r="F220" s="130">
        <v>5.0999999999999997E-2</v>
      </c>
      <c r="G220" s="131">
        <v>0.36599999999999999</v>
      </c>
      <c r="H220" s="128" t="s">
        <v>1993</v>
      </c>
    </row>
    <row r="221" spans="1:8" ht="13" x14ac:dyDescent="0.15">
      <c r="A221" s="128" t="s">
        <v>903</v>
      </c>
      <c r="B221" s="128" t="s">
        <v>1926</v>
      </c>
      <c r="C221" s="129">
        <v>2</v>
      </c>
      <c r="D221" s="129">
        <v>0</v>
      </c>
      <c r="E221" s="129">
        <v>2</v>
      </c>
      <c r="F221" s="130">
        <v>5.0999999999999997E-2</v>
      </c>
      <c r="G221" s="131">
        <v>0.36599999999999999</v>
      </c>
      <c r="H221" s="128" t="s">
        <v>1993</v>
      </c>
    </row>
    <row r="222" spans="1:8" ht="13" x14ac:dyDescent="0.15">
      <c r="A222" s="128" t="s">
        <v>910</v>
      </c>
      <c r="B222" s="128" t="s">
        <v>2131</v>
      </c>
      <c r="C222" s="129">
        <v>370</v>
      </c>
      <c r="D222" s="129">
        <v>220</v>
      </c>
      <c r="E222" s="129">
        <v>150</v>
      </c>
      <c r="F222" s="130">
        <v>0.59499999999999997</v>
      </c>
      <c r="G222" s="131">
        <v>2.2000000000000002</v>
      </c>
      <c r="H222" s="128" t="s">
        <v>1973</v>
      </c>
    </row>
    <row r="223" spans="1:8" ht="13" x14ac:dyDescent="0.15">
      <c r="A223" s="128" t="s">
        <v>913</v>
      </c>
      <c r="B223" s="128" t="s">
        <v>2132</v>
      </c>
      <c r="C223" s="129">
        <v>507</v>
      </c>
      <c r="D223" s="129">
        <v>288</v>
      </c>
      <c r="E223" s="129">
        <v>219</v>
      </c>
      <c r="F223" s="130">
        <v>0.56000000000000005</v>
      </c>
      <c r="G223" s="131">
        <v>2.25</v>
      </c>
      <c r="H223" s="128" t="s">
        <v>1973</v>
      </c>
    </row>
    <row r="224" spans="1:8" ht="13" x14ac:dyDescent="0.15">
      <c r="A224" s="128" t="s">
        <v>915</v>
      </c>
      <c r="B224" s="128" t="s">
        <v>2133</v>
      </c>
      <c r="C224" s="129">
        <v>492</v>
      </c>
      <c r="D224" s="129">
        <v>160</v>
      </c>
      <c r="E224" s="129">
        <v>332</v>
      </c>
      <c r="F224" s="130">
        <v>0.59499999999999997</v>
      </c>
      <c r="G224" s="131">
        <v>2.2000000000000002</v>
      </c>
      <c r="H224" s="128" t="s">
        <v>1973</v>
      </c>
    </row>
    <row r="225" spans="1:9" ht="13" x14ac:dyDescent="0.15">
      <c r="A225" s="128" t="s">
        <v>921</v>
      </c>
      <c r="B225" s="128" t="s">
        <v>1944</v>
      </c>
      <c r="C225" s="129">
        <v>978</v>
      </c>
      <c r="D225" s="129">
        <v>0</v>
      </c>
      <c r="E225" s="129">
        <v>978</v>
      </c>
      <c r="F225" s="130">
        <v>0.33</v>
      </c>
      <c r="G225" s="131">
        <v>1.0669999999999999</v>
      </c>
      <c r="H225" s="128" t="s">
        <v>1980</v>
      </c>
    </row>
    <row r="226" spans="1:9" ht="13" x14ac:dyDescent="0.15">
      <c r="A226" s="128" t="s">
        <v>922</v>
      </c>
      <c r="B226" s="128" t="s">
        <v>2134</v>
      </c>
      <c r="C226" s="129">
        <v>7921</v>
      </c>
      <c r="D226" s="129">
        <v>1430</v>
      </c>
      <c r="E226" s="129">
        <v>6491</v>
      </c>
      <c r="F226" s="130">
        <v>0.33</v>
      </c>
      <c r="G226" s="131">
        <v>1.0669999999999999</v>
      </c>
      <c r="H226" s="128" t="s">
        <v>1980</v>
      </c>
    </row>
    <row r="227" spans="1:9" ht="13" x14ac:dyDescent="0.15">
      <c r="A227" s="128" t="s">
        <v>924</v>
      </c>
      <c r="B227" s="128" t="s">
        <v>2135</v>
      </c>
      <c r="C227" s="129">
        <v>48</v>
      </c>
      <c r="D227" s="129">
        <v>0</v>
      </c>
      <c r="E227" s="129">
        <v>48</v>
      </c>
      <c r="F227" s="130">
        <v>0.40699999999999997</v>
      </c>
      <c r="G227" s="131">
        <v>0.97499999999999998</v>
      </c>
      <c r="H227" s="128" t="s">
        <v>1981</v>
      </c>
    </row>
    <row r="228" spans="1:9" ht="13" x14ac:dyDescent="0.15">
      <c r="A228" s="128" t="s">
        <v>967</v>
      </c>
      <c r="B228" s="128" t="s">
        <v>968</v>
      </c>
      <c r="C228" s="129">
        <v>257</v>
      </c>
      <c r="D228" s="129">
        <v>6</v>
      </c>
      <c r="E228" s="129">
        <v>251</v>
      </c>
      <c r="F228" s="130">
        <v>0.23100000000000001</v>
      </c>
      <c r="G228" s="131">
        <v>1.1000000000000001</v>
      </c>
      <c r="H228" s="128" t="s">
        <v>1971</v>
      </c>
    </row>
    <row r="230" spans="1:9" ht="13" x14ac:dyDescent="0.15">
      <c r="A230" s="126" t="s">
        <v>1964</v>
      </c>
      <c r="B230" s="127" t="s">
        <v>2136</v>
      </c>
    </row>
    <row r="231" spans="1:9" ht="13" x14ac:dyDescent="0.15">
      <c r="A231" s="128" t="s">
        <v>36</v>
      </c>
      <c r="B231" s="128" t="s">
        <v>2025</v>
      </c>
      <c r="C231" s="129">
        <v>104</v>
      </c>
      <c r="D231" s="129">
        <v>0</v>
      </c>
      <c r="E231" s="129">
        <v>104</v>
      </c>
      <c r="F231" s="130">
        <v>0.23400000000000001</v>
      </c>
      <c r="G231" s="131">
        <v>1.7749999999999999</v>
      </c>
      <c r="H231" s="128" t="s">
        <v>1981</v>
      </c>
    </row>
    <row r="232" spans="1:9" ht="13" x14ac:dyDescent="0.15">
      <c r="A232" s="128" t="s">
        <v>851</v>
      </c>
      <c r="B232" s="128" t="s">
        <v>2107</v>
      </c>
      <c r="C232" s="129">
        <v>24</v>
      </c>
      <c r="D232" s="129">
        <v>0</v>
      </c>
      <c r="E232" s="129">
        <v>24</v>
      </c>
      <c r="F232" s="130">
        <v>0.129</v>
      </c>
      <c r="G232" s="131">
        <v>0.53500000000000003</v>
      </c>
      <c r="H232" s="128" t="s">
        <v>1975</v>
      </c>
    </row>
    <row r="233" spans="1:9" ht="13" x14ac:dyDescent="0.15">
      <c r="A233" s="128" t="s">
        <v>882</v>
      </c>
      <c r="B233" s="128" t="s">
        <v>2124</v>
      </c>
      <c r="C233" s="129">
        <v>5</v>
      </c>
      <c r="D233" s="129">
        <v>0</v>
      </c>
      <c r="E233" s="129">
        <v>5</v>
      </c>
      <c r="F233" s="130">
        <v>0.221</v>
      </c>
      <c r="G233" s="131">
        <v>1.3329999999999997</v>
      </c>
      <c r="H233" s="128" t="s">
        <v>1980</v>
      </c>
    </row>
    <row r="234" spans="1:9" ht="13" x14ac:dyDescent="0.15">
      <c r="A234" s="128" t="s">
        <v>913</v>
      </c>
      <c r="B234" s="128" t="s">
        <v>2132</v>
      </c>
      <c r="C234" s="129">
        <v>11</v>
      </c>
      <c r="D234" s="129">
        <v>0</v>
      </c>
      <c r="E234" s="129">
        <v>11</v>
      </c>
      <c r="F234" s="130">
        <v>0.56000000000000005</v>
      </c>
      <c r="G234" s="131">
        <v>2.25</v>
      </c>
      <c r="H234" s="128" t="s">
        <v>1973</v>
      </c>
      <c r="I234" s="29"/>
    </row>
    <row r="236" spans="1:9" ht="13" x14ac:dyDescent="0.15">
      <c r="A236" s="126" t="s">
        <v>1964</v>
      </c>
      <c r="B236" s="127" t="s">
        <v>2137</v>
      </c>
    </row>
    <row r="237" spans="1:9" ht="13" x14ac:dyDescent="0.15">
      <c r="A237" s="128" t="s">
        <v>130</v>
      </c>
      <c r="B237" s="128" t="s">
        <v>1977</v>
      </c>
      <c r="C237" s="129">
        <v>98</v>
      </c>
      <c r="D237" s="129">
        <v>0</v>
      </c>
      <c r="E237" s="129">
        <v>98</v>
      </c>
      <c r="F237" s="130">
        <v>0.24600000000000002</v>
      </c>
      <c r="G237" s="131">
        <v>1.006</v>
      </c>
      <c r="H237" s="128" t="s">
        <v>1975</v>
      </c>
    </row>
    <row r="238" spans="1:9" ht="13" x14ac:dyDescent="0.15">
      <c r="A238" s="128" t="s">
        <v>134</v>
      </c>
      <c r="B238" s="128" t="s">
        <v>1979</v>
      </c>
      <c r="C238" s="129">
        <v>100</v>
      </c>
      <c r="D238" s="129">
        <v>0</v>
      </c>
      <c r="E238" s="129">
        <v>100</v>
      </c>
      <c r="F238" s="130">
        <v>0.24600000000000002</v>
      </c>
      <c r="G238" s="131">
        <v>1.0049999999999999</v>
      </c>
      <c r="H238" s="128" t="s">
        <v>1975</v>
      </c>
    </row>
    <row r="239" spans="1:9" ht="13" x14ac:dyDescent="0.15">
      <c r="A239" s="128" t="s">
        <v>7</v>
      </c>
      <c r="B239" s="128" t="s">
        <v>1007</v>
      </c>
      <c r="C239" s="129">
        <v>100</v>
      </c>
      <c r="D239" s="129">
        <v>0</v>
      </c>
      <c r="E239" s="129">
        <v>100</v>
      </c>
      <c r="F239" s="130">
        <v>0.40600000000000003</v>
      </c>
      <c r="G239" s="131">
        <v>1.425</v>
      </c>
      <c r="H239" s="128" t="s">
        <v>1981</v>
      </c>
    </row>
    <row r="240" spans="1:9" ht="13" x14ac:dyDescent="0.15">
      <c r="A240" s="128" t="s">
        <v>144</v>
      </c>
      <c r="B240" s="128" t="s">
        <v>1983</v>
      </c>
      <c r="C240" s="129">
        <v>88</v>
      </c>
      <c r="D240" s="129">
        <v>0</v>
      </c>
      <c r="E240" s="129">
        <v>88</v>
      </c>
      <c r="F240" s="130">
        <v>3.5999999999999997E-2</v>
      </c>
      <c r="G240" s="131">
        <v>1.2250000000000001</v>
      </c>
      <c r="H240" s="128" t="s">
        <v>1981</v>
      </c>
    </row>
    <row r="241" spans="1:8" ht="13" x14ac:dyDescent="0.15">
      <c r="A241" s="128" t="s">
        <v>148</v>
      </c>
      <c r="B241" s="128" t="s">
        <v>1984</v>
      </c>
      <c r="C241" s="129">
        <v>100</v>
      </c>
      <c r="D241" s="129">
        <v>0</v>
      </c>
      <c r="E241" s="129">
        <v>100</v>
      </c>
      <c r="F241" s="130">
        <v>0.27100000000000002</v>
      </c>
      <c r="G241" s="131">
        <v>1.2</v>
      </c>
      <c r="H241" s="128" t="s">
        <v>1981</v>
      </c>
    </row>
    <row r="242" spans="1:8" ht="13" x14ac:dyDescent="0.15">
      <c r="A242" s="128" t="s">
        <v>153</v>
      </c>
      <c r="B242" s="128" t="s">
        <v>1987</v>
      </c>
      <c r="C242" s="129">
        <v>100</v>
      </c>
      <c r="D242" s="129">
        <v>0</v>
      </c>
      <c r="E242" s="129">
        <v>100</v>
      </c>
      <c r="F242" s="130">
        <v>2.4E-2</v>
      </c>
      <c r="G242" s="131">
        <v>0.81699999999999984</v>
      </c>
      <c r="H242" s="128" t="s">
        <v>1988</v>
      </c>
    </row>
    <row r="243" spans="1:8" ht="13" x14ac:dyDescent="0.15">
      <c r="A243" s="128" t="s">
        <v>156</v>
      </c>
      <c r="B243" s="128" t="s">
        <v>1991</v>
      </c>
      <c r="C243" s="129">
        <v>100</v>
      </c>
      <c r="D243" s="129">
        <v>0</v>
      </c>
      <c r="E243" s="129">
        <v>100</v>
      </c>
      <c r="F243" s="130">
        <v>0.315</v>
      </c>
      <c r="G243" s="131">
        <v>1.9730000000000001</v>
      </c>
      <c r="H243" s="128" t="s">
        <v>1980</v>
      </c>
    </row>
    <row r="244" spans="1:8" ht="13" x14ac:dyDescent="0.15">
      <c r="A244" s="128" t="s">
        <v>162</v>
      </c>
      <c r="B244" s="128" t="s">
        <v>1992</v>
      </c>
      <c r="C244" s="129">
        <v>88</v>
      </c>
      <c r="D244" s="129">
        <v>0</v>
      </c>
      <c r="E244" s="129">
        <v>88</v>
      </c>
      <c r="F244" s="130">
        <v>7.3999999999999996E-2</v>
      </c>
      <c r="G244" s="131">
        <v>0.58299999999999996</v>
      </c>
      <c r="H244" s="128" t="s">
        <v>1993</v>
      </c>
    </row>
    <row r="245" spans="1:8" ht="13" x14ac:dyDescent="0.15">
      <c r="A245" s="128" t="s">
        <v>165</v>
      </c>
      <c r="B245" s="128" t="s">
        <v>1994</v>
      </c>
      <c r="C245" s="129">
        <v>100</v>
      </c>
      <c r="D245" s="129">
        <v>0</v>
      </c>
      <c r="E245" s="129">
        <v>100</v>
      </c>
      <c r="F245" s="130">
        <v>7.3999999999999996E-2</v>
      </c>
      <c r="G245" s="131">
        <v>0.58299999999999996</v>
      </c>
      <c r="H245" s="128" t="s">
        <v>1993</v>
      </c>
    </row>
    <row r="246" spans="1:8" ht="13" x14ac:dyDescent="0.15">
      <c r="A246" s="128" t="s">
        <v>197</v>
      </c>
      <c r="B246" s="128" t="s">
        <v>2001</v>
      </c>
      <c r="C246" s="129">
        <v>92</v>
      </c>
      <c r="D246" s="129">
        <v>0</v>
      </c>
      <c r="E246" s="129">
        <v>92</v>
      </c>
      <c r="F246" s="130">
        <v>0.28399999999999997</v>
      </c>
      <c r="G246" s="131">
        <v>1.7</v>
      </c>
      <c r="H246" s="128" t="s">
        <v>1981</v>
      </c>
    </row>
    <row r="247" spans="1:8" ht="13" x14ac:dyDescent="0.15">
      <c r="A247" s="128" t="s">
        <v>205</v>
      </c>
      <c r="B247" s="128" t="s">
        <v>1198</v>
      </c>
      <c r="C247" s="129">
        <v>94</v>
      </c>
      <c r="D247" s="129">
        <v>0</v>
      </c>
      <c r="E247" s="129">
        <v>94</v>
      </c>
      <c r="F247" s="130">
        <v>0.188</v>
      </c>
      <c r="G247" s="131">
        <v>0.98299999999999998</v>
      </c>
      <c r="H247" s="128" t="s">
        <v>1980</v>
      </c>
    </row>
    <row r="248" spans="1:8" ht="13" x14ac:dyDescent="0.15">
      <c r="A248" s="128" t="s">
        <v>25</v>
      </c>
      <c r="B248" s="128" t="s">
        <v>2010</v>
      </c>
      <c r="C248" s="129">
        <v>100</v>
      </c>
      <c r="D248" s="129">
        <v>0</v>
      </c>
      <c r="E248" s="129">
        <v>100</v>
      </c>
      <c r="F248" s="130">
        <v>5.8999999999999997E-2</v>
      </c>
      <c r="G248" s="131">
        <v>0.36299999999999999</v>
      </c>
      <c r="H248" s="128" t="s">
        <v>1975</v>
      </c>
    </row>
    <row r="249" spans="1:8" ht="13" x14ac:dyDescent="0.15">
      <c r="A249" s="128" t="s">
        <v>216</v>
      </c>
      <c r="B249" s="128" t="s">
        <v>1208</v>
      </c>
      <c r="C249" s="129">
        <v>100</v>
      </c>
      <c r="D249" s="129">
        <v>0</v>
      </c>
      <c r="E249" s="129">
        <v>100</v>
      </c>
      <c r="F249" s="130">
        <v>0.188</v>
      </c>
      <c r="G249" s="131">
        <v>0.98299999999999998</v>
      </c>
      <c r="H249" s="128" t="s">
        <v>1980</v>
      </c>
    </row>
    <row r="250" spans="1:8" ht="13" x14ac:dyDescent="0.15">
      <c r="A250" s="128" t="s">
        <v>220</v>
      </c>
      <c r="B250" s="128" t="s">
        <v>2012</v>
      </c>
      <c r="C250" s="129">
        <v>100</v>
      </c>
      <c r="D250" s="129">
        <v>0</v>
      </c>
      <c r="E250" s="129">
        <v>100</v>
      </c>
      <c r="F250" s="130">
        <v>0.12</v>
      </c>
      <c r="G250" s="131">
        <v>0.55000000000000004</v>
      </c>
      <c r="H250" s="128" t="s">
        <v>1980</v>
      </c>
    </row>
    <row r="251" spans="1:8" ht="13" x14ac:dyDescent="0.15">
      <c r="A251" s="128" t="s">
        <v>238</v>
      </c>
      <c r="B251" s="128" t="s">
        <v>2015</v>
      </c>
      <c r="C251" s="129">
        <v>88</v>
      </c>
      <c r="D251" s="129">
        <v>0</v>
      </c>
      <c r="E251" s="129">
        <v>88</v>
      </c>
      <c r="F251" s="130">
        <v>0.188</v>
      </c>
      <c r="G251" s="131">
        <v>0.98299999999999998</v>
      </c>
      <c r="H251" s="128" t="s">
        <v>1980</v>
      </c>
    </row>
    <row r="252" spans="1:8" ht="13" x14ac:dyDescent="0.15">
      <c r="A252" s="128" t="s">
        <v>241</v>
      </c>
      <c r="B252" s="128" t="s">
        <v>2017</v>
      </c>
      <c r="C252" s="129">
        <v>100</v>
      </c>
      <c r="D252" s="129">
        <v>0</v>
      </c>
      <c r="E252" s="129">
        <v>100</v>
      </c>
      <c r="F252" s="130">
        <v>0.51400000000000001</v>
      </c>
      <c r="G252" s="131">
        <v>2.85</v>
      </c>
      <c r="H252" s="128" t="s">
        <v>1981</v>
      </c>
    </row>
    <row r="253" spans="1:8" ht="13" x14ac:dyDescent="0.15">
      <c r="A253" s="128" t="s">
        <v>30</v>
      </c>
      <c r="B253" s="128" t="s">
        <v>2019</v>
      </c>
      <c r="C253" s="129">
        <v>100</v>
      </c>
      <c r="D253" s="129">
        <v>0</v>
      </c>
      <c r="E253" s="129">
        <v>100</v>
      </c>
      <c r="F253" s="130">
        <v>0.23400000000000001</v>
      </c>
      <c r="G253" s="131">
        <v>1.925</v>
      </c>
      <c r="H253" s="128" t="s">
        <v>1981</v>
      </c>
    </row>
    <row r="254" spans="1:8" ht="13" x14ac:dyDescent="0.15">
      <c r="A254" s="128" t="s">
        <v>32</v>
      </c>
      <c r="B254" s="128" t="s">
        <v>2021</v>
      </c>
      <c r="C254" s="129">
        <v>100</v>
      </c>
      <c r="D254" s="129">
        <v>0</v>
      </c>
      <c r="E254" s="129">
        <v>100</v>
      </c>
      <c r="F254" s="130">
        <v>0.23400000000000001</v>
      </c>
      <c r="G254" s="131">
        <v>1.925</v>
      </c>
      <c r="H254" s="128" t="s">
        <v>1981</v>
      </c>
    </row>
    <row r="255" spans="1:8" ht="13" x14ac:dyDescent="0.15">
      <c r="A255" s="128" t="s">
        <v>266</v>
      </c>
      <c r="B255" s="128" t="s">
        <v>1275</v>
      </c>
      <c r="C255" s="129">
        <v>92</v>
      </c>
      <c r="D255" s="129">
        <v>0</v>
      </c>
      <c r="E255" s="129">
        <v>92</v>
      </c>
      <c r="F255" s="130">
        <v>0.10299999999999999</v>
      </c>
      <c r="G255" s="131">
        <v>0.88300000000000001</v>
      </c>
      <c r="H255" s="128" t="s">
        <v>1975</v>
      </c>
    </row>
    <row r="256" spans="1:8" ht="13" x14ac:dyDescent="0.15">
      <c r="A256" s="128" t="s">
        <v>37</v>
      </c>
      <c r="B256" s="128" t="s">
        <v>2026</v>
      </c>
      <c r="C256" s="129">
        <v>100</v>
      </c>
      <c r="D256" s="129">
        <v>0</v>
      </c>
      <c r="E256" s="129">
        <v>100</v>
      </c>
      <c r="F256" s="130">
        <v>0.23400000000000001</v>
      </c>
      <c r="G256" s="131">
        <v>1.85</v>
      </c>
      <c r="H256" s="128" t="s">
        <v>1981</v>
      </c>
    </row>
    <row r="257" spans="1:13" ht="13" x14ac:dyDescent="0.15">
      <c r="A257" s="128" t="s">
        <v>38</v>
      </c>
      <c r="B257" s="128" t="s">
        <v>2027</v>
      </c>
      <c r="C257" s="129">
        <v>100</v>
      </c>
      <c r="D257" s="129">
        <v>0</v>
      </c>
      <c r="E257" s="129">
        <v>100</v>
      </c>
      <c r="F257" s="130">
        <v>4.2000000000000003E-2</v>
      </c>
      <c r="G257" s="131">
        <v>1.5</v>
      </c>
      <c r="H257" s="128" t="s">
        <v>1980</v>
      </c>
    </row>
    <row r="258" spans="1:13" ht="13" x14ac:dyDescent="0.15">
      <c r="A258" s="128" t="s">
        <v>271</v>
      </c>
      <c r="B258" s="128" t="s">
        <v>2029</v>
      </c>
      <c r="C258" s="129">
        <v>94</v>
      </c>
      <c r="D258" s="129">
        <v>0</v>
      </c>
      <c r="E258" s="129">
        <v>94</v>
      </c>
      <c r="F258" s="130">
        <v>0.39</v>
      </c>
      <c r="G258" s="131">
        <v>1.98</v>
      </c>
      <c r="H258" s="128" t="s">
        <v>1980</v>
      </c>
    </row>
    <row r="259" spans="1:13" ht="13" x14ac:dyDescent="0.15">
      <c r="A259" s="128" t="s">
        <v>273</v>
      </c>
      <c r="B259" s="128" t="s">
        <v>1284</v>
      </c>
      <c r="C259" s="129">
        <v>94</v>
      </c>
      <c r="D259" s="129">
        <v>0</v>
      </c>
      <c r="E259" s="129">
        <v>94</v>
      </c>
      <c r="F259" s="130">
        <v>0.39</v>
      </c>
      <c r="G259" s="131">
        <v>1.98</v>
      </c>
      <c r="H259" s="128" t="s">
        <v>1980</v>
      </c>
    </row>
    <row r="260" spans="1:13" ht="13" x14ac:dyDescent="0.15">
      <c r="A260" s="128" t="s">
        <v>274</v>
      </c>
      <c r="B260" s="128" t="s">
        <v>2030</v>
      </c>
      <c r="C260" s="129">
        <v>82</v>
      </c>
      <c r="D260" s="129">
        <v>0</v>
      </c>
      <c r="E260" s="129">
        <v>82</v>
      </c>
      <c r="F260" s="130">
        <v>0.39</v>
      </c>
      <c r="G260" s="131">
        <v>1.98</v>
      </c>
      <c r="H260" s="128" t="s">
        <v>1980</v>
      </c>
    </row>
    <row r="261" spans="1:13" ht="13" x14ac:dyDescent="0.15">
      <c r="A261" s="128" t="s">
        <v>289</v>
      </c>
      <c r="B261" s="128" t="s">
        <v>2036</v>
      </c>
      <c r="C261" s="129">
        <v>50</v>
      </c>
      <c r="D261" s="129">
        <v>0</v>
      </c>
      <c r="E261" s="129">
        <v>50</v>
      </c>
      <c r="F261" s="130">
        <v>0.32400000000000001</v>
      </c>
      <c r="G261" s="131">
        <v>1.9470000000000001</v>
      </c>
      <c r="H261" s="128" t="s">
        <v>1980</v>
      </c>
    </row>
    <row r="262" spans="1:13" ht="13" x14ac:dyDescent="0.15">
      <c r="A262" s="128" t="s">
        <v>44</v>
      </c>
      <c r="B262" s="128" t="s">
        <v>2138</v>
      </c>
      <c r="C262" s="129">
        <v>3</v>
      </c>
      <c r="D262" s="129">
        <v>0</v>
      </c>
      <c r="E262" s="129">
        <v>3</v>
      </c>
      <c r="F262" s="130">
        <v>0.27800000000000002</v>
      </c>
      <c r="G262" s="131">
        <v>1.43</v>
      </c>
      <c r="H262" s="128" t="s">
        <v>1980</v>
      </c>
    </row>
    <row r="263" spans="1:13" ht="13" x14ac:dyDescent="0.15">
      <c r="A263" s="128" t="s">
        <v>45</v>
      </c>
      <c r="B263" s="128" t="s">
        <v>2037</v>
      </c>
      <c r="C263" s="129">
        <v>68</v>
      </c>
      <c r="D263" s="129">
        <v>0</v>
      </c>
      <c r="E263" s="129">
        <v>68</v>
      </c>
      <c r="F263" s="130">
        <v>0.22600000000000001</v>
      </c>
      <c r="G263" s="131">
        <v>1.0529999999999999</v>
      </c>
      <c r="H263" s="128" t="s">
        <v>1981</v>
      </c>
    </row>
    <row r="264" spans="1:13" ht="13" x14ac:dyDescent="0.15">
      <c r="A264" s="128" t="s">
        <v>297</v>
      </c>
      <c r="B264" s="128" t="s">
        <v>2038</v>
      </c>
      <c r="C264" s="129">
        <v>100</v>
      </c>
      <c r="D264" s="129">
        <v>0</v>
      </c>
      <c r="E264" s="129">
        <v>100</v>
      </c>
      <c r="F264" s="130">
        <v>0.312</v>
      </c>
      <c r="G264" s="131">
        <v>1.6670000000000003</v>
      </c>
      <c r="H264" s="128" t="s">
        <v>1980</v>
      </c>
    </row>
    <row r="265" spans="1:13" ht="13" x14ac:dyDescent="0.15">
      <c r="A265" s="128" t="s">
        <v>301</v>
      </c>
      <c r="B265" s="128" t="s">
        <v>1311</v>
      </c>
      <c r="C265" s="129">
        <v>94</v>
      </c>
      <c r="D265" s="129">
        <v>0</v>
      </c>
      <c r="E265" s="129">
        <v>94</v>
      </c>
      <c r="F265" s="130">
        <v>0.312</v>
      </c>
      <c r="G265" s="131">
        <v>1.67</v>
      </c>
      <c r="H265" s="128" t="s">
        <v>1980</v>
      </c>
    </row>
    <row r="266" spans="1:13" ht="13" x14ac:dyDescent="0.15">
      <c r="A266" s="128" t="s">
        <v>307</v>
      </c>
      <c r="B266" s="128" t="s">
        <v>2039</v>
      </c>
      <c r="C266" s="129">
        <v>100</v>
      </c>
      <c r="D266" s="129">
        <v>0</v>
      </c>
      <c r="E266" s="129">
        <v>100</v>
      </c>
      <c r="F266" s="130">
        <v>0.46300000000000002</v>
      </c>
      <c r="G266" s="131">
        <v>1.86</v>
      </c>
      <c r="H266" s="128" t="s">
        <v>1980</v>
      </c>
    </row>
    <row r="267" spans="1:13" ht="13" x14ac:dyDescent="0.15">
      <c r="A267" s="128" t="s">
        <v>325</v>
      </c>
      <c r="B267" s="128" t="s">
        <v>2046</v>
      </c>
      <c r="C267" s="129">
        <v>88</v>
      </c>
      <c r="D267" s="129">
        <v>0</v>
      </c>
      <c r="E267" s="129">
        <v>88</v>
      </c>
      <c r="F267" s="130">
        <v>8.2000000000000017E-2</v>
      </c>
      <c r="G267" s="131">
        <v>0.314</v>
      </c>
      <c r="H267" s="128" t="s">
        <v>1993</v>
      </c>
    </row>
    <row r="268" spans="1:13" ht="13" x14ac:dyDescent="0.15">
      <c r="A268" s="128" t="s">
        <v>51</v>
      </c>
      <c r="B268" s="128" t="s">
        <v>1044</v>
      </c>
      <c r="C268" s="129">
        <v>100</v>
      </c>
      <c r="D268" s="129">
        <v>0</v>
      </c>
      <c r="E268" s="129">
        <v>100</v>
      </c>
      <c r="F268" s="130">
        <v>0.11700000000000001</v>
      </c>
      <c r="G268" s="131">
        <v>0.79400000000000004</v>
      </c>
      <c r="H268" s="128" t="s">
        <v>1980</v>
      </c>
    </row>
    <row r="269" spans="1:13" ht="13" x14ac:dyDescent="0.15">
      <c r="A269" s="128" t="s">
        <v>331</v>
      </c>
      <c r="B269" s="128" t="s">
        <v>2047</v>
      </c>
      <c r="C269" s="129">
        <v>100</v>
      </c>
      <c r="D269" s="129">
        <v>0</v>
      </c>
      <c r="E269" s="129">
        <v>100</v>
      </c>
      <c r="F269" s="130">
        <v>5.4000000000000006E-2</v>
      </c>
      <c r="G269" s="131">
        <v>0.41699999999999998</v>
      </c>
      <c r="H269" s="128" t="s">
        <v>1993</v>
      </c>
      <c r="M269" s="138"/>
    </row>
    <row r="270" spans="1:13" ht="13" x14ac:dyDescent="0.15">
      <c r="A270" s="128" t="s">
        <v>462</v>
      </c>
      <c r="B270" s="128" t="s">
        <v>2056</v>
      </c>
      <c r="C270" s="129">
        <v>100</v>
      </c>
      <c r="D270" s="129">
        <v>0</v>
      </c>
      <c r="E270" s="129">
        <v>100</v>
      </c>
      <c r="F270" s="130">
        <v>0.59199999999999997</v>
      </c>
      <c r="G270" s="131">
        <v>3.125</v>
      </c>
      <c r="H270" s="128" t="s">
        <v>1981</v>
      </c>
    </row>
    <row r="271" spans="1:13" ht="13" x14ac:dyDescent="0.15">
      <c r="A271" s="128" t="s">
        <v>463</v>
      </c>
      <c r="B271" s="128" t="s">
        <v>2057</v>
      </c>
      <c r="C271" s="129">
        <v>96</v>
      </c>
      <c r="D271" s="129">
        <v>0</v>
      </c>
      <c r="E271" s="129">
        <v>96</v>
      </c>
      <c r="F271" s="130">
        <v>0.56399999999999995</v>
      </c>
      <c r="G271" s="131">
        <v>3.1</v>
      </c>
      <c r="H271" s="128" t="s">
        <v>1981</v>
      </c>
    </row>
    <row r="272" spans="1:13" ht="13" x14ac:dyDescent="0.15">
      <c r="A272" s="128" t="s">
        <v>720</v>
      </c>
      <c r="B272" s="128" t="s">
        <v>2067</v>
      </c>
      <c r="C272" s="129">
        <v>100</v>
      </c>
      <c r="D272" s="129">
        <v>0</v>
      </c>
      <c r="E272" s="129">
        <v>100</v>
      </c>
      <c r="F272" s="130">
        <v>4.1000000000000009E-2</v>
      </c>
      <c r="G272" s="131">
        <v>0.29499999999999998</v>
      </c>
      <c r="H272" s="128" t="s">
        <v>1993</v>
      </c>
    </row>
    <row r="273" spans="1:8" ht="13" x14ac:dyDescent="0.15">
      <c r="A273" s="128" t="s">
        <v>724</v>
      </c>
      <c r="B273" s="128" t="s">
        <v>2069</v>
      </c>
      <c r="C273" s="129">
        <v>14</v>
      </c>
      <c r="D273" s="129">
        <v>0</v>
      </c>
      <c r="E273" s="129">
        <v>14</v>
      </c>
      <c r="F273" s="130">
        <v>4.1000000000000009E-2</v>
      </c>
      <c r="G273" s="131">
        <v>0.29499999999999998</v>
      </c>
      <c r="H273" s="128" t="s">
        <v>1993</v>
      </c>
    </row>
    <row r="274" spans="1:8" ht="13" x14ac:dyDescent="0.15">
      <c r="A274" s="128" t="s">
        <v>726</v>
      </c>
      <c r="B274" s="128" t="s">
        <v>2070</v>
      </c>
      <c r="C274" s="129">
        <v>88</v>
      </c>
      <c r="D274" s="129">
        <v>0</v>
      </c>
      <c r="E274" s="129">
        <v>88</v>
      </c>
      <c r="F274" s="130">
        <v>4.1000000000000009E-2</v>
      </c>
      <c r="G274" s="131">
        <v>0.29499999999999998</v>
      </c>
      <c r="H274" s="128" t="s">
        <v>1993</v>
      </c>
    </row>
    <row r="275" spans="1:8" ht="13" x14ac:dyDescent="0.15">
      <c r="A275" s="128" t="s">
        <v>57</v>
      </c>
      <c r="B275" s="128" t="s">
        <v>2072</v>
      </c>
      <c r="C275" s="129">
        <v>92</v>
      </c>
      <c r="D275" s="129">
        <v>0</v>
      </c>
      <c r="E275" s="129">
        <v>92</v>
      </c>
      <c r="F275" s="130">
        <v>0.371</v>
      </c>
      <c r="G275" s="131">
        <v>1.75</v>
      </c>
      <c r="H275" s="128" t="s">
        <v>1981</v>
      </c>
    </row>
    <row r="276" spans="1:8" ht="13" x14ac:dyDescent="0.15">
      <c r="A276" s="128" t="s">
        <v>737</v>
      </c>
      <c r="B276" s="128" t="s">
        <v>2074</v>
      </c>
      <c r="C276" s="129">
        <v>100</v>
      </c>
      <c r="D276" s="129">
        <v>0</v>
      </c>
      <c r="E276" s="129">
        <v>100</v>
      </c>
      <c r="F276" s="130">
        <v>7.9000000000000001E-2</v>
      </c>
      <c r="G276" s="131">
        <v>0.499</v>
      </c>
      <c r="H276" s="128" t="s">
        <v>1993</v>
      </c>
    </row>
    <row r="277" spans="1:8" ht="13" x14ac:dyDescent="0.15">
      <c r="A277" s="128" t="s">
        <v>741</v>
      </c>
      <c r="B277" s="128" t="s">
        <v>2078</v>
      </c>
      <c r="C277" s="129">
        <v>50</v>
      </c>
      <c r="D277" s="129">
        <v>0</v>
      </c>
      <c r="E277" s="129">
        <v>50</v>
      </c>
      <c r="F277" s="130">
        <v>0.60699999999999998</v>
      </c>
      <c r="G277" s="131">
        <v>2</v>
      </c>
      <c r="H277" s="128" t="s">
        <v>1981</v>
      </c>
    </row>
    <row r="278" spans="1:8" ht="13" x14ac:dyDescent="0.15">
      <c r="A278" s="128" t="s">
        <v>742</v>
      </c>
      <c r="B278" s="128" t="s">
        <v>2079</v>
      </c>
      <c r="C278" s="129">
        <v>88</v>
      </c>
      <c r="D278" s="129">
        <v>0</v>
      </c>
      <c r="E278" s="129">
        <v>88</v>
      </c>
      <c r="F278" s="130">
        <v>0.60699999999999998</v>
      </c>
      <c r="G278" s="131">
        <v>2</v>
      </c>
      <c r="H278" s="128" t="s">
        <v>1981</v>
      </c>
    </row>
    <row r="279" spans="1:8" ht="13" x14ac:dyDescent="0.15">
      <c r="A279" s="128" t="s">
        <v>746</v>
      </c>
      <c r="B279" s="128" t="s">
        <v>2080</v>
      </c>
      <c r="C279" s="129">
        <v>100</v>
      </c>
      <c r="D279" s="129">
        <v>0</v>
      </c>
      <c r="E279" s="129">
        <v>100</v>
      </c>
      <c r="F279" s="130">
        <v>0.312</v>
      </c>
      <c r="G279" s="131">
        <v>2.15</v>
      </c>
      <c r="H279" s="128" t="s">
        <v>1980</v>
      </c>
    </row>
    <row r="280" spans="1:8" ht="13" x14ac:dyDescent="0.15">
      <c r="A280" s="128" t="s">
        <v>58</v>
      </c>
      <c r="B280" s="128" t="s">
        <v>1052</v>
      </c>
      <c r="C280" s="129">
        <v>188</v>
      </c>
      <c r="D280" s="129">
        <v>0</v>
      </c>
      <c r="E280" s="129">
        <v>188</v>
      </c>
      <c r="F280" s="130">
        <v>0.40300000000000002</v>
      </c>
      <c r="G280" s="131">
        <v>2.2400000000000002</v>
      </c>
      <c r="H280" s="128" t="s">
        <v>1981</v>
      </c>
    </row>
    <row r="281" spans="1:8" ht="13" x14ac:dyDescent="0.15">
      <c r="A281" s="128" t="s">
        <v>766</v>
      </c>
      <c r="B281" s="128" t="s">
        <v>2081</v>
      </c>
      <c r="C281" s="129">
        <v>94</v>
      </c>
      <c r="D281" s="129">
        <v>0</v>
      </c>
      <c r="E281" s="129">
        <v>94</v>
      </c>
      <c r="F281" s="130">
        <v>0.27100000000000002</v>
      </c>
      <c r="G281" s="131">
        <v>1.3530000000000002</v>
      </c>
      <c r="H281" s="128" t="s">
        <v>1980</v>
      </c>
    </row>
    <row r="282" spans="1:8" ht="13" x14ac:dyDescent="0.15">
      <c r="A282" s="128" t="s">
        <v>773</v>
      </c>
      <c r="B282" s="128" t="s">
        <v>2083</v>
      </c>
      <c r="C282" s="129">
        <v>100</v>
      </c>
      <c r="D282" s="129">
        <v>0</v>
      </c>
      <c r="E282" s="129">
        <v>100</v>
      </c>
      <c r="F282" s="130">
        <v>0.379</v>
      </c>
      <c r="G282" s="131">
        <v>1.5580000000000001</v>
      </c>
      <c r="H282" s="128" t="s">
        <v>1980</v>
      </c>
    </row>
    <row r="283" spans="1:8" ht="13" x14ac:dyDescent="0.15">
      <c r="A283" s="128" t="s">
        <v>776</v>
      </c>
      <c r="B283" s="128" t="s">
        <v>2084</v>
      </c>
      <c r="C283" s="129">
        <v>94</v>
      </c>
      <c r="D283" s="129">
        <v>0</v>
      </c>
      <c r="E283" s="129">
        <v>94</v>
      </c>
      <c r="F283" s="130">
        <v>0.40100000000000002</v>
      </c>
      <c r="G283" s="131">
        <v>1.5629999999999997</v>
      </c>
      <c r="H283" s="128" t="s">
        <v>1980</v>
      </c>
    </row>
    <row r="284" spans="1:8" ht="13" x14ac:dyDescent="0.15">
      <c r="A284" s="128" t="s">
        <v>779</v>
      </c>
      <c r="B284" s="128" t="s">
        <v>2086</v>
      </c>
      <c r="C284" s="129">
        <v>94</v>
      </c>
      <c r="D284" s="129">
        <v>0</v>
      </c>
      <c r="E284" s="129">
        <v>94</v>
      </c>
      <c r="F284" s="130">
        <v>0.31</v>
      </c>
      <c r="G284" s="131">
        <v>1.25</v>
      </c>
      <c r="H284" s="128" t="s">
        <v>1980</v>
      </c>
    </row>
    <row r="285" spans="1:8" ht="13" x14ac:dyDescent="0.15">
      <c r="A285" s="128" t="s">
        <v>780</v>
      </c>
      <c r="B285" s="128" t="s">
        <v>2087</v>
      </c>
      <c r="C285" s="129">
        <v>76</v>
      </c>
      <c r="D285" s="129">
        <v>0</v>
      </c>
      <c r="E285" s="129">
        <v>76</v>
      </c>
      <c r="F285" s="130">
        <v>0.31</v>
      </c>
      <c r="G285" s="131">
        <v>1.25</v>
      </c>
      <c r="H285" s="128" t="s">
        <v>1980</v>
      </c>
    </row>
    <row r="286" spans="1:8" ht="13" x14ac:dyDescent="0.15">
      <c r="A286" s="128" t="s">
        <v>63</v>
      </c>
      <c r="B286" s="128" t="s">
        <v>2089</v>
      </c>
      <c r="C286" s="129">
        <v>94</v>
      </c>
      <c r="D286" s="129">
        <v>0</v>
      </c>
      <c r="E286" s="129">
        <v>94</v>
      </c>
      <c r="F286" s="130">
        <v>0.312</v>
      </c>
      <c r="G286" s="131">
        <v>1.83</v>
      </c>
      <c r="H286" s="128" t="s">
        <v>1980</v>
      </c>
    </row>
    <row r="287" spans="1:8" ht="13" x14ac:dyDescent="0.15">
      <c r="A287" s="128" t="s">
        <v>65</v>
      </c>
      <c r="B287" s="128" t="s">
        <v>2091</v>
      </c>
      <c r="C287" s="129">
        <v>94</v>
      </c>
      <c r="D287" s="129">
        <v>0</v>
      </c>
      <c r="E287" s="129">
        <v>94</v>
      </c>
      <c r="F287" s="130">
        <v>0.29499999999999998</v>
      </c>
      <c r="G287" s="131">
        <v>1.413</v>
      </c>
      <c r="H287" s="128" t="s">
        <v>1980</v>
      </c>
    </row>
    <row r="288" spans="1:8" ht="13" x14ac:dyDescent="0.15">
      <c r="A288" s="128" t="s">
        <v>66</v>
      </c>
      <c r="B288" s="128" t="s">
        <v>2092</v>
      </c>
      <c r="C288" s="129">
        <v>94</v>
      </c>
      <c r="D288" s="129">
        <v>0</v>
      </c>
      <c r="E288" s="129">
        <v>94</v>
      </c>
      <c r="F288" s="130">
        <v>0.29499999999999998</v>
      </c>
      <c r="G288" s="131">
        <v>1.413</v>
      </c>
      <c r="H288" s="128" t="s">
        <v>1980</v>
      </c>
    </row>
    <row r="289" spans="1:8" ht="13" x14ac:dyDescent="0.15">
      <c r="A289" s="128" t="s">
        <v>812</v>
      </c>
      <c r="B289" s="128" t="s">
        <v>1832</v>
      </c>
      <c r="C289" s="129">
        <v>100</v>
      </c>
      <c r="D289" s="129">
        <v>0</v>
      </c>
      <c r="E289" s="129">
        <v>100</v>
      </c>
      <c r="F289" s="130">
        <v>0.49200000000000005</v>
      </c>
      <c r="G289" s="131">
        <v>1.95</v>
      </c>
      <c r="H289" s="128" t="s">
        <v>1980</v>
      </c>
    </row>
    <row r="290" spans="1:8" ht="13" x14ac:dyDescent="0.15">
      <c r="A290" s="128" t="s">
        <v>813</v>
      </c>
      <c r="B290" s="128" t="s">
        <v>2093</v>
      </c>
      <c r="C290" s="129">
        <v>100</v>
      </c>
      <c r="D290" s="129">
        <v>0</v>
      </c>
      <c r="E290" s="129">
        <v>100</v>
      </c>
      <c r="F290" s="130">
        <v>0.32800000000000007</v>
      </c>
      <c r="G290" s="131">
        <v>1.5</v>
      </c>
      <c r="H290" s="128" t="s">
        <v>1980</v>
      </c>
    </row>
    <row r="291" spans="1:8" ht="13" x14ac:dyDescent="0.15">
      <c r="A291" s="128" t="s">
        <v>834</v>
      </c>
      <c r="B291" s="128" t="s">
        <v>2099</v>
      </c>
      <c r="C291" s="129">
        <v>4</v>
      </c>
      <c r="D291" s="129">
        <v>0</v>
      </c>
      <c r="E291" s="129">
        <v>4</v>
      </c>
      <c r="F291" s="130">
        <v>0.156</v>
      </c>
      <c r="G291" s="131">
        <v>0.81799999999999995</v>
      </c>
      <c r="H291" s="128" t="s">
        <v>1975</v>
      </c>
    </row>
    <row r="292" spans="1:8" ht="13" x14ac:dyDescent="0.15">
      <c r="A292" s="128" t="s">
        <v>840</v>
      </c>
      <c r="B292" s="128" t="s">
        <v>2100</v>
      </c>
      <c r="C292" s="129">
        <v>100</v>
      </c>
      <c r="D292" s="129">
        <v>0</v>
      </c>
      <c r="E292" s="129">
        <v>100</v>
      </c>
      <c r="F292" s="130">
        <v>0.124</v>
      </c>
      <c r="G292" s="131">
        <v>0.86900000000000011</v>
      </c>
      <c r="H292" s="128" t="s">
        <v>1975</v>
      </c>
    </row>
    <row r="293" spans="1:8" ht="13" x14ac:dyDescent="0.15">
      <c r="A293" s="128" t="s">
        <v>849</v>
      </c>
      <c r="B293" s="128" t="s">
        <v>2106</v>
      </c>
      <c r="C293" s="129">
        <v>100</v>
      </c>
      <c r="D293" s="129">
        <v>0</v>
      </c>
      <c r="E293" s="129">
        <v>100</v>
      </c>
      <c r="F293" s="130">
        <v>0.23400000000000001</v>
      </c>
      <c r="G293" s="131">
        <v>1.4170000000000003</v>
      </c>
      <c r="H293" s="128" t="s">
        <v>1980</v>
      </c>
    </row>
    <row r="294" spans="1:8" ht="13" x14ac:dyDescent="0.15">
      <c r="A294" s="128" t="s">
        <v>853</v>
      </c>
      <c r="B294" s="128" t="s">
        <v>2108</v>
      </c>
      <c r="C294" s="129">
        <v>76</v>
      </c>
      <c r="D294" s="129">
        <v>0</v>
      </c>
      <c r="E294" s="129">
        <v>76</v>
      </c>
      <c r="F294" s="130">
        <v>0.14299999999999999</v>
      </c>
      <c r="G294" s="131">
        <v>0.53700000000000003</v>
      </c>
      <c r="H294" s="128" t="s">
        <v>1975</v>
      </c>
    </row>
    <row r="295" spans="1:8" ht="13" x14ac:dyDescent="0.15">
      <c r="A295" s="128" t="s">
        <v>855</v>
      </c>
      <c r="B295" s="128" t="s">
        <v>2109</v>
      </c>
      <c r="C295" s="129">
        <v>100</v>
      </c>
      <c r="D295" s="129">
        <v>0</v>
      </c>
      <c r="E295" s="129">
        <v>100</v>
      </c>
      <c r="F295" s="130">
        <v>0.14299999999999999</v>
      </c>
      <c r="G295" s="131">
        <v>0.53700000000000003</v>
      </c>
      <c r="H295" s="128" t="s">
        <v>1975</v>
      </c>
    </row>
    <row r="296" spans="1:8" ht="13" x14ac:dyDescent="0.15">
      <c r="A296" s="128" t="s">
        <v>88</v>
      </c>
      <c r="B296" s="128" t="s">
        <v>2114</v>
      </c>
      <c r="C296" s="129">
        <v>100</v>
      </c>
      <c r="D296" s="129">
        <v>0</v>
      </c>
      <c r="E296" s="129">
        <v>100</v>
      </c>
      <c r="F296" s="130">
        <v>0.41699999999999998</v>
      </c>
      <c r="G296" s="131">
        <v>2</v>
      </c>
      <c r="H296" s="128" t="s">
        <v>1980</v>
      </c>
    </row>
    <row r="297" spans="1:8" ht="13" x14ac:dyDescent="0.15">
      <c r="A297" s="128" t="s">
        <v>89</v>
      </c>
      <c r="B297" s="128" t="s">
        <v>2115</v>
      </c>
      <c r="C297" s="129">
        <v>50</v>
      </c>
      <c r="D297" s="129">
        <v>0</v>
      </c>
      <c r="E297" s="129">
        <v>50</v>
      </c>
      <c r="F297" s="130">
        <v>0.39500000000000002</v>
      </c>
      <c r="G297" s="131">
        <v>1.85</v>
      </c>
      <c r="H297" s="128" t="s">
        <v>1980</v>
      </c>
    </row>
    <row r="298" spans="1:8" ht="13" x14ac:dyDescent="0.15">
      <c r="A298" s="128" t="s">
        <v>878</v>
      </c>
      <c r="B298" s="128" t="s">
        <v>2121</v>
      </c>
      <c r="C298" s="129">
        <v>100</v>
      </c>
      <c r="D298" s="129">
        <v>0</v>
      </c>
      <c r="E298" s="129">
        <v>100</v>
      </c>
      <c r="F298" s="130">
        <v>0.376</v>
      </c>
      <c r="G298" s="131">
        <v>2.02</v>
      </c>
      <c r="H298" s="128" t="s">
        <v>1980</v>
      </c>
    </row>
    <row r="299" spans="1:8" ht="13" x14ac:dyDescent="0.15">
      <c r="A299" s="128" t="s">
        <v>882</v>
      </c>
      <c r="B299" s="128" t="s">
        <v>2124</v>
      </c>
      <c r="C299" s="129">
        <v>100</v>
      </c>
      <c r="D299" s="129">
        <v>0</v>
      </c>
      <c r="E299" s="129">
        <v>100</v>
      </c>
      <c r="F299" s="130">
        <v>0.221</v>
      </c>
      <c r="G299" s="131">
        <v>1.3329999999999997</v>
      </c>
      <c r="H299" s="128" t="s">
        <v>1980</v>
      </c>
    </row>
    <row r="300" spans="1:8" ht="13" x14ac:dyDescent="0.15">
      <c r="A300" s="128" t="s">
        <v>884</v>
      </c>
      <c r="B300" s="128" t="s">
        <v>2125</v>
      </c>
      <c r="C300" s="129">
        <v>100</v>
      </c>
      <c r="D300" s="129">
        <v>0</v>
      </c>
      <c r="E300" s="129">
        <v>100</v>
      </c>
      <c r="F300" s="130">
        <v>0.21600000000000003</v>
      </c>
      <c r="G300" s="131">
        <v>1.143</v>
      </c>
      <c r="H300" s="128" t="s">
        <v>1980</v>
      </c>
    </row>
    <row r="301" spans="1:8" ht="13" x14ac:dyDescent="0.15">
      <c r="A301" s="128" t="s">
        <v>893</v>
      </c>
      <c r="B301" s="128" t="s">
        <v>2127</v>
      </c>
      <c r="C301" s="129">
        <v>73</v>
      </c>
      <c r="D301" s="129">
        <v>0</v>
      </c>
      <c r="E301" s="129">
        <v>73</v>
      </c>
      <c r="F301" s="130">
        <v>0.154</v>
      </c>
      <c r="G301" s="131">
        <v>0.67</v>
      </c>
      <c r="H301" s="128" t="s">
        <v>2113</v>
      </c>
    </row>
    <row r="302" spans="1:8" ht="13" x14ac:dyDescent="0.15">
      <c r="A302" s="128" t="s">
        <v>894</v>
      </c>
      <c r="B302" s="128" t="s">
        <v>2128</v>
      </c>
      <c r="C302" s="129">
        <v>82</v>
      </c>
      <c r="D302" s="129">
        <v>0</v>
      </c>
      <c r="E302" s="129">
        <v>82</v>
      </c>
      <c r="F302" s="130">
        <v>0.154</v>
      </c>
      <c r="G302" s="131">
        <v>0.67</v>
      </c>
      <c r="H302" s="128" t="s">
        <v>2113</v>
      </c>
    </row>
    <row r="303" spans="1:8" ht="13" x14ac:dyDescent="0.15">
      <c r="A303" s="128" t="s">
        <v>895</v>
      </c>
      <c r="B303" s="128" t="s">
        <v>2129</v>
      </c>
      <c r="C303" s="129">
        <v>100</v>
      </c>
      <c r="D303" s="129">
        <v>0</v>
      </c>
      <c r="E303" s="129">
        <v>100</v>
      </c>
      <c r="F303" s="130">
        <v>0.154</v>
      </c>
      <c r="G303" s="131">
        <v>0.67</v>
      </c>
      <c r="H303" s="128" t="s">
        <v>2113</v>
      </c>
    </row>
    <row r="304" spans="1:8" ht="13" x14ac:dyDescent="0.15">
      <c r="A304" s="128" t="s">
        <v>913</v>
      </c>
      <c r="B304" s="128" t="s">
        <v>2132</v>
      </c>
      <c r="C304" s="129">
        <v>50</v>
      </c>
      <c r="D304" s="129">
        <v>0</v>
      </c>
      <c r="E304" s="129">
        <v>50</v>
      </c>
      <c r="F304" s="130">
        <v>0.56000000000000005</v>
      </c>
      <c r="G304" s="131">
        <v>2.25</v>
      </c>
      <c r="H304" s="128" t="s">
        <v>1973</v>
      </c>
    </row>
    <row r="305" spans="1:8" ht="13" x14ac:dyDescent="0.15">
      <c r="A305" s="128" t="s">
        <v>922</v>
      </c>
      <c r="B305" s="128" t="s">
        <v>2134</v>
      </c>
      <c r="C305" s="129">
        <v>82</v>
      </c>
      <c r="D305" s="129">
        <v>0</v>
      </c>
      <c r="E305" s="129">
        <v>82</v>
      </c>
      <c r="F305" s="130">
        <v>0.33</v>
      </c>
      <c r="G305" s="131">
        <v>1.0669999999999999</v>
      </c>
      <c r="H305" s="128" t="s">
        <v>1980</v>
      </c>
    </row>
    <row r="307" spans="1:8" ht="13" x14ac:dyDescent="0.15">
      <c r="A307" s="126" t="s">
        <v>1964</v>
      </c>
      <c r="B307" s="127" t="s">
        <v>2139</v>
      </c>
    </row>
    <row r="308" spans="1:8" ht="13" x14ac:dyDescent="0.15">
      <c r="A308" s="128" t="s">
        <v>155</v>
      </c>
      <c r="B308" s="128" t="s">
        <v>1990</v>
      </c>
      <c r="C308" s="129">
        <v>48</v>
      </c>
      <c r="D308" s="129">
        <v>0</v>
      </c>
      <c r="E308" s="129">
        <v>48</v>
      </c>
      <c r="F308" s="130">
        <v>2.4E-2</v>
      </c>
      <c r="G308" s="131">
        <v>0.75800000000000001</v>
      </c>
      <c r="H308" s="128" t="s">
        <v>1988</v>
      </c>
    </row>
    <row r="309" spans="1:8" ht="13" x14ac:dyDescent="0.15">
      <c r="A309" s="128" t="s">
        <v>156</v>
      </c>
      <c r="B309" s="128" t="s">
        <v>1991</v>
      </c>
      <c r="C309" s="129">
        <v>8</v>
      </c>
      <c r="D309" s="129">
        <v>0</v>
      </c>
      <c r="E309" s="129">
        <v>8</v>
      </c>
      <c r="F309" s="130">
        <v>0.315</v>
      </c>
      <c r="G309" s="131">
        <v>1.9730000000000001</v>
      </c>
      <c r="H309" s="128" t="s">
        <v>1980</v>
      </c>
    </row>
    <row r="310" spans="1:8" ht="13" x14ac:dyDescent="0.15">
      <c r="A310" s="128" t="s">
        <v>24</v>
      </c>
      <c r="B310" s="128" t="s">
        <v>2009</v>
      </c>
      <c r="C310" s="129">
        <v>3</v>
      </c>
      <c r="D310" s="129">
        <v>0</v>
      </c>
      <c r="E310" s="129">
        <v>3</v>
      </c>
      <c r="F310" s="130">
        <v>0.26700000000000002</v>
      </c>
      <c r="G310" s="131">
        <v>1.375</v>
      </c>
      <c r="H310" s="128" t="s">
        <v>1975</v>
      </c>
    </row>
    <row r="311" spans="1:8" ht="13" x14ac:dyDescent="0.15">
      <c r="A311" s="128" t="s">
        <v>26</v>
      </c>
      <c r="B311" s="128" t="s">
        <v>1025</v>
      </c>
      <c r="C311" s="129">
        <v>2</v>
      </c>
      <c r="D311" s="129">
        <v>0</v>
      </c>
      <c r="E311" s="129">
        <v>2</v>
      </c>
      <c r="F311" s="130">
        <v>7.52</v>
      </c>
      <c r="G311" s="131">
        <v>22.1</v>
      </c>
      <c r="H311" s="128" t="s">
        <v>1971</v>
      </c>
    </row>
    <row r="312" spans="1:8" ht="13" x14ac:dyDescent="0.15">
      <c r="A312" s="128" t="s">
        <v>33</v>
      </c>
      <c r="B312" s="128" t="s">
        <v>2022</v>
      </c>
      <c r="C312" s="129">
        <v>5</v>
      </c>
      <c r="D312" s="129">
        <v>0</v>
      </c>
      <c r="E312" s="129">
        <v>5</v>
      </c>
      <c r="F312" s="130">
        <v>0.7</v>
      </c>
      <c r="G312" s="131">
        <v>3.25</v>
      </c>
      <c r="H312" s="128" t="s">
        <v>1981</v>
      </c>
    </row>
    <row r="313" spans="1:8" ht="13" x14ac:dyDescent="0.15">
      <c r="A313" s="128" t="s">
        <v>39</v>
      </c>
      <c r="B313" s="128" t="s">
        <v>2028</v>
      </c>
      <c r="C313" s="129">
        <v>10</v>
      </c>
      <c r="D313" s="129">
        <v>0</v>
      </c>
      <c r="E313" s="129">
        <v>10</v>
      </c>
      <c r="F313" s="130">
        <v>0.30099999999999999</v>
      </c>
      <c r="G313" s="131">
        <v>2.06</v>
      </c>
      <c r="H313" s="128" t="s">
        <v>1980</v>
      </c>
    </row>
    <row r="314" spans="1:8" ht="13" x14ac:dyDescent="0.15">
      <c r="A314" s="128" t="s">
        <v>46</v>
      </c>
      <c r="B314" s="128" t="s">
        <v>2140</v>
      </c>
      <c r="C314" s="129">
        <v>137</v>
      </c>
      <c r="D314" s="129">
        <v>0</v>
      </c>
      <c r="E314" s="129">
        <v>137</v>
      </c>
      <c r="F314" s="130">
        <v>0.3</v>
      </c>
      <c r="G314" s="131">
        <v>2</v>
      </c>
      <c r="H314" s="128" t="s">
        <v>1980</v>
      </c>
    </row>
    <row r="315" spans="1:8" ht="13" x14ac:dyDescent="0.15">
      <c r="A315" s="128" t="s">
        <v>49</v>
      </c>
      <c r="B315" s="128" t="s">
        <v>2045</v>
      </c>
      <c r="C315" s="129">
        <v>38</v>
      </c>
      <c r="D315" s="129">
        <v>0</v>
      </c>
      <c r="E315" s="129">
        <v>38</v>
      </c>
      <c r="F315" s="130">
        <v>3.5999999999999997E-2</v>
      </c>
      <c r="G315" s="131">
        <v>0.49</v>
      </c>
      <c r="H315" s="128" t="s">
        <v>1993</v>
      </c>
    </row>
    <row r="316" spans="1:8" ht="13" x14ac:dyDescent="0.15">
      <c r="A316" s="128" t="s">
        <v>50</v>
      </c>
      <c r="B316" s="128" t="s">
        <v>2141</v>
      </c>
      <c r="C316" s="129">
        <v>1</v>
      </c>
      <c r="D316" s="129">
        <v>0</v>
      </c>
      <c r="E316" s="129">
        <v>1</v>
      </c>
      <c r="F316" s="130">
        <v>3.5999999999999997E-2</v>
      </c>
      <c r="G316" s="131">
        <v>0.49</v>
      </c>
      <c r="H316" s="128" t="s">
        <v>1993</v>
      </c>
    </row>
    <row r="317" spans="1:8" ht="13" x14ac:dyDescent="0.15">
      <c r="A317" s="128" t="s">
        <v>462</v>
      </c>
      <c r="B317" s="128" t="s">
        <v>2056</v>
      </c>
      <c r="C317" s="129">
        <v>33</v>
      </c>
      <c r="D317" s="129">
        <v>0</v>
      </c>
      <c r="E317" s="129">
        <v>33</v>
      </c>
      <c r="F317" s="130">
        <v>0.59199999999999997</v>
      </c>
      <c r="G317" s="131">
        <v>3.125</v>
      </c>
      <c r="H317" s="128" t="s">
        <v>1981</v>
      </c>
    </row>
    <row r="318" spans="1:8" ht="13" x14ac:dyDescent="0.15">
      <c r="A318" s="128" t="s">
        <v>710</v>
      </c>
      <c r="B318" s="128" t="s">
        <v>2062</v>
      </c>
      <c r="C318" s="129">
        <v>4</v>
      </c>
      <c r="D318" s="129">
        <v>0</v>
      </c>
      <c r="E318" s="129">
        <v>4</v>
      </c>
      <c r="F318" s="130">
        <v>0.17899999999999999</v>
      </c>
      <c r="G318" s="131">
        <v>0.83799999999999997</v>
      </c>
      <c r="H318" s="128" t="s">
        <v>1975</v>
      </c>
    </row>
    <row r="319" spans="1:8" ht="13" x14ac:dyDescent="0.15">
      <c r="A319" s="128" t="s">
        <v>712</v>
      </c>
      <c r="B319" s="128" t="s">
        <v>2063</v>
      </c>
      <c r="C319" s="129">
        <v>112</v>
      </c>
      <c r="D319" s="129">
        <v>0</v>
      </c>
      <c r="E319" s="129">
        <v>112</v>
      </c>
      <c r="F319" s="130">
        <v>8.2000000000000017E-2</v>
      </c>
      <c r="G319" s="131">
        <v>0.66700000000000004</v>
      </c>
      <c r="H319" s="128" t="s">
        <v>1993</v>
      </c>
    </row>
    <row r="320" spans="1:8" ht="13" x14ac:dyDescent="0.15">
      <c r="A320" s="128" t="s">
        <v>715</v>
      </c>
      <c r="B320" s="128" t="s">
        <v>2064</v>
      </c>
      <c r="C320" s="129">
        <v>163</v>
      </c>
      <c r="D320" s="129">
        <v>0</v>
      </c>
      <c r="E320" s="129">
        <v>163</v>
      </c>
      <c r="F320" s="130">
        <v>8.2000000000000017E-2</v>
      </c>
      <c r="G320" s="131">
        <v>0.66700000000000004</v>
      </c>
      <c r="H320" s="128" t="s">
        <v>1993</v>
      </c>
    </row>
    <row r="321" spans="1:8" ht="13" x14ac:dyDescent="0.15">
      <c r="A321" s="128" t="s">
        <v>60</v>
      </c>
      <c r="B321" s="128" t="s">
        <v>2142</v>
      </c>
      <c r="C321" s="129">
        <v>26</v>
      </c>
      <c r="D321" s="129">
        <v>0</v>
      </c>
      <c r="E321" s="129">
        <v>26</v>
      </c>
      <c r="F321" s="130">
        <v>0.318</v>
      </c>
      <c r="G321" s="131">
        <v>1.327</v>
      </c>
      <c r="H321" s="128" t="s">
        <v>1980</v>
      </c>
    </row>
    <row r="322" spans="1:8" ht="13" x14ac:dyDescent="0.15">
      <c r="A322" s="128" t="s">
        <v>63</v>
      </c>
      <c r="B322" s="128" t="s">
        <v>2089</v>
      </c>
      <c r="C322" s="129">
        <v>3</v>
      </c>
      <c r="D322" s="129">
        <v>0</v>
      </c>
      <c r="E322" s="129">
        <v>3</v>
      </c>
      <c r="F322" s="130">
        <v>0.312</v>
      </c>
      <c r="G322" s="131">
        <v>1.83</v>
      </c>
      <c r="H322" s="128" t="s">
        <v>1980</v>
      </c>
    </row>
    <row r="323" spans="1:8" ht="13" x14ac:dyDescent="0.15">
      <c r="A323" s="128" t="s">
        <v>65</v>
      </c>
      <c r="B323" s="128" t="s">
        <v>2091</v>
      </c>
      <c r="C323" s="129">
        <v>2</v>
      </c>
      <c r="D323" s="129">
        <v>0</v>
      </c>
      <c r="E323" s="129">
        <v>2</v>
      </c>
      <c r="F323" s="130">
        <v>0.29499999999999998</v>
      </c>
      <c r="G323" s="131">
        <v>1.413</v>
      </c>
      <c r="H323" s="128" t="s">
        <v>1980</v>
      </c>
    </row>
    <row r="324" spans="1:8" ht="13" x14ac:dyDescent="0.15">
      <c r="A324" s="128" t="s">
        <v>66</v>
      </c>
      <c r="B324" s="128" t="s">
        <v>2092</v>
      </c>
      <c r="C324" s="129">
        <v>4</v>
      </c>
      <c r="D324" s="129">
        <v>0</v>
      </c>
      <c r="E324" s="129">
        <v>4</v>
      </c>
      <c r="F324" s="130">
        <v>0.29499999999999998</v>
      </c>
      <c r="G324" s="131">
        <v>1.413</v>
      </c>
      <c r="H324" s="128" t="s">
        <v>1980</v>
      </c>
    </row>
    <row r="325" spans="1:8" ht="13" x14ac:dyDescent="0.15">
      <c r="A325" s="128" t="s">
        <v>67</v>
      </c>
      <c r="B325" s="128" t="s">
        <v>2143</v>
      </c>
      <c r="C325" s="129">
        <v>24</v>
      </c>
      <c r="D325" s="129">
        <v>0</v>
      </c>
      <c r="E325" s="129">
        <v>24</v>
      </c>
      <c r="F325" s="130">
        <v>0.39700000000000002</v>
      </c>
      <c r="G325" s="131">
        <v>1.827</v>
      </c>
      <c r="H325" s="128" t="s">
        <v>1980</v>
      </c>
    </row>
    <row r="326" spans="1:8" ht="13" x14ac:dyDescent="0.15">
      <c r="A326" s="128" t="s">
        <v>70</v>
      </c>
      <c r="B326" s="128" t="s">
        <v>2144</v>
      </c>
      <c r="C326" s="129">
        <v>44</v>
      </c>
      <c r="D326" s="129">
        <v>0</v>
      </c>
      <c r="E326" s="129">
        <v>44</v>
      </c>
      <c r="F326" s="130">
        <v>0.158</v>
      </c>
      <c r="G326" s="131">
        <v>1.0109999999999999</v>
      </c>
      <c r="H326" s="128" t="s">
        <v>1975</v>
      </c>
    </row>
    <row r="327" spans="1:8" ht="13" x14ac:dyDescent="0.15">
      <c r="A327" s="128" t="s">
        <v>89</v>
      </c>
      <c r="B327" s="128" t="s">
        <v>2115</v>
      </c>
      <c r="C327" s="129">
        <v>7</v>
      </c>
      <c r="D327" s="129">
        <v>0</v>
      </c>
      <c r="E327" s="129">
        <v>7</v>
      </c>
      <c r="F327" s="130">
        <v>0.39500000000000002</v>
      </c>
      <c r="G327" s="131">
        <v>1.85</v>
      </c>
      <c r="H327" s="128" t="s">
        <v>1980</v>
      </c>
    </row>
    <row r="328" spans="1:8" ht="13" x14ac:dyDescent="0.15">
      <c r="A328" s="128" t="s">
        <v>93</v>
      </c>
      <c r="B328" s="128" t="s">
        <v>2145</v>
      </c>
      <c r="C328" s="129">
        <v>106</v>
      </c>
      <c r="D328" s="129">
        <v>0</v>
      </c>
      <c r="E328" s="129">
        <v>106</v>
      </c>
      <c r="F328" s="130">
        <v>0.41299999999999998</v>
      </c>
      <c r="G328" s="131">
        <v>1.8329999999999997</v>
      </c>
      <c r="H328" s="128" t="s">
        <v>1980</v>
      </c>
    </row>
    <row r="329" spans="1:8" ht="13" x14ac:dyDescent="0.15">
      <c r="A329" s="128" t="s">
        <v>94</v>
      </c>
      <c r="B329" s="128" t="s">
        <v>2118</v>
      </c>
      <c r="C329" s="129">
        <v>3</v>
      </c>
      <c r="D329" s="129">
        <v>0</v>
      </c>
      <c r="E329" s="129">
        <v>3</v>
      </c>
      <c r="F329" s="130">
        <v>0.245</v>
      </c>
      <c r="G329" s="131">
        <v>1.575</v>
      </c>
      <c r="H329" s="128" t="s">
        <v>1981</v>
      </c>
    </row>
    <row r="330" spans="1:8" ht="13" x14ac:dyDescent="0.15">
      <c r="A330" s="128" t="s">
        <v>96</v>
      </c>
      <c r="B330" s="128" t="s">
        <v>2120</v>
      </c>
      <c r="C330" s="129">
        <v>3</v>
      </c>
      <c r="D330" s="129">
        <v>0</v>
      </c>
      <c r="E330" s="129">
        <v>3</v>
      </c>
      <c r="F330" s="130">
        <v>0.251</v>
      </c>
      <c r="G330" s="131">
        <v>1.6</v>
      </c>
      <c r="H330" s="128" t="s">
        <v>1981</v>
      </c>
    </row>
    <row r="331" spans="1:8" ht="13" x14ac:dyDescent="0.15">
      <c r="A331" s="128" t="s">
        <v>876</v>
      </c>
      <c r="B331" s="128" t="s">
        <v>2146</v>
      </c>
      <c r="C331" s="129">
        <v>8</v>
      </c>
      <c r="D331" s="129">
        <v>0</v>
      </c>
      <c r="E331" s="129">
        <v>8</v>
      </c>
      <c r="F331" s="130">
        <v>0.16900000000000001</v>
      </c>
      <c r="G331" s="131">
        <v>0.83799999999999997</v>
      </c>
      <c r="H331" s="128" t="s">
        <v>1975</v>
      </c>
    </row>
    <row r="333" spans="1:8" ht="13" x14ac:dyDescent="0.15">
      <c r="A333" s="126" t="s">
        <v>1964</v>
      </c>
      <c r="B333" s="127" t="s">
        <v>2147</v>
      </c>
    </row>
    <row r="334" spans="1:8" ht="13" x14ac:dyDescent="0.15">
      <c r="A334" s="128" t="s">
        <v>130</v>
      </c>
      <c r="B334" s="128" t="s">
        <v>1977</v>
      </c>
      <c r="C334" s="129">
        <v>16</v>
      </c>
      <c r="D334" s="129">
        <v>0</v>
      </c>
      <c r="E334" s="129">
        <v>16</v>
      </c>
      <c r="F334" s="130">
        <v>0.24600000000000002</v>
      </c>
      <c r="G334" s="131">
        <v>1.006</v>
      </c>
      <c r="H334" s="128" t="s">
        <v>1975</v>
      </c>
    </row>
    <row r="335" spans="1:8" ht="13" x14ac:dyDescent="0.15">
      <c r="A335" s="128" t="s">
        <v>134</v>
      </c>
      <c r="B335" s="128" t="s">
        <v>1979</v>
      </c>
      <c r="C335" s="129">
        <v>11</v>
      </c>
      <c r="D335" s="129">
        <v>0</v>
      </c>
      <c r="E335" s="129">
        <v>11</v>
      </c>
      <c r="F335" s="130">
        <v>0.24600000000000002</v>
      </c>
      <c r="G335" s="131">
        <v>1.0049999999999999</v>
      </c>
      <c r="H335" s="128" t="s">
        <v>1975</v>
      </c>
    </row>
    <row r="336" spans="1:8" ht="13" x14ac:dyDescent="0.15">
      <c r="A336" s="128" t="s">
        <v>7</v>
      </c>
      <c r="B336" s="128" t="s">
        <v>1007</v>
      </c>
      <c r="C336" s="129">
        <v>18</v>
      </c>
      <c r="D336" s="129">
        <v>0</v>
      </c>
      <c r="E336" s="129">
        <v>18</v>
      </c>
      <c r="F336" s="130">
        <v>0.40600000000000003</v>
      </c>
      <c r="G336" s="131">
        <v>1.425</v>
      </c>
      <c r="H336" s="128" t="s">
        <v>1981</v>
      </c>
    </row>
    <row r="337" spans="1:8" ht="13" x14ac:dyDescent="0.15">
      <c r="A337" s="128" t="s">
        <v>144</v>
      </c>
      <c r="B337" s="128" t="s">
        <v>1983</v>
      </c>
      <c r="C337" s="129">
        <v>11</v>
      </c>
      <c r="D337" s="129">
        <v>0</v>
      </c>
      <c r="E337" s="129">
        <v>11</v>
      </c>
      <c r="F337" s="130">
        <v>3.5999999999999997E-2</v>
      </c>
      <c r="G337" s="131">
        <v>1.2250000000000001</v>
      </c>
      <c r="H337" s="128" t="s">
        <v>1981</v>
      </c>
    </row>
    <row r="338" spans="1:8" ht="13" x14ac:dyDescent="0.15">
      <c r="A338" s="128" t="s">
        <v>148</v>
      </c>
      <c r="B338" s="128" t="s">
        <v>1984</v>
      </c>
      <c r="C338" s="129">
        <v>16</v>
      </c>
      <c r="D338" s="129">
        <v>0</v>
      </c>
      <c r="E338" s="129">
        <v>16</v>
      </c>
      <c r="F338" s="130">
        <v>0.27100000000000002</v>
      </c>
      <c r="G338" s="131">
        <v>1.2</v>
      </c>
      <c r="H338" s="128" t="s">
        <v>1981</v>
      </c>
    </row>
    <row r="339" spans="1:8" ht="13" x14ac:dyDescent="0.15">
      <c r="A339" s="128" t="s">
        <v>9</v>
      </c>
      <c r="B339" s="128" t="s">
        <v>1986</v>
      </c>
      <c r="C339" s="129">
        <v>78</v>
      </c>
      <c r="D339" s="129">
        <v>0</v>
      </c>
      <c r="E339" s="129">
        <v>78</v>
      </c>
      <c r="F339" s="130">
        <v>4.1000000000000009E-2</v>
      </c>
      <c r="G339" s="131">
        <v>0.91</v>
      </c>
      <c r="H339" s="128" t="s">
        <v>1980</v>
      </c>
    </row>
    <row r="340" spans="1:8" ht="13" x14ac:dyDescent="0.15">
      <c r="A340" s="128" t="s">
        <v>155</v>
      </c>
      <c r="B340" s="128" t="s">
        <v>1990</v>
      </c>
      <c r="C340" s="129">
        <v>24</v>
      </c>
      <c r="D340" s="129">
        <v>0</v>
      </c>
      <c r="E340" s="129">
        <v>24</v>
      </c>
      <c r="F340" s="130">
        <v>2.4E-2</v>
      </c>
      <c r="G340" s="131">
        <v>0.75800000000000001</v>
      </c>
      <c r="H340" s="128" t="s">
        <v>1988</v>
      </c>
    </row>
    <row r="341" spans="1:8" ht="13" x14ac:dyDescent="0.15">
      <c r="A341" s="128" t="s">
        <v>156</v>
      </c>
      <c r="B341" s="128" t="s">
        <v>1991</v>
      </c>
      <c r="C341" s="129">
        <v>20</v>
      </c>
      <c r="D341" s="129">
        <v>0</v>
      </c>
      <c r="E341" s="129">
        <v>20</v>
      </c>
      <c r="F341" s="130">
        <v>0.315</v>
      </c>
      <c r="G341" s="131">
        <v>1.9730000000000001</v>
      </c>
      <c r="H341" s="128" t="s">
        <v>1980</v>
      </c>
    </row>
    <row r="342" spans="1:8" ht="13" x14ac:dyDescent="0.15">
      <c r="A342" s="128" t="s">
        <v>162</v>
      </c>
      <c r="B342" s="128" t="s">
        <v>1992</v>
      </c>
      <c r="C342" s="129">
        <v>67</v>
      </c>
      <c r="D342" s="129">
        <v>0</v>
      </c>
      <c r="E342" s="129">
        <v>67</v>
      </c>
      <c r="F342" s="130">
        <v>7.3999999999999996E-2</v>
      </c>
      <c r="G342" s="131">
        <v>0.58299999999999996</v>
      </c>
      <c r="H342" s="128" t="s">
        <v>1993</v>
      </c>
    </row>
    <row r="343" spans="1:8" ht="13" x14ac:dyDescent="0.15">
      <c r="A343" s="128" t="s">
        <v>165</v>
      </c>
      <c r="B343" s="128" t="s">
        <v>1994</v>
      </c>
      <c r="C343" s="129">
        <v>54</v>
      </c>
      <c r="D343" s="129">
        <v>0</v>
      </c>
      <c r="E343" s="129">
        <v>54</v>
      </c>
      <c r="F343" s="130">
        <v>7.3999999999999996E-2</v>
      </c>
      <c r="G343" s="131">
        <v>0.58299999999999996</v>
      </c>
      <c r="H343" s="128" t="s">
        <v>1993</v>
      </c>
    </row>
    <row r="344" spans="1:8" ht="13" x14ac:dyDescent="0.15">
      <c r="A344" s="128" t="s">
        <v>11</v>
      </c>
      <c r="B344" s="128" t="s">
        <v>1011</v>
      </c>
      <c r="C344" s="129">
        <v>35</v>
      </c>
      <c r="D344" s="129">
        <v>0</v>
      </c>
      <c r="E344" s="129">
        <v>35</v>
      </c>
      <c r="F344" s="130">
        <v>0.55300000000000005</v>
      </c>
      <c r="G344" s="131">
        <v>1.87</v>
      </c>
      <c r="H344" s="128" t="s">
        <v>1981</v>
      </c>
    </row>
    <row r="345" spans="1:8" ht="13" x14ac:dyDescent="0.15">
      <c r="A345" s="128" t="s">
        <v>168</v>
      </c>
      <c r="B345" s="128" t="s">
        <v>1995</v>
      </c>
      <c r="C345" s="129">
        <v>65</v>
      </c>
      <c r="D345" s="129">
        <v>0</v>
      </c>
      <c r="E345" s="129">
        <v>65</v>
      </c>
      <c r="F345" s="130">
        <v>7.3999999999999996E-2</v>
      </c>
      <c r="G345" s="131">
        <v>0.5</v>
      </c>
      <c r="H345" s="128" t="s">
        <v>1993</v>
      </c>
    </row>
    <row r="346" spans="1:8" ht="13" x14ac:dyDescent="0.15">
      <c r="A346" s="128" t="s">
        <v>169</v>
      </c>
      <c r="B346" s="128" t="s">
        <v>1996</v>
      </c>
      <c r="C346" s="129">
        <v>47</v>
      </c>
      <c r="D346" s="129">
        <v>0</v>
      </c>
      <c r="E346" s="129">
        <v>47</v>
      </c>
      <c r="F346" s="130">
        <v>7.3999999999999996E-2</v>
      </c>
      <c r="G346" s="131">
        <v>0.58299999999999996</v>
      </c>
      <c r="H346" s="128" t="s">
        <v>1993</v>
      </c>
    </row>
    <row r="347" spans="1:8" ht="13" x14ac:dyDescent="0.15">
      <c r="A347" s="128" t="s">
        <v>197</v>
      </c>
      <c r="B347" s="128" t="s">
        <v>2001</v>
      </c>
      <c r="C347" s="129">
        <v>3</v>
      </c>
      <c r="D347" s="129">
        <v>0</v>
      </c>
      <c r="E347" s="129">
        <v>3</v>
      </c>
      <c r="F347" s="130">
        <v>0.28399999999999997</v>
      </c>
      <c r="G347" s="131">
        <v>1.7</v>
      </c>
      <c r="H347" s="128" t="s">
        <v>1981</v>
      </c>
    </row>
    <row r="348" spans="1:8" ht="13" x14ac:dyDescent="0.15">
      <c r="A348" s="128" t="s">
        <v>202</v>
      </c>
      <c r="B348" s="128" t="s">
        <v>2006</v>
      </c>
      <c r="C348" s="129">
        <v>89</v>
      </c>
      <c r="D348" s="129">
        <v>0</v>
      </c>
      <c r="E348" s="129">
        <v>89</v>
      </c>
      <c r="F348" s="130">
        <v>0.16900000000000001</v>
      </c>
      <c r="G348" s="131">
        <v>1.083</v>
      </c>
      <c r="H348" s="128" t="s">
        <v>1993</v>
      </c>
    </row>
    <row r="349" spans="1:8" ht="13" x14ac:dyDescent="0.15">
      <c r="A349" s="128" t="s">
        <v>205</v>
      </c>
      <c r="B349" s="128" t="s">
        <v>1198</v>
      </c>
      <c r="C349" s="129">
        <v>1</v>
      </c>
      <c r="D349" s="129">
        <v>0</v>
      </c>
      <c r="E349" s="129">
        <v>1</v>
      </c>
      <c r="F349" s="130">
        <v>0.188</v>
      </c>
      <c r="G349" s="131">
        <v>0.98299999999999998</v>
      </c>
      <c r="H349" s="128" t="s">
        <v>1980</v>
      </c>
    </row>
    <row r="350" spans="1:8" ht="13" x14ac:dyDescent="0.15">
      <c r="A350" s="128" t="s">
        <v>24</v>
      </c>
      <c r="B350" s="128" t="s">
        <v>2009</v>
      </c>
      <c r="C350" s="129">
        <v>33</v>
      </c>
      <c r="D350" s="129">
        <v>0</v>
      </c>
      <c r="E350" s="129">
        <v>33</v>
      </c>
      <c r="F350" s="130">
        <v>0.26700000000000002</v>
      </c>
      <c r="G350" s="131">
        <v>1.375</v>
      </c>
      <c r="H350" s="128" t="s">
        <v>1975</v>
      </c>
    </row>
    <row r="351" spans="1:8" ht="13" x14ac:dyDescent="0.15">
      <c r="A351" s="128" t="s">
        <v>25</v>
      </c>
      <c r="B351" s="128" t="s">
        <v>2010</v>
      </c>
      <c r="C351" s="129">
        <v>363</v>
      </c>
      <c r="D351" s="129">
        <v>0</v>
      </c>
      <c r="E351" s="129">
        <v>363</v>
      </c>
      <c r="F351" s="130">
        <v>5.8999999999999997E-2</v>
      </c>
      <c r="G351" s="131">
        <v>0.36299999999999999</v>
      </c>
      <c r="H351" s="128" t="s">
        <v>1975</v>
      </c>
    </row>
    <row r="352" spans="1:8" ht="13" x14ac:dyDescent="0.15">
      <c r="A352" s="128" t="s">
        <v>214</v>
      </c>
      <c r="B352" s="128" t="s">
        <v>2011</v>
      </c>
      <c r="C352" s="129">
        <v>113</v>
      </c>
      <c r="D352" s="129">
        <v>0</v>
      </c>
      <c r="E352" s="129">
        <v>113</v>
      </c>
      <c r="F352" s="130">
        <v>0.16900000000000001</v>
      </c>
      <c r="G352" s="131">
        <v>1.083</v>
      </c>
      <c r="H352" s="128" t="s">
        <v>1993</v>
      </c>
    </row>
    <row r="353" spans="1:8" ht="13" x14ac:dyDescent="0.15">
      <c r="A353" s="128" t="s">
        <v>220</v>
      </c>
      <c r="B353" s="128" t="s">
        <v>2012</v>
      </c>
      <c r="C353" s="129">
        <v>12</v>
      </c>
      <c r="D353" s="129">
        <v>0</v>
      </c>
      <c r="E353" s="129">
        <v>12</v>
      </c>
      <c r="F353" s="130">
        <v>0.12</v>
      </c>
      <c r="G353" s="131">
        <v>0.55000000000000004</v>
      </c>
      <c r="H353" s="128" t="s">
        <v>1980</v>
      </c>
    </row>
    <row r="354" spans="1:8" ht="13" x14ac:dyDescent="0.15">
      <c r="A354" s="128" t="s">
        <v>222</v>
      </c>
      <c r="B354" s="128" t="s">
        <v>2013</v>
      </c>
      <c r="C354" s="129">
        <v>23</v>
      </c>
      <c r="D354" s="129">
        <v>0</v>
      </c>
      <c r="E354" s="129">
        <v>23</v>
      </c>
      <c r="F354" s="130">
        <v>0.35699999999999998</v>
      </c>
      <c r="G354" s="131">
        <v>1.4630000000000001</v>
      </c>
      <c r="H354" s="128" t="s">
        <v>1981</v>
      </c>
    </row>
    <row r="355" spans="1:8" ht="13" x14ac:dyDescent="0.15">
      <c r="A355" s="128" t="s">
        <v>234</v>
      </c>
      <c r="B355" s="128" t="s">
        <v>2014</v>
      </c>
      <c r="C355" s="129">
        <v>29</v>
      </c>
      <c r="D355" s="129">
        <v>0</v>
      </c>
      <c r="E355" s="129">
        <v>29</v>
      </c>
      <c r="F355" s="130">
        <v>0.16900000000000001</v>
      </c>
      <c r="G355" s="131">
        <v>0.99</v>
      </c>
      <c r="H355" s="128" t="s">
        <v>1993</v>
      </c>
    </row>
    <row r="356" spans="1:8" ht="13" x14ac:dyDescent="0.15">
      <c r="A356" s="128" t="s">
        <v>238</v>
      </c>
      <c r="B356" s="128" t="s">
        <v>2015</v>
      </c>
      <c r="C356" s="129">
        <v>1</v>
      </c>
      <c r="D356" s="129">
        <v>0</v>
      </c>
      <c r="E356" s="129">
        <v>1</v>
      </c>
      <c r="F356" s="130">
        <v>0.188</v>
      </c>
      <c r="G356" s="131">
        <v>0.98299999999999998</v>
      </c>
      <c r="H356" s="128" t="s">
        <v>1980</v>
      </c>
    </row>
    <row r="357" spans="1:8" ht="13" x14ac:dyDescent="0.15">
      <c r="A357" s="128" t="s">
        <v>242</v>
      </c>
      <c r="B357" s="128" t="s">
        <v>2018</v>
      </c>
      <c r="C357" s="129">
        <v>49</v>
      </c>
      <c r="D357" s="129">
        <v>0</v>
      </c>
      <c r="E357" s="129">
        <v>49</v>
      </c>
      <c r="F357" s="130">
        <v>0.14599999999999999</v>
      </c>
      <c r="G357" s="131">
        <v>1.083</v>
      </c>
      <c r="H357" s="128" t="s">
        <v>1993</v>
      </c>
    </row>
    <row r="358" spans="1:8" ht="13" x14ac:dyDescent="0.15">
      <c r="A358" s="128" t="s">
        <v>243</v>
      </c>
      <c r="B358" s="128" t="s">
        <v>1244</v>
      </c>
      <c r="C358" s="129">
        <v>7</v>
      </c>
      <c r="D358" s="129">
        <v>0</v>
      </c>
      <c r="E358" s="129">
        <v>7</v>
      </c>
      <c r="F358" s="130">
        <v>0.188</v>
      </c>
      <c r="G358" s="131">
        <v>0.98299999999999998</v>
      </c>
      <c r="H358" s="128" t="s">
        <v>1980</v>
      </c>
    </row>
    <row r="359" spans="1:8" ht="13" x14ac:dyDescent="0.15">
      <c r="A359" s="128" t="s">
        <v>30</v>
      </c>
      <c r="B359" s="128" t="s">
        <v>2019</v>
      </c>
      <c r="C359" s="129">
        <v>26</v>
      </c>
      <c r="D359" s="129">
        <v>0</v>
      </c>
      <c r="E359" s="129">
        <v>26</v>
      </c>
      <c r="F359" s="130">
        <v>0.23400000000000001</v>
      </c>
      <c r="G359" s="131">
        <v>1.925</v>
      </c>
      <c r="H359" s="128" t="s">
        <v>1981</v>
      </c>
    </row>
    <row r="360" spans="1:8" ht="13" x14ac:dyDescent="0.15">
      <c r="A360" s="128" t="s">
        <v>31</v>
      </c>
      <c r="B360" s="128" t="s">
        <v>2020</v>
      </c>
      <c r="C360" s="129">
        <v>6</v>
      </c>
      <c r="D360" s="129">
        <v>0</v>
      </c>
      <c r="E360" s="129">
        <v>6</v>
      </c>
      <c r="F360" s="130">
        <v>0.40500000000000003</v>
      </c>
      <c r="G360" s="131">
        <v>1.7130000000000001</v>
      </c>
      <c r="H360" s="128" t="s">
        <v>1981</v>
      </c>
    </row>
    <row r="361" spans="1:8" ht="13" x14ac:dyDescent="0.15">
      <c r="A361" s="128" t="s">
        <v>32</v>
      </c>
      <c r="B361" s="128" t="s">
        <v>2021</v>
      </c>
      <c r="C361" s="129">
        <v>2</v>
      </c>
      <c r="D361" s="129">
        <v>0</v>
      </c>
      <c r="E361" s="129">
        <v>2</v>
      </c>
      <c r="F361" s="130">
        <v>0.23400000000000001</v>
      </c>
      <c r="G361" s="131">
        <v>1.925</v>
      </c>
      <c r="H361" s="128" t="s">
        <v>1981</v>
      </c>
    </row>
    <row r="362" spans="1:8" ht="13" x14ac:dyDescent="0.15">
      <c r="A362" s="128" t="s">
        <v>34</v>
      </c>
      <c r="B362" s="128" t="s">
        <v>2023</v>
      </c>
      <c r="C362" s="129">
        <v>22</v>
      </c>
      <c r="D362" s="129">
        <v>0</v>
      </c>
      <c r="E362" s="129">
        <v>22</v>
      </c>
      <c r="F362" s="130">
        <v>0.23400000000000001</v>
      </c>
      <c r="G362" s="131">
        <v>2.2999999999999998</v>
      </c>
      <c r="H362" s="128" t="s">
        <v>1981</v>
      </c>
    </row>
    <row r="363" spans="1:8" ht="13" x14ac:dyDescent="0.15">
      <c r="A363" s="128" t="s">
        <v>36</v>
      </c>
      <c r="B363" s="128" t="s">
        <v>2025</v>
      </c>
      <c r="C363" s="129">
        <v>6</v>
      </c>
      <c r="D363" s="129">
        <v>0</v>
      </c>
      <c r="E363" s="129">
        <v>6</v>
      </c>
      <c r="F363" s="130">
        <v>0.23400000000000001</v>
      </c>
      <c r="G363" s="131">
        <v>1.7749999999999999</v>
      </c>
      <c r="H363" s="128" t="s">
        <v>1981</v>
      </c>
    </row>
    <row r="364" spans="1:8" ht="13" x14ac:dyDescent="0.15">
      <c r="A364" s="128" t="s">
        <v>37</v>
      </c>
      <c r="B364" s="128" t="s">
        <v>2026</v>
      </c>
      <c r="C364" s="129">
        <v>10</v>
      </c>
      <c r="D364" s="129">
        <v>0</v>
      </c>
      <c r="E364" s="129">
        <v>10</v>
      </c>
      <c r="F364" s="130">
        <v>0.23400000000000001</v>
      </c>
      <c r="G364" s="131">
        <v>1.85</v>
      </c>
      <c r="H364" s="128" t="s">
        <v>1981</v>
      </c>
    </row>
    <row r="365" spans="1:8" ht="13" x14ac:dyDescent="0.15">
      <c r="A365" s="128" t="s">
        <v>38</v>
      </c>
      <c r="B365" s="128" t="s">
        <v>2027</v>
      </c>
      <c r="C365" s="129">
        <v>21</v>
      </c>
      <c r="D365" s="129">
        <v>0</v>
      </c>
      <c r="E365" s="129">
        <v>21</v>
      </c>
      <c r="F365" s="130">
        <v>4.2000000000000003E-2</v>
      </c>
      <c r="G365" s="131">
        <v>1.5</v>
      </c>
      <c r="H365" s="128" t="s">
        <v>1980</v>
      </c>
    </row>
    <row r="366" spans="1:8" ht="13" x14ac:dyDescent="0.15">
      <c r="A366" s="128" t="s">
        <v>271</v>
      </c>
      <c r="B366" s="128" t="s">
        <v>2029</v>
      </c>
      <c r="C366" s="129">
        <v>70</v>
      </c>
      <c r="D366" s="129">
        <v>0</v>
      </c>
      <c r="E366" s="129">
        <v>70</v>
      </c>
      <c r="F366" s="130">
        <v>0.39</v>
      </c>
      <c r="G366" s="131">
        <v>1.98</v>
      </c>
      <c r="H366" s="128" t="s">
        <v>1980</v>
      </c>
    </row>
    <row r="367" spans="1:8" ht="13" x14ac:dyDescent="0.15">
      <c r="A367" s="128" t="s">
        <v>273</v>
      </c>
      <c r="B367" s="128" t="s">
        <v>1284</v>
      </c>
      <c r="C367" s="129">
        <v>6</v>
      </c>
      <c r="D367" s="129">
        <v>0</v>
      </c>
      <c r="E367" s="129">
        <v>6</v>
      </c>
      <c r="F367" s="130">
        <v>0.39</v>
      </c>
      <c r="G367" s="131">
        <v>1.98</v>
      </c>
      <c r="H367" s="128" t="s">
        <v>1980</v>
      </c>
    </row>
    <row r="368" spans="1:8" ht="13" x14ac:dyDescent="0.15">
      <c r="A368" s="128" t="s">
        <v>274</v>
      </c>
      <c r="B368" s="128" t="s">
        <v>2030</v>
      </c>
      <c r="C368" s="129">
        <v>32</v>
      </c>
      <c r="D368" s="129">
        <v>0</v>
      </c>
      <c r="E368" s="129">
        <v>32</v>
      </c>
      <c r="F368" s="130">
        <v>0.39</v>
      </c>
      <c r="G368" s="131">
        <v>1.98</v>
      </c>
      <c r="H368" s="128" t="s">
        <v>1980</v>
      </c>
    </row>
    <row r="369" spans="1:8" ht="13" x14ac:dyDescent="0.15">
      <c r="A369" s="128" t="s">
        <v>279</v>
      </c>
      <c r="B369" s="128" t="s">
        <v>2032</v>
      </c>
      <c r="C369" s="129">
        <v>116</v>
      </c>
      <c r="D369" s="129">
        <v>0</v>
      </c>
      <c r="E369" s="129">
        <v>116</v>
      </c>
      <c r="F369" s="130">
        <v>9.9000000000000005E-2</v>
      </c>
      <c r="G369" s="131">
        <v>0.435</v>
      </c>
      <c r="H369" s="128" t="s">
        <v>1993</v>
      </c>
    </row>
    <row r="370" spans="1:8" ht="13" x14ac:dyDescent="0.15">
      <c r="A370" s="128" t="s">
        <v>280</v>
      </c>
      <c r="B370" s="128" t="s">
        <v>2033</v>
      </c>
      <c r="C370" s="129">
        <v>6</v>
      </c>
      <c r="D370" s="129">
        <v>0</v>
      </c>
      <c r="E370" s="129">
        <v>6</v>
      </c>
      <c r="F370" s="130">
        <v>0.17899999999999999</v>
      </c>
      <c r="G370" s="131">
        <v>0.83799999999999997</v>
      </c>
      <c r="H370" s="128" t="s">
        <v>1975</v>
      </c>
    </row>
    <row r="371" spans="1:8" ht="13" x14ac:dyDescent="0.15">
      <c r="A371" s="128" t="s">
        <v>289</v>
      </c>
      <c r="B371" s="128" t="s">
        <v>2036</v>
      </c>
      <c r="C371" s="129">
        <v>15</v>
      </c>
      <c r="D371" s="129">
        <v>0</v>
      </c>
      <c r="E371" s="129">
        <v>15</v>
      </c>
      <c r="F371" s="130">
        <v>0.32400000000000001</v>
      </c>
      <c r="G371" s="131">
        <v>1.9470000000000001</v>
      </c>
      <c r="H371" s="128" t="s">
        <v>1980</v>
      </c>
    </row>
    <row r="372" spans="1:8" ht="13" x14ac:dyDescent="0.15">
      <c r="A372" s="128" t="s">
        <v>44</v>
      </c>
      <c r="B372" s="128" t="s">
        <v>2138</v>
      </c>
      <c r="C372" s="129">
        <v>28</v>
      </c>
      <c r="D372" s="129">
        <v>0</v>
      </c>
      <c r="E372" s="129">
        <v>28</v>
      </c>
      <c r="F372" s="130">
        <v>0.27800000000000002</v>
      </c>
      <c r="G372" s="131">
        <v>1.43</v>
      </c>
      <c r="H372" s="128" t="s">
        <v>1980</v>
      </c>
    </row>
    <row r="373" spans="1:8" ht="13" x14ac:dyDescent="0.15">
      <c r="A373" s="128" t="s">
        <v>45</v>
      </c>
      <c r="B373" s="128" t="s">
        <v>2037</v>
      </c>
      <c r="C373" s="129">
        <v>1</v>
      </c>
      <c r="D373" s="129">
        <v>0</v>
      </c>
      <c r="E373" s="129">
        <v>1</v>
      </c>
      <c r="F373" s="130">
        <v>0.22600000000000001</v>
      </c>
      <c r="G373" s="131">
        <v>1.0529999999999999</v>
      </c>
      <c r="H373" s="128" t="s">
        <v>1981</v>
      </c>
    </row>
    <row r="374" spans="1:8" ht="13" x14ac:dyDescent="0.15">
      <c r="A374" s="128" t="s">
        <v>297</v>
      </c>
      <c r="B374" s="128" t="s">
        <v>2038</v>
      </c>
      <c r="C374" s="129">
        <v>123</v>
      </c>
      <c r="D374" s="129">
        <v>0</v>
      </c>
      <c r="E374" s="129">
        <v>123</v>
      </c>
      <c r="F374" s="130">
        <v>0.312</v>
      </c>
      <c r="G374" s="131">
        <v>1.6670000000000003</v>
      </c>
      <c r="H374" s="128" t="s">
        <v>1980</v>
      </c>
    </row>
    <row r="375" spans="1:8" ht="13" x14ac:dyDescent="0.15">
      <c r="A375" s="128" t="s">
        <v>301</v>
      </c>
      <c r="B375" s="128" t="s">
        <v>1311</v>
      </c>
      <c r="C375" s="129">
        <v>1</v>
      </c>
      <c r="D375" s="129">
        <v>0</v>
      </c>
      <c r="E375" s="129">
        <v>1</v>
      </c>
      <c r="F375" s="130">
        <v>0.312</v>
      </c>
      <c r="G375" s="131">
        <v>1.67</v>
      </c>
      <c r="H375" s="128" t="s">
        <v>1980</v>
      </c>
    </row>
    <row r="376" spans="1:8" ht="13" x14ac:dyDescent="0.15">
      <c r="A376" s="128" t="s">
        <v>307</v>
      </c>
      <c r="B376" s="128" t="s">
        <v>2039</v>
      </c>
      <c r="C376" s="129">
        <v>64</v>
      </c>
      <c r="D376" s="129">
        <v>0</v>
      </c>
      <c r="E376" s="129">
        <v>64</v>
      </c>
      <c r="F376" s="130">
        <v>0.46300000000000002</v>
      </c>
      <c r="G376" s="131">
        <v>1.86</v>
      </c>
      <c r="H376" s="128" t="s">
        <v>1980</v>
      </c>
    </row>
    <row r="377" spans="1:8" ht="13" x14ac:dyDescent="0.15">
      <c r="A377" s="128" t="s">
        <v>317</v>
      </c>
      <c r="B377" s="128" t="s">
        <v>2040</v>
      </c>
      <c r="C377" s="129">
        <v>36</v>
      </c>
      <c r="D377" s="129">
        <v>0</v>
      </c>
      <c r="E377" s="129">
        <v>36</v>
      </c>
      <c r="F377" s="130">
        <v>0.23499999999999999</v>
      </c>
      <c r="G377" s="131">
        <v>0.875</v>
      </c>
      <c r="H377" s="128" t="s">
        <v>1975</v>
      </c>
    </row>
    <row r="378" spans="1:8" ht="13" x14ac:dyDescent="0.15">
      <c r="A378" s="128" t="s">
        <v>318</v>
      </c>
      <c r="B378" s="128" t="s">
        <v>2041</v>
      </c>
      <c r="C378" s="129">
        <v>11</v>
      </c>
      <c r="D378" s="129">
        <v>0</v>
      </c>
      <c r="E378" s="129">
        <v>11</v>
      </c>
      <c r="F378" s="130">
        <v>0.23499999999999999</v>
      </c>
      <c r="G378" s="131">
        <v>0.875</v>
      </c>
      <c r="H378" s="128" t="s">
        <v>1975</v>
      </c>
    </row>
    <row r="379" spans="1:8" ht="13" x14ac:dyDescent="0.15">
      <c r="A379" s="128" t="s">
        <v>319</v>
      </c>
      <c r="B379" s="128" t="s">
        <v>2042</v>
      </c>
      <c r="C379" s="129">
        <v>4</v>
      </c>
      <c r="D379" s="129">
        <v>0</v>
      </c>
      <c r="E379" s="129">
        <v>4</v>
      </c>
      <c r="F379" s="130">
        <v>0.23499999999999999</v>
      </c>
      <c r="G379" s="131">
        <v>0.875</v>
      </c>
      <c r="H379" s="128" t="s">
        <v>1975</v>
      </c>
    </row>
    <row r="380" spans="1:8" ht="13" x14ac:dyDescent="0.15">
      <c r="A380" s="128" t="s">
        <v>47</v>
      </c>
      <c r="B380" s="128" t="s">
        <v>2043</v>
      </c>
      <c r="C380" s="129">
        <v>82</v>
      </c>
      <c r="D380" s="129">
        <v>0</v>
      </c>
      <c r="E380" s="129">
        <v>82</v>
      </c>
      <c r="F380" s="130">
        <v>3.5999999999999997E-2</v>
      </c>
      <c r="G380" s="131">
        <v>0.49</v>
      </c>
      <c r="H380" s="128" t="s">
        <v>1993</v>
      </c>
    </row>
    <row r="381" spans="1:8" ht="13" x14ac:dyDescent="0.15">
      <c r="A381" s="128" t="s">
        <v>48</v>
      </c>
      <c r="B381" s="128" t="s">
        <v>2044</v>
      </c>
      <c r="C381" s="129">
        <v>102</v>
      </c>
      <c r="D381" s="129">
        <v>0</v>
      </c>
      <c r="E381" s="129">
        <v>102</v>
      </c>
      <c r="F381" s="130">
        <v>3.5999999999999997E-2</v>
      </c>
      <c r="G381" s="131">
        <v>0.49</v>
      </c>
      <c r="H381" s="128" t="s">
        <v>1993</v>
      </c>
    </row>
    <row r="382" spans="1:8" ht="13" x14ac:dyDescent="0.15">
      <c r="A382" s="128" t="s">
        <v>49</v>
      </c>
      <c r="B382" s="128" t="s">
        <v>2045</v>
      </c>
      <c r="C382" s="129">
        <v>10</v>
      </c>
      <c r="D382" s="129">
        <v>0</v>
      </c>
      <c r="E382" s="129">
        <v>10</v>
      </c>
      <c r="F382" s="130">
        <v>3.5999999999999997E-2</v>
      </c>
      <c r="G382" s="131">
        <v>0.49</v>
      </c>
      <c r="H382" s="128" t="s">
        <v>1993</v>
      </c>
    </row>
    <row r="383" spans="1:8" ht="13" x14ac:dyDescent="0.15">
      <c r="A383" s="128" t="s">
        <v>50</v>
      </c>
      <c r="B383" s="128" t="s">
        <v>2141</v>
      </c>
      <c r="C383" s="129">
        <v>4</v>
      </c>
      <c r="D383" s="129">
        <v>0</v>
      </c>
      <c r="E383" s="129">
        <v>4</v>
      </c>
      <c r="F383" s="130">
        <v>3.5999999999999997E-2</v>
      </c>
      <c r="G383" s="131">
        <v>0.49</v>
      </c>
      <c r="H383" s="128" t="s">
        <v>1993</v>
      </c>
    </row>
    <row r="384" spans="1:8" ht="13" x14ac:dyDescent="0.15">
      <c r="A384" s="128" t="s">
        <v>325</v>
      </c>
      <c r="B384" s="128" t="s">
        <v>2046</v>
      </c>
      <c r="C384" s="129">
        <v>24</v>
      </c>
      <c r="D384" s="129">
        <v>0</v>
      </c>
      <c r="E384" s="129">
        <v>24</v>
      </c>
      <c r="F384" s="130">
        <v>8.2000000000000017E-2</v>
      </c>
      <c r="G384" s="131">
        <v>0.314</v>
      </c>
      <c r="H384" s="128" t="s">
        <v>1993</v>
      </c>
    </row>
    <row r="385" spans="1:8" ht="13" x14ac:dyDescent="0.15">
      <c r="A385" s="128" t="s">
        <v>51</v>
      </c>
      <c r="B385" s="128" t="s">
        <v>1044</v>
      </c>
      <c r="C385" s="129">
        <v>7</v>
      </c>
      <c r="D385" s="129">
        <v>0</v>
      </c>
      <c r="E385" s="129">
        <v>7</v>
      </c>
      <c r="F385" s="130">
        <v>0.11700000000000001</v>
      </c>
      <c r="G385" s="131">
        <v>0.79400000000000004</v>
      </c>
      <c r="H385" s="128" t="s">
        <v>1980</v>
      </c>
    </row>
    <row r="386" spans="1:8" ht="13" x14ac:dyDescent="0.15">
      <c r="A386" s="128" t="s">
        <v>331</v>
      </c>
      <c r="B386" s="128" t="s">
        <v>2047</v>
      </c>
      <c r="C386" s="129">
        <v>14</v>
      </c>
      <c r="D386" s="129">
        <v>0</v>
      </c>
      <c r="E386" s="129">
        <v>14</v>
      </c>
      <c r="F386" s="130">
        <v>5.4000000000000006E-2</v>
      </c>
      <c r="G386" s="131">
        <v>0.41699999999999998</v>
      </c>
      <c r="H386" s="128" t="s">
        <v>1993</v>
      </c>
    </row>
    <row r="387" spans="1:8" ht="13" x14ac:dyDescent="0.15">
      <c r="A387" s="128" t="s">
        <v>435</v>
      </c>
      <c r="B387" s="128" t="s">
        <v>2052</v>
      </c>
      <c r="C387" s="129">
        <v>26</v>
      </c>
      <c r="D387" s="129">
        <v>0</v>
      </c>
      <c r="E387" s="129">
        <v>26</v>
      </c>
      <c r="F387" s="130">
        <v>0.12300000000000001</v>
      </c>
      <c r="G387" s="131">
        <v>0.91500000000000004</v>
      </c>
      <c r="H387" s="128" t="s">
        <v>1975</v>
      </c>
    </row>
    <row r="388" spans="1:8" ht="13" x14ac:dyDescent="0.15">
      <c r="A388" s="128" t="s">
        <v>437</v>
      </c>
      <c r="B388" s="128" t="s">
        <v>2053</v>
      </c>
      <c r="C388" s="129">
        <v>257</v>
      </c>
      <c r="D388" s="129">
        <v>0</v>
      </c>
      <c r="E388" s="129">
        <v>257</v>
      </c>
      <c r="F388" s="130">
        <v>1.6E-2</v>
      </c>
      <c r="G388" s="131">
        <v>0.12</v>
      </c>
      <c r="H388" s="128" t="s">
        <v>1988</v>
      </c>
    </row>
    <row r="389" spans="1:8" ht="13" x14ac:dyDescent="0.15">
      <c r="A389" s="128" t="s">
        <v>461</v>
      </c>
      <c r="B389" s="128" t="s">
        <v>2055</v>
      </c>
      <c r="C389" s="129">
        <v>50</v>
      </c>
      <c r="D389" s="129">
        <v>0</v>
      </c>
      <c r="E389" s="129">
        <v>50</v>
      </c>
      <c r="F389" s="130">
        <v>0.59199999999999997</v>
      </c>
      <c r="G389" s="131">
        <v>3.0750000000000002</v>
      </c>
      <c r="H389" s="128" t="s">
        <v>1981</v>
      </c>
    </row>
    <row r="390" spans="1:8" ht="13" x14ac:dyDescent="0.15">
      <c r="A390" s="128" t="s">
        <v>462</v>
      </c>
      <c r="B390" s="128" t="s">
        <v>2056</v>
      </c>
      <c r="C390" s="129">
        <v>8</v>
      </c>
      <c r="D390" s="129">
        <v>0</v>
      </c>
      <c r="E390" s="129">
        <v>8</v>
      </c>
      <c r="F390" s="130">
        <v>0.59199999999999997</v>
      </c>
      <c r="G390" s="131">
        <v>3.125</v>
      </c>
      <c r="H390" s="128" t="s">
        <v>1981</v>
      </c>
    </row>
    <row r="391" spans="1:8" ht="13" x14ac:dyDescent="0.15">
      <c r="A391" s="128" t="s">
        <v>463</v>
      </c>
      <c r="B391" s="128" t="s">
        <v>2057</v>
      </c>
      <c r="C391" s="129">
        <v>8</v>
      </c>
      <c r="D391" s="129">
        <v>0</v>
      </c>
      <c r="E391" s="129">
        <v>8</v>
      </c>
      <c r="F391" s="130">
        <v>0.56399999999999995</v>
      </c>
      <c r="G391" s="131">
        <v>3.1</v>
      </c>
      <c r="H391" s="128" t="s">
        <v>1981</v>
      </c>
    </row>
    <row r="392" spans="1:8" ht="13" x14ac:dyDescent="0.15">
      <c r="A392" s="128" t="s">
        <v>695</v>
      </c>
      <c r="B392" s="128" t="s">
        <v>1709</v>
      </c>
      <c r="C392" s="129">
        <v>2</v>
      </c>
      <c r="D392" s="129">
        <v>0</v>
      </c>
      <c r="E392" s="129">
        <v>2</v>
      </c>
      <c r="F392" s="130">
        <v>9.6000000000000002E-2</v>
      </c>
      <c r="G392" s="131">
        <v>1.1160000000000001</v>
      </c>
      <c r="H392" s="128" t="s">
        <v>1975</v>
      </c>
    </row>
    <row r="393" spans="1:8" ht="13" x14ac:dyDescent="0.15">
      <c r="A393" s="128" t="s">
        <v>702</v>
      </c>
      <c r="B393" s="128" t="s">
        <v>2148</v>
      </c>
      <c r="C393" s="129">
        <v>2</v>
      </c>
      <c r="D393" s="129">
        <v>0</v>
      </c>
      <c r="E393" s="129">
        <v>2</v>
      </c>
      <c r="F393" s="130">
        <v>0.25800000000000001</v>
      </c>
      <c r="G393" s="131">
        <v>0.92500000000000004</v>
      </c>
      <c r="H393" s="128" t="s">
        <v>1975</v>
      </c>
    </row>
    <row r="394" spans="1:8" ht="13" x14ac:dyDescent="0.15">
      <c r="A394" s="128" t="s">
        <v>931</v>
      </c>
      <c r="B394" s="128" t="s">
        <v>963</v>
      </c>
      <c r="C394" s="129">
        <v>1</v>
      </c>
      <c r="D394" s="129">
        <v>0</v>
      </c>
      <c r="E394" s="129">
        <v>1</v>
      </c>
      <c r="F394" s="130">
        <v>3.7999999999999999E-2</v>
      </c>
      <c r="G394" s="131">
        <v>0.29399999999999998</v>
      </c>
      <c r="H394" s="128" t="s">
        <v>1993</v>
      </c>
    </row>
    <row r="395" spans="1:8" ht="13" x14ac:dyDescent="0.15">
      <c r="A395" s="128" t="s">
        <v>930</v>
      </c>
      <c r="B395" s="128" t="s">
        <v>964</v>
      </c>
      <c r="C395" s="129">
        <v>5</v>
      </c>
      <c r="D395" s="129">
        <v>0</v>
      </c>
      <c r="E395" s="129">
        <v>5</v>
      </c>
      <c r="F395" s="130">
        <v>3.7999999999999999E-2</v>
      </c>
      <c r="G395" s="131">
        <v>0.29399999999999998</v>
      </c>
      <c r="H395" s="128" t="s">
        <v>1993</v>
      </c>
    </row>
    <row r="396" spans="1:8" ht="13" x14ac:dyDescent="0.15">
      <c r="A396" s="128" t="s">
        <v>929</v>
      </c>
      <c r="B396" s="128" t="s">
        <v>965</v>
      </c>
      <c r="C396" s="129">
        <v>4</v>
      </c>
      <c r="D396" s="129">
        <v>0</v>
      </c>
      <c r="E396" s="129">
        <v>4</v>
      </c>
      <c r="F396" s="130">
        <v>3.7999999999999999E-2</v>
      </c>
      <c r="G396" s="131">
        <v>0.29399999999999998</v>
      </c>
      <c r="H396" s="128" t="s">
        <v>1993</v>
      </c>
    </row>
    <row r="397" spans="1:8" ht="13" x14ac:dyDescent="0.15">
      <c r="A397" s="128" t="s">
        <v>710</v>
      </c>
      <c r="B397" s="128" t="s">
        <v>2062</v>
      </c>
      <c r="C397" s="129">
        <v>17</v>
      </c>
      <c r="D397" s="129">
        <v>0</v>
      </c>
      <c r="E397" s="129">
        <v>17</v>
      </c>
      <c r="F397" s="130">
        <v>0.17899999999999999</v>
      </c>
      <c r="G397" s="131">
        <v>0.83799999999999997</v>
      </c>
      <c r="H397" s="128" t="s">
        <v>1975</v>
      </c>
    </row>
    <row r="398" spans="1:8" ht="13" x14ac:dyDescent="0.15">
      <c r="A398" s="128" t="s">
        <v>712</v>
      </c>
      <c r="B398" s="128" t="s">
        <v>2063</v>
      </c>
      <c r="C398" s="129">
        <v>28</v>
      </c>
      <c r="D398" s="129">
        <v>0</v>
      </c>
      <c r="E398" s="129">
        <v>28</v>
      </c>
      <c r="F398" s="130">
        <v>8.2000000000000017E-2</v>
      </c>
      <c r="G398" s="131">
        <v>0.66700000000000004</v>
      </c>
      <c r="H398" s="128" t="s">
        <v>1993</v>
      </c>
    </row>
    <row r="399" spans="1:8" ht="13" x14ac:dyDescent="0.15">
      <c r="A399" s="128" t="s">
        <v>715</v>
      </c>
      <c r="B399" s="128" t="s">
        <v>2064</v>
      </c>
      <c r="C399" s="129">
        <v>26</v>
      </c>
      <c r="D399" s="129">
        <v>0</v>
      </c>
      <c r="E399" s="129">
        <v>26</v>
      </c>
      <c r="F399" s="130">
        <v>8.2000000000000017E-2</v>
      </c>
      <c r="G399" s="131">
        <v>0.66700000000000004</v>
      </c>
      <c r="H399" s="128" t="s">
        <v>1993</v>
      </c>
    </row>
    <row r="400" spans="1:8" ht="13" x14ac:dyDescent="0.15">
      <c r="A400" s="128" t="s">
        <v>717</v>
      </c>
      <c r="B400" s="128" t="s">
        <v>2065</v>
      </c>
      <c r="C400" s="129">
        <v>1</v>
      </c>
      <c r="D400" s="129">
        <v>0</v>
      </c>
      <c r="E400" s="129">
        <v>1</v>
      </c>
      <c r="F400" s="130">
        <v>8.2000000000000017E-2</v>
      </c>
      <c r="G400" s="131">
        <v>0.66700000000000004</v>
      </c>
      <c r="H400" s="128" t="s">
        <v>1993</v>
      </c>
    </row>
    <row r="401" spans="1:8" ht="13" x14ac:dyDescent="0.15">
      <c r="A401" s="128" t="s">
        <v>719</v>
      </c>
      <c r="B401" s="128" t="s">
        <v>2066</v>
      </c>
      <c r="C401" s="129">
        <v>32</v>
      </c>
      <c r="D401" s="129">
        <v>0</v>
      </c>
      <c r="E401" s="129">
        <v>32</v>
      </c>
      <c r="F401" s="130">
        <v>4.1000000000000009E-2</v>
      </c>
      <c r="G401" s="131">
        <v>0.29499999999999998</v>
      </c>
      <c r="H401" s="128" t="s">
        <v>1993</v>
      </c>
    </row>
    <row r="402" spans="1:8" ht="13" x14ac:dyDescent="0.15">
      <c r="A402" s="128" t="s">
        <v>720</v>
      </c>
      <c r="B402" s="128" t="s">
        <v>2067</v>
      </c>
      <c r="C402" s="129">
        <v>1</v>
      </c>
      <c r="D402" s="129">
        <v>0</v>
      </c>
      <c r="E402" s="129">
        <v>1</v>
      </c>
      <c r="F402" s="130">
        <v>4.1000000000000009E-2</v>
      </c>
      <c r="G402" s="131">
        <v>0.29499999999999998</v>
      </c>
      <c r="H402" s="128" t="s">
        <v>1993</v>
      </c>
    </row>
    <row r="403" spans="1:8" ht="13" x14ac:dyDescent="0.15">
      <c r="A403" s="128" t="s">
        <v>724</v>
      </c>
      <c r="B403" s="128" t="s">
        <v>2069</v>
      </c>
      <c r="C403" s="129">
        <v>1</v>
      </c>
      <c r="D403" s="129">
        <v>0</v>
      </c>
      <c r="E403" s="129">
        <v>1</v>
      </c>
      <c r="F403" s="130">
        <v>4.1000000000000009E-2</v>
      </c>
      <c r="G403" s="131">
        <v>0.29499999999999998</v>
      </c>
      <c r="H403" s="128" t="s">
        <v>1993</v>
      </c>
    </row>
    <row r="404" spans="1:8" ht="13" x14ac:dyDescent="0.15">
      <c r="A404" s="128" t="s">
        <v>726</v>
      </c>
      <c r="B404" s="128" t="s">
        <v>2070</v>
      </c>
      <c r="C404" s="129">
        <v>1</v>
      </c>
      <c r="D404" s="129">
        <v>0</v>
      </c>
      <c r="E404" s="129">
        <v>1</v>
      </c>
      <c r="F404" s="130">
        <v>4.1000000000000009E-2</v>
      </c>
      <c r="G404" s="131">
        <v>0.29499999999999998</v>
      </c>
      <c r="H404" s="128" t="s">
        <v>1993</v>
      </c>
    </row>
    <row r="405" spans="1:8" ht="13" x14ac:dyDescent="0.15">
      <c r="A405" s="128" t="s">
        <v>728</v>
      </c>
      <c r="B405" s="128" t="s">
        <v>2071</v>
      </c>
      <c r="C405" s="129">
        <v>24</v>
      </c>
      <c r="D405" s="129">
        <v>0</v>
      </c>
      <c r="E405" s="129">
        <v>24</v>
      </c>
      <c r="F405" s="130">
        <v>4.1000000000000009E-2</v>
      </c>
      <c r="G405" s="131">
        <v>0.29499999999999998</v>
      </c>
      <c r="H405" s="128" t="s">
        <v>1993</v>
      </c>
    </row>
    <row r="406" spans="1:8" ht="13" x14ac:dyDescent="0.15">
      <c r="A406" s="128" t="s">
        <v>57</v>
      </c>
      <c r="B406" s="128" t="s">
        <v>2072</v>
      </c>
      <c r="C406" s="129">
        <v>7</v>
      </c>
      <c r="D406" s="129">
        <v>0</v>
      </c>
      <c r="E406" s="129">
        <v>7</v>
      </c>
      <c r="F406" s="130">
        <v>0.371</v>
      </c>
      <c r="G406" s="131">
        <v>1.75</v>
      </c>
      <c r="H406" s="128" t="s">
        <v>1981</v>
      </c>
    </row>
    <row r="407" spans="1:8" ht="13" x14ac:dyDescent="0.15">
      <c r="A407" s="128" t="s">
        <v>735</v>
      </c>
      <c r="B407" s="128" t="s">
        <v>2073</v>
      </c>
      <c r="C407" s="129">
        <v>14</v>
      </c>
      <c r="D407" s="129">
        <v>0</v>
      </c>
      <c r="E407" s="129">
        <v>14</v>
      </c>
      <c r="F407" s="130">
        <v>7.9000000000000001E-2</v>
      </c>
      <c r="G407" s="131">
        <v>0.51200000000000001</v>
      </c>
      <c r="H407" s="128" t="s">
        <v>1993</v>
      </c>
    </row>
    <row r="408" spans="1:8" ht="13" x14ac:dyDescent="0.15">
      <c r="A408" s="128" t="s">
        <v>737</v>
      </c>
      <c r="B408" s="128" t="s">
        <v>2074</v>
      </c>
      <c r="C408" s="129">
        <v>22</v>
      </c>
      <c r="D408" s="129">
        <v>0</v>
      </c>
      <c r="E408" s="129">
        <v>22</v>
      </c>
      <c r="F408" s="130">
        <v>7.9000000000000001E-2</v>
      </c>
      <c r="G408" s="131">
        <v>0.499</v>
      </c>
      <c r="H408" s="128" t="s">
        <v>1993</v>
      </c>
    </row>
    <row r="409" spans="1:8" ht="13" x14ac:dyDescent="0.15">
      <c r="A409" s="128" t="s">
        <v>738</v>
      </c>
      <c r="B409" s="128" t="s">
        <v>2075</v>
      </c>
      <c r="C409" s="129">
        <v>33</v>
      </c>
      <c r="D409" s="129">
        <v>0</v>
      </c>
      <c r="E409" s="129">
        <v>33</v>
      </c>
      <c r="F409" s="130">
        <v>7.9000000000000001E-2</v>
      </c>
      <c r="G409" s="131">
        <v>0.56399999999999995</v>
      </c>
      <c r="H409" s="128" t="s">
        <v>1993</v>
      </c>
    </row>
    <row r="410" spans="1:8" ht="13" x14ac:dyDescent="0.15">
      <c r="A410" s="128" t="s">
        <v>740</v>
      </c>
      <c r="B410" s="128" t="s">
        <v>2077</v>
      </c>
      <c r="C410" s="129">
        <v>35</v>
      </c>
      <c r="D410" s="129">
        <v>0</v>
      </c>
      <c r="E410" s="129">
        <v>35</v>
      </c>
      <c r="F410" s="130">
        <v>0.60699999999999998</v>
      </c>
      <c r="G410" s="131">
        <v>2</v>
      </c>
      <c r="H410" s="128" t="s">
        <v>1981</v>
      </c>
    </row>
    <row r="411" spans="1:8" ht="13" x14ac:dyDescent="0.15">
      <c r="A411" s="128" t="s">
        <v>741</v>
      </c>
      <c r="B411" s="128" t="s">
        <v>2078</v>
      </c>
      <c r="C411" s="129">
        <v>6</v>
      </c>
      <c r="D411" s="129">
        <v>0</v>
      </c>
      <c r="E411" s="129">
        <v>6</v>
      </c>
      <c r="F411" s="130">
        <v>0.60699999999999998</v>
      </c>
      <c r="G411" s="131">
        <v>2</v>
      </c>
      <c r="H411" s="128" t="s">
        <v>1981</v>
      </c>
    </row>
    <row r="412" spans="1:8" ht="13" x14ac:dyDescent="0.15">
      <c r="A412" s="128" t="s">
        <v>742</v>
      </c>
      <c r="B412" s="128" t="s">
        <v>2079</v>
      </c>
      <c r="C412" s="129">
        <v>19</v>
      </c>
      <c r="D412" s="129">
        <v>0</v>
      </c>
      <c r="E412" s="129">
        <v>19</v>
      </c>
      <c r="F412" s="130">
        <v>0.60699999999999998</v>
      </c>
      <c r="G412" s="131">
        <v>2</v>
      </c>
      <c r="H412" s="128" t="s">
        <v>1981</v>
      </c>
    </row>
    <row r="413" spans="1:8" ht="13" x14ac:dyDescent="0.15">
      <c r="A413" s="128" t="s">
        <v>746</v>
      </c>
      <c r="B413" s="128" t="s">
        <v>2080</v>
      </c>
      <c r="C413" s="129">
        <v>10</v>
      </c>
      <c r="D413" s="129">
        <v>0</v>
      </c>
      <c r="E413" s="129">
        <v>10</v>
      </c>
      <c r="F413" s="130">
        <v>0.312</v>
      </c>
      <c r="G413" s="131">
        <v>2.15</v>
      </c>
      <c r="H413" s="128" t="s">
        <v>1980</v>
      </c>
    </row>
    <row r="414" spans="1:8" ht="13" x14ac:dyDescent="0.15">
      <c r="A414" s="128" t="s">
        <v>766</v>
      </c>
      <c r="B414" s="128" t="s">
        <v>2081</v>
      </c>
      <c r="C414" s="129">
        <v>1</v>
      </c>
      <c r="D414" s="129">
        <v>0</v>
      </c>
      <c r="E414" s="129">
        <v>1</v>
      </c>
      <c r="F414" s="130">
        <v>0.27100000000000002</v>
      </c>
      <c r="G414" s="131">
        <v>1.3530000000000002</v>
      </c>
      <c r="H414" s="128" t="s">
        <v>1980</v>
      </c>
    </row>
    <row r="415" spans="1:8" ht="13" x14ac:dyDescent="0.15">
      <c r="A415" s="128" t="s">
        <v>770</v>
      </c>
      <c r="B415" s="128" t="s">
        <v>2082</v>
      </c>
      <c r="C415" s="129">
        <v>19</v>
      </c>
      <c r="D415" s="129">
        <v>0</v>
      </c>
      <c r="E415" s="129">
        <v>19</v>
      </c>
      <c r="F415" s="130">
        <v>0.40100000000000002</v>
      </c>
      <c r="G415" s="131">
        <v>1.5629999999999997</v>
      </c>
      <c r="H415" s="128" t="s">
        <v>1980</v>
      </c>
    </row>
    <row r="416" spans="1:8" ht="13" x14ac:dyDescent="0.15">
      <c r="A416" s="128" t="s">
        <v>773</v>
      </c>
      <c r="B416" s="128" t="s">
        <v>2083</v>
      </c>
      <c r="C416" s="129">
        <v>2</v>
      </c>
      <c r="D416" s="129">
        <v>0</v>
      </c>
      <c r="E416" s="129">
        <v>2</v>
      </c>
      <c r="F416" s="130">
        <v>0.379</v>
      </c>
      <c r="G416" s="131">
        <v>1.5580000000000001</v>
      </c>
      <c r="H416" s="128" t="s">
        <v>1980</v>
      </c>
    </row>
    <row r="417" spans="1:8" ht="13" x14ac:dyDescent="0.15">
      <c r="A417" s="128" t="s">
        <v>776</v>
      </c>
      <c r="B417" s="128" t="s">
        <v>2084</v>
      </c>
      <c r="C417" s="129">
        <v>4</v>
      </c>
      <c r="D417" s="129">
        <v>0</v>
      </c>
      <c r="E417" s="129">
        <v>4</v>
      </c>
      <c r="F417" s="130">
        <v>0.40100000000000002</v>
      </c>
      <c r="G417" s="131">
        <v>1.5629999999999997</v>
      </c>
      <c r="H417" s="128" t="s">
        <v>1980</v>
      </c>
    </row>
    <row r="418" spans="1:8" ht="13" x14ac:dyDescent="0.15">
      <c r="A418" s="128" t="s">
        <v>778</v>
      </c>
      <c r="B418" s="128" t="s">
        <v>2085</v>
      </c>
      <c r="C418" s="129">
        <v>61</v>
      </c>
      <c r="D418" s="129">
        <v>0</v>
      </c>
      <c r="E418" s="129">
        <v>61</v>
      </c>
      <c r="F418" s="130">
        <v>0.31</v>
      </c>
      <c r="G418" s="131">
        <v>1.25</v>
      </c>
      <c r="H418" s="128" t="s">
        <v>1980</v>
      </c>
    </row>
    <row r="419" spans="1:8" ht="13" x14ac:dyDescent="0.15">
      <c r="A419" s="128" t="s">
        <v>779</v>
      </c>
      <c r="B419" s="128" t="s">
        <v>2086</v>
      </c>
      <c r="C419" s="129">
        <v>4</v>
      </c>
      <c r="D419" s="129">
        <v>0</v>
      </c>
      <c r="E419" s="129">
        <v>4</v>
      </c>
      <c r="F419" s="130">
        <v>0.31</v>
      </c>
      <c r="G419" s="131">
        <v>1.25</v>
      </c>
      <c r="H419" s="128" t="s">
        <v>1980</v>
      </c>
    </row>
    <row r="420" spans="1:8" ht="13" x14ac:dyDescent="0.15">
      <c r="A420" s="128" t="s">
        <v>780</v>
      </c>
      <c r="B420" s="128" t="s">
        <v>2087</v>
      </c>
      <c r="C420" s="129">
        <v>14</v>
      </c>
      <c r="D420" s="129">
        <v>0</v>
      </c>
      <c r="E420" s="129">
        <v>14</v>
      </c>
      <c r="F420" s="130">
        <v>0.31</v>
      </c>
      <c r="G420" s="131">
        <v>1.25</v>
      </c>
      <c r="H420" s="128" t="s">
        <v>1980</v>
      </c>
    </row>
    <row r="421" spans="1:8" ht="13" x14ac:dyDescent="0.15">
      <c r="A421" s="128" t="s">
        <v>60</v>
      </c>
      <c r="B421" s="128" t="s">
        <v>2142</v>
      </c>
      <c r="C421" s="129">
        <v>1</v>
      </c>
      <c r="D421" s="129">
        <v>0</v>
      </c>
      <c r="E421" s="129">
        <v>1</v>
      </c>
      <c r="F421" s="130">
        <v>0.318</v>
      </c>
      <c r="G421" s="131">
        <v>1.327</v>
      </c>
      <c r="H421" s="128" t="s">
        <v>1980</v>
      </c>
    </row>
    <row r="422" spans="1:8" ht="13" x14ac:dyDescent="0.15">
      <c r="A422" s="128" t="s">
        <v>63</v>
      </c>
      <c r="B422" s="128" t="s">
        <v>2089</v>
      </c>
      <c r="C422" s="129">
        <v>2</v>
      </c>
      <c r="D422" s="129">
        <v>0</v>
      </c>
      <c r="E422" s="129">
        <v>2</v>
      </c>
      <c r="F422" s="130">
        <v>0.312</v>
      </c>
      <c r="G422" s="131">
        <v>1.83</v>
      </c>
      <c r="H422" s="128" t="s">
        <v>1980</v>
      </c>
    </row>
    <row r="423" spans="1:8" ht="13" x14ac:dyDescent="0.15">
      <c r="A423" s="128" t="s">
        <v>64</v>
      </c>
      <c r="B423" s="128" t="s">
        <v>2090</v>
      </c>
      <c r="C423" s="129">
        <v>32</v>
      </c>
      <c r="D423" s="129">
        <v>0</v>
      </c>
      <c r="E423" s="129">
        <v>32</v>
      </c>
      <c r="F423" s="130">
        <v>0.59199999999999997</v>
      </c>
      <c r="G423" s="131">
        <v>1.43</v>
      </c>
      <c r="H423" s="128" t="s">
        <v>1980</v>
      </c>
    </row>
    <row r="424" spans="1:8" ht="13" x14ac:dyDescent="0.15">
      <c r="A424" s="128" t="s">
        <v>66</v>
      </c>
      <c r="B424" s="128" t="s">
        <v>2092</v>
      </c>
      <c r="C424" s="129">
        <v>3</v>
      </c>
      <c r="D424" s="129">
        <v>0</v>
      </c>
      <c r="E424" s="129">
        <v>3</v>
      </c>
      <c r="F424" s="130">
        <v>0.29499999999999998</v>
      </c>
      <c r="G424" s="131">
        <v>1.413</v>
      </c>
      <c r="H424" s="128" t="s">
        <v>1980</v>
      </c>
    </row>
    <row r="425" spans="1:8" ht="13" x14ac:dyDescent="0.15">
      <c r="A425" s="128" t="s">
        <v>800</v>
      </c>
      <c r="B425" s="128" t="s">
        <v>1820</v>
      </c>
      <c r="C425" s="129">
        <v>29</v>
      </c>
      <c r="D425" s="129">
        <v>0</v>
      </c>
      <c r="E425" s="129">
        <v>29</v>
      </c>
      <c r="F425" s="130">
        <v>2.6000000000000002E-2</v>
      </c>
      <c r="G425" s="131">
        <v>0.14899999999999999</v>
      </c>
      <c r="H425" s="128" t="s">
        <v>1993</v>
      </c>
    </row>
    <row r="426" spans="1:8" ht="13" x14ac:dyDescent="0.15">
      <c r="A426" s="128" t="s">
        <v>802</v>
      </c>
      <c r="B426" s="128" t="s">
        <v>1822</v>
      </c>
      <c r="C426" s="129">
        <v>4</v>
      </c>
      <c r="D426" s="129">
        <v>0</v>
      </c>
      <c r="E426" s="129">
        <v>4</v>
      </c>
      <c r="F426" s="130">
        <v>4.2999999999999997E-2</v>
      </c>
      <c r="G426" s="131">
        <v>0.61</v>
      </c>
      <c r="H426" s="128" t="s">
        <v>1993</v>
      </c>
    </row>
    <row r="427" spans="1:8" ht="13" x14ac:dyDescent="0.15">
      <c r="A427" s="128" t="s">
        <v>804</v>
      </c>
      <c r="B427" s="128" t="s">
        <v>1824</v>
      </c>
      <c r="C427" s="129">
        <v>3</v>
      </c>
      <c r="D427" s="129">
        <v>0</v>
      </c>
      <c r="E427" s="129">
        <v>3</v>
      </c>
      <c r="F427" s="130">
        <v>4.2999999999999997E-2</v>
      </c>
      <c r="G427" s="131">
        <v>0.61</v>
      </c>
      <c r="H427" s="128" t="s">
        <v>1993</v>
      </c>
    </row>
    <row r="428" spans="1:8" ht="13" x14ac:dyDescent="0.15">
      <c r="A428" s="128" t="s">
        <v>806</v>
      </c>
      <c r="B428" s="128" t="s">
        <v>1826</v>
      </c>
      <c r="C428" s="129">
        <v>2</v>
      </c>
      <c r="D428" s="129">
        <v>0</v>
      </c>
      <c r="E428" s="129">
        <v>2</v>
      </c>
      <c r="F428" s="130">
        <v>4.2999999999999997E-2</v>
      </c>
      <c r="G428" s="131">
        <v>0.61</v>
      </c>
      <c r="H428" s="128" t="s">
        <v>1993</v>
      </c>
    </row>
    <row r="429" spans="1:8" ht="13" x14ac:dyDescent="0.15">
      <c r="A429" s="128" t="s">
        <v>811</v>
      </c>
      <c r="B429" s="128" t="s">
        <v>1831</v>
      </c>
      <c r="C429" s="129">
        <v>12</v>
      </c>
      <c r="D429" s="129">
        <v>0</v>
      </c>
      <c r="E429" s="129">
        <v>12</v>
      </c>
      <c r="F429" s="130">
        <v>2.6000000000000002E-2</v>
      </c>
      <c r="G429" s="131">
        <v>0.16</v>
      </c>
      <c r="H429" s="128" t="s">
        <v>1993</v>
      </c>
    </row>
    <row r="430" spans="1:8" ht="13" x14ac:dyDescent="0.15">
      <c r="A430" s="128" t="s">
        <v>813</v>
      </c>
      <c r="B430" s="128" t="s">
        <v>2093</v>
      </c>
      <c r="C430" s="129">
        <v>67</v>
      </c>
      <c r="D430" s="129">
        <v>0</v>
      </c>
      <c r="E430" s="129">
        <v>67</v>
      </c>
      <c r="F430" s="130">
        <v>0.32800000000000007</v>
      </c>
      <c r="G430" s="131">
        <v>1.5</v>
      </c>
      <c r="H430" s="128" t="s">
        <v>1980</v>
      </c>
    </row>
    <row r="431" spans="1:8" ht="13" x14ac:dyDescent="0.15">
      <c r="A431" s="128" t="s">
        <v>818</v>
      </c>
      <c r="B431" s="128" t="s">
        <v>2095</v>
      </c>
      <c r="C431" s="129">
        <v>16</v>
      </c>
      <c r="D431" s="129">
        <v>0</v>
      </c>
      <c r="E431" s="129">
        <v>16</v>
      </c>
      <c r="F431" s="130">
        <v>0.45100000000000001</v>
      </c>
      <c r="G431" s="131">
        <v>1.7450000000000001</v>
      </c>
      <c r="H431" s="128" t="s">
        <v>1981</v>
      </c>
    </row>
    <row r="432" spans="1:8" ht="13" x14ac:dyDescent="0.15">
      <c r="A432" s="128" t="s">
        <v>831</v>
      </c>
      <c r="B432" s="128" t="s">
        <v>2098</v>
      </c>
      <c r="C432" s="129">
        <v>18</v>
      </c>
      <c r="D432" s="129">
        <v>0</v>
      </c>
      <c r="E432" s="129">
        <v>18</v>
      </c>
      <c r="F432" s="130">
        <v>0.33300000000000002</v>
      </c>
      <c r="G432" s="131">
        <v>1.31</v>
      </c>
      <c r="H432" s="128" t="s">
        <v>1981</v>
      </c>
    </row>
    <row r="433" spans="1:8" ht="13" x14ac:dyDescent="0.15">
      <c r="A433" s="128" t="s">
        <v>834</v>
      </c>
      <c r="B433" s="128" t="s">
        <v>2099</v>
      </c>
      <c r="C433" s="129">
        <v>6</v>
      </c>
      <c r="D433" s="129">
        <v>0</v>
      </c>
      <c r="E433" s="129">
        <v>6</v>
      </c>
      <c r="F433" s="130">
        <v>0.156</v>
      </c>
      <c r="G433" s="131">
        <v>0.81799999999999995</v>
      </c>
      <c r="H433" s="128" t="s">
        <v>1975</v>
      </c>
    </row>
    <row r="434" spans="1:8" ht="13" x14ac:dyDescent="0.15">
      <c r="A434" s="128" t="s">
        <v>840</v>
      </c>
      <c r="B434" s="128" t="s">
        <v>2100</v>
      </c>
      <c r="C434" s="129">
        <v>6</v>
      </c>
      <c r="D434" s="129">
        <v>0</v>
      </c>
      <c r="E434" s="129">
        <v>6</v>
      </c>
      <c r="F434" s="130">
        <v>0.124</v>
      </c>
      <c r="G434" s="131">
        <v>0.86900000000000011</v>
      </c>
      <c r="H434" s="128" t="s">
        <v>1975</v>
      </c>
    </row>
    <row r="435" spans="1:8" ht="13" x14ac:dyDescent="0.15">
      <c r="A435" s="128" t="s">
        <v>70</v>
      </c>
      <c r="B435" s="128" t="s">
        <v>2144</v>
      </c>
      <c r="C435" s="129">
        <v>7</v>
      </c>
      <c r="D435" s="129">
        <v>0</v>
      </c>
      <c r="E435" s="129">
        <v>7</v>
      </c>
      <c r="F435" s="130">
        <v>0.158</v>
      </c>
      <c r="G435" s="131">
        <v>1.0109999999999999</v>
      </c>
      <c r="H435" s="128" t="s">
        <v>1975</v>
      </c>
    </row>
    <row r="436" spans="1:8" ht="13" x14ac:dyDescent="0.15">
      <c r="A436" s="128" t="s">
        <v>848</v>
      </c>
      <c r="B436" s="128" t="s">
        <v>2105</v>
      </c>
      <c r="C436" s="129">
        <v>50</v>
      </c>
      <c r="D436" s="129">
        <v>0</v>
      </c>
      <c r="E436" s="129">
        <v>50</v>
      </c>
      <c r="F436" s="130">
        <v>0.23400000000000001</v>
      </c>
      <c r="G436" s="131">
        <v>1.4170000000000003</v>
      </c>
      <c r="H436" s="128" t="s">
        <v>1980</v>
      </c>
    </row>
    <row r="437" spans="1:8" ht="13" x14ac:dyDescent="0.15">
      <c r="A437" s="128" t="s">
        <v>849</v>
      </c>
      <c r="B437" s="128" t="s">
        <v>2106</v>
      </c>
      <c r="C437" s="129">
        <v>33</v>
      </c>
      <c r="D437" s="129">
        <v>0</v>
      </c>
      <c r="E437" s="129">
        <v>33</v>
      </c>
      <c r="F437" s="130">
        <v>0.23400000000000001</v>
      </c>
      <c r="G437" s="131">
        <v>1.4170000000000003</v>
      </c>
      <c r="H437" s="128" t="s">
        <v>1980</v>
      </c>
    </row>
    <row r="438" spans="1:8" ht="13" x14ac:dyDescent="0.15">
      <c r="A438" s="128" t="s">
        <v>850</v>
      </c>
      <c r="B438" s="128" t="s">
        <v>2149</v>
      </c>
      <c r="C438" s="129">
        <v>25</v>
      </c>
      <c r="D438" s="129">
        <v>0</v>
      </c>
      <c r="E438" s="129">
        <v>25</v>
      </c>
      <c r="F438" s="130">
        <v>0.23400000000000001</v>
      </c>
      <c r="G438" s="131">
        <v>1.4170000000000003</v>
      </c>
      <c r="H438" s="128" t="s">
        <v>1980</v>
      </c>
    </row>
    <row r="439" spans="1:8" ht="13" x14ac:dyDescent="0.15">
      <c r="A439" s="128" t="s">
        <v>853</v>
      </c>
      <c r="B439" s="128" t="s">
        <v>2108</v>
      </c>
      <c r="C439" s="129">
        <v>2</v>
      </c>
      <c r="D439" s="129">
        <v>0</v>
      </c>
      <c r="E439" s="129">
        <v>2</v>
      </c>
      <c r="F439" s="130">
        <v>0.14299999999999999</v>
      </c>
      <c r="G439" s="131">
        <v>0.53700000000000003</v>
      </c>
      <c r="H439" s="128" t="s">
        <v>1975</v>
      </c>
    </row>
    <row r="440" spans="1:8" ht="13" x14ac:dyDescent="0.15">
      <c r="A440" s="128" t="s">
        <v>78</v>
      </c>
      <c r="B440" s="128" t="s">
        <v>1070</v>
      </c>
      <c r="C440" s="129">
        <v>3</v>
      </c>
      <c r="D440" s="129">
        <v>0</v>
      </c>
      <c r="E440" s="129">
        <v>3</v>
      </c>
      <c r="F440" s="130">
        <v>0.48599999999999999</v>
      </c>
      <c r="G440" s="131">
        <v>2.2999999999999998</v>
      </c>
      <c r="H440" s="128" t="s">
        <v>1981</v>
      </c>
    </row>
    <row r="441" spans="1:8" ht="13" x14ac:dyDescent="0.15">
      <c r="A441" s="128" t="s">
        <v>863</v>
      </c>
      <c r="B441" s="128" t="s">
        <v>1885</v>
      </c>
      <c r="C441" s="129">
        <v>8</v>
      </c>
      <c r="D441" s="129">
        <v>0</v>
      </c>
      <c r="E441" s="129">
        <v>8</v>
      </c>
      <c r="F441" s="130">
        <v>0.32700000000000001</v>
      </c>
      <c r="G441" s="131">
        <v>1.58</v>
      </c>
      <c r="H441" s="128" t="s">
        <v>1980</v>
      </c>
    </row>
    <row r="442" spans="1:8" ht="13" x14ac:dyDescent="0.15">
      <c r="A442" s="128" t="s">
        <v>88</v>
      </c>
      <c r="B442" s="128" t="s">
        <v>2114</v>
      </c>
      <c r="C442" s="129">
        <v>28</v>
      </c>
      <c r="D442" s="129">
        <v>0</v>
      </c>
      <c r="E442" s="129">
        <v>28</v>
      </c>
      <c r="F442" s="130">
        <v>0.41699999999999998</v>
      </c>
      <c r="G442" s="131">
        <v>2</v>
      </c>
      <c r="H442" s="128" t="s">
        <v>1980</v>
      </c>
    </row>
    <row r="443" spans="1:8" ht="13" x14ac:dyDescent="0.15">
      <c r="A443" s="128" t="s">
        <v>95</v>
      </c>
      <c r="B443" s="128" t="s">
        <v>2119</v>
      </c>
      <c r="C443" s="129">
        <v>76</v>
      </c>
      <c r="D443" s="129">
        <v>0</v>
      </c>
      <c r="E443" s="129">
        <v>76</v>
      </c>
      <c r="F443" s="130">
        <v>0.41299999999999998</v>
      </c>
      <c r="G443" s="131">
        <v>1.8129999999999997</v>
      </c>
      <c r="H443" s="128" t="s">
        <v>1980</v>
      </c>
    </row>
    <row r="444" spans="1:8" ht="13" x14ac:dyDescent="0.15">
      <c r="A444" s="128" t="s">
        <v>869</v>
      </c>
      <c r="B444" s="128" t="s">
        <v>2150</v>
      </c>
      <c r="C444" s="129">
        <v>1</v>
      </c>
      <c r="D444" s="129">
        <v>0</v>
      </c>
      <c r="E444" s="129">
        <v>1</v>
      </c>
      <c r="F444" s="130">
        <v>0.52100000000000002</v>
      </c>
      <c r="G444" s="131">
        <v>2.99</v>
      </c>
      <c r="H444" s="128" t="s">
        <v>1981</v>
      </c>
    </row>
    <row r="445" spans="1:8" ht="13" x14ac:dyDescent="0.15">
      <c r="A445" s="128" t="s">
        <v>876</v>
      </c>
      <c r="B445" s="128" t="s">
        <v>2146</v>
      </c>
      <c r="C445" s="129">
        <v>1</v>
      </c>
      <c r="D445" s="129">
        <v>0</v>
      </c>
      <c r="E445" s="129">
        <v>1</v>
      </c>
      <c r="F445" s="130">
        <v>0.16900000000000001</v>
      </c>
      <c r="G445" s="131">
        <v>0.83799999999999997</v>
      </c>
      <c r="H445" s="128" t="s">
        <v>1975</v>
      </c>
    </row>
    <row r="446" spans="1:8" ht="13" x14ac:dyDescent="0.15">
      <c r="A446" s="128" t="s">
        <v>877</v>
      </c>
      <c r="B446" s="128" t="s">
        <v>2151</v>
      </c>
      <c r="C446" s="129">
        <v>40</v>
      </c>
      <c r="D446" s="129">
        <v>0</v>
      </c>
      <c r="E446" s="129">
        <v>40</v>
      </c>
      <c r="F446" s="130">
        <v>0.376</v>
      </c>
      <c r="G446" s="131">
        <v>2.0169999999999999</v>
      </c>
      <c r="H446" s="128" t="s">
        <v>1980</v>
      </c>
    </row>
    <row r="447" spans="1:8" ht="13" x14ac:dyDescent="0.15">
      <c r="A447" s="128" t="s">
        <v>878</v>
      </c>
      <c r="B447" s="128" t="s">
        <v>2121</v>
      </c>
      <c r="C447" s="129">
        <v>57</v>
      </c>
      <c r="D447" s="129">
        <v>0</v>
      </c>
      <c r="E447" s="129">
        <v>57</v>
      </c>
      <c r="F447" s="130">
        <v>0.376</v>
      </c>
      <c r="G447" s="131">
        <v>2.02</v>
      </c>
      <c r="H447" s="128" t="s">
        <v>1980</v>
      </c>
    </row>
    <row r="448" spans="1:8" ht="13" x14ac:dyDescent="0.15">
      <c r="A448" s="128" t="s">
        <v>879</v>
      </c>
      <c r="B448" s="128" t="s">
        <v>2122</v>
      </c>
      <c r="C448" s="129">
        <v>40</v>
      </c>
      <c r="D448" s="129">
        <v>0</v>
      </c>
      <c r="E448" s="129">
        <v>40</v>
      </c>
      <c r="F448" s="130">
        <v>0.376</v>
      </c>
      <c r="G448" s="131">
        <v>2.02</v>
      </c>
      <c r="H448" s="128" t="s">
        <v>1980</v>
      </c>
    </row>
    <row r="449" spans="1:8" ht="13" x14ac:dyDescent="0.15">
      <c r="A449" s="128" t="s">
        <v>882</v>
      </c>
      <c r="B449" s="128" t="s">
        <v>2124</v>
      </c>
      <c r="C449" s="129">
        <v>14</v>
      </c>
      <c r="D449" s="129">
        <v>0</v>
      </c>
      <c r="E449" s="129">
        <v>14</v>
      </c>
      <c r="F449" s="130">
        <v>0.221</v>
      </c>
      <c r="G449" s="131">
        <v>1.3329999999999997</v>
      </c>
      <c r="H449" s="128" t="s">
        <v>1980</v>
      </c>
    </row>
    <row r="450" spans="1:8" ht="13" x14ac:dyDescent="0.15">
      <c r="A450" s="128" t="s">
        <v>892</v>
      </c>
      <c r="B450" s="128" t="s">
        <v>2126</v>
      </c>
      <c r="C450" s="129">
        <v>32</v>
      </c>
      <c r="D450" s="129">
        <v>0</v>
      </c>
      <c r="E450" s="129">
        <v>32</v>
      </c>
      <c r="F450" s="130">
        <v>0.14399999999999999</v>
      </c>
      <c r="G450" s="131">
        <v>0.58199999999999996</v>
      </c>
      <c r="H450" s="128" t="s">
        <v>2113</v>
      </c>
    </row>
    <row r="451" spans="1:8" ht="13" x14ac:dyDescent="0.15">
      <c r="A451" s="128" t="s">
        <v>894</v>
      </c>
      <c r="B451" s="128" t="s">
        <v>2128</v>
      </c>
      <c r="C451" s="129">
        <v>3</v>
      </c>
      <c r="D451" s="129">
        <v>0</v>
      </c>
      <c r="E451" s="129">
        <v>3</v>
      </c>
      <c r="F451" s="130">
        <v>0.154</v>
      </c>
      <c r="G451" s="131">
        <v>0.67</v>
      </c>
      <c r="H451" s="128" t="s">
        <v>2113</v>
      </c>
    </row>
    <row r="452" spans="1:8" ht="13" x14ac:dyDescent="0.15">
      <c r="A452" s="128" t="s">
        <v>895</v>
      </c>
      <c r="B452" s="128" t="s">
        <v>2129</v>
      </c>
      <c r="C452" s="129">
        <v>1</v>
      </c>
      <c r="D452" s="129">
        <v>0</v>
      </c>
      <c r="E452" s="129">
        <v>1</v>
      </c>
      <c r="F452" s="130">
        <v>0.154</v>
      </c>
      <c r="G452" s="131">
        <v>0.67</v>
      </c>
      <c r="H452" s="128" t="s">
        <v>2113</v>
      </c>
    </row>
    <row r="453" spans="1:8" ht="13" x14ac:dyDescent="0.15">
      <c r="A453" s="128" t="s">
        <v>900</v>
      </c>
      <c r="B453" s="128" t="s">
        <v>1923</v>
      </c>
      <c r="C453" s="129">
        <v>4</v>
      </c>
      <c r="D453" s="129">
        <v>0</v>
      </c>
      <c r="E453" s="129">
        <v>4</v>
      </c>
      <c r="F453" s="130">
        <v>5.0999999999999997E-2</v>
      </c>
      <c r="G453" s="131">
        <v>0.36599999999999999</v>
      </c>
      <c r="H453" s="128" t="s">
        <v>1993</v>
      </c>
    </row>
    <row r="454" spans="1:8" ht="13" x14ac:dyDescent="0.15">
      <c r="A454" s="128" t="s">
        <v>902</v>
      </c>
      <c r="B454" s="128" t="s">
        <v>1925</v>
      </c>
      <c r="C454" s="129">
        <v>5</v>
      </c>
      <c r="D454" s="129">
        <v>0</v>
      </c>
      <c r="E454" s="129">
        <v>5</v>
      </c>
      <c r="F454" s="130">
        <v>5.0999999999999997E-2</v>
      </c>
      <c r="G454" s="131">
        <v>0.36599999999999999</v>
      </c>
      <c r="H454" s="128" t="s">
        <v>1993</v>
      </c>
    </row>
    <row r="455" spans="1:8" ht="13" x14ac:dyDescent="0.15">
      <c r="A455" s="128" t="s">
        <v>913</v>
      </c>
      <c r="B455" s="128" t="s">
        <v>2132</v>
      </c>
      <c r="C455" s="129">
        <v>11</v>
      </c>
      <c r="D455" s="129">
        <v>0</v>
      </c>
      <c r="E455" s="129">
        <v>11</v>
      </c>
      <c r="F455" s="130">
        <v>0.56000000000000005</v>
      </c>
      <c r="G455" s="131">
        <v>2.25</v>
      </c>
      <c r="H455" s="128" t="s">
        <v>1973</v>
      </c>
    </row>
    <row r="456" spans="1:8" ht="13" x14ac:dyDescent="0.15">
      <c r="A456" s="128" t="s">
        <v>922</v>
      </c>
      <c r="B456" s="128" t="s">
        <v>2134</v>
      </c>
      <c r="C456" s="129">
        <v>12</v>
      </c>
      <c r="D456" s="129">
        <v>0</v>
      </c>
      <c r="E456" s="129">
        <v>12</v>
      </c>
      <c r="F456" s="130">
        <v>0.33</v>
      </c>
      <c r="G456" s="131">
        <v>1.0669999999999999</v>
      </c>
      <c r="H456" s="128" t="s">
        <v>1980</v>
      </c>
    </row>
    <row r="458" spans="1:8" ht="13" x14ac:dyDescent="0.15">
      <c r="A458" s="126" t="s">
        <v>1964</v>
      </c>
      <c r="B458" s="127" t="s">
        <v>2152</v>
      </c>
    </row>
    <row r="459" spans="1:8" ht="13" x14ac:dyDescent="0.15">
      <c r="A459" s="128" t="s">
        <v>1</v>
      </c>
      <c r="B459" s="128" t="s">
        <v>1972</v>
      </c>
      <c r="C459" s="129">
        <v>1</v>
      </c>
      <c r="D459" s="129">
        <v>0</v>
      </c>
      <c r="E459" s="129">
        <v>1</v>
      </c>
      <c r="F459" s="130">
        <v>8.2249999999999996</v>
      </c>
      <c r="G459" s="131">
        <v>24.4</v>
      </c>
      <c r="H459" s="128" t="s">
        <v>1971</v>
      </c>
    </row>
    <row r="460" spans="1:8" ht="13" x14ac:dyDescent="0.15">
      <c r="A460" s="128" t="s">
        <v>134</v>
      </c>
      <c r="B460" s="128" t="s">
        <v>1979</v>
      </c>
      <c r="C460" s="129">
        <v>9</v>
      </c>
      <c r="D460" s="129">
        <v>0</v>
      </c>
      <c r="E460" s="129">
        <v>9</v>
      </c>
      <c r="F460" s="130">
        <v>0.24600000000000002</v>
      </c>
      <c r="G460" s="131">
        <v>1.0049999999999999</v>
      </c>
      <c r="H460" s="128" t="s">
        <v>1975</v>
      </c>
    </row>
    <row r="461" spans="1:8" ht="13" x14ac:dyDescent="0.15">
      <c r="A461" s="128" t="s">
        <v>7</v>
      </c>
      <c r="B461" s="128" t="s">
        <v>1007</v>
      </c>
      <c r="C461" s="129">
        <v>4</v>
      </c>
      <c r="D461" s="129">
        <v>0</v>
      </c>
      <c r="E461" s="129">
        <v>4</v>
      </c>
      <c r="F461" s="130">
        <v>0.40600000000000003</v>
      </c>
      <c r="G461" s="131">
        <v>1.425</v>
      </c>
      <c r="H461" s="128" t="s">
        <v>1981</v>
      </c>
    </row>
    <row r="462" spans="1:8" ht="13" x14ac:dyDescent="0.15">
      <c r="A462" s="128" t="s">
        <v>144</v>
      </c>
      <c r="B462" s="128" t="s">
        <v>1983</v>
      </c>
      <c r="C462" s="129">
        <v>5</v>
      </c>
      <c r="D462" s="129">
        <v>0</v>
      </c>
      <c r="E462" s="129">
        <v>5</v>
      </c>
      <c r="F462" s="130">
        <v>3.5999999999999997E-2</v>
      </c>
      <c r="G462" s="131">
        <v>1.2250000000000001</v>
      </c>
      <c r="H462" s="128" t="s">
        <v>1981</v>
      </c>
    </row>
    <row r="463" spans="1:8" ht="13" x14ac:dyDescent="0.15">
      <c r="A463" s="128" t="s">
        <v>148</v>
      </c>
      <c r="B463" s="128" t="s">
        <v>1984</v>
      </c>
      <c r="C463" s="129">
        <v>50</v>
      </c>
      <c r="D463" s="129">
        <v>0</v>
      </c>
      <c r="E463" s="129">
        <v>50</v>
      </c>
      <c r="F463" s="130">
        <v>0.27100000000000002</v>
      </c>
      <c r="G463" s="131">
        <v>1.2</v>
      </c>
      <c r="H463" s="128" t="s">
        <v>1981</v>
      </c>
    </row>
    <row r="464" spans="1:8" ht="13" x14ac:dyDescent="0.15">
      <c r="A464" s="128" t="s">
        <v>928</v>
      </c>
      <c r="B464" s="128" t="s">
        <v>966</v>
      </c>
      <c r="C464" s="129">
        <v>6</v>
      </c>
      <c r="D464" s="129">
        <v>0</v>
      </c>
      <c r="E464" s="129">
        <v>6</v>
      </c>
      <c r="F464" s="130">
        <v>4.2000000000000003E-2</v>
      </c>
      <c r="G464" s="131">
        <v>0.9</v>
      </c>
      <c r="H464" s="128" t="s">
        <v>1980</v>
      </c>
    </row>
    <row r="465" spans="1:8" ht="13" x14ac:dyDescent="0.15">
      <c r="A465" s="128" t="s">
        <v>153</v>
      </c>
      <c r="B465" s="128" t="s">
        <v>1987</v>
      </c>
      <c r="C465" s="129">
        <v>24</v>
      </c>
      <c r="D465" s="129">
        <v>0</v>
      </c>
      <c r="E465" s="129">
        <v>24</v>
      </c>
      <c r="F465" s="130">
        <v>2.4E-2</v>
      </c>
      <c r="G465" s="131">
        <v>0.81699999999999984</v>
      </c>
      <c r="H465" s="128" t="s">
        <v>1988</v>
      </c>
    </row>
    <row r="466" spans="1:8" ht="13" x14ac:dyDescent="0.15">
      <c r="A466" s="128" t="s">
        <v>154</v>
      </c>
      <c r="B466" s="128" t="s">
        <v>1989</v>
      </c>
      <c r="C466" s="129">
        <v>24</v>
      </c>
      <c r="D466" s="129">
        <v>0</v>
      </c>
      <c r="E466" s="129">
        <v>24</v>
      </c>
      <c r="F466" s="130">
        <v>2.4E-2</v>
      </c>
      <c r="G466" s="131">
        <v>0.81699999999999984</v>
      </c>
      <c r="H466" s="128" t="s">
        <v>1988</v>
      </c>
    </row>
    <row r="467" spans="1:8" ht="13" x14ac:dyDescent="0.15">
      <c r="A467" s="128" t="s">
        <v>162</v>
      </c>
      <c r="B467" s="128" t="s">
        <v>1992</v>
      </c>
      <c r="C467" s="129">
        <v>108</v>
      </c>
      <c r="D467" s="129">
        <v>0</v>
      </c>
      <c r="E467" s="129">
        <v>108</v>
      </c>
      <c r="F467" s="130">
        <v>7.3999999999999996E-2</v>
      </c>
      <c r="G467" s="131">
        <v>0.58299999999999996</v>
      </c>
      <c r="H467" s="128" t="s">
        <v>1993</v>
      </c>
    </row>
    <row r="468" spans="1:8" ht="13" x14ac:dyDescent="0.15">
      <c r="A468" s="128" t="s">
        <v>165</v>
      </c>
      <c r="B468" s="128" t="s">
        <v>1994</v>
      </c>
      <c r="C468" s="129">
        <v>124</v>
      </c>
      <c r="D468" s="129">
        <v>0</v>
      </c>
      <c r="E468" s="129">
        <v>124</v>
      </c>
      <c r="F468" s="130">
        <v>7.3999999999999996E-2</v>
      </c>
      <c r="G468" s="131">
        <v>0.58299999999999996</v>
      </c>
      <c r="H468" s="128" t="s">
        <v>1993</v>
      </c>
    </row>
    <row r="469" spans="1:8" ht="13" x14ac:dyDescent="0.15">
      <c r="A469" s="128" t="s">
        <v>11</v>
      </c>
      <c r="B469" s="128" t="s">
        <v>1011</v>
      </c>
      <c r="C469" s="129">
        <v>3</v>
      </c>
      <c r="D469" s="129">
        <v>0</v>
      </c>
      <c r="E469" s="129">
        <v>3</v>
      </c>
      <c r="F469" s="130">
        <v>0.55300000000000005</v>
      </c>
      <c r="G469" s="131">
        <v>1.87</v>
      </c>
      <c r="H469" s="128" t="s">
        <v>1981</v>
      </c>
    </row>
    <row r="470" spans="1:8" ht="13" x14ac:dyDescent="0.15">
      <c r="A470" s="128" t="s">
        <v>168</v>
      </c>
      <c r="B470" s="128" t="s">
        <v>1995</v>
      </c>
      <c r="C470" s="129">
        <v>34</v>
      </c>
      <c r="D470" s="129">
        <v>0</v>
      </c>
      <c r="E470" s="129">
        <v>34</v>
      </c>
      <c r="F470" s="130">
        <v>7.3999999999999996E-2</v>
      </c>
      <c r="G470" s="131">
        <v>0.5</v>
      </c>
      <c r="H470" s="128" t="s">
        <v>1993</v>
      </c>
    </row>
    <row r="471" spans="1:8" ht="13" x14ac:dyDescent="0.15">
      <c r="A471" s="128" t="s">
        <v>169</v>
      </c>
      <c r="B471" s="128" t="s">
        <v>1996</v>
      </c>
      <c r="C471" s="129">
        <v>67</v>
      </c>
      <c r="D471" s="129">
        <v>0</v>
      </c>
      <c r="E471" s="129">
        <v>67</v>
      </c>
      <c r="F471" s="130">
        <v>7.3999999999999996E-2</v>
      </c>
      <c r="G471" s="131">
        <v>0.58299999999999996</v>
      </c>
      <c r="H471" s="128" t="s">
        <v>1993</v>
      </c>
    </row>
    <row r="472" spans="1:8" ht="13" x14ac:dyDescent="0.15">
      <c r="A472" s="128" t="s">
        <v>182</v>
      </c>
      <c r="B472" s="128" t="s">
        <v>1175</v>
      </c>
      <c r="C472" s="129">
        <v>12</v>
      </c>
      <c r="D472" s="129">
        <v>0</v>
      </c>
      <c r="E472" s="129">
        <v>12</v>
      </c>
      <c r="F472" s="130">
        <v>6.9000000000000006E-2</v>
      </c>
      <c r="G472" s="131">
        <v>0.503</v>
      </c>
      <c r="H472" s="128" t="s">
        <v>1993</v>
      </c>
    </row>
    <row r="473" spans="1:8" ht="13" x14ac:dyDescent="0.15">
      <c r="A473" s="128" t="s">
        <v>183</v>
      </c>
      <c r="B473" s="128" t="s">
        <v>1176</v>
      </c>
      <c r="C473" s="129">
        <v>37</v>
      </c>
      <c r="D473" s="129">
        <v>0</v>
      </c>
      <c r="E473" s="129">
        <v>37</v>
      </c>
      <c r="F473" s="130">
        <v>6.9000000000000006E-2</v>
      </c>
      <c r="G473" s="131">
        <v>0.503</v>
      </c>
      <c r="H473" s="128" t="s">
        <v>1993</v>
      </c>
    </row>
    <row r="474" spans="1:8" ht="13" x14ac:dyDescent="0.15">
      <c r="A474" s="128" t="s">
        <v>184</v>
      </c>
      <c r="B474" s="128" t="s">
        <v>1177</v>
      </c>
      <c r="C474" s="129">
        <v>41</v>
      </c>
      <c r="D474" s="129">
        <v>0</v>
      </c>
      <c r="E474" s="129">
        <v>41</v>
      </c>
      <c r="F474" s="130">
        <v>6.9000000000000006E-2</v>
      </c>
      <c r="G474" s="131">
        <v>0.503</v>
      </c>
      <c r="H474" s="128" t="s">
        <v>1993</v>
      </c>
    </row>
    <row r="475" spans="1:8" ht="13" x14ac:dyDescent="0.15">
      <c r="A475" s="128" t="s">
        <v>185</v>
      </c>
      <c r="B475" s="128" t="s">
        <v>1178</v>
      </c>
      <c r="C475" s="129">
        <v>46</v>
      </c>
      <c r="D475" s="129">
        <v>0</v>
      </c>
      <c r="E475" s="129">
        <v>46</v>
      </c>
      <c r="F475" s="130">
        <v>6.9000000000000006E-2</v>
      </c>
      <c r="G475" s="131">
        <v>0.503</v>
      </c>
      <c r="H475" s="128" t="s">
        <v>1993</v>
      </c>
    </row>
    <row r="476" spans="1:8" ht="13" x14ac:dyDescent="0.15">
      <c r="A476" s="128" t="s">
        <v>186</v>
      </c>
      <c r="B476" s="128" t="s">
        <v>1179</v>
      </c>
      <c r="C476" s="129">
        <v>34</v>
      </c>
      <c r="D476" s="129">
        <v>0</v>
      </c>
      <c r="E476" s="129">
        <v>34</v>
      </c>
      <c r="F476" s="130">
        <v>6.9000000000000006E-2</v>
      </c>
      <c r="G476" s="131">
        <v>0.503</v>
      </c>
      <c r="H476" s="128" t="s">
        <v>1993</v>
      </c>
    </row>
    <row r="477" spans="1:8" ht="13" x14ac:dyDescent="0.15">
      <c r="A477" s="128" t="s">
        <v>197</v>
      </c>
      <c r="B477" s="128" t="s">
        <v>2001</v>
      </c>
      <c r="C477" s="129">
        <v>6</v>
      </c>
      <c r="D477" s="129">
        <v>0</v>
      </c>
      <c r="E477" s="129">
        <v>6</v>
      </c>
      <c r="F477" s="130">
        <v>0.28399999999999997</v>
      </c>
      <c r="G477" s="131">
        <v>1.7</v>
      </c>
      <c r="H477" s="128" t="s">
        <v>1981</v>
      </c>
    </row>
    <row r="478" spans="1:8" ht="13" x14ac:dyDescent="0.15">
      <c r="A478" s="128" t="s">
        <v>202</v>
      </c>
      <c r="B478" s="128" t="s">
        <v>2006</v>
      </c>
      <c r="C478" s="129">
        <v>423</v>
      </c>
      <c r="D478" s="129">
        <v>0</v>
      </c>
      <c r="E478" s="129">
        <v>423</v>
      </c>
      <c r="F478" s="130">
        <v>0.16900000000000001</v>
      </c>
      <c r="G478" s="131">
        <v>1.083</v>
      </c>
      <c r="H478" s="128" t="s">
        <v>1993</v>
      </c>
    </row>
    <row r="479" spans="1:8" ht="13" x14ac:dyDescent="0.15">
      <c r="A479" s="128" t="s">
        <v>205</v>
      </c>
      <c r="B479" s="128" t="s">
        <v>1198</v>
      </c>
      <c r="C479" s="129">
        <v>13</v>
      </c>
      <c r="D479" s="129">
        <v>0</v>
      </c>
      <c r="E479" s="129">
        <v>13</v>
      </c>
      <c r="F479" s="130">
        <v>0.188</v>
      </c>
      <c r="G479" s="131">
        <v>0.98299999999999998</v>
      </c>
      <c r="H479" s="128" t="s">
        <v>1980</v>
      </c>
    </row>
    <row r="480" spans="1:8" ht="13" x14ac:dyDescent="0.15">
      <c r="A480" s="128" t="s">
        <v>208</v>
      </c>
      <c r="B480" s="128" t="s">
        <v>2008</v>
      </c>
      <c r="C480" s="129">
        <v>2</v>
      </c>
      <c r="D480" s="129">
        <v>0</v>
      </c>
      <c r="E480" s="129">
        <v>2</v>
      </c>
      <c r="F480" s="130">
        <v>0.37</v>
      </c>
      <c r="G480" s="131">
        <v>1.4830000000000001</v>
      </c>
      <c r="H480" s="128" t="s">
        <v>1980</v>
      </c>
    </row>
    <row r="481" spans="1:8" ht="13" x14ac:dyDescent="0.15">
      <c r="A481" s="128" t="s">
        <v>214</v>
      </c>
      <c r="B481" s="128" t="s">
        <v>2011</v>
      </c>
      <c r="C481" s="129">
        <v>398</v>
      </c>
      <c r="D481" s="129">
        <v>0</v>
      </c>
      <c r="E481" s="129">
        <v>398</v>
      </c>
      <c r="F481" s="130">
        <v>0.16900000000000001</v>
      </c>
      <c r="G481" s="131">
        <v>1.083</v>
      </c>
      <c r="H481" s="128" t="s">
        <v>1993</v>
      </c>
    </row>
    <row r="482" spans="1:8" ht="13" x14ac:dyDescent="0.15">
      <c r="A482" s="128" t="s">
        <v>216</v>
      </c>
      <c r="B482" s="128" t="s">
        <v>1208</v>
      </c>
      <c r="C482" s="129">
        <v>8</v>
      </c>
      <c r="D482" s="129">
        <v>0</v>
      </c>
      <c r="E482" s="129">
        <v>8</v>
      </c>
      <c r="F482" s="130">
        <v>0.188</v>
      </c>
      <c r="G482" s="131">
        <v>0.98299999999999998</v>
      </c>
      <c r="H482" s="128" t="s">
        <v>1980</v>
      </c>
    </row>
    <row r="483" spans="1:8" ht="13" x14ac:dyDescent="0.15">
      <c r="A483" s="128" t="s">
        <v>220</v>
      </c>
      <c r="B483" s="128" t="s">
        <v>2012</v>
      </c>
      <c r="C483" s="129">
        <v>18</v>
      </c>
      <c r="D483" s="129">
        <v>0</v>
      </c>
      <c r="E483" s="129">
        <v>18</v>
      </c>
      <c r="F483" s="130">
        <v>0.12</v>
      </c>
      <c r="G483" s="131">
        <v>0.55000000000000004</v>
      </c>
      <c r="H483" s="128" t="s">
        <v>1980</v>
      </c>
    </row>
    <row r="484" spans="1:8" ht="13" x14ac:dyDescent="0.15">
      <c r="A484" s="128" t="s">
        <v>222</v>
      </c>
      <c r="B484" s="128" t="s">
        <v>2013</v>
      </c>
      <c r="C484" s="129">
        <v>13</v>
      </c>
      <c r="D484" s="129">
        <v>0</v>
      </c>
      <c r="E484" s="129">
        <v>13</v>
      </c>
      <c r="F484" s="130">
        <v>0.35699999999999998</v>
      </c>
      <c r="G484" s="131">
        <v>1.4630000000000001</v>
      </c>
      <c r="H484" s="128" t="s">
        <v>1981</v>
      </c>
    </row>
    <row r="485" spans="1:8" ht="13" x14ac:dyDescent="0.15">
      <c r="A485" s="128" t="s">
        <v>238</v>
      </c>
      <c r="B485" s="128" t="s">
        <v>2015</v>
      </c>
      <c r="C485" s="129">
        <v>8</v>
      </c>
      <c r="D485" s="129">
        <v>0</v>
      </c>
      <c r="E485" s="129">
        <v>8</v>
      </c>
      <c r="F485" s="130">
        <v>0.188</v>
      </c>
      <c r="G485" s="131">
        <v>0.98299999999999998</v>
      </c>
      <c r="H485" s="128" t="s">
        <v>1980</v>
      </c>
    </row>
    <row r="486" spans="1:8" ht="13" x14ac:dyDescent="0.15">
      <c r="A486" s="128" t="s">
        <v>242</v>
      </c>
      <c r="B486" s="128" t="s">
        <v>2018</v>
      </c>
      <c r="C486" s="129">
        <v>430</v>
      </c>
      <c r="D486" s="129">
        <v>0</v>
      </c>
      <c r="E486" s="129">
        <v>430</v>
      </c>
      <c r="F486" s="130">
        <v>0.14599999999999999</v>
      </c>
      <c r="G486" s="131">
        <v>1.083</v>
      </c>
      <c r="H486" s="128" t="s">
        <v>1993</v>
      </c>
    </row>
    <row r="487" spans="1:8" ht="13" x14ac:dyDescent="0.15">
      <c r="A487" s="128" t="s">
        <v>243</v>
      </c>
      <c r="B487" s="128" t="s">
        <v>1244</v>
      </c>
      <c r="C487" s="129">
        <v>59</v>
      </c>
      <c r="D487" s="129">
        <v>0</v>
      </c>
      <c r="E487" s="129">
        <v>59</v>
      </c>
      <c r="F487" s="130">
        <v>0.188</v>
      </c>
      <c r="G487" s="131">
        <v>0.98299999999999998</v>
      </c>
      <c r="H487" s="128" t="s">
        <v>1980</v>
      </c>
    </row>
    <row r="488" spans="1:8" ht="13" x14ac:dyDescent="0.15">
      <c r="A488" s="128" t="s">
        <v>30</v>
      </c>
      <c r="B488" s="128" t="s">
        <v>2019</v>
      </c>
      <c r="C488" s="129">
        <v>50</v>
      </c>
      <c r="D488" s="129">
        <v>0</v>
      </c>
      <c r="E488" s="129">
        <v>50</v>
      </c>
      <c r="F488" s="130">
        <v>0.23400000000000001</v>
      </c>
      <c r="G488" s="131">
        <v>1.925</v>
      </c>
      <c r="H488" s="128" t="s">
        <v>1981</v>
      </c>
    </row>
    <row r="489" spans="1:8" ht="13" x14ac:dyDescent="0.15">
      <c r="A489" s="128" t="s">
        <v>32</v>
      </c>
      <c r="B489" s="128" t="s">
        <v>2021</v>
      </c>
      <c r="C489" s="129">
        <v>34</v>
      </c>
      <c r="D489" s="129">
        <v>0</v>
      </c>
      <c r="E489" s="129">
        <v>34</v>
      </c>
      <c r="F489" s="130">
        <v>0.23400000000000001</v>
      </c>
      <c r="G489" s="131">
        <v>1.925</v>
      </c>
      <c r="H489" s="128" t="s">
        <v>1981</v>
      </c>
    </row>
    <row r="490" spans="1:8" ht="13" x14ac:dyDescent="0.15">
      <c r="A490" s="128" t="s">
        <v>34</v>
      </c>
      <c r="B490" s="128" t="s">
        <v>2023</v>
      </c>
      <c r="C490" s="129">
        <v>35</v>
      </c>
      <c r="D490" s="129">
        <v>0</v>
      </c>
      <c r="E490" s="129">
        <v>35</v>
      </c>
      <c r="F490" s="130">
        <v>0.23400000000000001</v>
      </c>
      <c r="G490" s="131">
        <v>2.2999999999999998</v>
      </c>
      <c r="H490" s="128" t="s">
        <v>1981</v>
      </c>
    </row>
    <row r="491" spans="1:8" ht="13" x14ac:dyDescent="0.15">
      <c r="A491" s="128" t="s">
        <v>36</v>
      </c>
      <c r="B491" s="128" t="s">
        <v>2025</v>
      </c>
      <c r="C491" s="129">
        <v>18</v>
      </c>
      <c r="D491" s="129">
        <v>0</v>
      </c>
      <c r="E491" s="129">
        <v>18</v>
      </c>
      <c r="F491" s="130">
        <v>0.23400000000000001</v>
      </c>
      <c r="G491" s="131">
        <v>1.7749999999999999</v>
      </c>
      <c r="H491" s="128" t="s">
        <v>1981</v>
      </c>
    </row>
    <row r="492" spans="1:8" ht="13" x14ac:dyDescent="0.15">
      <c r="A492" s="128" t="s">
        <v>265</v>
      </c>
      <c r="B492" s="128" t="s">
        <v>1274</v>
      </c>
      <c r="C492" s="129">
        <v>16</v>
      </c>
      <c r="D492" s="129">
        <v>0</v>
      </c>
      <c r="E492" s="129">
        <v>16</v>
      </c>
      <c r="F492" s="130">
        <v>0.10299999999999999</v>
      </c>
      <c r="G492" s="131">
        <v>0.88300000000000001</v>
      </c>
      <c r="H492" s="128" t="s">
        <v>1975</v>
      </c>
    </row>
    <row r="493" spans="1:8" ht="13" x14ac:dyDescent="0.15">
      <c r="A493" s="128" t="s">
        <v>266</v>
      </c>
      <c r="B493" s="128" t="s">
        <v>1275</v>
      </c>
      <c r="C493" s="129">
        <v>30</v>
      </c>
      <c r="D493" s="129">
        <v>0</v>
      </c>
      <c r="E493" s="129">
        <v>30</v>
      </c>
      <c r="F493" s="130">
        <v>0.10299999999999999</v>
      </c>
      <c r="G493" s="131">
        <v>0.88300000000000001</v>
      </c>
      <c r="H493" s="128" t="s">
        <v>1975</v>
      </c>
    </row>
    <row r="494" spans="1:8" ht="13" x14ac:dyDescent="0.15">
      <c r="A494" s="128" t="s">
        <v>267</v>
      </c>
      <c r="B494" s="128" t="s">
        <v>1276</v>
      </c>
      <c r="C494" s="129">
        <v>27</v>
      </c>
      <c r="D494" s="129">
        <v>0</v>
      </c>
      <c r="E494" s="129">
        <v>27</v>
      </c>
      <c r="F494" s="130">
        <v>0.10299999999999999</v>
      </c>
      <c r="G494" s="131">
        <v>0.88300000000000001</v>
      </c>
      <c r="H494" s="128" t="s">
        <v>1975</v>
      </c>
    </row>
    <row r="495" spans="1:8" ht="13" x14ac:dyDescent="0.15">
      <c r="A495" s="128" t="s">
        <v>268</v>
      </c>
      <c r="B495" s="128" t="s">
        <v>1277</v>
      </c>
      <c r="C495" s="129">
        <v>35</v>
      </c>
      <c r="D495" s="129">
        <v>0</v>
      </c>
      <c r="E495" s="129">
        <v>35</v>
      </c>
      <c r="F495" s="130">
        <v>0.10299999999999999</v>
      </c>
      <c r="G495" s="131">
        <v>0.88300000000000001</v>
      </c>
      <c r="H495" s="128" t="s">
        <v>1975</v>
      </c>
    </row>
    <row r="496" spans="1:8" ht="13" x14ac:dyDescent="0.15">
      <c r="A496" s="128" t="s">
        <v>269</v>
      </c>
      <c r="B496" s="128" t="s">
        <v>1278</v>
      </c>
      <c r="C496" s="129">
        <v>28</v>
      </c>
      <c r="D496" s="129">
        <v>0</v>
      </c>
      <c r="E496" s="129">
        <v>28</v>
      </c>
      <c r="F496" s="130">
        <v>0.10299999999999999</v>
      </c>
      <c r="G496" s="131">
        <v>0.88300000000000001</v>
      </c>
      <c r="H496" s="128" t="s">
        <v>1975</v>
      </c>
    </row>
    <row r="497" spans="1:8" ht="13" x14ac:dyDescent="0.15">
      <c r="A497" s="128" t="s">
        <v>37</v>
      </c>
      <c r="B497" s="128" t="s">
        <v>2026</v>
      </c>
      <c r="C497" s="129">
        <v>21</v>
      </c>
      <c r="D497" s="129">
        <v>0</v>
      </c>
      <c r="E497" s="129">
        <v>21</v>
      </c>
      <c r="F497" s="130">
        <v>0.23400000000000001</v>
      </c>
      <c r="G497" s="131">
        <v>1.85</v>
      </c>
      <c r="H497" s="128" t="s">
        <v>1981</v>
      </c>
    </row>
    <row r="498" spans="1:8" ht="13" x14ac:dyDescent="0.15">
      <c r="A498" s="128" t="s">
        <v>38</v>
      </c>
      <c r="B498" s="128" t="s">
        <v>2027</v>
      </c>
      <c r="C498" s="129">
        <v>74</v>
      </c>
      <c r="D498" s="129">
        <v>0</v>
      </c>
      <c r="E498" s="129">
        <v>74</v>
      </c>
      <c r="F498" s="130">
        <v>4.2000000000000003E-2</v>
      </c>
      <c r="G498" s="131">
        <v>1.5</v>
      </c>
      <c r="H498" s="128" t="s">
        <v>1980</v>
      </c>
    </row>
    <row r="499" spans="1:8" ht="13" x14ac:dyDescent="0.15">
      <c r="A499" s="128" t="s">
        <v>271</v>
      </c>
      <c r="B499" s="128" t="s">
        <v>2029</v>
      </c>
      <c r="C499" s="129">
        <v>8</v>
      </c>
      <c r="D499" s="129">
        <v>0</v>
      </c>
      <c r="E499" s="129">
        <v>8</v>
      </c>
      <c r="F499" s="130">
        <v>0.39</v>
      </c>
      <c r="G499" s="131">
        <v>1.98</v>
      </c>
      <c r="H499" s="128" t="s">
        <v>1980</v>
      </c>
    </row>
    <row r="500" spans="1:8" ht="13" x14ac:dyDescent="0.15">
      <c r="A500" s="128" t="s">
        <v>274</v>
      </c>
      <c r="B500" s="128" t="s">
        <v>2030</v>
      </c>
      <c r="C500" s="129">
        <v>33</v>
      </c>
      <c r="D500" s="129">
        <v>0</v>
      </c>
      <c r="E500" s="129">
        <v>33</v>
      </c>
      <c r="F500" s="130">
        <v>0.39</v>
      </c>
      <c r="G500" s="131">
        <v>1.98</v>
      </c>
      <c r="H500" s="128" t="s">
        <v>1980</v>
      </c>
    </row>
    <row r="501" spans="1:8" ht="13" x14ac:dyDescent="0.15">
      <c r="A501" s="128" t="s">
        <v>280</v>
      </c>
      <c r="B501" s="128" t="s">
        <v>2033</v>
      </c>
      <c r="C501" s="129">
        <v>43</v>
      </c>
      <c r="D501" s="129">
        <v>0</v>
      </c>
      <c r="E501" s="129">
        <v>43</v>
      </c>
      <c r="F501" s="130">
        <v>0.17899999999999999</v>
      </c>
      <c r="G501" s="131">
        <v>0.83799999999999997</v>
      </c>
      <c r="H501" s="128" t="s">
        <v>1975</v>
      </c>
    </row>
    <row r="502" spans="1:8" ht="13" x14ac:dyDescent="0.15">
      <c r="A502" s="128" t="s">
        <v>307</v>
      </c>
      <c r="B502" s="128" t="s">
        <v>2039</v>
      </c>
      <c r="C502" s="129">
        <v>22</v>
      </c>
      <c r="D502" s="129">
        <v>0</v>
      </c>
      <c r="E502" s="129">
        <v>22</v>
      </c>
      <c r="F502" s="130">
        <v>0.46300000000000002</v>
      </c>
      <c r="G502" s="131">
        <v>1.86</v>
      </c>
      <c r="H502" s="128" t="s">
        <v>1980</v>
      </c>
    </row>
    <row r="503" spans="1:8" ht="13" x14ac:dyDescent="0.15">
      <c r="A503" s="128" t="s">
        <v>317</v>
      </c>
      <c r="B503" s="128" t="s">
        <v>2040</v>
      </c>
      <c r="C503" s="129">
        <v>2</v>
      </c>
      <c r="D503" s="129">
        <v>0</v>
      </c>
      <c r="E503" s="129">
        <v>2</v>
      </c>
      <c r="F503" s="130">
        <v>0.23499999999999999</v>
      </c>
      <c r="G503" s="131">
        <v>0.875</v>
      </c>
      <c r="H503" s="128" t="s">
        <v>1975</v>
      </c>
    </row>
    <row r="504" spans="1:8" ht="13" x14ac:dyDescent="0.15">
      <c r="A504" s="128" t="s">
        <v>318</v>
      </c>
      <c r="B504" s="128" t="s">
        <v>2041</v>
      </c>
      <c r="C504" s="129">
        <v>9</v>
      </c>
      <c r="D504" s="129">
        <v>0</v>
      </c>
      <c r="E504" s="129">
        <v>9</v>
      </c>
      <c r="F504" s="130">
        <v>0.23499999999999999</v>
      </c>
      <c r="G504" s="131">
        <v>0.875</v>
      </c>
      <c r="H504" s="128" t="s">
        <v>1975</v>
      </c>
    </row>
    <row r="505" spans="1:8" ht="13" x14ac:dyDescent="0.15">
      <c r="A505" s="128" t="s">
        <v>319</v>
      </c>
      <c r="B505" s="128" t="s">
        <v>2042</v>
      </c>
      <c r="C505" s="129">
        <v>7</v>
      </c>
      <c r="D505" s="129">
        <v>0</v>
      </c>
      <c r="E505" s="129">
        <v>7</v>
      </c>
      <c r="F505" s="130">
        <v>0.23499999999999999</v>
      </c>
      <c r="G505" s="131">
        <v>0.875</v>
      </c>
      <c r="H505" s="128" t="s">
        <v>1975</v>
      </c>
    </row>
    <row r="506" spans="1:8" ht="13" x14ac:dyDescent="0.15">
      <c r="A506" s="128" t="s">
        <v>47</v>
      </c>
      <c r="B506" s="128" t="s">
        <v>2043</v>
      </c>
      <c r="C506" s="129">
        <v>9</v>
      </c>
      <c r="D506" s="129">
        <v>0</v>
      </c>
      <c r="E506" s="129">
        <v>9</v>
      </c>
      <c r="F506" s="130">
        <v>3.5999999999999997E-2</v>
      </c>
      <c r="G506" s="131">
        <v>0.49</v>
      </c>
      <c r="H506" s="128" t="s">
        <v>1993</v>
      </c>
    </row>
    <row r="507" spans="1:8" ht="13" x14ac:dyDescent="0.15">
      <c r="A507" s="128" t="s">
        <v>50</v>
      </c>
      <c r="B507" s="128" t="s">
        <v>2141</v>
      </c>
      <c r="C507" s="129">
        <v>40</v>
      </c>
      <c r="D507" s="129">
        <v>0</v>
      </c>
      <c r="E507" s="129">
        <v>40</v>
      </c>
      <c r="F507" s="130">
        <v>3.5999999999999997E-2</v>
      </c>
      <c r="G507" s="131">
        <v>0.49</v>
      </c>
      <c r="H507" s="128" t="s">
        <v>1993</v>
      </c>
    </row>
    <row r="508" spans="1:8" ht="13" x14ac:dyDescent="0.15">
      <c r="A508" s="128" t="s">
        <v>51</v>
      </c>
      <c r="B508" s="128" t="s">
        <v>1044</v>
      </c>
      <c r="C508" s="129">
        <v>17</v>
      </c>
      <c r="D508" s="129">
        <v>0</v>
      </c>
      <c r="E508" s="129">
        <v>17</v>
      </c>
      <c r="F508" s="130">
        <v>0.11700000000000001</v>
      </c>
      <c r="G508" s="131">
        <v>0.79400000000000004</v>
      </c>
      <c r="H508" s="128" t="s">
        <v>1980</v>
      </c>
    </row>
    <row r="509" spans="1:8" ht="13" x14ac:dyDescent="0.15">
      <c r="A509" s="128" t="s">
        <v>461</v>
      </c>
      <c r="B509" s="128" t="s">
        <v>2055</v>
      </c>
      <c r="C509" s="129">
        <v>5</v>
      </c>
      <c r="D509" s="129">
        <v>0</v>
      </c>
      <c r="E509" s="129">
        <v>5</v>
      </c>
      <c r="F509" s="130">
        <v>0.59199999999999997</v>
      </c>
      <c r="G509" s="131">
        <v>3.0750000000000002</v>
      </c>
      <c r="H509" s="128" t="s">
        <v>1981</v>
      </c>
    </row>
    <row r="510" spans="1:8" ht="13" x14ac:dyDescent="0.15">
      <c r="A510" s="128" t="s">
        <v>462</v>
      </c>
      <c r="B510" s="128" t="s">
        <v>2056</v>
      </c>
      <c r="C510" s="129">
        <v>8</v>
      </c>
      <c r="D510" s="129">
        <v>0</v>
      </c>
      <c r="E510" s="129">
        <v>8</v>
      </c>
      <c r="F510" s="130">
        <v>0.59199999999999997</v>
      </c>
      <c r="G510" s="131">
        <v>3.125</v>
      </c>
      <c r="H510" s="128" t="s">
        <v>1981</v>
      </c>
    </row>
    <row r="511" spans="1:8" ht="13" x14ac:dyDescent="0.15">
      <c r="A511" s="128" t="s">
        <v>463</v>
      </c>
      <c r="B511" s="128" t="s">
        <v>2057</v>
      </c>
      <c r="C511" s="129">
        <v>13</v>
      </c>
      <c r="D511" s="129">
        <v>0</v>
      </c>
      <c r="E511" s="129">
        <v>13</v>
      </c>
      <c r="F511" s="130">
        <v>0.56399999999999995</v>
      </c>
      <c r="G511" s="131">
        <v>3.1</v>
      </c>
      <c r="H511" s="128" t="s">
        <v>1981</v>
      </c>
    </row>
    <row r="512" spans="1:8" ht="13" x14ac:dyDescent="0.15">
      <c r="A512" s="128" t="s">
        <v>695</v>
      </c>
      <c r="B512" s="128" t="s">
        <v>1709</v>
      </c>
      <c r="C512" s="129">
        <v>1</v>
      </c>
      <c r="D512" s="129">
        <v>0</v>
      </c>
      <c r="E512" s="129">
        <v>1</v>
      </c>
      <c r="F512" s="130">
        <v>9.6000000000000002E-2</v>
      </c>
      <c r="G512" s="131">
        <v>1.1160000000000001</v>
      </c>
      <c r="H512" s="128" t="s">
        <v>1975</v>
      </c>
    </row>
    <row r="513" spans="1:8" ht="13" x14ac:dyDescent="0.15">
      <c r="A513" s="128" t="s">
        <v>698</v>
      </c>
      <c r="B513" s="128" t="s">
        <v>1712</v>
      </c>
      <c r="C513" s="129">
        <v>2</v>
      </c>
      <c r="D513" s="129">
        <v>0</v>
      </c>
      <c r="E513" s="129">
        <v>2</v>
      </c>
      <c r="F513" s="130">
        <v>9.6000000000000002E-2</v>
      </c>
      <c r="G513" s="131">
        <v>1.125</v>
      </c>
      <c r="H513" s="128" t="s">
        <v>1975</v>
      </c>
    </row>
    <row r="514" spans="1:8" ht="13" x14ac:dyDescent="0.15">
      <c r="A514" s="128" t="s">
        <v>699</v>
      </c>
      <c r="B514" s="128" t="s">
        <v>1713</v>
      </c>
      <c r="C514" s="129">
        <v>31</v>
      </c>
      <c r="D514" s="129">
        <v>0</v>
      </c>
      <c r="E514" s="129">
        <v>31</v>
      </c>
      <c r="F514" s="130">
        <v>9.6000000000000002E-2</v>
      </c>
      <c r="G514" s="131">
        <v>1.125</v>
      </c>
      <c r="H514" s="128" t="s">
        <v>1975</v>
      </c>
    </row>
    <row r="515" spans="1:8" ht="13" x14ac:dyDescent="0.15">
      <c r="A515" s="128" t="s">
        <v>701</v>
      </c>
      <c r="B515" s="128" t="s">
        <v>1715</v>
      </c>
      <c r="C515" s="129">
        <v>31</v>
      </c>
      <c r="D515" s="129">
        <v>0</v>
      </c>
      <c r="E515" s="129">
        <v>31</v>
      </c>
      <c r="F515" s="130">
        <v>9.6000000000000002E-2</v>
      </c>
      <c r="G515" s="131">
        <v>1.125</v>
      </c>
      <c r="H515" s="128" t="s">
        <v>1975</v>
      </c>
    </row>
    <row r="516" spans="1:8" ht="13" x14ac:dyDescent="0.15">
      <c r="A516" s="128" t="s">
        <v>702</v>
      </c>
      <c r="B516" s="128" t="s">
        <v>2148</v>
      </c>
      <c r="C516" s="129">
        <v>3</v>
      </c>
      <c r="D516" s="129">
        <v>0</v>
      </c>
      <c r="E516" s="129">
        <v>3</v>
      </c>
      <c r="F516" s="130">
        <v>0.25800000000000001</v>
      </c>
      <c r="G516" s="131">
        <v>0.92500000000000004</v>
      </c>
      <c r="H516" s="128" t="s">
        <v>1975</v>
      </c>
    </row>
    <row r="517" spans="1:8" ht="13" x14ac:dyDescent="0.15">
      <c r="A517" s="128" t="s">
        <v>710</v>
      </c>
      <c r="B517" s="128" t="s">
        <v>2062</v>
      </c>
      <c r="C517" s="129">
        <v>125</v>
      </c>
      <c r="D517" s="129">
        <v>0</v>
      </c>
      <c r="E517" s="129">
        <v>125</v>
      </c>
      <c r="F517" s="130">
        <v>0.17899999999999999</v>
      </c>
      <c r="G517" s="131">
        <v>0.83799999999999997</v>
      </c>
      <c r="H517" s="128" t="s">
        <v>1975</v>
      </c>
    </row>
    <row r="518" spans="1:8" ht="13" x14ac:dyDescent="0.15">
      <c r="A518" s="128" t="s">
        <v>715</v>
      </c>
      <c r="B518" s="128" t="s">
        <v>2064</v>
      </c>
      <c r="C518" s="129">
        <v>2</v>
      </c>
      <c r="D518" s="129">
        <v>0</v>
      </c>
      <c r="E518" s="129">
        <v>2</v>
      </c>
      <c r="F518" s="130">
        <v>8.2000000000000017E-2</v>
      </c>
      <c r="G518" s="131">
        <v>0.66700000000000004</v>
      </c>
      <c r="H518" s="128" t="s">
        <v>1993</v>
      </c>
    </row>
    <row r="519" spans="1:8" ht="13" x14ac:dyDescent="0.15">
      <c r="A519" s="128" t="s">
        <v>720</v>
      </c>
      <c r="B519" s="128" t="s">
        <v>2067</v>
      </c>
      <c r="C519" s="129">
        <v>3</v>
      </c>
      <c r="D519" s="129">
        <v>0</v>
      </c>
      <c r="E519" s="129">
        <v>3</v>
      </c>
      <c r="F519" s="130">
        <v>4.1000000000000009E-2</v>
      </c>
      <c r="G519" s="131">
        <v>0.29499999999999998</v>
      </c>
      <c r="H519" s="128" t="s">
        <v>1993</v>
      </c>
    </row>
    <row r="520" spans="1:8" ht="13" x14ac:dyDescent="0.15">
      <c r="A520" s="128" t="s">
        <v>724</v>
      </c>
      <c r="B520" s="128" t="s">
        <v>2069</v>
      </c>
      <c r="C520" s="129">
        <v>2</v>
      </c>
      <c r="D520" s="129">
        <v>0</v>
      </c>
      <c r="E520" s="129">
        <v>2</v>
      </c>
      <c r="F520" s="130">
        <v>4.1000000000000009E-2</v>
      </c>
      <c r="G520" s="131">
        <v>0.29499999999999998</v>
      </c>
      <c r="H520" s="128" t="s">
        <v>1993</v>
      </c>
    </row>
    <row r="521" spans="1:8" ht="13" x14ac:dyDescent="0.15">
      <c r="A521" s="128" t="s">
        <v>726</v>
      </c>
      <c r="B521" s="128" t="s">
        <v>2070</v>
      </c>
      <c r="C521" s="129">
        <v>3</v>
      </c>
      <c r="D521" s="129">
        <v>0</v>
      </c>
      <c r="E521" s="129">
        <v>3</v>
      </c>
      <c r="F521" s="130">
        <v>4.1000000000000009E-2</v>
      </c>
      <c r="G521" s="131">
        <v>0.29499999999999998</v>
      </c>
      <c r="H521" s="128" t="s">
        <v>1993</v>
      </c>
    </row>
    <row r="522" spans="1:8" ht="13" x14ac:dyDescent="0.15">
      <c r="A522" s="128" t="s">
        <v>57</v>
      </c>
      <c r="B522" s="128" t="s">
        <v>2072</v>
      </c>
      <c r="C522" s="129">
        <v>2</v>
      </c>
      <c r="D522" s="129">
        <v>0</v>
      </c>
      <c r="E522" s="129">
        <v>2</v>
      </c>
      <c r="F522" s="130">
        <v>0.371</v>
      </c>
      <c r="G522" s="131">
        <v>1.75</v>
      </c>
      <c r="H522" s="128" t="s">
        <v>1981</v>
      </c>
    </row>
    <row r="523" spans="1:8" ht="13" x14ac:dyDescent="0.15">
      <c r="A523" s="128" t="s">
        <v>739</v>
      </c>
      <c r="B523" s="128" t="s">
        <v>2076</v>
      </c>
      <c r="C523" s="129">
        <v>1</v>
      </c>
      <c r="D523" s="129">
        <v>0</v>
      </c>
      <c r="E523" s="129">
        <v>1</v>
      </c>
      <c r="F523" s="130">
        <v>7.9000000000000001E-2</v>
      </c>
      <c r="G523" s="131">
        <v>0.44500000000000001</v>
      </c>
      <c r="H523" s="128" t="s">
        <v>1993</v>
      </c>
    </row>
    <row r="524" spans="1:8" ht="13" x14ac:dyDescent="0.15">
      <c r="A524" s="128" t="s">
        <v>741</v>
      </c>
      <c r="B524" s="128" t="s">
        <v>2078</v>
      </c>
      <c r="C524" s="129">
        <v>5</v>
      </c>
      <c r="D524" s="129">
        <v>0</v>
      </c>
      <c r="E524" s="129">
        <v>5</v>
      </c>
      <c r="F524" s="130">
        <v>0.60699999999999998</v>
      </c>
      <c r="G524" s="131">
        <v>2</v>
      </c>
      <c r="H524" s="128" t="s">
        <v>1981</v>
      </c>
    </row>
    <row r="525" spans="1:8" ht="13" x14ac:dyDescent="0.15">
      <c r="A525" s="128" t="s">
        <v>742</v>
      </c>
      <c r="B525" s="128" t="s">
        <v>2079</v>
      </c>
      <c r="C525" s="129">
        <v>16</v>
      </c>
      <c r="D525" s="129">
        <v>0</v>
      </c>
      <c r="E525" s="129">
        <v>16</v>
      </c>
      <c r="F525" s="130">
        <v>0.60699999999999998</v>
      </c>
      <c r="G525" s="131">
        <v>2</v>
      </c>
      <c r="H525" s="128" t="s">
        <v>1981</v>
      </c>
    </row>
    <row r="526" spans="1:8" ht="13" x14ac:dyDescent="0.15">
      <c r="A526" s="128" t="s">
        <v>746</v>
      </c>
      <c r="B526" s="128" t="s">
        <v>2080</v>
      </c>
      <c r="C526" s="129">
        <v>6</v>
      </c>
      <c r="D526" s="129">
        <v>0</v>
      </c>
      <c r="E526" s="129">
        <v>6</v>
      </c>
      <c r="F526" s="130">
        <v>0.312</v>
      </c>
      <c r="G526" s="131">
        <v>2.15</v>
      </c>
      <c r="H526" s="128" t="s">
        <v>1980</v>
      </c>
    </row>
    <row r="527" spans="1:8" ht="13" x14ac:dyDescent="0.15">
      <c r="A527" s="128" t="s">
        <v>758</v>
      </c>
      <c r="B527" s="128" t="s">
        <v>1778</v>
      </c>
      <c r="C527" s="129">
        <v>15</v>
      </c>
      <c r="D527" s="129">
        <v>0</v>
      </c>
      <c r="E527" s="129">
        <v>15</v>
      </c>
      <c r="F527" s="130">
        <v>4.7E-2</v>
      </c>
      <c r="G527" s="131">
        <v>0.433</v>
      </c>
      <c r="H527" s="128" t="s">
        <v>1993</v>
      </c>
    </row>
    <row r="528" spans="1:8" ht="13" x14ac:dyDescent="0.15">
      <c r="A528" s="128" t="s">
        <v>759</v>
      </c>
      <c r="B528" s="128" t="s">
        <v>1779</v>
      </c>
      <c r="C528" s="129">
        <v>32</v>
      </c>
      <c r="D528" s="129">
        <v>0</v>
      </c>
      <c r="E528" s="129">
        <v>32</v>
      </c>
      <c r="F528" s="130">
        <v>3.9E-2</v>
      </c>
      <c r="G528" s="131">
        <v>0.48199999999999998</v>
      </c>
      <c r="H528" s="128" t="s">
        <v>1993</v>
      </c>
    </row>
    <row r="529" spans="1:8" ht="13" x14ac:dyDescent="0.15">
      <c r="A529" s="128" t="s">
        <v>760</v>
      </c>
      <c r="B529" s="128" t="s">
        <v>1780</v>
      </c>
      <c r="C529" s="129">
        <v>37</v>
      </c>
      <c r="D529" s="129">
        <v>0</v>
      </c>
      <c r="E529" s="129">
        <v>37</v>
      </c>
      <c r="F529" s="130">
        <v>4.7E-2</v>
      </c>
      <c r="G529" s="131">
        <v>0.433</v>
      </c>
      <c r="H529" s="128" t="s">
        <v>1993</v>
      </c>
    </row>
    <row r="530" spans="1:8" ht="13" x14ac:dyDescent="0.15">
      <c r="A530" s="128" t="s">
        <v>761</v>
      </c>
      <c r="B530" s="128" t="s">
        <v>1781</v>
      </c>
      <c r="C530" s="129">
        <v>23</v>
      </c>
      <c r="D530" s="129">
        <v>0</v>
      </c>
      <c r="E530" s="129">
        <v>23</v>
      </c>
      <c r="F530" s="130">
        <v>4.7E-2</v>
      </c>
      <c r="G530" s="131">
        <v>0.433</v>
      </c>
      <c r="H530" s="128" t="s">
        <v>1993</v>
      </c>
    </row>
    <row r="531" spans="1:8" ht="13" x14ac:dyDescent="0.15">
      <c r="A531" s="128" t="s">
        <v>762</v>
      </c>
      <c r="B531" s="128" t="s">
        <v>1782</v>
      </c>
      <c r="C531" s="129">
        <v>46</v>
      </c>
      <c r="D531" s="129">
        <v>0</v>
      </c>
      <c r="E531" s="129">
        <v>46</v>
      </c>
      <c r="F531" s="130">
        <v>4.7E-2</v>
      </c>
      <c r="G531" s="131">
        <v>0.433</v>
      </c>
      <c r="H531" s="128" t="s">
        <v>1993</v>
      </c>
    </row>
    <row r="532" spans="1:8" ht="13" x14ac:dyDescent="0.15">
      <c r="A532" s="128" t="s">
        <v>773</v>
      </c>
      <c r="B532" s="128" t="s">
        <v>2083</v>
      </c>
      <c r="C532" s="129">
        <v>3</v>
      </c>
      <c r="D532" s="129">
        <v>0</v>
      </c>
      <c r="E532" s="129">
        <v>3</v>
      </c>
      <c r="F532" s="130">
        <v>0.379</v>
      </c>
      <c r="G532" s="131">
        <v>1.5580000000000001</v>
      </c>
      <c r="H532" s="128" t="s">
        <v>1980</v>
      </c>
    </row>
    <row r="533" spans="1:8" ht="13" x14ac:dyDescent="0.15">
      <c r="A533" s="128" t="s">
        <v>776</v>
      </c>
      <c r="B533" s="128" t="s">
        <v>2084</v>
      </c>
      <c r="C533" s="129">
        <v>2</v>
      </c>
      <c r="D533" s="129">
        <v>0</v>
      </c>
      <c r="E533" s="129">
        <v>2</v>
      </c>
      <c r="F533" s="130">
        <v>0.40100000000000002</v>
      </c>
      <c r="G533" s="131">
        <v>1.5629999999999997</v>
      </c>
      <c r="H533" s="128" t="s">
        <v>1980</v>
      </c>
    </row>
    <row r="534" spans="1:8" ht="13" x14ac:dyDescent="0.15">
      <c r="A534" s="128" t="s">
        <v>779</v>
      </c>
      <c r="B534" s="128" t="s">
        <v>2086</v>
      </c>
      <c r="C534" s="129">
        <v>4</v>
      </c>
      <c r="D534" s="129">
        <v>0</v>
      </c>
      <c r="E534" s="129">
        <v>4</v>
      </c>
      <c r="F534" s="130">
        <v>0.31</v>
      </c>
      <c r="G534" s="131">
        <v>1.25</v>
      </c>
      <c r="H534" s="128" t="s">
        <v>1980</v>
      </c>
    </row>
    <row r="535" spans="1:8" ht="13" x14ac:dyDescent="0.15">
      <c r="A535" s="128" t="s">
        <v>64</v>
      </c>
      <c r="B535" s="128" t="s">
        <v>2090</v>
      </c>
      <c r="C535" s="129">
        <v>3</v>
      </c>
      <c r="D535" s="129">
        <v>0</v>
      </c>
      <c r="E535" s="129">
        <v>3</v>
      </c>
      <c r="F535" s="130">
        <v>0.59199999999999997</v>
      </c>
      <c r="G535" s="131">
        <v>1.43</v>
      </c>
      <c r="H535" s="128" t="s">
        <v>1980</v>
      </c>
    </row>
    <row r="536" spans="1:8" ht="13" x14ac:dyDescent="0.15">
      <c r="A536" s="128" t="s">
        <v>802</v>
      </c>
      <c r="B536" s="128" t="s">
        <v>1822</v>
      </c>
      <c r="C536" s="129">
        <v>22</v>
      </c>
      <c r="D536" s="129">
        <v>0</v>
      </c>
      <c r="E536" s="129">
        <v>22</v>
      </c>
      <c r="F536" s="130">
        <v>4.2999999999999997E-2</v>
      </c>
      <c r="G536" s="131">
        <v>0.61</v>
      </c>
      <c r="H536" s="128" t="s">
        <v>1993</v>
      </c>
    </row>
    <row r="537" spans="1:8" ht="13" x14ac:dyDescent="0.15">
      <c r="A537" s="128" t="s">
        <v>803</v>
      </c>
      <c r="B537" s="128" t="s">
        <v>1823</v>
      </c>
      <c r="C537" s="129">
        <v>34</v>
      </c>
      <c r="D537" s="129">
        <v>0</v>
      </c>
      <c r="E537" s="129">
        <v>34</v>
      </c>
      <c r="F537" s="130">
        <v>4.2999999999999997E-2</v>
      </c>
      <c r="G537" s="131">
        <v>0.61</v>
      </c>
      <c r="H537" s="128" t="s">
        <v>1993</v>
      </c>
    </row>
    <row r="538" spans="1:8" ht="13" x14ac:dyDescent="0.15">
      <c r="A538" s="128" t="s">
        <v>804</v>
      </c>
      <c r="B538" s="128" t="s">
        <v>1824</v>
      </c>
      <c r="C538" s="129">
        <v>69</v>
      </c>
      <c r="D538" s="129">
        <v>0</v>
      </c>
      <c r="E538" s="129">
        <v>69</v>
      </c>
      <c r="F538" s="130">
        <v>4.2999999999999997E-2</v>
      </c>
      <c r="G538" s="131">
        <v>0.61</v>
      </c>
      <c r="H538" s="128" t="s">
        <v>1993</v>
      </c>
    </row>
    <row r="539" spans="1:8" ht="13" x14ac:dyDescent="0.15">
      <c r="A539" s="128" t="s">
        <v>805</v>
      </c>
      <c r="B539" s="128" t="s">
        <v>1825</v>
      </c>
      <c r="C539" s="129">
        <v>42</v>
      </c>
      <c r="D539" s="129">
        <v>0</v>
      </c>
      <c r="E539" s="129">
        <v>42</v>
      </c>
      <c r="F539" s="130">
        <v>4.2999999999999997E-2</v>
      </c>
      <c r="G539" s="131">
        <v>0.61</v>
      </c>
      <c r="H539" s="128" t="s">
        <v>1993</v>
      </c>
    </row>
    <row r="540" spans="1:8" ht="13" x14ac:dyDescent="0.15">
      <c r="A540" s="128" t="s">
        <v>806</v>
      </c>
      <c r="B540" s="128" t="s">
        <v>1826</v>
      </c>
      <c r="C540" s="129">
        <v>79</v>
      </c>
      <c r="D540" s="129">
        <v>0</v>
      </c>
      <c r="E540" s="129">
        <v>79</v>
      </c>
      <c r="F540" s="130">
        <v>4.2999999999999997E-2</v>
      </c>
      <c r="G540" s="131">
        <v>0.61</v>
      </c>
      <c r="H540" s="128" t="s">
        <v>1993</v>
      </c>
    </row>
    <row r="541" spans="1:8" ht="13" x14ac:dyDescent="0.15">
      <c r="A541" s="128" t="s">
        <v>811</v>
      </c>
      <c r="B541" s="128" t="s">
        <v>1831</v>
      </c>
      <c r="C541" s="129">
        <v>56</v>
      </c>
      <c r="D541" s="129">
        <v>0</v>
      </c>
      <c r="E541" s="129">
        <v>56</v>
      </c>
      <c r="F541" s="130">
        <v>2.6000000000000002E-2</v>
      </c>
      <c r="G541" s="131">
        <v>0.16</v>
      </c>
      <c r="H541" s="128" t="s">
        <v>1993</v>
      </c>
    </row>
    <row r="542" spans="1:8" ht="13" x14ac:dyDescent="0.15">
      <c r="A542" s="128" t="s">
        <v>834</v>
      </c>
      <c r="B542" s="128" t="s">
        <v>2099</v>
      </c>
      <c r="C542" s="129">
        <v>5</v>
      </c>
      <c r="D542" s="129">
        <v>0</v>
      </c>
      <c r="E542" s="129">
        <v>5</v>
      </c>
      <c r="F542" s="130">
        <v>0.156</v>
      </c>
      <c r="G542" s="131">
        <v>0.81799999999999995</v>
      </c>
      <c r="H542" s="128" t="s">
        <v>1975</v>
      </c>
    </row>
    <row r="543" spans="1:8" ht="13" x14ac:dyDescent="0.15">
      <c r="A543" s="128" t="s">
        <v>840</v>
      </c>
      <c r="B543" s="128" t="s">
        <v>2100</v>
      </c>
      <c r="C543" s="129">
        <v>41</v>
      </c>
      <c r="D543" s="129">
        <v>0</v>
      </c>
      <c r="E543" s="129">
        <v>41</v>
      </c>
      <c r="F543" s="130">
        <v>0.124</v>
      </c>
      <c r="G543" s="131">
        <v>0.86900000000000011</v>
      </c>
      <c r="H543" s="128" t="s">
        <v>1975</v>
      </c>
    </row>
    <row r="544" spans="1:8" ht="13" x14ac:dyDescent="0.15">
      <c r="A544" s="128" t="s">
        <v>848</v>
      </c>
      <c r="B544" s="128" t="s">
        <v>2105</v>
      </c>
      <c r="C544" s="129">
        <v>20</v>
      </c>
      <c r="D544" s="129">
        <v>0</v>
      </c>
      <c r="E544" s="129">
        <v>20</v>
      </c>
      <c r="F544" s="130">
        <v>0.23400000000000001</v>
      </c>
      <c r="G544" s="131">
        <v>1.4170000000000003</v>
      </c>
      <c r="H544" s="128" t="s">
        <v>1980</v>
      </c>
    </row>
    <row r="545" spans="1:8" ht="13" x14ac:dyDescent="0.15">
      <c r="A545" s="128" t="s">
        <v>849</v>
      </c>
      <c r="B545" s="128" t="s">
        <v>2106</v>
      </c>
      <c r="C545" s="129">
        <v>26</v>
      </c>
      <c r="D545" s="129">
        <v>0</v>
      </c>
      <c r="E545" s="129">
        <v>26</v>
      </c>
      <c r="F545" s="130">
        <v>0.23400000000000001</v>
      </c>
      <c r="G545" s="131">
        <v>1.4170000000000003</v>
      </c>
      <c r="H545" s="128" t="s">
        <v>1980</v>
      </c>
    </row>
    <row r="546" spans="1:8" ht="13" x14ac:dyDescent="0.15">
      <c r="A546" s="128" t="s">
        <v>850</v>
      </c>
      <c r="B546" s="128" t="s">
        <v>2149</v>
      </c>
      <c r="C546" s="129">
        <v>43</v>
      </c>
      <c r="D546" s="129">
        <v>0</v>
      </c>
      <c r="E546" s="129">
        <v>43</v>
      </c>
      <c r="F546" s="130">
        <v>0.23400000000000001</v>
      </c>
      <c r="G546" s="131">
        <v>1.4170000000000003</v>
      </c>
      <c r="H546" s="128" t="s">
        <v>1980</v>
      </c>
    </row>
    <row r="547" spans="1:8" ht="13" x14ac:dyDescent="0.15">
      <c r="A547" s="128" t="s">
        <v>78</v>
      </c>
      <c r="B547" s="128" t="s">
        <v>1070</v>
      </c>
      <c r="C547" s="129">
        <v>6</v>
      </c>
      <c r="D547" s="129">
        <v>0</v>
      </c>
      <c r="E547" s="129">
        <v>6</v>
      </c>
      <c r="F547" s="130">
        <v>0.48599999999999999</v>
      </c>
      <c r="G547" s="131">
        <v>2.2999999999999998</v>
      </c>
      <c r="H547" s="128" t="s">
        <v>1981</v>
      </c>
    </row>
    <row r="548" spans="1:8" ht="13" x14ac:dyDescent="0.15">
      <c r="A548" s="128" t="s">
        <v>79</v>
      </c>
      <c r="B548" s="128" t="s">
        <v>1071</v>
      </c>
      <c r="C548" s="129">
        <v>1</v>
      </c>
      <c r="D548" s="129">
        <v>0</v>
      </c>
      <c r="E548" s="129">
        <v>1</v>
      </c>
      <c r="F548" s="130">
        <v>0.39100000000000001</v>
      </c>
      <c r="G548" s="131">
        <v>2.165</v>
      </c>
      <c r="H548" s="128" t="s">
        <v>1981</v>
      </c>
    </row>
    <row r="549" spans="1:8" ht="13" x14ac:dyDescent="0.15">
      <c r="A549" s="128" t="s">
        <v>863</v>
      </c>
      <c r="B549" s="128" t="s">
        <v>1885</v>
      </c>
      <c r="C549" s="129">
        <v>24</v>
      </c>
      <c r="D549" s="129">
        <v>0</v>
      </c>
      <c r="E549" s="129">
        <v>24</v>
      </c>
      <c r="F549" s="130">
        <v>0.32700000000000001</v>
      </c>
      <c r="G549" s="131">
        <v>1.58</v>
      </c>
      <c r="H549" s="128" t="s">
        <v>1980</v>
      </c>
    </row>
    <row r="550" spans="1:8" ht="13" x14ac:dyDescent="0.15">
      <c r="A550" s="128" t="s">
        <v>876</v>
      </c>
      <c r="B550" s="128" t="s">
        <v>2146</v>
      </c>
      <c r="C550" s="129">
        <v>46</v>
      </c>
      <c r="D550" s="129">
        <v>0</v>
      </c>
      <c r="E550" s="129">
        <v>46</v>
      </c>
      <c r="F550" s="130">
        <v>0.16900000000000001</v>
      </c>
      <c r="G550" s="131">
        <v>0.83799999999999997</v>
      </c>
      <c r="H550" s="128" t="s">
        <v>1975</v>
      </c>
    </row>
    <row r="551" spans="1:8" ht="13" x14ac:dyDescent="0.15">
      <c r="A551" s="128" t="s">
        <v>877</v>
      </c>
      <c r="B551" s="128" t="s">
        <v>2151</v>
      </c>
      <c r="C551" s="129">
        <v>47</v>
      </c>
      <c r="D551" s="129">
        <v>0</v>
      </c>
      <c r="E551" s="129">
        <v>47</v>
      </c>
      <c r="F551" s="130">
        <v>0.376</v>
      </c>
      <c r="G551" s="131">
        <v>2.0169999999999999</v>
      </c>
      <c r="H551" s="128" t="s">
        <v>1980</v>
      </c>
    </row>
    <row r="552" spans="1:8" ht="13" x14ac:dyDescent="0.15">
      <c r="A552" s="128" t="s">
        <v>879</v>
      </c>
      <c r="B552" s="128" t="s">
        <v>2122</v>
      </c>
      <c r="C552" s="129">
        <v>65</v>
      </c>
      <c r="D552" s="129">
        <v>0</v>
      </c>
      <c r="E552" s="129">
        <v>65</v>
      </c>
      <c r="F552" s="130">
        <v>0.376</v>
      </c>
      <c r="G552" s="131">
        <v>2.02</v>
      </c>
      <c r="H552" s="128" t="s">
        <v>1980</v>
      </c>
    </row>
    <row r="553" spans="1:8" ht="13" x14ac:dyDescent="0.15">
      <c r="A553" s="128" t="s">
        <v>882</v>
      </c>
      <c r="B553" s="128" t="s">
        <v>2124</v>
      </c>
      <c r="C553" s="129">
        <v>24</v>
      </c>
      <c r="D553" s="129">
        <v>0</v>
      </c>
      <c r="E553" s="129">
        <v>24</v>
      </c>
      <c r="F553" s="130">
        <v>0.221</v>
      </c>
      <c r="G553" s="131">
        <v>1.3329999999999997</v>
      </c>
      <c r="H553" s="128" t="s">
        <v>1980</v>
      </c>
    </row>
    <row r="554" spans="1:8" ht="13" x14ac:dyDescent="0.15">
      <c r="A554" s="128" t="s">
        <v>887</v>
      </c>
      <c r="B554" s="128" t="s">
        <v>1910</v>
      </c>
      <c r="C554" s="129">
        <v>30</v>
      </c>
      <c r="D554" s="129">
        <v>0</v>
      </c>
      <c r="E554" s="129">
        <v>30</v>
      </c>
      <c r="F554" s="130">
        <v>0.12300000000000001</v>
      </c>
      <c r="G554" s="131">
        <v>0.85099999999999998</v>
      </c>
      <c r="H554" s="128" t="s">
        <v>1975</v>
      </c>
    </row>
    <row r="555" spans="1:8" ht="13" x14ac:dyDescent="0.15">
      <c r="A555" s="128" t="s">
        <v>888</v>
      </c>
      <c r="B555" s="128" t="s">
        <v>1911</v>
      </c>
      <c r="C555" s="129">
        <v>29</v>
      </c>
      <c r="D555" s="129">
        <v>0</v>
      </c>
      <c r="E555" s="129">
        <v>29</v>
      </c>
      <c r="F555" s="130">
        <v>0.12300000000000001</v>
      </c>
      <c r="G555" s="131">
        <v>0.85099999999999998</v>
      </c>
      <c r="H555" s="128" t="s">
        <v>1975</v>
      </c>
    </row>
    <row r="556" spans="1:8" ht="13" x14ac:dyDescent="0.15">
      <c r="A556" s="128" t="s">
        <v>889</v>
      </c>
      <c r="B556" s="128" t="s">
        <v>1912</v>
      </c>
      <c r="C556" s="129">
        <v>48</v>
      </c>
      <c r="D556" s="129">
        <v>0</v>
      </c>
      <c r="E556" s="129">
        <v>48</v>
      </c>
      <c r="F556" s="130">
        <v>0.12300000000000001</v>
      </c>
      <c r="G556" s="131">
        <v>0.85099999999999998</v>
      </c>
      <c r="H556" s="128" t="s">
        <v>1975</v>
      </c>
    </row>
    <row r="557" spans="1:8" ht="13" x14ac:dyDescent="0.15">
      <c r="A557" s="128" t="s">
        <v>890</v>
      </c>
      <c r="B557" s="128" t="s">
        <v>1913</v>
      </c>
      <c r="C557" s="129">
        <v>57</v>
      </c>
      <c r="D557" s="129">
        <v>0</v>
      </c>
      <c r="E557" s="129">
        <v>57</v>
      </c>
      <c r="F557" s="130">
        <v>0.12300000000000001</v>
      </c>
      <c r="G557" s="131">
        <v>0.85099999999999998</v>
      </c>
      <c r="H557" s="128" t="s">
        <v>1975</v>
      </c>
    </row>
    <row r="558" spans="1:8" ht="13" x14ac:dyDescent="0.15">
      <c r="A558" s="128" t="s">
        <v>893</v>
      </c>
      <c r="B558" s="128" t="s">
        <v>2127</v>
      </c>
      <c r="C558" s="129">
        <v>2</v>
      </c>
      <c r="D558" s="129">
        <v>0</v>
      </c>
      <c r="E558" s="129">
        <v>2</v>
      </c>
      <c r="F558" s="130">
        <v>0.154</v>
      </c>
      <c r="G558" s="131">
        <v>0.67</v>
      </c>
      <c r="H558" s="128" t="s">
        <v>2113</v>
      </c>
    </row>
    <row r="559" spans="1:8" ht="13" x14ac:dyDescent="0.15">
      <c r="A559" s="128" t="s">
        <v>895</v>
      </c>
      <c r="B559" s="128" t="s">
        <v>2129</v>
      </c>
      <c r="C559" s="129">
        <v>2</v>
      </c>
      <c r="D559" s="129">
        <v>0</v>
      </c>
      <c r="E559" s="129">
        <v>2</v>
      </c>
      <c r="F559" s="130">
        <v>0.154</v>
      </c>
      <c r="G559" s="131">
        <v>0.67</v>
      </c>
      <c r="H559" s="128" t="s">
        <v>2113</v>
      </c>
    </row>
    <row r="560" spans="1:8" ht="13" x14ac:dyDescent="0.15">
      <c r="A560" s="128" t="s">
        <v>901</v>
      </c>
      <c r="B560" s="128" t="s">
        <v>1924</v>
      </c>
      <c r="C560" s="129">
        <v>57</v>
      </c>
      <c r="D560" s="129">
        <v>0</v>
      </c>
      <c r="E560" s="129">
        <v>57</v>
      </c>
      <c r="F560" s="130">
        <v>5.0999999999999997E-2</v>
      </c>
      <c r="G560" s="131">
        <v>0.36599999999999999</v>
      </c>
      <c r="H560" s="128" t="s">
        <v>1993</v>
      </c>
    </row>
    <row r="561" spans="1:8" ht="13" x14ac:dyDescent="0.15">
      <c r="A561" s="128" t="s">
        <v>902</v>
      </c>
      <c r="B561" s="128" t="s">
        <v>1925</v>
      </c>
      <c r="C561" s="129">
        <v>45</v>
      </c>
      <c r="D561" s="129">
        <v>0</v>
      </c>
      <c r="E561" s="129">
        <v>45</v>
      </c>
      <c r="F561" s="130">
        <v>5.0999999999999997E-2</v>
      </c>
      <c r="G561" s="131">
        <v>0.36599999999999999</v>
      </c>
      <c r="H561" s="128" t="s">
        <v>1993</v>
      </c>
    </row>
    <row r="562" spans="1:8" ht="13" x14ac:dyDescent="0.15">
      <c r="A562" s="128" t="s">
        <v>903</v>
      </c>
      <c r="B562" s="128" t="s">
        <v>1926</v>
      </c>
      <c r="C562" s="129">
        <v>57</v>
      </c>
      <c r="D562" s="129">
        <v>0</v>
      </c>
      <c r="E562" s="129">
        <v>57</v>
      </c>
      <c r="F562" s="130">
        <v>5.0999999999999997E-2</v>
      </c>
      <c r="G562" s="131">
        <v>0.36599999999999999</v>
      </c>
      <c r="H562" s="128" t="s">
        <v>1993</v>
      </c>
    </row>
    <row r="563" spans="1:8" ht="13" x14ac:dyDescent="0.15">
      <c r="A563" s="128" t="s">
        <v>904</v>
      </c>
      <c r="B563" s="128" t="s">
        <v>1927</v>
      </c>
      <c r="C563" s="129">
        <v>41</v>
      </c>
      <c r="D563" s="129">
        <v>0</v>
      </c>
      <c r="E563" s="129">
        <v>41</v>
      </c>
      <c r="F563" s="130">
        <v>5.0999999999999997E-2</v>
      </c>
      <c r="G563" s="131">
        <v>0.36599999999999999</v>
      </c>
      <c r="H563" s="128" t="s">
        <v>1993</v>
      </c>
    </row>
    <row r="564" spans="1:8" ht="13" x14ac:dyDescent="0.15">
      <c r="A564" s="128" t="s">
        <v>913</v>
      </c>
      <c r="B564" s="128" t="s">
        <v>2132</v>
      </c>
      <c r="C564" s="129">
        <v>15</v>
      </c>
      <c r="D564" s="129">
        <v>0</v>
      </c>
      <c r="E564" s="129">
        <v>15</v>
      </c>
      <c r="F564" s="130">
        <v>0.56000000000000005</v>
      </c>
      <c r="G564" s="131">
        <v>2.25</v>
      </c>
      <c r="H564" s="128" t="s">
        <v>1973</v>
      </c>
    </row>
    <row r="565" spans="1:8" ht="13" x14ac:dyDescent="0.15">
      <c r="A565" s="128" t="s">
        <v>922</v>
      </c>
      <c r="B565" s="128" t="s">
        <v>2134</v>
      </c>
      <c r="C565" s="129">
        <v>27</v>
      </c>
      <c r="D565" s="129">
        <v>0</v>
      </c>
      <c r="E565" s="129">
        <v>27</v>
      </c>
      <c r="F565" s="130">
        <v>0.33</v>
      </c>
      <c r="G565" s="131">
        <v>1.0669999999999999</v>
      </c>
      <c r="H565" s="128" t="s">
        <v>1980</v>
      </c>
    </row>
  </sheetData>
  <pageMargins left="0.25" right="0.25" top="0.5" bottom="0.5" header="1.1126239318905079E-308" footer="0.5"/>
  <pageSetup orientation="landscape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 Do</vt:lpstr>
      <vt:lpstr>Recon</vt:lpstr>
      <vt:lpstr>NETSUITE ORIGINAL DATA</vt:lpstr>
      <vt:lpstr>ORION ORIGINAL DATA</vt:lpstr>
    </vt:vector>
  </TitlesOfParts>
  <Company>NetSuite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NetSuite Reports</dc:creator>
  <cp:lastModifiedBy>Microsoft Office User</cp:lastModifiedBy>
  <dcterms:created xsi:type="dcterms:W3CDTF">2018-01-19T20:21:03Z</dcterms:created>
  <dcterms:modified xsi:type="dcterms:W3CDTF">2018-03-19T18:34:39Z</dcterms:modified>
</cp:coreProperties>
</file>