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2209D39-B34C-49B3-8A06-D0E31FE49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imation" sheetId="1" r:id="rId1"/>
    <sheet name="Integr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10" i="1"/>
  <c r="C15" i="1"/>
  <c r="C3" i="1"/>
  <c r="B42" i="2"/>
  <c r="B2" i="2"/>
  <c r="C14" i="1" l="1"/>
  <c r="B4" i="2"/>
  <c r="C4" i="2" s="1"/>
  <c r="B3" i="2"/>
  <c r="C3" i="2" s="1"/>
  <c r="D3" i="2" s="1"/>
  <c r="E3" i="2" s="1"/>
  <c r="F3" i="2" s="1"/>
  <c r="C42" i="2"/>
  <c r="B34" i="2"/>
  <c r="C34" i="2" s="1"/>
  <c r="B41" i="2"/>
  <c r="C41" i="2" s="1"/>
  <c r="B33" i="2"/>
  <c r="C33" i="2" s="1"/>
  <c r="B25" i="2"/>
  <c r="C25" i="2" s="1"/>
  <c r="B17" i="2"/>
  <c r="C17" i="2" s="1"/>
  <c r="B9" i="2"/>
  <c r="C9" i="2" s="1"/>
  <c r="B26" i="2"/>
  <c r="C26" i="2" s="1"/>
  <c r="B40" i="2"/>
  <c r="C40" i="2" s="1"/>
  <c r="B32" i="2"/>
  <c r="C32" i="2" s="1"/>
  <c r="B24" i="2"/>
  <c r="C24" i="2" s="1"/>
  <c r="B16" i="2"/>
  <c r="C16" i="2" s="1"/>
  <c r="B8" i="2"/>
  <c r="C8" i="2" s="1"/>
  <c r="B35" i="2"/>
  <c r="C35" i="2" s="1"/>
  <c r="B39" i="2"/>
  <c r="C39" i="2" s="1"/>
  <c r="B31" i="2"/>
  <c r="C31" i="2" s="1"/>
  <c r="B23" i="2"/>
  <c r="C23" i="2" s="1"/>
  <c r="B15" i="2"/>
  <c r="C15" i="2" s="1"/>
  <c r="B7" i="2"/>
  <c r="C7" i="2" s="1"/>
  <c r="B27" i="2"/>
  <c r="C27" i="2" s="1"/>
  <c r="B10" i="2"/>
  <c r="C10" i="2" s="1"/>
  <c r="B38" i="2"/>
  <c r="C38" i="2" s="1"/>
  <c r="B30" i="2"/>
  <c r="C30" i="2" s="1"/>
  <c r="B22" i="2"/>
  <c r="C22" i="2" s="1"/>
  <c r="B14" i="2"/>
  <c r="C14" i="2" s="1"/>
  <c r="B6" i="2"/>
  <c r="C6" i="2" s="1"/>
  <c r="B11" i="2"/>
  <c r="C11" i="2" s="1"/>
  <c r="B18" i="2"/>
  <c r="C18" i="2" s="1"/>
  <c r="B37" i="2"/>
  <c r="C37" i="2" s="1"/>
  <c r="B29" i="2"/>
  <c r="C29" i="2" s="1"/>
  <c r="B21" i="2"/>
  <c r="C21" i="2" s="1"/>
  <c r="B13" i="2"/>
  <c r="C13" i="2" s="1"/>
  <c r="B5" i="2"/>
  <c r="C5" i="2" s="1"/>
  <c r="B19" i="2"/>
  <c r="C19" i="2" s="1"/>
  <c r="B36" i="2"/>
  <c r="C36" i="2" s="1"/>
  <c r="B28" i="2"/>
  <c r="C28" i="2" s="1"/>
  <c r="B20" i="2"/>
  <c r="C20" i="2" s="1"/>
  <c r="B12" i="2"/>
  <c r="C12" i="2" s="1"/>
  <c r="D19" i="2" l="1"/>
  <c r="E19" i="2" s="1"/>
  <c r="D34" i="2"/>
  <c r="E34" i="2" s="1"/>
  <c r="D5" i="2"/>
  <c r="E5" i="2" s="1"/>
  <c r="D29" i="2"/>
  <c r="E29" i="2" s="1"/>
  <c r="D18" i="2"/>
  <c r="E18" i="2" s="1"/>
  <c r="D11" i="2"/>
  <c r="E11" i="2" s="1"/>
  <c r="D12" i="2"/>
  <c r="E12" i="2" s="1"/>
  <c r="D35" i="2"/>
  <c r="E35" i="2" s="1"/>
  <c r="D8" i="2"/>
  <c r="E8" i="2" s="1"/>
  <c r="D25" i="2"/>
  <c r="E25" i="2" s="1"/>
  <c r="D4" i="2"/>
  <c r="E4" i="2" s="1"/>
  <c r="F4" i="2" s="1"/>
  <c r="F5" i="2" s="1"/>
  <c r="D22" i="2" l="1"/>
  <c r="E22" i="2" s="1"/>
  <c r="D40" i="2"/>
  <c r="E40" i="2" s="1"/>
  <c r="D41" i="2"/>
  <c r="E41" i="2" s="1"/>
  <c r="D10" i="2"/>
  <c r="E10" i="2" s="1"/>
  <c r="D37" i="2"/>
  <c r="E37" i="2" s="1"/>
  <c r="D42" i="2"/>
  <c r="E42" i="2" s="1"/>
  <c r="D7" i="2"/>
  <c r="E7" i="2" s="1"/>
  <c r="D6" i="2"/>
  <c r="E6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D23" i="2"/>
  <c r="E23" i="2" s="1"/>
  <c r="D15" i="2"/>
  <c r="E15" i="2" s="1"/>
  <c r="D33" i="2"/>
  <c r="E33" i="2" s="1"/>
  <c r="D14" i="2"/>
  <c r="E14" i="2" s="1"/>
  <c r="D38" i="2"/>
  <c r="E38" i="2" s="1"/>
  <c r="D26" i="2"/>
  <c r="E26" i="2" s="1"/>
  <c r="D24" i="2"/>
  <c r="E24" i="2" s="1"/>
  <c r="D39" i="2"/>
  <c r="E39" i="2" s="1"/>
  <c r="D31" i="2"/>
  <c r="E31" i="2" s="1"/>
  <c r="D27" i="2"/>
  <c r="E27" i="2" s="1"/>
  <c r="D36" i="2"/>
  <c r="E36" i="2" s="1"/>
  <c r="D16" i="2"/>
  <c r="E16" i="2" s="1"/>
  <c r="D30" i="2"/>
  <c r="E30" i="2" s="1"/>
  <c r="D32" i="2"/>
  <c r="E32" i="2" s="1"/>
  <c r="D9" i="2"/>
  <c r="E9" i="2" s="1"/>
  <c r="D17" i="2"/>
  <c r="E17" i="2" s="1"/>
  <c r="D20" i="2"/>
  <c r="E20" i="2" s="1"/>
  <c r="D21" i="2"/>
  <c r="E21" i="2" s="1"/>
  <c r="D13" i="2"/>
  <c r="E13" i="2" s="1"/>
  <c r="D28" i="2"/>
  <c r="E28" i="2" s="1"/>
</calcChain>
</file>

<file path=xl/sharedStrings.xml><?xml version="1.0" encoding="utf-8"?>
<sst xmlns="http://schemas.openxmlformats.org/spreadsheetml/2006/main" count="34" uniqueCount="31">
  <si>
    <t xml:space="preserve">d = </t>
  </si>
  <si>
    <t xml:space="preserve">T = </t>
  </si>
  <si>
    <r>
      <t>V</t>
    </r>
    <r>
      <rPr>
        <vertAlign val="subscript"/>
        <sz val="12"/>
        <color theme="1"/>
        <rFont val="Georgia"/>
        <family val="1"/>
      </rPr>
      <t>1</t>
    </r>
    <r>
      <rPr>
        <sz val="12"/>
        <color theme="1"/>
        <rFont val="Georgia"/>
        <family val="1"/>
      </rPr>
      <t xml:space="preserve"> = </t>
    </r>
  </si>
  <si>
    <r>
      <t>V</t>
    </r>
    <r>
      <rPr>
        <vertAlign val="subscript"/>
        <sz val="12"/>
        <color theme="1"/>
        <rFont val="Georgia"/>
        <family val="1"/>
      </rPr>
      <t>2</t>
    </r>
    <r>
      <rPr>
        <sz val="12"/>
        <color theme="1"/>
        <rFont val="Georgia"/>
        <family val="1"/>
      </rPr>
      <t xml:space="preserve"> = </t>
    </r>
  </si>
  <si>
    <r>
      <t>P</t>
    </r>
    <r>
      <rPr>
        <vertAlign val="subscript"/>
        <sz val="12"/>
        <color theme="1"/>
        <rFont val="Georgia"/>
        <family val="1"/>
      </rPr>
      <t>atm</t>
    </r>
    <r>
      <rPr>
        <sz val="12"/>
        <color theme="1"/>
        <rFont val="Georgia"/>
        <family val="1"/>
      </rPr>
      <t xml:space="preserve"> = </t>
    </r>
  </si>
  <si>
    <t>m/s</t>
  </si>
  <si>
    <r>
      <rPr>
        <vertAlign val="superscript"/>
        <sz val="12"/>
        <color theme="1"/>
        <rFont val="Georgia"/>
        <family val="1"/>
      </rPr>
      <t>o</t>
    </r>
    <r>
      <rPr>
        <sz val="12"/>
        <color theme="1"/>
        <rFont val="Georgia"/>
        <family val="1"/>
      </rPr>
      <t>C</t>
    </r>
  </si>
  <si>
    <r>
      <rPr>
        <sz val="12"/>
        <color theme="1"/>
        <rFont val="Symbol"/>
        <family val="1"/>
        <charset val="2"/>
      </rPr>
      <t>r</t>
    </r>
    <r>
      <rPr>
        <vertAlign val="subscript"/>
        <sz val="12"/>
        <color theme="1"/>
        <rFont val="Georgia"/>
        <family val="1"/>
      </rPr>
      <t>air</t>
    </r>
    <r>
      <rPr>
        <sz val="12"/>
        <color theme="1"/>
        <rFont val="Georgia"/>
        <family val="1"/>
      </rPr>
      <t xml:space="preserve"> = </t>
    </r>
  </si>
  <si>
    <r>
      <t>kg/m</t>
    </r>
    <r>
      <rPr>
        <vertAlign val="superscript"/>
        <sz val="12"/>
        <color theme="1"/>
        <rFont val="Georgia"/>
        <family val="1"/>
      </rPr>
      <t>3</t>
    </r>
  </si>
  <si>
    <t xml:space="preserve">BC = </t>
  </si>
  <si>
    <t>t</t>
  </si>
  <si>
    <r>
      <t>t</t>
    </r>
    <r>
      <rPr>
        <vertAlign val="subscript"/>
        <sz val="12"/>
        <color theme="1"/>
        <rFont val="Georgia"/>
        <family val="1"/>
      </rPr>
      <t>2</t>
    </r>
    <r>
      <rPr>
        <sz val="12"/>
        <color theme="1"/>
        <rFont val="Georgia"/>
        <family val="1"/>
      </rPr>
      <t xml:space="preserve"> = </t>
    </r>
  </si>
  <si>
    <t>ms</t>
  </si>
  <si>
    <r>
      <t>V</t>
    </r>
    <r>
      <rPr>
        <vertAlign val="subscript"/>
        <sz val="12"/>
        <color theme="1"/>
        <rFont val="Georgia"/>
        <family val="1"/>
      </rPr>
      <t>m</t>
    </r>
    <r>
      <rPr>
        <sz val="12"/>
        <color theme="1"/>
        <rFont val="Georgia"/>
        <family val="1"/>
      </rPr>
      <t xml:space="preserve"> = </t>
    </r>
  </si>
  <si>
    <r>
      <t>BC = m / (C</t>
    </r>
    <r>
      <rPr>
        <vertAlign val="subscript"/>
        <sz val="12"/>
        <color theme="1"/>
        <rFont val="Georgia"/>
        <family val="1"/>
      </rPr>
      <t>d</t>
    </r>
    <r>
      <rPr>
        <sz val="12"/>
        <color theme="1"/>
        <rFont val="Georgia"/>
        <family val="1"/>
      </rPr>
      <t>A)</t>
    </r>
  </si>
  <si>
    <r>
      <t>t</t>
    </r>
    <r>
      <rPr>
        <vertAlign val="subscript"/>
        <sz val="12"/>
        <color theme="1"/>
        <rFont val="Georgia"/>
        <family val="1"/>
      </rPr>
      <t>2</t>
    </r>
    <r>
      <rPr>
        <sz val="12"/>
        <color theme="1"/>
        <rFont val="Georgia"/>
        <family val="1"/>
      </rPr>
      <t xml:space="preserve"> = </t>
    </r>
    <r>
      <rPr>
        <sz val="12"/>
        <color theme="1"/>
        <rFont val="Symbol"/>
        <family val="1"/>
        <charset val="2"/>
      </rPr>
      <t>r</t>
    </r>
    <r>
      <rPr>
        <vertAlign val="subscript"/>
        <sz val="12"/>
        <color theme="1"/>
        <rFont val="Georgia"/>
        <family val="1"/>
      </rPr>
      <t>air</t>
    </r>
    <r>
      <rPr>
        <sz val="12"/>
        <color theme="1"/>
        <rFont val="Georgia"/>
        <family val="1"/>
      </rPr>
      <t xml:space="preserve"> (1/V</t>
    </r>
    <r>
      <rPr>
        <vertAlign val="subscript"/>
        <sz val="12"/>
        <color theme="1"/>
        <rFont val="Georgia"/>
        <family val="1"/>
      </rPr>
      <t>2</t>
    </r>
    <r>
      <rPr>
        <sz val="12"/>
        <color theme="1"/>
        <rFont val="Georgia"/>
        <family val="1"/>
      </rPr>
      <t xml:space="preserve"> - 1/V</t>
    </r>
    <r>
      <rPr>
        <vertAlign val="subscript"/>
        <sz val="12"/>
        <color theme="1"/>
        <rFont val="Georgia"/>
        <family val="1"/>
      </rPr>
      <t>1</t>
    </r>
    <r>
      <rPr>
        <sz val="12"/>
        <color theme="1"/>
        <rFont val="Georgia"/>
        <family val="1"/>
      </rPr>
      <t>) / (2BC)</t>
    </r>
  </si>
  <si>
    <r>
      <t>V</t>
    </r>
    <r>
      <rPr>
        <vertAlign val="subscript"/>
        <sz val="12"/>
        <color theme="1"/>
        <rFont val="Georgia"/>
        <family val="1"/>
      </rPr>
      <t>m</t>
    </r>
    <r>
      <rPr>
        <sz val="12"/>
        <color theme="1"/>
        <rFont val="Georgia"/>
        <family val="1"/>
      </rPr>
      <t xml:space="preserve"> = d / t</t>
    </r>
    <r>
      <rPr>
        <vertAlign val="subscript"/>
        <sz val="12"/>
        <color theme="1"/>
        <rFont val="Georgia"/>
        <family val="1"/>
      </rPr>
      <t>2</t>
    </r>
  </si>
  <si>
    <t xml:space="preserve">m = </t>
  </si>
  <si>
    <t>g</t>
  </si>
  <si>
    <t xml:space="preserve">A = </t>
  </si>
  <si>
    <r>
      <t>mm</t>
    </r>
    <r>
      <rPr>
        <vertAlign val="superscript"/>
        <sz val="12"/>
        <color theme="1"/>
        <rFont val="Georgia"/>
        <family val="1"/>
      </rPr>
      <t>2</t>
    </r>
  </si>
  <si>
    <t>For caliber .22 (5.5mm)</t>
  </si>
  <si>
    <t>Take from projectile specs</t>
  </si>
  <si>
    <r>
      <t>C</t>
    </r>
    <r>
      <rPr>
        <vertAlign val="subscript"/>
        <sz val="12"/>
        <color theme="1"/>
        <rFont val="Georgia"/>
        <family val="1"/>
      </rPr>
      <t xml:space="preserve">d </t>
    </r>
    <r>
      <rPr>
        <sz val="12"/>
        <color theme="1"/>
        <rFont val="Georgia"/>
        <family val="1"/>
      </rPr>
      <t xml:space="preserve">= </t>
    </r>
  </si>
  <si>
    <t>adim</t>
  </si>
  <si>
    <t>V</t>
  </si>
  <si>
    <t>dt</t>
  </si>
  <si>
    <t>Vdt</t>
  </si>
  <si>
    <t>kPa</t>
  </si>
  <si>
    <r>
      <t>g/m</t>
    </r>
    <r>
      <rPr>
        <b/>
        <vertAlign val="superscript"/>
        <sz val="12"/>
        <color theme="1"/>
        <rFont val="Georgia"/>
        <family val="1"/>
      </rPr>
      <t>2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</si>
  <si>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Vdt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</si>
</sst>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67" formatCode="0.0000"/>
    <numFmt numFmtId="168" formatCode="0.0000E+00"/>
  </numFmts>
  <fonts count="11"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vertAlign val="subscript"/>
      <sz val="12"/>
      <color theme="1"/>
      <name val="Georgia"/>
      <family val="1"/>
    </font>
    <font>
      <vertAlign val="superscript"/>
      <sz val="12"/>
      <color theme="1"/>
      <name val="Georgia"/>
      <family val="1"/>
    </font>
    <font>
      <sz val="12"/>
      <color theme="1"/>
      <name val="Symbol"/>
      <family val="1"/>
      <charset val="2"/>
    </font>
    <font>
      <sz val="12"/>
      <color theme="1"/>
      <name val="Georgia"/>
      <family val="1"/>
      <charset val="2"/>
    </font>
    <font>
      <b/>
      <sz val="12"/>
      <color theme="1"/>
      <name val="Georgia"/>
      <family val="1"/>
    </font>
    <font>
      <b/>
      <vertAlign val="superscript"/>
      <sz val="12"/>
      <color theme="1"/>
      <name val="Georgia"/>
      <family val="1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right" vertical="center"/>
    </xf>
    <xf numFmtId="0" fontId="1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right" vertical="center"/>
    </xf>
    <xf numFmtId="0" fontId="1" fillId="2" borderId="16" xfId="0" applyFont="1" applyFill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167" fontId="1" fillId="2" borderId="15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0" fontId="1" fillId="0" borderId="17" xfId="0" applyFont="1" applyBorder="1" applyAlignment="1">
      <alignment horizontal="right" vertical="center"/>
    </xf>
    <xf numFmtId="165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165" fontId="1" fillId="2" borderId="1" xfId="0" applyNumberFormat="1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2" fontId="10" fillId="2" borderId="2" xfId="0" applyNumberFormat="1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165" fontId="10" fillId="2" borderId="22" xfId="0" applyNumberFormat="1" applyFont="1" applyFill="1" applyBorder="1" applyAlignment="1">
      <alignment horizontal="center"/>
    </xf>
    <xf numFmtId="167" fontId="10" fillId="2" borderId="20" xfId="0" applyNumberFormat="1" applyFont="1" applyFill="1" applyBorder="1" applyAlignment="1">
      <alignment horizontal="center"/>
    </xf>
    <xf numFmtId="0" fontId="6" fillId="0" borderId="23" xfId="0" applyFont="1" applyBorder="1" applyAlignment="1">
      <alignment horizontal="right" vertical="center"/>
    </xf>
    <xf numFmtId="0" fontId="6" fillId="0" borderId="24" xfId="0" applyFont="1" applyBorder="1" applyAlignment="1">
      <alignment vertical="center"/>
    </xf>
    <xf numFmtId="165" fontId="1" fillId="2" borderId="18" xfId="0" applyNumberFormat="1" applyFont="1" applyFill="1" applyBorder="1" applyAlignment="1">
      <alignment horizontal="center" vertical="center"/>
    </xf>
    <xf numFmtId="165" fontId="6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zoomScale="140" zoomScaleNormal="140" workbookViewId="0"/>
  </sheetViews>
  <sheetFormatPr defaultRowHeight="21" customHeight="1"/>
  <cols>
    <col min="1" max="1" width="3.7109375" style="2" customWidth="1"/>
    <col min="2" max="2" width="9.140625" style="2"/>
    <col min="3" max="3" width="12" style="3" bestFit="1" customWidth="1"/>
    <col min="4" max="4" width="10" style="2" bestFit="1" customWidth="1"/>
    <col min="5" max="5" width="3.7109375" style="2" customWidth="1"/>
    <col min="6" max="16384" width="9.140625" style="2"/>
  </cols>
  <sheetData>
    <row r="1" spans="2:9" ht="21" customHeight="1" thickBot="1"/>
    <row r="2" spans="2:9" ht="21" customHeight="1">
      <c r="B2" s="5" t="s">
        <v>17</v>
      </c>
      <c r="C2" s="18">
        <v>1</v>
      </c>
      <c r="D2" s="6" t="s">
        <v>18</v>
      </c>
      <c r="F2" s="19" t="s">
        <v>22</v>
      </c>
      <c r="G2" s="19"/>
      <c r="H2" s="19"/>
      <c r="I2" s="19"/>
    </row>
    <row r="3" spans="2:9" ht="21" customHeight="1">
      <c r="B3" s="25" t="s">
        <v>19</v>
      </c>
      <c r="C3" s="26">
        <f>PI()*((5.5/2)^2)</f>
        <v>23.758294442772812</v>
      </c>
      <c r="D3" s="27" t="s">
        <v>20</v>
      </c>
      <c r="F3" s="19" t="s">
        <v>21</v>
      </c>
      <c r="G3" s="19"/>
      <c r="H3" s="19"/>
      <c r="I3" s="19"/>
    </row>
    <row r="4" spans="2:9" ht="21" customHeight="1">
      <c r="B4" s="25" t="s">
        <v>0</v>
      </c>
      <c r="C4" s="26">
        <v>10</v>
      </c>
      <c r="D4" s="27" t="s">
        <v>5</v>
      </c>
    </row>
    <row r="5" spans="2:9" ht="21" customHeight="1">
      <c r="B5" s="7" t="s">
        <v>2</v>
      </c>
      <c r="C5" s="4">
        <v>250</v>
      </c>
      <c r="D5" s="8" t="s">
        <v>5</v>
      </c>
    </row>
    <row r="6" spans="2:9" ht="21" customHeight="1" thickBot="1">
      <c r="B6" s="14" t="s">
        <v>3</v>
      </c>
      <c r="C6" s="15">
        <v>200</v>
      </c>
      <c r="D6" s="9" t="s">
        <v>5</v>
      </c>
    </row>
    <row r="7" spans="2:9" ht="21" customHeight="1" thickBot="1">
      <c r="B7" s="1"/>
    </row>
    <row r="8" spans="2:9" ht="21" customHeight="1">
      <c r="B8" s="5" t="s">
        <v>1</v>
      </c>
      <c r="C8" s="18">
        <v>20</v>
      </c>
      <c r="D8" s="6" t="s">
        <v>6</v>
      </c>
    </row>
    <row r="9" spans="2:9" ht="21" customHeight="1" thickBot="1">
      <c r="B9" s="10" t="s">
        <v>4</v>
      </c>
      <c r="C9" s="16">
        <v>101.325</v>
      </c>
      <c r="D9" s="11" t="s">
        <v>28</v>
      </c>
    </row>
    <row r="10" spans="2:9" ht="21" customHeight="1" thickBot="1">
      <c r="B10" s="12" t="s">
        <v>7</v>
      </c>
      <c r="C10" s="17">
        <f>1000*C9/(287.058*(C8+273.15))</f>
        <v>1.2040847588826422</v>
      </c>
      <c r="D10" s="13" t="s">
        <v>8</v>
      </c>
    </row>
    <row r="11" spans="2:9" ht="21" customHeight="1" thickBot="1"/>
    <row r="12" spans="2:9" ht="21" customHeight="1" thickBot="1">
      <c r="B12" s="39" t="s">
        <v>9</v>
      </c>
      <c r="C12" s="42">
        <v>13.4</v>
      </c>
      <c r="D12" s="40" t="s">
        <v>29</v>
      </c>
      <c r="F12" s="19" t="s">
        <v>14</v>
      </c>
      <c r="G12" s="19"/>
      <c r="H12" s="19"/>
      <c r="I12" s="19"/>
    </row>
    <row r="13" spans="2:9" ht="21" customHeight="1">
      <c r="B13" s="23" t="s">
        <v>11</v>
      </c>
      <c r="C13" s="41">
        <f xml:space="preserve"> 1000*(C10/2)*(1/C6 - 1/C5)/(C12/1000)</f>
        <v>44.928535779203067</v>
      </c>
      <c r="D13" s="24" t="s">
        <v>12</v>
      </c>
      <c r="F13" s="19" t="s">
        <v>15</v>
      </c>
      <c r="G13" s="19"/>
      <c r="H13" s="19"/>
      <c r="I13" s="19"/>
    </row>
    <row r="14" spans="2:9" ht="21" customHeight="1">
      <c r="B14" s="23" t="s">
        <v>13</v>
      </c>
      <c r="C14" s="28">
        <f>C4/(C13/1000)</f>
        <v>222.5756932997779</v>
      </c>
      <c r="D14" s="24" t="s">
        <v>5</v>
      </c>
      <c r="F14" s="19" t="s">
        <v>16</v>
      </c>
      <c r="G14" s="19"/>
      <c r="H14" s="19"/>
      <c r="I14" s="19"/>
    </row>
    <row r="15" spans="2:9" ht="21" customHeight="1" thickBot="1">
      <c r="B15" s="21" t="s">
        <v>23</v>
      </c>
      <c r="C15" s="29">
        <f xml:space="preserve"> (0.001*C2)/((C12/1000)*(C3/1000000))</f>
        <v>3141.0868255462256</v>
      </c>
      <c r="D15" s="22" t="s">
        <v>24</v>
      </c>
    </row>
  </sheetData>
  <mergeCells count="5">
    <mergeCell ref="F3:I3"/>
    <mergeCell ref="F2:I2"/>
    <mergeCell ref="F12:I12"/>
    <mergeCell ref="F13:I13"/>
    <mergeCell ref="F14:I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FAB1-C90C-4765-9187-FFD663F9509F}">
  <dimension ref="A1:F42"/>
  <sheetViews>
    <sheetView zoomScale="80" zoomScaleNormal="80" workbookViewId="0"/>
  </sheetViews>
  <sheetFormatPr defaultRowHeight="15"/>
  <cols>
    <col min="1" max="1" width="6.85546875" style="20" customWidth="1"/>
    <col min="2" max="2" width="11.85546875" style="20" customWidth="1"/>
    <col min="3" max="5" width="14.7109375" style="20" customWidth="1"/>
    <col min="6" max="6" width="11" style="20" bestFit="1" customWidth="1"/>
    <col min="7" max="16384" width="9.140625" style="20"/>
  </cols>
  <sheetData>
    <row r="1" spans="1:6" ht="15.75" thickBot="1">
      <c r="B1" s="20" t="s">
        <v>25</v>
      </c>
      <c r="C1" s="20" t="s">
        <v>10</v>
      </c>
      <c r="D1" s="20" t="s">
        <v>26</v>
      </c>
      <c r="E1" s="20" t="s">
        <v>27</v>
      </c>
      <c r="F1" s="34" t="s">
        <v>30</v>
      </c>
    </row>
    <row r="2" spans="1:6" ht="19.5" thickBot="1">
      <c r="A2" s="36">
        <v>0</v>
      </c>
      <c r="B2" s="37">
        <f>Estimation!C5</f>
        <v>250</v>
      </c>
      <c r="C2" s="38">
        <v>0</v>
      </c>
      <c r="F2" s="30">
        <v>0</v>
      </c>
    </row>
    <row r="3" spans="1:6">
      <c r="A3" s="20">
        <v>1</v>
      </c>
      <c r="B3" s="31">
        <f>$B$2+A3*($B$42-$B$2)/$A$42</f>
        <v>248.75</v>
      </c>
      <c r="C3" s="33">
        <f>(Estimation!$C$10/(Estimation!$C$12/1000)/2)*(1/B3 - 1/$B$2)</f>
        <v>9.0308614631565403E-4</v>
      </c>
      <c r="D3" s="32">
        <f t="shared" ref="D3" si="0">C3-C2</f>
        <v>9.0308614631565403E-4</v>
      </c>
      <c r="E3" s="32">
        <f>B3*D3</f>
        <v>0.22464267889601894</v>
      </c>
      <c r="F3" s="30">
        <f>F2+E3</f>
        <v>0.22464267889601894</v>
      </c>
    </row>
    <row r="4" spans="1:6">
      <c r="A4" s="20">
        <v>2</v>
      </c>
      <c r="B4" s="31">
        <f t="shared" ref="B4:B41" si="1">$B$2+A4*($B$42-$B$2)/$A$42</f>
        <v>247.5</v>
      </c>
      <c r="C4" s="33">
        <f>(Estimation!$C$10/(Estimation!$C$12/1000)/2)*(1/B4 - 1/$B$2)</f>
        <v>1.8152943749172917E-3</v>
      </c>
      <c r="D4" s="32">
        <f t="shared" ref="D4" si="2">C4-C3</f>
        <v>9.1220822860163769E-4</v>
      </c>
      <c r="E4" s="32">
        <f t="shared" ref="E4:E42" si="3">B4*D4</f>
        <v>0.22577153657890534</v>
      </c>
      <c r="F4" s="30">
        <f t="shared" ref="F4:F42" si="4">F3+E4</f>
        <v>0.45041421547492427</v>
      </c>
    </row>
    <row r="5" spans="1:6">
      <c r="A5" s="20">
        <v>3</v>
      </c>
      <c r="B5" s="31">
        <f t="shared" si="1"/>
        <v>246.25</v>
      </c>
      <c r="C5" s="33">
        <f>(Estimation!$C$10/(Estimation!$C$12/1000)/2)*(1/B5 - 1/$B$2)</f>
        <v>2.7367636007636438E-3</v>
      </c>
      <c r="D5" s="32">
        <f t="shared" ref="D5" si="5">C5-C4</f>
        <v>9.214692258463521E-4</v>
      </c>
      <c r="E5" s="32">
        <f t="shared" si="3"/>
        <v>0.2269117968646642</v>
      </c>
      <c r="F5" s="30">
        <f t="shared" si="4"/>
        <v>0.67732601233958845</v>
      </c>
    </row>
    <row r="6" spans="1:6">
      <c r="A6" s="20">
        <v>4</v>
      </c>
      <c r="B6" s="31">
        <f t="shared" si="1"/>
        <v>245</v>
      </c>
      <c r="C6" s="33">
        <f>(Estimation!$C$10/(Estimation!$C$12/1000)/2)*(1/B6 - 1/$B$2)</f>
        <v>3.6676355738125082E-3</v>
      </c>
      <c r="D6" s="32">
        <f t="shared" ref="D6" si="6">C6-C5</f>
        <v>9.3087197304886436E-4</v>
      </c>
      <c r="E6" s="32">
        <f t="shared" si="3"/>
        <v>0.22806363339697178</v>
      </c>
      <c r="F6" s="30">
        <f t="shared" si="4"/>
        <v>0.90538964573656022</v>
      </c>
    </row>
    <row r="7" spans="1:6">
      <c r="A7" s="20">
        <v>5</v>
      </c>
      <c r="B7" s="31">
        <f t="shared" si="1"/>
        <v>243.75</v>
      </c>
      <c r="C7" s="33">
        <f>(Estimation!$C$10/(Estimation!$C$12/1000)/2)*(1/B7 - 1/$B$2)</f>
        <v>4.6080549517131314E-3</v>
      </c>
      <c r="D7" s="32">
        <f t="shared" ref="D7" si="7">C7-C6</f>
        <v>9.4041937790062318E-4</v>
      </c>
      <c r="E7" s="32">
        <f t="shared" si="3"/>
        <v>0.22922722336327689</v>
      </c>
      <c r="F7" s="30">
        <f t="shared" si="4"/>
        <v>1.1346168690998371</v>
      </c>
    </row>
    <row r="8" spans="1:6">
      <c r="A8" s="20">
        <v>6</v>
      </c>
      <c r="B8" s="31">
        <f t="shared" si="1"/>
        <v>242.5</v>
      </c>
      <c r="C8" s="33">
        <f>(Estimation!$C$10/(Estimation!$C$12/1000)/2)*(1/B8 - 1/$B$2)</f>
        <v>5.5581693747467718E-3</v>
      </c>
      <c r="D8" s="32">
        <f t="shared" ref="D8" si="8">C8-C7</f>
        <v>9.501144230336404E-4</v>
      </c>
      <c r="E8" s="32">
        <f t="shared" si="3"/>
        <v>0.23040274758565779</v>
      </c>
      <c r="F8" s="30">
        <f t="shared" si="4"/>
        <v>1.3650196166854949</v>
      </c>
    </row>
    <row r="9" spans="1:6">
      <c r="A9" s="20">
        <v>7</v>
      </c>
      <c r="B9" s="31">
        <f t="shared" si="1"/>
        <v>241.25</v>
      </c>
      <c r="C9" s="33">
        <f>(Estimation!$C$10/(Estimation!$C$12/1000)/2)*(1/B9 - 1/$B$2)</f>
        <v>6.5181295430968055E-3</v>
      </c>
      <c r="D9" s="32">
        <f t="shared" ref="D9" si="9">C9-C8</f>
        <v>9.5996016835003372E-4</v>
      </c>
      <c r="E9" s="32">
        <f t="shared" si="3"/>
        <v>0.23159039061444564</v>
      </c>
      <c r="F9" s="30">
        <f t="shared" si="4"/>
        <v>1.5966100072999405</v>
      </c>
    </row>
    <row r="10" spans="1:6">
      <c r="A10" s="20">
        <v>8</v>
      </c>
      <c r="B10" s="31">
        <f t="shared" si="1"/>
        <v>240</v>
      </c>
      <c r="C10" s="33">
        <f>(Estimation!$C$10/(Estimation!$C$12/1000)/2)*(1/B10 - 1/$B$2)</f>
        <v>7.4880892965338381E-3</v>
      </c>
      <c r="D10" s="32">
        <f t="shared" ref="D10" si="10">C10-C9</f>
        <v>9.6995975343703265E-4</v>
      </c>
      <c r="E10" s="32">
        <f t="shared" si="3"/>
        <v>0.23279034082488784</v>
      </c>
      <c r="F10" s="30">
        <f t="shared" si="4"/>
        <v>1.8294003481248284</v>
      </c>
    </row>
    <row r="11" spans="1:6">
      <c r="A11" s="20">
        <v>9</v>
      </c>
      <c r="B11" s="31">
        <f t="shared" si="1"/>
        <v>238.75</v>
      </c>
      <c r="C11" s="33">
        <f>(Estimation!$C$10/(Estimation!$C$12/1000)/2)*(1/B11 - 1/$B$2)</f>
        <v>8.4682056966037342E-3</v>
      </c>
      <c r="D11" s="32">
        <f t="shared" ref="D11" si="11">C11-C10</f>
        <v>9.8011640006989611E-4</v>
      </c>
      <c r="E11" s="32">
        <f t="shared" si="3"/>
        <v>0.23400279051668771</v>
      </c>
      <c r="F11" s="30">
        <f t="shared" si="4"/>
        <v>2.0634031386415161</v>
      </c>
    </row>
    <row r="12" spans="1:6">
      <c r="A12" s="20">
        <v>10</v>
      </c>
      <c r="B12" s="31">
        <f t="shared" si="1"/>
        <v>237.5</v>
      </c>
      <c r="C12" s="33">
        <f>(Estimation!$C$10/(Estimation!$C$12/1000)/2)*(1/B12 - 1/$B$2)</f>
        <v>9.4586391114111646E-3</v>
      </c>
      <c r="D12" s="32">
        <f t="shared" ref="D12" si="12">C12-C11</f>
        <v>9.9043341480743036E-4</v>
      </c>
      <c r="E12" s="32">
        <f t="shared" si="3"/>
        <v>0.2352279360167647</v>
      </c>
      <c r="F12" s="30">
        <f t="shared" si="4"/>
        <v>2.2986310746582808</v>
      </c>
    </row>
    <row r="13" spans="1:6">
      <c r="A13" s="20">
        <v>11</v>
      </c>
      <c r="B13" s="31">
        <f t="shared" si="1"/>
        <v>236.25</v>
      </c>
      <c r="C13" s="33">
        <f>(Estimation!$C$10/(Estimation!$C$12/1000)/2)*(1/B13 - 1/$B$2)</f>
        <v>1.0459553303094903E-2</v>
      </c>
      <c r="D13" s="32">
        <f t="shared" ref="D13" si="13">C13-C12</f>
        <v>1.0009141916837386E-3</v>
      </c>
      <c r="E13" s="32">
        <f t="shared" si="3"/>
        <v>0.23646597778528325</v>
      </c>
      <c r="F13" s="30">
        <f t="shared" si="4"/>
        <v>2.5350970524435641</v>
      </c>
    </row>
    <row r="14" spans="1:6">
      <c r="A14" s="20">
        <v>12</v>
      </c>
      <c r="B14" s="31">
        <f t="shared" si="1"/>
        <v>235</v>
      </c>
      <c r="C14" s="33">
        <f>(Estimation!$C$10/(Estimation!$C$12/1000)/2)*(1/B14 - 1/$B$2)</f>
        <v>1.1471115518094399E-2</v>
      </c>
      <c r="D14" s="32">
        <f t="shared" ref="D14" si="14">C14-C13</f>
        <v>1.0115622149994962E-3</v>
      </c>
      <c r="E14" s="32">
        <f t="shared" si="3"/>
        <v>0.23771712052488161</v>
      </c>
      <c r="F14" s="30">
        <f t="shared" si="4"/>
        <v>2.7728141729684457</v>
      </c>
    </row>
    <row r="15" spans="1:6">
      <c r="A15" s="20">
        <v>13</v>
      </c>
      <c r="B15" s="31">
        <f t="shared" si="1"/>
        <v>233.75</v>
      </c>
      <c r="C15" s="33">
        <f>(Estimation!$C$10/(Estimation!$C$12/1000)/2)*(1/B15 - 1/$B$2)</f>
        <v>1.2493496580313153E-2</v>
      </c>
      <c r="D15" s="32">
        <f t="shared" ref="D15" si="15">C15-C14</f>
        <v>1.0223810622187537E-3</v>
      </c>
      <c r="E15" s="32">
        <f t="shared" si="3"/>
        <v>0.23898157329363368</v>
      </c>
      <c r="F15" s="30">
        <f t="shared" si="4"/>
        <v>3.0117957462620795</v>
      </c>
    </row>
    <row r="16" spans="1:6">
      <c r="A16" s="20">
        <v>14</v>
      </c>
      <c r="B16" s="31">
        <f t="shared" si="1"/>
        <v>232.5</v>
      </c>
      <c r="C16" s="33">
        <f>(Estimation!$C$10/(Estimation!$C$12/1000)/2)*(1/B16 - 1/$B$2)</f>
        <v>1.3526870987286941E-2</v>
      </c>
      <c r="D16" s="32">
        <f t="shared" ref="D16" si="16">C16-C15</f>
        <v>1.0333744069737881E-3</v>
      </c>
      <c r="E16" s="32">
        <f t="shared" si="3"/>
        <v>0.24025954962140572</v>
      </c>
      <c r="F16" s="30">
        <f t="shared" si="4"/>
        <v>3.2520552958834852</v>
      </c>
    </row>
    <row r="17" spans="1:6">
      <c r="A17" s="20">
        <v>15</v>
      </c>
      <c r="B17" s="31">
        <f t="shared" si="1"/>
        <v>231.25</v>
      </c>
      <c r="C17" s="33">
        <f>(Estimation!$C$10/(Estimation!$C$12/1000)/2)*(1/B17 - 1/$B$2)</f>
        <v>1.4571417009471264E-2</v>
      </c>
      <c r="D17" s="32">
        <f t="shared" ref="D17" si="17">C17-C16</f>
        <v>1.0445460221843225E-3</v>
      </c>
      <c r="E17" s="32">
        <f t="shared" si="3"/>
        <v>0.24155126763012458</v>
      </c>
      <c r="F17" s="30">
        <f t="shared" si="4"/>
        <v>3.4936065635136098</v>
      </c>
    </row>
    <row r="18" spans="1:6">
      <c r="A18" s="20">
        <v>16</v>
      </c>
      <c r="B18" s="31">
        <f t="shared" si="1"/>
        <v>230</v>
      </c>
      <c r="C18" s="33">
        <f>(Estimation!$C$10/(Estimation!$C$12/1000)/2)*(1/B18 - 1/$B$2)</f>
        <v>1.5627316792766282E-2</v>
      </c>
      <c r="D18" s="32">
        <f t="shared" ref="D18" si="18">C18-C17</f>
        <v>1.0558997832950182E-3</v>
      </c>
      <c r="E18" s="32">
        <f t="shared" si="3"/>
        <v>0.24285695015785419</v>
      </c>
      <c r="F18" s="30">
        <f t="shared" si="4"/>
        <v>3.7364635136714641</v>
      </c>
    </row>
    <row r="19" spans="1:6">
      <c r="A19" s="20">
        <v>17</v>
      </c>
      <c r="B19" s="31">
        <f t="shared" si="1"/>
        <v>228.75</v>
      </c>
      <c r="C19" s="33">
        <f>(Estimation!$C$10/(Estimation!$C$12/1000)/2)*(1/B19 - 1/$B$2)</f>
        <v>1.6694756464403323E-2</v>
      </c>
      <c r="D19" s="32">
        <f t="shared" ref="D19" si="19">C19-C18</f>
        <v>1.067439671637041E-3</v>
      </c>
      <c r="E19" s="32">
        <f t="shared" si="3"/>
        <v>0.24417682488697312</v>
      </c>
      <c r="F19" s="30">
        <f t="shared" si="4"/>
        <v>3.9806403385584375</v>
      </c>
    </row>
    <row r="20" spans="1:6">
      <c r="A20" s="20">
        <v>18</v>
      </c>
      <c r="B20" s="31">
        <f t="shared" si="1"/>
        <v>227.5</v>
      </c>
      <c r="C20" s="33">
        <f>(Estimation!$C$10/(Estimation!$C$12/1000)/2)*(1/B20 - 1/$B$2)</f>
        <v>1.7773926242322088E-2</v>
      </c>
      <c r="D20" s="32">
        <f t="shared" ref="D20" si="20">C20-C19</f>
        <v>1.0791697779187655E-3</v>
      </c>
      <c r="E20" s="32">
        <f t="shared" si="3"/>
        <v>0.24551112447651915</v>
      </c>
      <c r="F20" s="30">
        <f t="shared" si="4"/>
        <v>4.2261514630349568</v>
      </c>
    </row>
    <row r="21" spans="1:6">
      <c r="A21" s="20">
        <v>19</v>
      </c>
      <c r="B21" s="31">
        <f t="shared" si="1"/>
        <v>226.25</v>
      </c>
      <c r="C21" s="33">
        <f>(Estimation!$C$10/(Estimation!$C$12/1000)/2)*(1/B21 - 1/$B$2)</f>
        <v>1.8865020548173676E-2</v>
      </c>
      <c r="D21" s="32">
        <f t="shared" ref="D21" si="21">C21-C20</f>
        <v>1.0910943058515879E-3</v>
      </c>
      <c r="E21" s="32">
        <f t="shared" si="3"/>
        <v>0.24686008669892176</v>
      </c>
      <c r="F21" s="30">
        <f t="shared" si="4"/>
        <v>4.4730115497338785</v>
      </c>
    </row>
    <row r="22" spans="1:6">
      <c r="A22" s="20">
        <v>20</v>
      </c>
      <c r="B22" s="31">
        <f t="shared" si="1"/>
        <v>225</v>
      </c>
      <c r="C22" s="33">
        <f>(Estimation!$C$10/(Estimation!$C$12/1000)/2)*(1/B22 - 1/$B$2)</f>
        <v>1.9968238124090248E-2</v>
      </c>
      <c r="D22" s="32">
        <f t="shared" ref="D22" si="22">C22-C21</f>
        <v>1.1032175759165715E-3</v>
      </c>
      <c r="E22" s="32">
        <f t="shared" si="3"/>
        <v>0.24822395458122859</v>
      </c>
      <c r="F22" s="30">
        <f t="shared" si="4"/>
        <v>4.7212355043151071</v>
      </c>
    </row>
    <row r="23" spans="1:6">
      <c r="A23" s="20">
        <v>21</v>
      </c>
      <c r="B23" s="31">
        <f t="shared" si="1"/>
        <v>223.75</v>
      </c>
      <c r="C23" s="33">
        <f>(Estimation!$C$10/(Estimation!$C$12/1000)/2)*(1/B23 - 1/$B$2)</f>
        <v>2.1083782153369018E-2</v>
      </c>
      <c r="D23" s="32">
        <f t="shared" ref="D23" si="23">C23-C22</f>
        <v>1.1155440292787699E-3</v>
      </c>
      <c r="E23" s="32">
        <f t="shared" si="3"/>
        <v>0.24960297655112479</v>
      </c>
      <c r="F23" s="30">
        <f t="shared" si="4"/>
        <v>4.9708384808662318</v>
      </c>
    </row>
    <row r="24" spans="1:6">
      <c r="A24" s="20">
        <v>22</v>
      </c>
      <c r="B24" s="31">
        <f t="shared" si="1"/>
        <v>222.5</v>
      </c>
      <c r="C24" s="33">
        <f>(Estimation!$C$10/(Estimation!$C$12/1000)/2)*(1/B24 - 1/$B$2)</f>
        <v>2.2211860385224002E-2</v>
      </c>
      <c r="D24" s="32">
        <f t="shared" ref="D24" si="24">C24-C23</f>
        <v>1.1280782318549842E-3</v>
      </c>
      <c r="E24" s="32">
        <f t="shared" si="3"/>
        <v>0.25099740658773401</v>
      </c>
      <c r="F24" s="30">
        <f t="shared" si="4"/>
        <v>5.2218358874539659</v>
      </c>
    </row>
    <row r="25" spans="1:6">
      <c r="A25" s="20">
        <v>23</v>
      </c>
      <c r="B25" s="31">
        <f t="shared" si="1"/>
        <v>221.25</v>
      </c>
      <c r="C25" s="33">
        <f>(Estimation!$C$10/(Estimation!$C$12/1000)/2)*(1/B25 - 1/$B$2)</f>
        <v>2.3352685263766569E-2</v>
      </c>
      <c r="D25" s="32">
        <f t="shared" ref="D25" si="25">C25-C24</f>
        <v>1.1408248785425672E-3</v>
      </c>
      <c r="E25" s="32">
        <f t="shared" si="3"/>
        <v>0.252407504377543</v>
      </c>
      <c r="F25" s="30">
        <f t="shared" si="4"/>
        <v>5.474243391831509</v>
      </c>
    </row>
    <row r="26" spans="1:6">
      <c r="A26" s="20">
        <v>24</v>
      </c>
      <c r="B26" s="31">
        <f t="shared" si="1"/>
        <v>220</v>
      </c>
      <c r="C26" s="33">
        <f>(Estimation!$C$10/(Estimation!$C$12/1000)/2)*(1/B26 - 1/$B$2)</f>
        <v>2.4506474061383478E-2</v>
      </c>
      <c r="D26" s="32">
        <f t="shared" ref="D26" si="26">C26-C25</f>
        <v>1.1537887976169094E-3</v>
      </c>
      <c r="E26" s="32">
        <f t="shared" si="3"/>
        <v>0.25383353547572007</v>
      </c>
      <c r="F26" s="30">
        <f t="shared" si="4"/>
        <v>5.7280769273072289</v>
      </c>
    </row>
    <row r="27" spans="1:6">
      <c r="A27" s="20">
        <v>25</v>
      </c>
      <c r="B27" s="31">
        <f t="shared" si="1"/>
        <v>218.75</v>
      </c>
      <c r="C27" s="33">
        <f>(Estimation!$C$10/(Estimation!$C$12/1000)/2)*(1/B27 - 1/$B$2)</f>
        <v>2.5673449016687479E-2</v>
      </c>
      <c r="D27" s="32">
        <f t="shared" ref="D27" si="27">C27-C26</f>
        <v>1.1669749553040003E-3</v>
      </c>
      <c r="E27" s="32">
        <f t="shared" si="3"/>
        <v>0.25527577147275005</v>
      </c>
      <c r="F27" s="30">
        <f t="shared" si="4"/>
        <v>5.9833526987799788</v>
      </c>
    </row>
    <row r="28" spans="1:6">
      <c r="A28" s="20">
        <v>26</v>
      </c>
      <c r="B28" s="31">
        <f t="shared" si="1"/>
        <v>217.5</v>
      </c>
      <c r="C28" s="33">
        <f>(Estimation!$C$10/(Estimation!$C$12/1000)/2)*(1/B28 - 1/$B$2)</f>
        <v>2.6853837477224814E-2</v>
      </c>
      <c r="D28" s="32">
        <f t="shared" ref="D28" si="28">C28-C27</f>
        <v>1.1803884605373349E-3</v>
      </c>
      <c r="E28" s="32">
        <f t="shared" si="3"/>
        <v>0.25673449016687033</v>
      </c>
      <c r="F28" s="30">
        <f t="shared" si="4"/>
        <v>6.2400871889468492</v>
      </c>
    </row>
    <row r="29" spans="1:6">
      <c r="A29" s="20">
        <v>27</v>
      </c>
      <c r="B29" s="31">
        <f t="shared" si="1"/>
        <v>216.25</v>
      </c>
      <c r="C29" s="33">
        <f>(Estimation!$C$10/(Estimation!$C$12/1000)/2)*(1/B29 - 1/$B$2)</f>
        <v>2.804787204713256E-2</v>
      </c>
      <c r="D29" s="32">
        <f t="shared" ref="D29" si="29">C29-C28</f>
        <v>1.1940345699077461E-3</v>
      </c>
      <c r="E29" s="32">
        <f t="shared" si="3"/>
        <v>0.25820997574255011</v>
      </c>
      <c r="F29" s="30">
        <f t="shared" si="4"/>
        <v>6.498297164689399</v>
      </c>
    </row>
    <row r="30" spans="1:6">
      <c r="A30" s="20">
        <v>28</v>
      </c>
      <c r="B30" s="31">
        <f t="shared" si="1"/>
        <v>215</v>
      </c>
      <c r="C30" s="33">
        <f>(Estimation!$C$10/(Estimation!$C$12/1000)/2)*(1/B30 - 1/$B$2)</f>
        <v>2.9255790739946178E-2</v>
      </c>
      <c r="D30" s="32">
        <f t="shared" ref="D30" si="30">C30-C29</f>
        <v>1.2079186928136178E-3</v>
      </c>
      <c r="E30" s="32">
        <f t="shared" si="3"/>
        <v>0.2597025189549278</v>
      </c>
      <c r="F30" s="30">
        <f t="shared" si="4"/>
        <v>6.7579996836443268</v>
      </c>
    </row>
    <row r="31" spans="1:6">
      <c r="A31" s="20">
        <v>29</v>
      </c>
      <c r="B31" s="31">
        <f t="shared" si="1"/>
        <v>213.75</v>
      </c>
      <c r="C31" s="33">
        <f>(Estimation!$C$10/(Estimation!$C$12/1000)/2)*(1/B31 - 1/$B$2)</f>
        <v>3.0477837136769333E-2</v>
      </c>
      <c r="D31" s="32">
        <f t="shared" ref="D31" si="31">C31-C30</f>
        <v>1.2220463968231551E-3</v>
      </c>
      <c r="E31" s="32">
        <f t="shared" si="3"/>
        <v>0.26121241732094941</v>
      </c>
      <c r="F31" s="30">
        <f t="shared" si="4"/>
        <v>7.0192121009652766</v>
      </c>
    </row>
    <row r="32" spans="1:6">
      <c r="A32" s="20">
        <v>30</v>
      </c>
      <c r="B32" s="31">
        <f t="shared" si="1"/>
        <v>212.5</v>
      </c>
      <c r="C32" s="33">
        <f>(Estimation!$C$10/(Estimation!$C$12/1000)/2)*(1/B32 - 1/$B$2)</f>
        <v>3.1714260550025672E-2</v>
      </c>
      <c r="D32" s="32">
        <f t="shared" ref="D32" si="32">C32-C31</f>
        <v>1.2364234132563393E-3</v>
      </c>
      <c r="E32" s="32">
        <f t="shared" si="3"/>
        <v>0.26273997531697207</v>
      </c>
      <c r="F32" s="30">
        <f t="shared" si="4"/>
        <v>7.2819520762822485</v>
      </c>
    </row>
    <row r="33" spans="1:6">
      <c r="A33" s="20">
        <v>31</v>
      </c>
      <c r="B33" s="31">
        <f t="shared" si="1"/>
        <v>211.25</v>
      </c>
      <c r="C33" s="33">
        <f>(Estimation!$C$10/(Estimation!$C$12/1000)/2)*(1/B33 - 1/$B$2)</f>
        <v>3.2965316193024737E-2</v>
      </c>
      <c r="D33" s="32">
        <f t="shared" ref="D33" si="33">C33-C32</f>
        <v>1.2510556429990646E-3</v>
      </c>
      <c r="E33" s="32">
        <f t="shared" si="3"/>
        <v>0.26428550458355238</v>
      </c>
      <c r="F33" s="30">
        <f t="shared" si="4"/>
        <v>7.5462375808658013</v>
      </c>
    </row>
    <row r="34" spans="1:6">
      <c r="A34" s="20">
        <v>32</v>
      </c>
      <c r="B34" s="31">
        <f t="shared" si="1"/>
        <v>210</v>
      </c>
      <c r="C34" s="33">
        <f>(Estimation!$C$10/(Estimation!$C$12/1000)/2)*(1/B34 - 1/$B$2)</f>
        <v>3.4231265355583303E-2</v>
      </c>
      <c r="D34" s="32">
        <f t="shared" ref="D34" si="34">C34-C33</f>
        <v>1.2659491625585662E-3</v>
      </c>
      <c r="E34" s="32">
        <f t="shared" si="3"/>
        <v>0.26584932413729889</v>
      </c>
      <c r="F34" s="30">
        <f t="shared" si="4"/>
        <v>7.8120869050030999</v>
      </c>
    </row>
    <row r="35" spans="1:6">
      <c r="A35" s="20">
        <v>33</v>
      </c>
      <c r="B35" s="31">
        <f t="shared" si="1"/>
        <v>208.75</v>
      </c>
      <c r="C35" s="33">
        <f>(Estimation!$C$10/(Estimation!$C$12/1000)/2)*(1/B35 - 1/$B$2)</f>
        <v>3.5512375585956907E-2</v>
      </c>
      <c r="D35" s="32">
        <f t="shared" ref="D35" si="35">C35-C34</f>
        <v>1.2811102303736041E-3</v>
      </c>
      <c r="E35" s="32">
        <f t="shared" si="3"/>
        <v>0.26743176059048984</v>
      </c>
      <c r="F35" s="30">
        <f t="shared" si="4"/>
        <v>8.0795186655935893</v>
      </c>
    </row>
    <row r="36" spans="1:6">
      <c r="A36" s="20">
        <v>34</v>
      </c>
      <c r="B36" s="31">
        <f t="shared" si="1"/>
        <v>207.5</v>
      </c>
      <c r="C36" s="33">
        <f>(Estimation!$C$10/(Estimation!$C$12/1000)/2)*(1/B36 - 1/$B$2)</f>
        <v>3.6808920879347104E-2</v>
      </c>
      <c r="D36" s="32">
        <f t="shared" ref="D36" si="36">C36-C35</f>
        <v>1.2965452933901972E-3</v>
      </c>
      <c r="E36" s="32">
        <f t="shared" si="3"/>
        <v>0.26903314837846592</v>
      </c>
      <c r="F36" s="30">
        <f t="shared" si="4"/>
        <v>8.3485518139720547</v>
      </c>
    </row>
    <row r="37" spans="1:6">
      <c r="A37" s="20">
        <v>35</v>
      </c>
      <c r="B37" s="31">
        <f t="shared" si="1"/>
        <v>206.25</v>
      </c>
      <c r="C37" s="33">
        <f>(Estimation!$C$10/(Estimation!$C$12/1000)/2)*(1/B37 - 1/$B$2)</f>
        <v>3.8121181873263202E-2</v>
      </c>
      <c r="D37" s="32">
        <f t="shared" ref="D37" si="37">C37-C36</f>
        <v>1.3122609939160979E-3</v>
      </c>
      <c r="E37" s="32">
        <f t="shared" si="3"/>
        <v>0.27065382999519516</v>
      </c>
      <c r="F37" s="30">
        <f t="shared" si="4"/>
        <v>8.6192056439672502</v>
      </c>
    </row>
    <row r="38" spans="1:6">
      <c r="A38" s="20">
        <v>36</v>
      </c>
      <c r="B38" s="31">
        <f t="shared" si="1"/>
        <v>205</v>
      </c>
      <c r="C38" s="33">
        <f>(Estimation!$C$10/(Estimation!$C$12/1000)/2)*(1/B38 - 1/$B$2)</f>
        <v>3.9449446050031957E-2</v>
      </c>
      <c r="D38" s="32">
        <f t="shared" ref="D38" si="38">C38-C37</f>
        <v>1.328264176768755E-3</v>
      </c>
      <c r="E38" s="32">
        <f t="shared" si="3"/>
        <v>0.27229415623759479</v>
      </c>
      <c r="F38" s="30">
        <f t="shared" si="4"/>
        <v>8.8914998002048442</v>
      </c>
    </row>
    <row r="39" spans="1:6">
      <c r="A39" s="20">
        <v>37</v>
      </c>
      <c r="B39" s="31">
        <f t="shared" si="1"/>
        <v>203.75</v>
      </c>
      <c r="C39" s="33">
        <f>(Estimation!$C$10/(Estimation!$C$12/1000)/2)*(1/B39 - 1/$B$2)</f>
        <v>4.0794007946761073E-2</v>
      </c>
      <c r="D39" s="32">
        <f t="shared" ref="D39" si="39">C39-C38</f>
        <v>1.3445618967291156E-3</v>
      </c>
      <c r="E39" s="32">
        <f t="shared" si="3"/>
        <v>0.2739544864585573</v>
      </c>
      <c r="F39" s="30">
        <f t="shared" si="4"/>
        <v>9.165454286663401</v>
      </c>
    </row>
    <row r="40" spans="1:6">
      <c r="A40" s="20">
        <v>38</v>
      </c>
      <c r="B40" s="31">
        <f t="shared" si="1"/>
        <v>202.5</v>
      </c>
      <c r="C40" s="33">
        <f>(Estimation!$C$10/(Estimation!$C$12/1000)/2)*(1/B40 - 1/$B$2)</f>
        <v>4.2155169373079414E-2</v>
      </c>
      <c r="D40" s="32">
        <f t="shared" ref="D40" si="40">C40-C39</f>
        <v>1.3611614263183414E-3</v>
      </c>
      <c r="E40" s="32">
        <f t="shared" si="3"/>
        <v>0.27563518882946414</v>
      </c>
      <c r="F40" s="30">
        <f t="shared" si="4"/>
        <v>9.4410894754928645</v>
      </c>
    </row>
    <row r="41" spans="1:6" ht="15.75" thickBot="1">
      <c r="A41" s="20">
        <v>39</v>
      </c>
      <c r="B41" s="31">
        <f t="shared" si="1"/>
        <v>201.25</v>
      </c>
      <c r="C41" s="33">
        <f>(Estimation!$C$10/(Estimation!$C$12/1000)/2)*(1/B41 - 1/$B$2)</f>
        <v>4.3533239636991794E-2</v>
      </c>
      <c r="D41" s="32">
        <f t="shared" ref="D41" si="41">C41-C40</f>
        <v>1.3780702639123801E-3</v>
      </c>
      <c r="E41" s="32">
        <f t="shared" si="3"/>
        <v>0.27733664061236651</v>
      </c>
      <c r="F41" s="30">
        <f t="shared" si="4"/>
        <v>9.7184261161052312</v>
      </c>
    </row>
    <row r="42" spans="1:6" ht="19.5" thickBot="1">
      <c r="A42" s="36">
        <v>40</v>
      </c>
      <c r="B42" s="37">
        <f>Estimation!C6</f>
        <v>200</v>
      </c>
      <c r="C42" s="38">
        <f>(Estimation!$C$10/(Estimation!$C$12/1000)/2)*(1/B42 - 1/$B$2)</f>
        <v>4.4928535779203069E-2</v>
      </c>
      <c r="D42" s="32">
        <f t="shared" ref="D42" si="42">C42-C41</f>
        <v>1.3952961422112747E-3</v>
      </c>
      <c r="E42" s="32">
        <f t="shared" si="3"/>
        <v>0.27905922844225495</v>
      </c>
      <c r="F42" s="35">
        <f t="shared" si="4"/>
        <v>9.9974853445474867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Estimation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Maia Rocha</dc:creator>
  <cp:lastModifiedBy>Marcelo Maia Rocha</cp:lastModifiedBy>
  <dcterms:created xsi:type="dcterms:W3CDTF">2015-06-05T18:19:34Z</dcterms:created>
  <dcterms:modified xsi:type="dcterms:W3CDTF">2021-10-05T12:31:32Z</dcterms:modified>
</cp:coreProperties>
</file>