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S52" i="1" l="1"/>
  <c r="S51" i="1"/>
  <c r="S50" i="1"/>
  <c r="X44" i="1"/>
  <c r="X43" i="1"/>
  <c r="X42" i="1"/>
  <c r="W44" i="1"/>
  <c r="W43" i="1"/>
  <c r="W42" i="1"/>
  <c r="V44" i="1"/>
  <c r="V43" i="1"/>
  <c r="V42" i="1"/>
  <c r="U45" i="1"/>
  <c r="U44" i="1"/>
  <c r="U43" i="1"/>
  <c r="U42" i="1"/>
  <c r="T47" i="1"/>
  <c r="T45" i="1"/>
  <c r="T44" i="1"/>
  <c r="T43" i="1"/>
  <c r="T42" i="1"/>
  <c r="S48" i="1"/>
  <c r="S45" i="1"/>
  <c r="S44" i="1"/>
  <c r="S43" i="1"/>
  <c r="S42" i="1"/>
  <c r="Y37" i="1"/>
  <c r="T37" i="1"/>
  <c r="U37" i="1"/>
  <c r="V37" i="1"/>
  <c r="W37" i="1"/>
  <c r="X37" i="1"/>
  <c r="S37" i="1"/>
  <c r="T36" i="1"/>
  <c r="U36" i="1"/>
  <c r="V36" i="1"/>
  <c r="W36" i="1"/>
  <c r="X36" i="1"/>
  <c r="S36" i="1"/>
  <c r="T35" i="1"/>
  <c r="U35" i="1"/>
  <c r="V35" i="1"/>
  <c r="W35" i="1"/>
  <c r="X35" i="1"/>
  <c r="S35" i="1"/>
  <c r="Y31" i="1"/>
  <c r="T31" i="1"/>
  <c r="U31" i="1"/>
  <c r="V31" i="1"/>
  <c r="W31" i="1"/>
  <c r="X31" i="1"/>
  <c r="S31" i="1"/>
  <c r="Y30" i="1"/>
  <c r="T30" i="1"/>
  <c r="U30" i="1"/>
  <c r="V30" i="1"/>
  <c r="W30" i="1"/>
  <c r="X30" i="1"/>
  <c r="S30" i="1"/>
  <c r="Y29" i="1"/>
  <c r="T29" i="1"/>
  <c r="U29" i="1"/>
  <c r="V29" i="1"/>
  <c r="W29" i="1"/>
  <c r="X29" i="1"/>
  <c r="S29" i="1"/>
  <c r="Y25" i="1"/>
  <c r="T25" i="1"/>
  <c r="U25" i="1"/>
  <c r="V25" i="1"/>
  <c r="W25" i="1"/>
  <c r="X25" i="1"/>
  <c r="S25" i="1"/>
  <c r="Y24" i="1"/>
  <c r="T24" i="1"/>
  <c r="U24" i="1"/>
  <c r="V24" i="1"/>
  <c r="W24" i="1"/>
  <c r="X24" i="1"/>
  <c r="S24" i="1"/>
  <c r="Y23" i="1"/>
  <c r="T23" i="1"/>
  <c r="U23" i="1"/>
  <c r="V23" i="1"/>
  <c r="W23" i="1"/>
  <c r="X23" i="1"/>
  <c r="S23" i="1"/>
  <c r="Y19" i="1"/>
  <c r="T19" i="1"/>
  <c r="U19" i="1"/>
  <c r="V19" i="1"/>
  <c r="W19" i="1"/>
  <c r="X19" i="1"/>
  <c r="S19" i="1"/>
  <c r="Y18" i="1"/>
  <c r="T18" i="1"/>
  <c r="U18" i="1"/>
  <c r="V18" i="1"/>
  <c r="W18" i="1"/>
  <c r="X18" i="1"/>
  <c r="S18" i="1"/>
  <c r="Y17" i="1"/>
  <c r="T17" i="1"/>
  <c r="U17" i="1"/>
  <c r="V17" i="1"/>
  <c r="W17" i="1"/>
  <c r="X17" i="1"/>
  <c r="S17" i="1"/>
  <c r="Y13" i="1"/>
  <c r="T13" i="1"/>
  <c r="U13" i="1"/>
  <c r="V13" i="1"/>
  <c r="W13" i="1"/>
  <c r="X13" i="1"/>
  <c r="S13" i="1"/>
  <c r="Y12" i="1"/>
  <c r="T12" i="1"/>
  <c r="U12" i="1"/>
  <c r="V12" i="1"/>
  <c r="W12" i="1"/>
  <c r="X12" i="1"/>
  <c r="S12" i="1"/>
  <c r="Y11" i="1"/>
  <c r="T11" i="1"/>
  <c r="U11" i="1"/>
  <c r="V11" i="1"/>
  <c r="W11" i="1"/>
  <c r="X11" i="1"/>
  <c r="S11" i="1"/>
  <c r="J52" i="1"/>
  <c r="J51" i="1"/>
  <c r="J50" i="1"/>
  <c r="O44" i="1"/>
  <c r="O43" i="1"/>
  <c r="O42" i="1"/>
  <c r="N44" i="1"/>
  <c r="N43" i="1"/>
  <c r="N42" i="1"/>
  <c r="M43" i="1"/>
  <c r="M44" i="1"/>
  <c r="M42" i="1"/>
  <c r="L45" i="1"/>
  <c r="L44" i="1"/>
  <c r="L43" i="1"/>
  <c r="L42" i="1"/>
  <c r="K47" i="1"/>
  <c r="K45" i="1"/>
  <c r="K43" i="1"/>
  <c r="K44" i="1"/>
  <c r="K42" i="1"/>
  <c r="J44" i="1"/>
  <c r="J43" i="1"/>
  <c r="J42" i="1"/>
  <c r="B68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C52" i="1"/>
  <c r="D52" i="1"/>
  <c r="E52" i="1"/>
  <c r="F52" i="1"/>
  <c r="G52" i="1"/>
  <c r="B52" i="1"/>
  <c r="C49" i="1"/>
  <c r="D48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C44" i="1"/>
  <c r="D44" i="1"/>
  <c r="E44" i="1"/>
  <c r="F44" i="1"/>
  <c r="G44" i="1"/>
  <c r="B44" i="1"/>
  <c r="C42" i="1"/>
  <c r="D42" i="1"/>
  <c r="E42" i="1"/>
  <c r="F42" i="1"/>
  <c r="G42" i="1"/>
  <c r="B42" i="1"/>
  <c r="C41" i="1"/>
  <c r="D41" i="1"/>
  <c r="E41" i="1"/>
  <c r="F41" i="1"/>
  <c r="G41" i="1"/>
  <c r="B41" i="1"/>
  <c r="C40" i="1"/>
  <c r="D40" i="1"/>
  <c r="E40" i="1"/>
  <c r="F40" i="1"/>
  <c r="G40" i="1"/>
  <c r="B40" i="1"/>
  <c r="C39" i="1"/>
  <c r="D39" i="1"/>
  <c r="E39" i="1"/>
  <c r="F39" i="1"/>
  <c r="G39" i="1"/>
  <c r="B39" i="1"/>
  <c r="C37" i="1"/>
  <c r="D36" i="1"/>
  <c r="C35" i="1"/>
  <c r="D35" i="1"/>
  <c r="E35" i="1"/>
  <c r="F35" i="1"/>
  <c r="G35" i="1"/>
  <c r="B35" i="1"/>
  <c r="G34" i="1"/>
  <c r="F34" i="1"/>
  <c r="E34" i="1"/>
  <c r="D34" i="1"/>
  <c r="C34" i="1"/>
  <c r="B34" i="1"/>
  <c r="C31" i="1"/>
  <c r="C30" i="1"/>
  <c r="C27" i="1"/>
  <c r="C28" i="1"/>
  <c r="C29" i="1"/>
  <c r="C26" i="1"/>
  <c r="P37" i="1"/>
  <c r="B29" i="1"/>
  <c r="B28" i="1"/>
  <c r="B27" i="1"/>
  <c r="B26" i="1"/>
  <c r="K37" i="1"/>
  <c r="L37" i="1"/>
  <c r="M37" i="1"/>
  <c r="N37" i="1"/>
  <c r="O37" i="1"/>
  <c r="J37" i="1"/>
  <c r="K36" i="1"/>
  <c r="L36" i="1"/>
  <c r="M36" i="1"/>
  <c r="N36" i="1"/>
  <c r="O36" i="1"/>
  <c r="J36" i="1"/>
  <c r="P31" i="1"/>
  <c r="K31" i="1"/>
  <c r="L31" i="1"/>
  <c r="M31" i="1"/>
  <c r="N31" i="1"/>
  <c r="O31" i="1"/>
  <c r="J31" i="1"/>
  <c r="P30" i="1"/>
  <c r="K30" i="1"/>
  <c r="L30" i="1"/>
  <c r="M30" i="1"/>
  <c r="N30" i="1"/>
  <c r="O30" i="1"/>
  <c r="J30" i="1"/>
  <c r="P25" i="1"/>
  <c r="K25" i="1"/>
  <c r="L25" i="1"/>
  <c r="M25" i="1"/>
  <c r="N25" i="1"/>
  <c r="O25" i="1"/>
  <c r="J25" i="1"/>
  <c r="P24" i="1"/>
  <c r="K24" i="1"/>
  <c r="L24" i="1"/>
  <c r="M24" i="1"/>
  <c r="N24" i="1"/>
  <c r="O24" i="1"/>
  <c r="J24" i="1"/>
  <c r="P19" i="1"/>
  <c r="O19" i="1"/>
  <c r="N19" i="1"/>
  <c r="M19" i="1"/>
  <c r="L19" i="1"/>
  <c r="K19" i="1"/>
  <c r="J19" i="1"/>
  <c r="P18" i="1"/>
  <c r="K18" i="1"/>
  <c r="L18" i="1"/>
  <c r="M18" i="1"/>
  <c r="N18" i="1"/>
  <c r="O18" i="1"/>
  <c r="J18" i="1"/>
  <c r="P13" i="1"/>
  <c r="O13" i="1"/>
  <c r="N13" i="1"/>
  <c r="M13" i="1"/>
  <c r="L13" i="1"/>
  <c r="K13" i="1"/>
  <c r="J13" i="1"/>
  <c r="P12" i="1"/>
  <c r="O12" i="1"/>
  <c r="N12" i="1"/>
  <c r="M12" i="1"/>
  <c r="L12" i="1"/>
  <c r="K12" i="1"/>
  <c r="J12" i="1"/>
  <c r="K35" i="1"/>
  <c r="L35" i="1"/>
  <c r="M35" i="1"/>
  <c r="N35" i="1"/>
  <c r="O35" i="1"/>
  <c r="J35" i="1"/>
  <c r="P29" i="1"/>
  <c r="K29" i="1"/>
  <c r="L29" i="1"/>
  <c r="M29" i="1"/>
  <c r="N29" i="1"/>
  <c r="O29" i="1"/>
  <c r="J29" i="1"/>
  <c r="P23" i="1"/>
  <c r="K23" i="1"/>
  <c r="L23" i="1"/>
  <c r="M23" i="1"/>
  <c r="N23" i="1"/>
  <c r="O23" i="1"/>
  <c r="J23" i="1"/>
  <c r="K11" i="1"/>
  <c r="L11" i="1"/>
  <c r="M11" i="1"/>
  <c r="N11" i="1"/>
  <c r="O11" i="1"/>
  <c r="J11" i="1"/>
  <c r="P11" i="1" s="1"/>
  <c r="P17" i="1"/>
  <c r="M17" i="1"/>
  <c r="N17" i="1"/>
  <c r="O17" i="1"/>
  <c r="L17" i="1"/>
  <c r="K17" i="1"/>
  <c r="J17" i="1"/>
  <c r="B24" i="1" l="1"/>
  <c r="J45" i="1" l="1"/>
  <c r="J48" i="1" s="1"/>
  <c r="C50" i="1"/>
</calcChain>
</file>

<file path=xl/sharedStrings.xml><?xml version="1.0" encoding="utf-8"?>
<sst xmlns="http://schemas.openxmlformats.org/spreadsheetml/2006/main" count="146" uniqueCount="45">
  <si>
    <t>Михаела Малинова, 43А</t>
  </si>
  <si>
    <t xml:space="preserve">Да се провери със сигурност 95%, дали националността , сервитьорът и взаимодействието влияят на </t>
  </si>
  <si>
    <t>средната сметка в един ресторант, ако резултатите от случайна извадка ( с повторение 4) са:</t>
  </si>
  <si>
    <t>Bulgaria</t>
  </si>
  <si>
    <t>Czeckia</t>
  </si>
  <si>
    <t>Germany</t>
  </si>
  <si>
    <t>France</t>
  </si>
  <si>
    <t>Russia</t>
  </si>
  <si>
    <t>Spain</t>
  </si>
  <si>
    <t>Бил</t>
  </si>
  <si>
    <t>Гео</t>
  </si>
  <si>
    <t>Део</t>
  </si>
  <si>
    <t>Тео</t>
  </si>
  <si>
    <r>
      <t xml:space="preserve">Михаела  -&gt; </t>
    </r>
    <r>
      <rPr>
        <sz val="11"/>
        <color rgb="FFFF0000"/>
        <rFont val="Calibri"/>
        <family val="2"/>
        <scheme val="minor"/>
      </rPr>
      <t>Мая, Иво, Ана, Ева, Austria, Egypth, Italy</t>
    </r>
  </si>
  <si>
    <t>BigX</t>
  </si>
  <si>
    <t>Average</t>
  </si>
  <si>
    <t>k=</t>
  </si>
  <si>
    <t>p=</t>
  </si>
  <si>
    <t>Anova: Two-Factor With Replication</t>
  </si>
  <si>
    <t>SUMMARY</t>
  </si>
  <si>
    <t>Total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</si>
  <si>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</si>
  <si>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</si>
  <si>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</si>
  <si>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</si>
  <si>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</si>
  <si>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</si>
  <si>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</si>
  <si>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</si>
  <si>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</si>
  <si>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</si>
  <si>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</si>
  <si>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</si>
  <si>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</si>
  <si>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</si>
  <si>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</si>
  <si>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SampleSS=</t>
  </si>
  <si>
    <t>ColumnsSS=</t>
  </si>
  <si>
    <t>InteractionSS=</t>
  </si>
  <si>
    <t>WithinSS=</t>
  </si>
  <si>
    <t>Изводи:</t>
  </si>
  <si>
    <t>Сервитьори:</t>
  </si>
  <si>
    <t>Националност:</t>
  </si>
  <si>
    <t>Взаимодействие:</t>
  </si>
  <si>
    <t>И двете таблица са с променящи се стойности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</si>
</sst>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4" fillId="0" borderId="0" xfId="1"/>
    <xf numFmtId="0" fontId="4" fillId="0" borderId="4" xfId="1" applyBorder="1"/>
    <xf numFmtId="0" fontId="4" fillId="0" borderId="0" xfId="1" applyBorder="1"/>
    <xf numFmtId="0" fontId="4" fillId="0" borderId="5" xfId="1" applyBorder="1"/>
    <xf numFmtId="0" fontId="0" fillId="0" borderId="0" xfId="0" applyFill="1" applyBorder="1" applyAlignment="1"/>
    <xf numFmtId="0" fontId="4" fillId="0" borderId="0" xfId="1"/>
    <xf numFmtId="0" fontId="5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4" fillId="0" borderId="0" xfId="1" applyFill="1" applyBorder="1"/>
    <xf numFmtId="0" fontId="1" fillId="0" borderId="0" xfId="0" applyFont="1"/>
    <xf numFmtId="2" fontId="0" fillId="0" borderId="0" xfId="0" applyNumberFormat="1" applyFill="1" applyBorder="1" applyAlignment="1"/>
    <xf numFmtId="164" fontId="0" fillId="0" borderId="0" xfId="0" applyNumberFormat="1" applyFill="1" applyBorder="1" applyAlignment="1"/>
    <xf numFmtId="2" fontId="0" fillId="0" borderId="6" xfId="0" applyNumberFormat="1" applyFill="1" applyBorder="1" applyAlignment="1"/>
    <xf numFmtId="167" fontId="0" fillId="0" borderId="0" xfId="0" applyNumberFormat="1"/>
    <xf numFmtId="164" fontId="0" fillId="0" borderId="0" xfId="0" applyNumberFormat="1"/>
    <xf numFmtId="2" fontId="0" fillId="0" borderId="2" xfId="0" applyNumberFormat="1" applyFill="1" applyBorder="1" applyAlignment="1"/>
    <xf numFmtId="2" fontId="0" fillId="0" borderId="0" xfId="0" applyNumberFormat="1"/>
    <xf numFmtId="2" fontId="0" fillId="0" borderId="6" xfId="0" applyNumberFormat="1" applyBorder="1"/>
    <xf numFmtId="2" fontId="2" fillId="0" borderId="6" xfId="0" applyNumberFormat="1" applyFont="1" applyBorder="1"/>
    <xf numFmtId="0" fontId="2" fillId="0" borderId="0" xfId="1" applyFont="1" applyFill="1" applyAlignment="1">
      <alignment horizontal="right"/>
    </xf>
    <xf numFmtId="167" fontId="4" fillId="0" borderId="6" xfId="1" applyNumberFormat="1" applyBorder="1"/>
    <xf numFmtId="0" fontId="0" fillId="0" borderId="6" xfId="0" applyBorder="1"/>
    <xf numFmtId="167" fontId="0" fillId="0" borderId="6" xfId="0" applyNumberFormat="1" applyBorder="1"/>
    <xf numFmtId="0" fontId="2" fillId="0" borderId="0" xfId="1" applyFont="1"/>
    <xf numFmtId="0" fontId="2" fillId="0" borderId="0" xfId="0" applyFont="1"/>
    <xf numFmtId="0" fontId="2" fillId="0" borderId="0" xfId="1" applyFont="1" applyAlignment="1">
      <alignment horizontal="right"/>
    </xf>
    <xf numFmtId="0" fontId="7" fillId="0" borderId="0" xfId="0" applyFont="1" applyAlignment="1">
      <alignment horizontal="center"/>
    </xf>
  </cellXfs>
  <cellStyles count="2">
    <cellStyle name="Нормален" xfId="0" builtinId="0"/>
    <cellStyle name="Нормален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topLeftCell="A46" workbookViewId="0">
      <selection activeCell="J2" sqref="J2"/>
    </sheetView>
  </sheetViews>
  <sheetFormatPr defaultRowHeight="15" x14ac:dyDescent="0.25"/>
  <cols>
    <col min="2" max="2" width="13.42578125" customWidth="1"/>
    <col min="3" max="4" width="9.5703125" bestFit="1" customWidth="1"/>
    <col min="5" max="5" width="9.28515625" bestFit="1" customWidth="1"/>
    <col min="6" max="7" width="9.5703125" bestFit="1" customWidth="1"/>
    <col min="9" max="9" width="17.140625" customWidth="1"/>
    <col min="10" max="10" width="9.85546875" customWidth="1"/>
    <col min="14" max="14" width="9.5703125" customWidth="1"/>
    <col min="18" max="18" width="16.7109375" customWidth="1"/>
    <col min="19" max="19" width="10.5703125" bestFit="1" customWidth="1"/>
    <col min="21" max="21" width="9.5703125" bestFit="1" customWidth="1"/>
    <col min="23" max="23" width="9.42578125" customWidth="1"/>
  </cols>
  <sheetData>
    <row r="1" spans="1:25" ht="15.75" x14ac:dyDescent="0.25">
      <c r="C1" s="2" t="s">
        <v>0</v>
      </c>
      <c r="D1" s="2"/>
      <c r="E1" s="2"/>
    </row>
    <row r="3" spans="1:25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L3" s="1" t="s">
        <v>13</v>
      </c>
      <c r="M3" s="1"/>
      <c r="N3" s="1"/>
      <c r="O3" s="1"/>
      <c r="P3" s="1"/>
      <c r="Q3" s="1"/>
    </row>
    <row r="4" spans="1:25" x14ac:dyDescent="0.25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25" x14ac:dyDescent="0.25">
      <c r="L5" s="31" t="s">
        <v>44</v>
      </c>
      <c r="M5" s="31"/>
      <c r="N5" s="31"/>
      <c r="O5" s="31"/>
      <c r="P5" s="31"/>
      <c r="Q5" s="31"/>
    </row>
    <row r="6" spans="1:25" x14ac:dyDescent="0.25">
      <c r="A6" s="4"/>
      <c r="B6" s="28" t="s">
        <v>3</v>
      </c>
      <c r="C6" s="28" t="s">
        <v>4</v>
      </c>
      <c r="D6" s="28" t="s">
        <v>5</v>
      </c>
      <c r="E6" s="28" t="s">
        <v>6</v>
      </c>
      <c r="F6" s="28" t="s">
        <v>7</v>
      </c>
      <c r="G6" s="28" t="s">
        <v>8</v>
      </c>
      <c r="I6" t="s">
        <v>18</v>
      </c>
      <c r="R6" t="s">
        <v>18</v>
      </c>
    </row>
    <row r="7" spans="1:25" x14ac:dyDescent="0.25">
      <c r="A7" s="28" t="s">
        <v>9</v>
      </c>
      <c r="B7" s="5">
        <v>51</v>
      </c>
      <c r="C7" s="5">
        <v>52</v>
      </c>
      <c r="D7" s="5">
        <v>38</v>
      </c>
      <c r="E7" s="5">
        <v>50</v>
      </c>
      <c r="F7" s="5">
        <v>61</v>
      </c>
      <c r="G7" s="5">
        <v>52</v>
      </c>
    </row>
    <row r="8" spans="1:25" x14ac:dyDescent="0.25">
      <c r="A8" s="28"/>
      <c r="B8" s="6">
        <v>52</v>
      </c>
      <c r="C8" s="6">
        <v>53</v>
      </c>
      <c r="D8" s="6">
        <v>41</v>
      </c>
      <c r="E8" s="6">
        <v>52</v>
      </c>
      <c r="F8" s="6">
        <v>57</v>
      </c>
      <c r="G8" s="6">
        <v>51</v>
      </c>
      <c r="I8" t="s">
        <v>19</v>
      </c>
      <c r="J8" t="s">
        <v>3</v>
      </c>
      <c r="K8" t="s">
        <v>4</v>
      </c>
      <c r="L8" t="s">
        <v>5</v>
      </c>
      <c r="M8" t="s">
        <v>6</v>
      </c>
      <c r="N8" t="s">
        <v>7</v>
      </c>
      <c r="O8" t="s">
        <v>8</v>
      </c>
      <c r="P8" t="s">
        <v>20</v>
      </c>
      <c r="R8" t="s">
        <v>19</v>
      </c>
      <c r="S8" t="s">
        <v>3</v>
      </c>
      <c r="T8" t="s">
        <v>4</v>
      </c>
      <c r="U8" t="s">
        <v>5</v>
      </c>
      <c r="V8" t="s">
        <v>6</v>
      </c>
      <c r="W8" t="s">
        <v>7</v>
      </c>
      <c r="X8" t="s">
        <v>8</v>
      </c>
      <c r="Y8" t="s">
        <v>20</v>
      </c>
    </row>
    <row r="9" spans="1:25" ht="15.75" thickBot="1" x14ac:dyDescent="0.3">
      <c r="A9" s="28"/>
      <c r="B9" s="6">
        <v>50</v>
      </c>
      <c r="C9" s="6">
        <v>52</v>
      </c>
      <c r="D9" s="6">
        <v>43</v>
      </c>
      <c r="E9" s="6">
        <v>55</v>
      </c>
      <c r="F9" s="6">
        <v>52</v>
      </c>
      <c r="G9" s="6">
        <v>57</v>
      </c>
      <c r="I9" s="10" t="s">
        <v>9</v>
      </c>
      <c r="J9" s="10"/>
      <c r="K9" s="10"/>
      <c r="L9" s="10"/>
      <c r="M9" s="10"/>
      <c r="N9" s="10"/>
      <c r="O9" s="10"/>
      <c r="P9" s="10"/>
      <c r="R9" s="10" t="s">
        <v>9</v>
      </c>
      <c r="S9" s="10"/>
      <c r="T9" s="10"/>
      <c r="U9" s="10"/>
      <c r="V9" s="10"/>
      <c r="W9" s="10"/>
      <c r="X9" s="10"/>
      <c r="Y9" s="10"/>
    </row>
    <row r="10" spans="1:25" x14ac:dyDescent="0.25">
      <c r="A10" s="28"/>
      <c r="B10" s="6">
        <v>48</v>
      </c>
      <c r="C10" s="6">
        <v>51</v>
      </c>
      <c r="D10" s="6">
        <v>39</v>
      </c>
      <c r="E10" s="6">
        <v>59</v>
      </c>
      <c r="F10" s="6">
        <v>53</v>
      </c>
      <c r="G10" s="6">
        <v>58</v>
      </c>
      <c r="I10" s="8" t="s">
        <v>21</v>
      </c>
      <c r="J10" s="8">
        <v>4</v>
      </c>
      <c r="K10" s="8">
        <v>4</v>
      </c>
      <c r="L10" s="8">
        <v>4</v>
      </c>
      <c r="M10" s="8">
        <v>4</v>
      </c>
      <c r="N10" s="8">
        <v>4</v>
      </c>
      <c r="O10" s="8">
        <v>4</v>
      </c>
      <c r="P10" s="8">
        <v>24</v>
      </c>
      <c r="R10" s="8" t="s">
        <v>21</v>
      </c>
      <c r="S10" s="8">
        <v>4</v>
      </c>
      <c r="T10" s="8">
        <v>4</v>
      </c>
      <c r="U10" s="8">
        <v>4</v>
      </c>
      <c r="V10" s="8">
        <v>4</v>
      </c>
      <c r="W10" s="8">
        <v>4</v>
      </c>
      <c r="X10" s="8">
        <v>4</v>
      </c>
      <c r="Y10" s="8">
        <v>24</v>
      </c>
    </row>
    <row r="11" spans="1:25" x14ac:dyDescent="0.25">
      <c r="A11" s="28" t="s">
        <v>10</v>
      </c>
      <c r="B11" s="5">
        <v>38</v>
      </c>
      <c r="C11" s="5">
        <v>50</v>
      </c>
      <c r="D11" s="5">
        <v>41</v>
      </c>
      <c r="E11" s="5">
        <v>47</v>
      </c>
      <c r="F11" s="5">
        <v>52</v>
      </c>
      <c r="G11" s="5">
        <v>58</v>
      </c>
      <c r="I11" s="8" t="s">
        <v>22</v>
      </c>
      <c r="J11" s="8">
        <f>SUM(B$7:B$10)</f>
        <v>201</v>
      </c>
      <c r="K11" s="8">
        <f t="shared" ref="K11:O11" si="0">SUM(C$7:C$10)</f>
        <v>208</v>
      </c>
      <c r="L11" s="8">
        <f t="shared" si="0"/>
        <v>161</v>
      </c>
      <c r="M11" s="8">
        <f t="shared" si="0"/>
        <v>216</v>
      </c>
      <c r="N11" s="8">
        <f t="shared" si="0"/>
        <v>223</v>
      </c>
      <c r="O11" s="8">
        <f t="shared" si="0"/>
        <v>218</v>
      </c>
      <c r="P11" s="8">
        <f>SUM(J11:O11)</f>
        <v>1227</v>
      </c>
      <c r="R11" s="8" t="s">
        <v>22</v>
      </c>
      <c r="S11" s="8">
        <f>SUM(B$7:B$10)</f>
        <v>201</v>
      </c>
      <c r="T11" s="8">
        <f t="shared" ref="T11:X11" si="1">SUM(C$7:C$10)</f>
        <v>208</v>
      </c>
      <c r="U11" s="8">
        <f t="shared" si="1"/>
        <v>161</v>
      </c>
      <c r="V11" s="8">
        <f t="shared" si="1"/>
        <v>216</v>
      </c>
      <c r="W11" s="8">
        <f t="shared" si="1"/>
        <v>223</v>
      </c>
      <c r="X11" s="8">
        <f t="shared" si="1"/>
        <v>218</v>
      </c>
      <c r="Y11" s="8">
        <f>SUM(S11:X11)</f>
        <v>1227</v>
      </c>
    </row>
    <row r="12" spans="1:25" x14ac:dyDescent="0.25">
      <c r="A12" s="28"/>
      <c r="B12" s="6">
        <v>41</v>
      </c>
      <c r="C12" s="6">
        <v>48</v>
      </c>
      <c r="D12" s="6">
        <v>42</v>
      </c>
      <c r="E12" s="6">
        <v>51</v>
      </c>
      <c r="F12" s="6">
        <v>45</v>
      </c>
      <c r="G12" s="6">
        <v>51</v>
      </c>
      <c r="I12" s="8" t="s">
        <v>15</v>
      </c>
      <c r="J12" s="15">
        <f>AVERAGE(B$7:B$10)</f>
        <v>50.25</v>
      </c>
      <c r="K12" s="15">
        <f t="shared" ref="K12:O12" si="2">AVERAGE(C$7:C$10)</f>
        <v>52</v>
      </c>
      <c r="L12" s="15">
        <f t="shared" si="2"/>
        <v>40.25</v>
      </c>
      <c r="M12" s="15">
        <f t="shared" si="2"/>
        <v>54</v>
      </c>
      <c r="N12" s="15">
        <f t="shared" si="2"/>
        <v>55.75</v>
      </c>
      <c r="O12" s="15">
        <f t="shared" si="2"/>
        <v>54.5</v>
      </c>
      <c r="P12" s="15">
        <f>AVERAGE(J12:O12)</f>
        <v>51.125</v>
      </c>
      <c r="R12" s="8" t="s">
        <v>15</v>
      </c>
      <c r="S12" s="15">
        <f>AVERAGE(B$7:B$10)</f>
        <v>50.25</v>
      </c>
      <c r="T12" s="15">
        <f t="shared" ref="T12:X12" si="3">AVERAGE(C$7:C$10)</f>
        <v>52</v>
      </c>
      <c r="U12" s="15">
        <f t="shared" si="3"/>
        <v>40.25</v>
      </c>
      <c r="V12" s="15">
        <f t="shared" si="3"/>
        <v>54</v>
      </c>
      <c r="W12" s="15">
        <f t="shared" si="3"/>
        <v>55.75</v>
      </c>
      <c r="X12" s="15">
        <f t="shared" si="3"/>
        <v>54.5</v>
      </c>
      <c r="Y12" s="15">
        <f>AVERAGE(S12:X12)</f>
        <v>51.125</v>
      </c>
    </row>
    <row r="13" spans="1:25" x14ac:dyDescent="0.25">
      <c r="A13" s="28"/>
      <c r="B13" s="6">
        <v>43</v>
      </c>
      <c r="C13" s="6">
        <v>49</v>
      </c>
      <c r="D13" s="6">
        <v>44</v>
      </c>
      <c r="E13" s="6">
        <v>47</v>
      </c>
      <c r="F13" s="6">
        <v>47</v>
      </c>
      <c r="G13" s="6">
        <v>47</v>
      </c>
      <c r="I13" s="8" t="s">
        <v>23</v>
      </c>
      <c r="J13" s="15">
        <f>_xlfn.VAR.S(B$7:B$10)</f>
        <v>2.9166666666666665</v>
      </c>
      <c r="K13" s="15">
        <f t="shared" ref="K13:O13" si="4">_xlfn.VAR.S(C$7:C$10)</f>
        <v>0.66666666666666663</v>
      </c>
      <c r="L13" s="15">
        <f t="shared" si="4"/>
        <v>4.916666666666667</v>
      </c>
      <c r="M13" s="15">
        <f t="shared" si="4"/>
        <v>15.333333333333334</v>
      </c>
      <c r="N13" s="15">
        <f t="shared" si="4"/>
        <v>16.916666666666668</v>
      </c>
      <c r="O13" s="15">
        <f t="shared" si="4"/>
        <v>12.333333333333334</v>
      </c>
      <c r="P13" s="15">
        <f>_xlfn.VAR.S(B7:G10)</f>
        <v>34.896739130434781</v>
      </c>
      <c r="R13" s="8" t="s">
        <v>23</v>
      </c>
      <c r="S13" s="15">
        <f>_xlfn.VAR.S(B$7:B$10)</f>
        <v>2.9166666666666665</v>
      </c>
      <c r="T13" s="15">
        <f t="shared" ref="T13:X13" si="5">_xlfn.VAR.S(C$7:C$10)</f>
        <v>0.66666666666666663</v>
      </c>
      <c r="U13" s="15">
        <f t="shared" si="5"/>
        <v>4.916666666666667</v>
      </c>
      <c r="V13" s="15">
        <f t="shared" si="5"/>
        <v>15.333333333333334</v>
      </c>
      <c r="W13" s="15">
        <f t="shared" si="5"/>
        <v>16.916666666666668</v>
      </c>
      <c r="X13" s="15">
        <f t="shared" si="5"/>
        <v>12.333333333333334</v>
      </c>
      <c r="Y13" s="15">
        <f>_xlfn.VAR.S(B7:G10)</f>
        <v>34.896739130434781</v>
      </c>
    </row>
    <row r="14" spans="1:25" x14ac:dyDescent="0.25">
      <c r="A14" s="28"/>
      <c r="B14" s="6">
        <v>39</v>
      </c>
      <c r="C14" s="6">
        <v>47</v>
      </c>
      <c r="D14" s="6">
        <v>46</v>
      </c>
      <c r="E14" s="6">
        <v>49</v>
      </c>
      <c r="F14" s="6">
        <v>55</v>
      </c>
      <c r="G14" s="6">
        <v>49</v>
      </c>
      <c r="I14" s="8"/>
      <c r="J14" s="8"/>
      <c r="K14" s="8"/>
      <c r="L14" s="8"/>
      <c r="M14" s="8"/>
      <c r="N14" s="8"/>
      <c r="O14" s="8"/>
      <c r="P14" s="8"/>
      <c r="R14" s="8"/>
      <c r="S14" s="8"/>
      <c r="T14" s="8"/>
      <c r="U14" s="8"/>
      <c r="V14" s="8"/>
      <c r="W14" s="8"/>
      <c r="X14" s="8"/>
      <c r="Y14" s="8"/>
    </row>
    <row r="15" spans="1:25" ht="15.75" thickBot="1" x14ac:dyDescent="0.3">
      <c r="A15" s="28" t="s">
        <v>11</v>
      </c>
      <c r="B15" s="5">
        <v>51</v>
      </c>
      <c r="C15" s="5">
        <v>41</v>
      </c>
      <c r="D15" s="5">
        <v>56</v>
      </c>
      <c r="E15" s="5">
        <v>45</v>
      </c>
      <c r="F15" s="5">
        <v>55</v>
      </c>
      <c r="G15" s="5">
        <v>45</v>
      </c>
      <c r="I15" s="10" t="s">
        <v>10</v>
      </c>
      <c r="J15" s="10"/>
      <c r="K15" s="10"/>
      <c r="L15" s="10"/>
      <c r="M15" s="10"/>
      <c r="N15" s="10"/>
      <c r="O15" s="10"/>
      <c r="P15" s="10"/>
      <c r="R15" s="10" t="s">
        <v>10</v>
      </c>
      <c r="S15" s="10"/>
      <c r="T15" s="10"/>
      <c r="U15" s="10"/>
      <c r="V15" s="10"/>
      <c r="W15" s="10"/>
      <c r="X15" s="10"/>
      <c r="Y15" s="10"/>
    </row>
    <row r="16" spans="1:25" x14ac:dyDescent="0.25">
      <c r="A16" s="28"/>
      <c r="B16" s="4">
        <v>52</v>
      </c>
      <c r="C16" s="4">
        <v>42</v>
      </c>
      <c r="D16" s="4">
        <v>54</v>
      </c>
      <c r="E16" s="4">
        <v>44</v>
      </c>
      <c r="F16" s="4">
        <v>53</v>
      </c>
      <c r="G16" s="4">
        <v>41</v>
      </c>
      <c r="I16" s="8" t="s">
        <v>21</v>
      </c>
      <c r="J16" s="8">
        <v>4</v>
      </c>
      <c r="K16" s="8">
        <v>4</v>
      </c>
      <c r="L16" s="8">
        <v>4</v>
      </c>
      <c r="M16" s="8">
        <v>4</v>
      </c>
      <c r="N16" s="8">
        <v>4</v>
      </c>
      <c r="O16" s="8">
        <v>4</v>
      </c>
      <c r="P16" s="8">
        <v>24</v>
      </c>
      <c r="R16" s="8" t="s">
        <v>21</v>
      </c>
      <c r="S16" s="8">
        <v>4</v>
      </c>
      <c r="T16" s="8">
        <v>4</v>
      </c>
      <c r="U16" s="8">
        <v>4</v>
      </c>
      <c r="V16" s="8">
        <v>4</v>
      </c>
      <c r="W16" s="8">
        <v>4</v>
      </c>
      <c r="X16" s="8">
        <v>4</v>
      </c>
      <c r="Y16" s="8">
        <v>24</v>
      </c>
    </row>
    <row r="17" spans="1:25" x14ac:dyDescent="0.25">
      <c r="A17" s="28"/>
      <c r="B17" s="4">
        <v>50</v>
      </c>
      <c r="C17" s="4">
        <v>44</v>
      </c>
      <c r="D17" s="4">
        <v>59</v>
      </c>
      <c r="E17" s="4">
        <v>51</v>
      </c>
      <c r="F17" s="4">
        <v>52</v>
      </c>
      <c r="G17" s="4">
        <v>62</v>
      </c>
      <c r="I17" s="8" t="s">
        <v>22</v>
      </c>
      <c r="J17" s="8">
        <f>SUM(B$11:B$14)</f>
        <v>161</v>
      </c>
      <c r="K17" s="8">
        <f>SUM(C$11:C$14)</f>
        <v>194</v>
      </c>
      <c r="L17" s="8">
        <f>SUM(D$11:D$14)</f>
        <v>173</v>
      </c>
      <c r="M17" s="8">
        <f t="shared" ref="M17:P17" si="6">SUM(E$11:E$14)</f>
        <v>194</v>
      </c>
      <c r="N17" s="8">
        <f t="shared" si="6"/>
        <v>199</v>
      </c>
      <c r="O17" s="8">
        <f t="shared" si="6"/>
        <v>205</v>
      </c>
      <c r="P17" s="8">
        <f>SUM(J17:O17)</f>
        <v>1126</v>
      </c>
      <c r="R17" s="8" t="s">
        <v>22</v>
      </c>
      <c r="S17" s="8">
        <f>SUM(B$11:B$14)</f>
        <v>161</v>
      </c>
      <c r="T17" s="8">
        <f t="shared" ref="T17:X17" si="7">SUM(C$11:C$14)</f>
        <v>194</v>
      </c>
      <c r="U17" s="8">
        <f t="shared" si="7"/>
        <v>173</v>
      </c>
      <c r="V17" s="8">
        <f t="shared" si="7"/>
        <v>194</v>
      </c>
      <c r="W17" s="8">
        <f t="shared" si="7"/>
        <v>199</v>
      </c>
      <c r="X17" s="8">
        <f t="shared" si="7"/>
        <v>205</v>
      </c>
      <c r="Y17" s="8">
        <f>SUM(S17:X17)</f>
        <v>1126</v>
      </c>
    </row>
    <row r="18" spans="1:25" x14ac:dyDescent="0.25">
      <c r="A18" s="28"/>
      <c r="B18" s="4">
        <v>48</v>
      </c>
      <c r="C18" s="4">
        <v>46</v>
      </c>
      <c r="D18" s="4">
        <v>47</v>
      </c>
      <c r="E18" s="4">
        <v>52</v>
      </c>
      <c r="F18" s="4">
        <v>48</v>
      </c>
      <c r="G18" s="4">
        <v>59</v>
      </c>
      <c r="I18" s="8" t="s">
        <v>15</v>
      </c>
      <c r="J18" s="15">
        <f>AVERAGE(B$11:B$14)</f>
        <v>40.25</v>
      </c>
      <c r="K18" s="15">
        <f t="shared" ref="K18:O18" si="8">AVERAGE(C$11:C$14)</f>
        <v>48.5</v>
      </c>
      <c r="L18" s="15">
        <f t="shared" si="8"/>
        <v>43.25</v>
      </c>
      <c r="M18" s="15">
        <f t="shared" si="8"/>
        <v>48.5</v>
      </c>
      <c r="N18" s="15">
        <f t="shared" si="8"/>
        <v>49.75</v>
      </c>
      <c r="O18" s="15">
        <f t="shared" si="8"/>
        <v>51.25</v>
      </c>
      <c r="P18" s="15">
        <f>AVERAGE(J18:O18)</f>
        <v>46.916666666666664</v>
      </c>
      <c r="R18" s="8" t="s">
        <v>15</v>
      </c>
      <c r="S18" s="15">
        <f>AVERAGE(B$11:B$14)</f>
        <v>40.25</v>
      </c>
      <c r="T18" s="15">
        <f t="shared" ref="T18:X18" si="9">AVERAGE(C$11:C$14)</f>
        <v>48.5</v>
      </c>
      <c r="U18" s="15">
        <f t="shared" si="9"/>
        <v>43.25</v>
      </c>
      <c r="V18" s="15">
        <f t="shared" si="9"/>
        <v>48.5</v>
      </c>
      <c r="W18" s="15">
        <f t="shared" si="9"/>
        <v>49.75</v>
      </c>
      <c r="X18" s="15">
        <f t="shared" si="9"/>
        <v>51.25</v>
      </c>
      <c r="Y18" s="15">
        <f>AVERAGE(S18:X18)</f>
        <v>46.916666666666664</v>
      </c>
    </row>
    <row r="19" spans="1:25" x14ac:dyDescent="0.25">
      <c r="A19" s="28" t="s">
        <v>12</v>
      </c>
      <c r="B19" s="5">
        <v>34</v>
      </c>
      <c r="C19" s="5">
        <v>55</v>
      </c>
      <c r="D19" s="5">
        <v>47</v>
      </c>
      <c r="E19" s="5">
        <v>51</v>
      </c>
      <c r="F19" s="5">
        <v>61</v>
      </c>
      <c r="G19" s="5">
        <v>48</v>
      </c>
      <c r="I19" s="8" t="s">
        <v>23</v>
      </c>
      <c r="J19" s="15">
        <f>_xlfn.VAR.S(B$11:B$14)</f>
        <v>4.916666666666667</v>
      </c>
      <c r="K19" s="15">
        <f t="shared" ref="K19:O19" si="10">_xlfn.VAR.S(C$11:C$14)</f>
        <v>1.6666666666666667</v>
      </c>
      <c r="L19" s="15">
        <f t="shared" si="10"/>
        <v>4.916666666666667</v>
      </c>
      <c r="M19" s="15">
        <f t="shared" si="10"/>
        <v>3.6666666666666665</v>
      </c>
      <c r="N19" s="15">
        <f t="shared" si="10"/>
        <v>20.916666666666668</v>
      </c>
      <c r="O19" s="15">
        <f t="shared" si="10"/>
        <v>22.916666666666668</v>
      </c>
      <c r="P19" s="15">
        <f>_xlfn.VAR.S(B11:G14)</f>
        <v>23.297101449275466</v>
      </c>
      <c r="R19" s="8" t="s">
        <v>23</v>
      </c>
      <c r="S19" s="15">
        <f>_xlfn.VAR.S(B$11:B$14)</f>
        <v>4.916666666666667</v>
      </c>
      <c r="T19" s="15">
        <f t="shared" ref="T19:X19" si="11">_xlfn.VAR.S(C$11:C$14)</f>
        <v>1.6666666666666667</v>
      </c>
      <c r="U19" s="15">
        <f t="shared" si="11"/>
        <v>4.916666666666667</v>
      </c>
      <c r="V19" s="15">
        <f t="shared" si="11"/>
        <v>3.6666666666666665</v>
      </c>
      <c r="W19" s="15">
        <f t="shared" si="11"/>
        <v>20.916666666666668</v>
      </c>
      <c r="X19" s="15">
        <f t="shared" si="11"/>
        <v>22.916666666666668</v>
      </c>
      <c r="Y19" s="15">
        <f>_xlfn.VAR.S(B11:G14)</f>
        <v>23.297101449275466</v>
      </c>
    </row>
    <row r="20" spans="1:25" x14ac:dyDescent="0.25">
      <c r="A20" s="28"/>
      <c r="B20" s="4">
        <v>32</v>
      </c>
      <c r="C20" s="4">
        <v>51</v>
      </c>
      <c r="D20" s="4">
        <v>49</v>
      </c>
      <c r="E20" s="4">
        <v>52</v>
      </c>
      <c r="F20" s="4">
        <v>56</v>
      </c>
      <c r="G20" s="4">
        <v>52</v>
      </c>
      <c r="I20" s="8"/>
      <c r="J20" s="8"/>
      <c r="K20" s="8"/>
      <c r="L20" s="8"/>
      <c r="M20" s="8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</row>
    <row r="21" spans="1:25" ht="15.75" thickBot="1" x14ac:dyDescent="0.3">
      <c r="A21" s="28"/>
      <c r="B21" s="4">
        <v>36</v>
      </c>
      <c r="C21" s="4">
        <v>56</v>
      </c>
      <c r="D21" s="4">
        <v>48</v>
      </c>
      <c r="E21" s="4">
        <v>50</v>
      </c>
      <c r="F21" s="4">
        <v>54</v>
      </c>
      <c r="G21" s="4">
        <v>50</v>
      </c>
      <c r="I21" s="10" t="s">
        <v>11</v>
      </c>
      <c r="J21" s="10"/>
      <c r="K21" s="10"/>
      <c r="L21" s="10"/>
      <c r="M21" s="10"/>
      <c r="N21" s="10"/>
      <c r="O21" s="10"/>
      <c r="P21" s="10"/>
      <c r="R21" s="10" t="s">
        <v>11</v>
      </c>
      <c r="S21" s="10"/>
      <c r="T21" s="10"/>
      <c r="U21" s="10"/>
      <c r="V21" s="10"/>
      <c r="W21" s="10"/>
      <c r="X21" s="10"/>
      <c r="Y21" s="10"/>
    </row>
    <row r="22" spans="1:25" x14ac:dyDescent="0.25">
      <c r="A22" s="28"/>
      <c r="B22" s="7">
        <v>38</v>
      </c>
      <c r="C22" s="7">
        <v>48</v>
      </c>
      <c r="D22" s="7">
        <v>53</v>
      </c>
      <c r="E22" s="7">
        <v>48</v>
      </c>
      <c r="F22" s="7">
        <v>51</v>
      </c>
      <c r="G22" s="7">
        <v>51</v>
      </c>
      <c r="I22" s="8" t="s">
        <v>21</v>
      </c>
      <c r="J22" s="8">
        <v>4</v>
      </c>
      <c r="K22" s="8">
        <v>4</v>
      </c>
      <c r="L22" s="8">
        <v>4</v>
      </c>
      <c r="M22" s="8">
        <v>4</v>
      </c>
      <c r="N22" s="8">
        <v>4</v>
      </c>
      <c r="O22" s="8">
        <v>4</v>
      </c>
      <c r="P22" s="8">
        <v>24</v>
      </c>
      <c r="R22" s="8" t="s">
        <v>21</v>
      </c>
      <c r="S22" s="8">
        <v>4</v>
      </c>
      <c r="T22" s="8">
        <v>4</v>
      </c>
      <c r="U22" s="8">
        <v>4</v>
      </c>
      <c r="V22" s="8">
        <v>4</v>
      </c>
      <c r="W22" s="8">
        <v>4</v>
      </c>
      <c r="X22" s="8">
        <v>4</v>
      </c>
      <c r="Y22" s="8">
        <v>24</v>
      </c>
    </row>
    <row r="23" spans="1:25" x14ac:dyDescent="0.25">
      <c r="I23" s="8" t="s">
        <v>22</v>
      </c>
      <c r="J23" s="8">
        <f>SUM(B$15:B$18)</f>
        <v>201</v>
      </c>
      <c r="K23" s="8">
        <f t="shared" ref="K23:O23" si="12">SUM(C$15:C$18)</f>
        <v>173</v>
      </c>
      <c r="L23" s="8">
        <f t="shared" si="12"/>
        <v>216</v>
      </c>
      <c r="M23" s="8">
        <f t="shared" si="12"/>
        <v>192</v>
      </c>
      <c r="N23" s="8">
        <f t="shared" si="12"/>
        <v>208</v>
      </c>
      <c r="O23" s="8">
        <f t="shared" si="12"/>
        <v>207</v>
      </c>
      <c r="P23" s="8">
        <f>SUM(J23:O23)</f>
        <v>1197</v>
      </c>
      <c r="Q23" s="8"/>
      <c r="R23" s="8" t="s">
        <v>22</v>
      </c>
      <c r="S23" s="8">
        <f>SUM(B$15:B$18)</f>
        <v>201</v>
      </c>
      <c r="T23" s="8">
        <f t="shared" ref="T23:X23" si="13">SUM(C$15:C$18)</f>
        <v>173</v>
      </c>
      <c r="U23" s="8">
        <f t="shared" si="13"/>
        <v>216</v>
      </c>
      <c r="V23" s="8">
        <f t="shared" si="13"/>
        <v>192</v>
      </c>
      <c r="W23" s="8">
        <f t="shared" si="13"/>
        <v>208</v>
      </c>
      <c r="X23" s="8">
        <f t="shared" si="13"/>
        <v>207</v>
      </c>
      <c r="Y23" s="8">
        <f>SUM(S23:X23)</f>
        <v>1197</v>
      </c>
    </row>
    <row r="24" spans="1:25" x14ac:dyDescent="0.25">
      <c r="A24" s="28" t="s">
        <v>14</v>
      </c>
      <c r="B24" s="18">
        <f>AVERAGE(B7:G22)</f>
        <v>49.177083333333336</v>
      </c>
      <c r="C24" s="9" t="s">
        <v>16</v>
      </c>
      <c r="D24" s="13">
        <v>4</v>
      </c>
      <c r="I24" s="8" t="s">
        <v>15</v>
      </c>
      <c r="J24" s="15">
        <f>AVERAGE(B$15:B$18)</f>
        <v>50.25</v>
      </c>
      <c r="K24" s="15">
        <f t="shared" ref="K24:O24" si="14">AVERAGE(C$15:C$18)</f>
        <v>43.25</v>
      </c>
      <c r="L24" s="15">
        <f t="shared" si="14"/>
        <v>54</v>
      </c>
      <c r="M24" s="15">
        <f t="shared" si="14"/>
        <v>48</v>
      </c>
      <c r="N24" s="15">
        <f t="shared" si="14"/>
        <v>52</v>
      </c>
      <c r="O24" s="15">
        <f t="shared" si="14"/>
        <v>51.75</v>
      </c>
      <c r="P24" s="15">
        <f>AVERAGE(J24:O24)</f>
        <v>49.875</v>
      </c>
      <c r="R24" s="8" t="s">
        <v>15</v>
      </c>
      <c r="S24" s="15">
        <f>AVERAGE(B$15:B$18)</f>
        <v>50.25</v>
      </c>
      <c r="T24" s="15">
        <f t="shared" ref="T24:X24" si="15">AVERAGE(C$15:C$18)</f>
        <v>43.25</v>
      </c>
      <c r="U24" s="15">
        <f t="shared" si="15"/>
        <v>54</v>
      </c>
      <c r="V24" s="15">
        <f t="shared" si="15"/>
        <v>48</v>
      </c>
      <c r="W24" s="15">
        <f t="shared" si="15"/>
        <v>52</v>
      </c>
      <c r="X24" s="15">
        <f t="shared" si="15"/>
        <v>51.75</v>
      </c>
      <c r="Y24" s="15">
        <f>AVERAGE(S24:X24)</f>
        <v>49.875</v>
      </c>
    </row>
    <row r="25" spans="1:25" x14ac:dyDescent="0.25">
      <c r="A25" s="29"/>
      <c r="B25" s="28" t="s">
        <v>15</v>
      </c>
      <c r="C25" s="9" t="s">
        <v>17</v>
      </c>
      <c r="D25" s="13">
        <v>6</v>
      </c>
      <c r="I25" s="8" t="s">
        <v>23</v>
      </c>
      <c r="J25" s="15">
        <f>_xlfn.VAR.S(B$15:B$18)</f>
        <v>2.9166666666666665</v>
      </c>
      <c r="K25" s="15">
        <f t="shared" ref="K25:O25" si="16">_xlfn.VAR.S(C$15:C$18)</f>
        <v>4.916666666666667</v>
      </c>
      <c r="L25" s="15">
        <f t="shared" si="16"/>
        <v>26</v>
      </c>
      <c r="M25" s="15">
        <f t="shared" si="16"/>
        <v>16.666666666666668</v>
      </c>
      <c r="N25" s="15">
        <f t="shared" si="16"/>
        <v>8.6666666666666661</v>
      </c>
      <c r="O25" s="15">
        <f t="shared" si="16"/>
        <v>106.25</v>
      </c>
      <c r="P25" s="15">
        <f>_xlfn.VAR.S(B15:G18)</f>
        <v>34.201086956521742</v>
      </c>
      <c r="R25" s="8" t="s">
        <v>23</v>
      </c>
      <c r="S25" s="15">
        <f>_xlfn.VAR.S(B$15:B$18)</f>
        <v>2.9166666666666665</v>
      </c>
      <c r="T25" s="15">
        <f t="shared" ref="T25:X25" si="17">_xlfn.VAR.S(C$15:C$18)</f>
        <v>4.916666666666667</v>
      </c>
      <c r="U25" s="15">
        <f t="shared" si="17"/>
        <v>26</v>
      </c>
      <c r="V25" s="15">
        <f t="shared" si="17"/>
        <v>16.666666666666668</v>
      </c>
      <c r="W25" s="15">
        <f t="shared" si="17"/>
        <v>8.6666666666666661</v>
      </c>
      <c r="X25" s="15">
        <f t="shared" si="17"/>
        <v>106.25</v>
      </c>
      <c r="Y25" s="15">
        <f>_xlfn.VAR.S(B15:G18)</f>
        <v>34.201086956521742</v>
      </c>
    </row>
    <row r="26" spans="1:25" x14ac:dyDescent="0.25">
      <c r="A26" s="28" t="s">
        <v>9</v>
      </c>
      <c r="B26" s="19">
        <f>P12</f>
        <v>51.125</v>
      </c>
      <c r="C26" s="19">
        <f>(B26-$P$37)^2</f>
        <v>3.7943793402777684</v>
      </c>
      <c r="I26" s="8"/>
      <c r="J26" s="8"/>
      <c r="K26" s="8"/>
      <c r="L26" s="8"/>
      <c r="M26" s="8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</row>
    <row r="27" spans="1:25" ht="15.75" thickBot="1" x14ac:dyDescent="0.3">
      <c r="A27" s="28" t="s">
        <v>10</v>
      </c>
      <c r="B27" s="19">
        <f>P18</f>
        <v>46.916666666666664</v>
      </c>
      <c r="C27" s="19">
        <f t="shared" ref="C27:C29" si="18">(B27-$P$37)^2</f>
        <v>5.109483506944466</v>
      </c>
      <c r="I27" s="10" t="s">
        <v>12</v>
      </c>
      <c r="J27" s="10"/>
      <c r="K27" s="10"/>
      <c r="L27" s="10"/>
      <c r="M27" s="10"/>
      <c r="N27" s="10"/>
      <c r="O27" s="10"/>
      <c r="P27" s="10"/>
      <c r="R27" s="10" t="s">
        <v>12</v>
      </c>
      <c r="S27" s="10"/>
      <c r="T27" s="10"/>
      <c r="U27" s="10"/>
      <c r="V27" s="10"/>
      <c r="W27" s="10"/>
      <c r="X27" s="10"/>
      <c r="Y27" s="10"/>
    </row>
    <row r="28" spans="1:25" x14ac:dyDescent="0.25">
      <c r="A28" s="28" t="s">
        <v>11</v>
      </c>
      <c r="B28" s="19">
        <f>P24</f>
        <v>49.875</v>
      </c>
      <c r="C28" s="19">
        <f t="shared" si="18"/>
        <v>0.48708767361110783</v>
      </c>
      <c r="I28" s="8" t="s">
        <v>21</v>
      </c>
      <c r="J28" s="8">
        <v>4</v>
      </c>
      <c r="K28" s="8">
        <v>4</v>
      </c>
      <c r="L28" s="8">
        <v>4</v>
      </c>
      <c r="M28" s="8">
        <v>4</v>
      </c>
      <c r="N28" s="8">
        <v>4</v>
      </c>
      <c r="O28" s="8">
        <v>4</v>
      </c>
      <c r="P28" s="8">
        <v>24</v>
      </c>
      <c r="R28" s="8" t="s">
        <v>21</v>
      </c>
      <c r="S28" s="8">
        <v>4</v>
      </c>
      <c r="T28" s="8">
        <v>4</v>
      </c>
      <c r="U28" s="8">
        <v>4</v>
      </c>
      <c r="V28" s="8">
        <v>4</v>
      </c>
      <c r="W28" s="8">
        <v>4</v>
      </c>
      <c r="X28" s="8">
        <v>4</v>
      </c>
      <c r="Y28" s="8">
        <v>24</v>
      </c>
    </row>
    <row r="29" spans="1:25" x14ac:dyDescent="0.25">
      <c r="A29" s="28" t="s">
        <v>12</v>
      </c>
      <c r="B29" s="19">
        <f>P30</f>
        <v>48.791666666666664</v>
      </c>
      <c r="C29" s="19">
        <f t="shared" si="18"/>
        <v>0.14854600694444808</v>
      </c>
      <c r="I29" s="8" t="s">
        <v>22</v>
      </c>
      <c r="J29" s="8">
        <f>SUM(B$19:B$22)</f>
        <v>140</v>
      </c>
      <c r="K29" s="8">
        <f t="shared" ref="K29:O29" si="19">SUM(C$19:C$22)</f>
        <v>210</v>
      </c>
      <c r="L29" s="8">
        <f t="shared" si="19"/>
        <v>197</v>
      </c>
      <c r="M29" s="8">
        <f t="shared" si="19"/>
        <v>201</v>
      </c>
      <c r="N29" s="8">
        <f t="shared" si="19"/>
        <v>222</v>
      </c>
      <c r="O29" s="8">
        <f t="shared" si="19"/>
        <v>201</v>
      </c>
      <c r="P29" s="8">
        <f>SUM(J29:O29)</f>
        <v>1171</v>
      </c>
      <c r="R29" s="8" t="s">
        <v>22</v>
      </c>
      <c r="S29" s="8">
        <f>SUM(B$19:B$22)</f>
        <v>140</v>
      </c>
      <c r="T29" s="8">
        <f t="shared" ref="T29:X29" si="20">SUM(C$19:C$22)</f>
        <v>210</v>
      </c>
      <c r="U29" s="8">
        <f t="shared" si="20"/>
        <v>197</v>
      </c>
      <c r="V29" s="8">
        <f t="shared" si="20"/>
        <v>201</v>
      </c>
      <c r="W29" s="8">
        <f t="shared" si="20"/>
        <v>222</v>
      </c>
      <c r="X29" s="8">
        <f t="shared" si="20"/>
        <v>201</v>
      </c>
      <c r="Y29" s="8">
        <f>SUM(S29:X29)</f>
        <v>1171</v>
      </c>
    </row>
    <row r="30" spans="1:25" x14ac:dyDescent="0.25">
      <c r="A30" s="29"/>
      <c r="C30" s="18">
        <f>SUM(C26:C29)</f>
        <v>9.5394965277777892</v>
      </c>
      <c r="I30" s="8" t="s">
        <v>15</v>
      </c>
      <c r="J30" s="15">
        <f>AVERAGE(B$19:B$22)</f>
        <v>35</v>
      </c>
      <c r="K30" s="15">
        <f t="shared" ref="K30:O30" si="21">AVERAGE(C$19:C$22)</f>
        <v>52.5</v>
      </c>
      <c r="L30" s="15">
        <f t="shared" si="21"/>
        <v>49.25</v>
      </c>
      <c r="M30" s="15">
        <f t="shared" si="21"/>
        <v>50.25</v>
      </c>
      <c r="N30" s="15">
        <f t="shared" si="21"/>
        <v>55.5</v>
      </c>
      <c r="O30" s="15">
        <f t="shared" si="21"/>
        <v>50.25</v>
      </c>
      <c r="P30" s="15">
        <f>AVERAGE(J30:O30)</f>
        <v>48.791666666666664</v>
      </c>
      <c r="R30" s="8" t="s">
        <v>15</v>
      </c>
      <c r="S30" s="15">
        <f>AVERAGE(B$19:B$22)</f>
        <v>35</v>
      </c>
      <c r="T30" s="15">
        <f t="shared" ref="T30:X30" si="22">AVERAGE(C$19:C$22)</f>
        <v>52.5</v>
      </c>
      <c r="U30" s="15">
        <f t="shared" si="22"/>
        <v>49.25</v>
      </c>
      <c r="V30" s="15">
        <f t="shared" si="22"/>
        <v>50.25</v>
      </c>
      <c r="W30" s="15">
        <f t="shared" si="22"/>
        <v>55.5</v>
      </c>
      <c r="X30" s="15">
        <f t="shared" si="22"/>
        <v>50.25</v>
      </c>
      <c r="Y30" s="15">
        <f>AVERAGE(S30:X30)</f>
        <v>48.791666666666664</v>
      </c>
    </row>
    <row r="31" spans="1:25" x14ac:dyDescent="0.25">
      <c r="A31" s="29"/>
      <c r="B31" s="30" t="s">
        <v>36</v>
      </c>
      <c r="C31" s="27">
        <f>C30*24</f>
        <v>228.94791666666694</v>
      </c>
      <c r="I31" s="8" t="s">
        <v>23</v>
      </c>
      <c r="J31" s="15">
        <f>_xlfn.VAR.S(B$19:B$22)</f>
        <v>6.666666666666667</v>
      </c>
      <c r="K31" s="15">
        <f t="shared" ref="K31:O31" si="23">_xlfn.VAR.S(C$19:C$22)</f>
        <v>13.666666666666666</v>
      </c>
      <c r="L31" s="15">
        <f t="shared" si="23"/>
        <v>6.916666666666667</v>
      </c>
      <c r="M31" s="15">
        <f t="shared" si="23"/>
        <v>2.9166666666666665</v>
      </c>
      <c r="N31" s="15">
        <f t="shared" si="23"/>
        <v>17.666666666666668</v>
      </c>
      <c r="O31" s="15">
        <f t="shared" si="23"/>
        <v>2.9166666666666665</v>
      </c>
      <c r="P31" s="15">
        <f>_xlfn.VAR.S(B19:G22)</f>
        <v>50.693840579710248</v>
      </c>
      <c r="R31" s="8" t="s">
        <v>23</v>
      </c>
      <c r="S31" s="15">
        <f>_xlfn.VAR.S(B$19:B$22)</f>
        <v>6.666666666666667</v>
      </c>
      <c r="T31" s="15">
        <f t="shared" ref="T31:X31" si="24">_xlfn.VAR.S(C$19:C$22)</f>
        <v>13.666666666666666</v>
      </c>
      <c r="U31" s="15">
        <f t="shared" si="24"/>
        <v>6.916666666666667</v>
      </c>
      <c r="V31" s="15">
        <f t="shared" si="24"/>
        <v>2.9166666666666665</v>
      </c>
      <c r="W31" s="15">
        <f t="shared" si="24"/>
        <v>17.666666666666668</v>
      </c>
      <c r="X31" s="15">
        <f t="shared" si="24"/>
        <v>2.9166666666666665</v>
      </c>
      <c r="Y31" s="15">
        <f>_xlfn.VAR.S(B19:G22)</f>
        <v>50.693840579710248</v>
      </c>
    </row>
    <row r="32" spans="1:25" x14ac:dyDescent="0.25">
      <c r="A32" s="29"/>
      <c r="I32" s="8"/>
      <c r="J32" s="8"/>
      <c r="K32" s="8"/>
      <c r="L32" s="8"/>
      <c r="M32" s="8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</row>
    <row r="33" spans="1:25" ht="15.75" thickBot="1" x14ac:dyDescent="0.3">
      <c r="A33" s="29"/>
      <c r="B33" s="28" t="s">
        <v>3</v>
      </c>
      <c r="C33" s="28" t="s">
        <v>4</v>
      </c>
      <c r="D33" s="28" t="s">
        <v>5</v>
      </c>
      <c r="E33" s="28" t="s">
        <v>6</v>
      </c>
      <c r="F33" s="28" t="s">
        <v>7</v>
      </c>
      <c r="G33" s="28" t="s">
        <v>8</v>
      </c>
      <c r="I33" s="10" t="s">
        <v>20</v>
      </c>
      <c r="J33" s="10"/>
      <c r="K33" s="10"/>
      <c r="L33" s="10"/>
      <c r="M33" s="10"/>
      <c r="N33" s="10"/>
      <c r="R33" s="10" t="s">
        <v>20</v>
      </c>
      <c r="S33" s="10"/>
      <c r="T33" s="10"/>
      <c r="U33" s="10"/>
      <c r="V33" s="10"/>
      <c r="W33" s="10"/>
    </row>
    <row r="34" spans="1:25" x14ac:dyDescent="0.25">
      <c r="A34" s="28" t="s">
        <v>15</v>
      </c>
      <c r="B34">
        <f>J36</f>
        <v>43.9375</v>
      </c>
      <c r="C34" s="21">
        <f>K36</f>
        <v>49.0625</v>
      </c>
      <c r="D34" s="21">
        <f>L36</f>
        <v>46.6875</v>
      </c>
      <c r="E34" s="21">
        <f>M36</f>
        <v>50.1875</v>
      </c>
      <c r="F34" s="21">
        <f>N36</f>
        <v>53.25</v>
      </c>
      <c r="G34" s="21">
        <f>O36</f>
        <v>51.9375</v>
      </c>
      <c r="I34" s="8" t="s">
        <v>21</v>
      </c>
      <c r="J34" s="8">
        <v>16</v>
      </c>
      <c r="K34" s="8">
        <v>16</v>
      </c>
      <c r="L34" s="8">
        <v>16</v>
      </c>
      <c r="M34" s="8">
        <v>16</v>
      </c>
      <c r="N34" s="8">
        <v>16</v>
      </c>
      <c r="O34">
        <v>16</v>
      </c>
      <c r="R34" s="8" t="s">
        <v>21</v>
      </c>
      <c r="S34" s="8">
        <v>16</v>
      </c>
      <c r="T34" s="8">
        <v>16</v>
      </c>
      <c r="U34" s="8">
        <v>16</v>
      </c>
      <c r="V34" s="8">
        <v>16</v>
      </c>
      <c r="W34" s="8">
        <v>16</v>
      </c>
      <c r="X34">
        <v>16</v>
      </c>
    </row>
    <row r="35" spans="1:25" x14ac:dyDescent="0.25">
      <c r="A35" s="29"/>
      <c r="B35">
        <f>(B34-$B$24)^2</f>
        <v>27.453233506944468</v>
      </c>
      <c r="C35" s="21">
        <f t="shared" ref="C35:G35" si="25">(C34-$B$24)^2</f>
        <v>1.3129340277778321E-2</v>
      </c>
      <c r="D35" s="21">
        <f t="shared" si="25"/>
        <v>6.1980251736111232</v>
      </c>
      <c r="E35" s="21">
        <f t="shared" si="25"/>
        <v>1.020941840277773</v>
      </c>
      <c r="F35" s="21">
        <f t="shared" si="25"/>
        <v>16.588650173611093</v>
      </c>
      <c r="G35" s="21">
        <f t="shared" si="25"/>
        <v>7.6199001736110983</v>
      </c>
      <c r="I35" s="8" t="s">
        <v>22</v>
      </c>
      <c r="J35" s="8">
        <f>SUM(B$7:B$22)</f>
        <v>703</v>
      </c>
      <c r="K35" s="8">
        <f t="shared" ref="K35:O35" si="26">SUM(C$7:C$22)</f>
        <v>785</v>
      </c>
      <c r="L35" s="8">
        <f t="shared" si="26"/>
        <v>747</v>
      </c>
      <c r="M35" s="8">
        <f t="shared" si="26"/>
        <v>803</v>
      </c>
      <c r="N35" s="8">
        <f t="shared" si="26"/>
        <v>852</v>
      </c>
      <c r="O35" s="8">
        <f t="shared" si="26"/>
        <v>831</v>
      </c>
      <c r="R35" s="8" t="s">
        <v>22</v>
      </c>
      <c r="S35" s="8">
        <f>SUM(B$7:B$22)</f>
        <v>703</v>
      </c>
      <c r="T35" s="8">
        <f t="shared" ref="T35:X35" si="27">SUM(C$7:C$22)</f>
        <v>785</v>
      </c>
      <c r="U35" s="8">
        <f t="shared" si="27"/>
        <v>747</v>
      </c>
      <c r="V35" s="8">
        <f t="shared" si="27"/>
        <v>803</v>
      </c>
      <c r="W35" s="8">
        <f t="shared" si="27"/>
        <v>852</v>
      </c>
      <c r="X35" s="8">
        <f t="shared" si="27"/>
        <v>831</v>
      </c>
    </row>
    <row r="36" spans="1:25" x14ac:dyDescent="0.25">
      <c r="A36" s="29"/>
      <c r="D36" s="18">
        <f>SUM(B35:G35)</f>
        <v>58.893880208333336</v>
      </c>
      <c r="I36" s="8" t="s">
        <v>15</v>
      </c>
      <c r="J36" s="15">
        <f>AVERAGE(B$7:B$22)</f>
        <v>43.9375</v>
      </c>
      <c r="K36" s="15">
        <f t="shared" ref="K36:O36" si="28">AVERAGE(C$7:C$22)</f>
        <v>49.0625</v>
      </c>
      <c r="L36" s="15">
        <f t="shared" si="28"/>
        <v>46.6875</v>
      </c>
      <c r="M36" s="15">
        <f t="shared" si="28"/>
        <v>50.1875</v>
      </c>
      <c r="N36" s="15">
        <f t="shared" si="28"/>
        <v>53.25</v>
      </c>
      <c r="O36" s="15">
        <f t="shared" si="28"/>
        <v>51.9375</v>
      </c>
      <c r="R36" s="8" t="s">
        <v>15</v>
      </c>
      <c r="S36" s="15">
        <f>AVERAGE(B$7:B$22)</f>
        <v>43.9375</v>
      </c>
      <c r="T36" s="15">
        <f t="shared" ref="T36:X36" si="29">AVERAGE(C$7:C$22)</f>
        <v>49.0625</v>
      </c>
      <c r="U36" s="15">
        <f t="shared" si="29"/>
        <v>46.6875</v>
      </c>
      <c r="V36" s="15">
        <f t="shared" si="29"/>
        <v>50.1875</v>
      </c>
      <c r="W36" s="15">
        <f t="shared" si="29"/>
        <v>53.25</v>
      </c>
      <c r="X36" s="15">
        <f t="shared" si="29"/>
        <v>51.9375</v>
      </c>
    </row>
    <row r="37" spans="1:25" x14ac:dyDescent="0.25">
      <c r="A37" s="29"/>
      <c r="B37" s="30" t="s">
        <v>37</v>
      </c>
      <c r="C37" s="26">
        <f>D36*16</f>
        <v>942.30208333333337</v>
      </c>
      <c r="I37" s="8" t="s">
        <v>23</v>
      </c>
      <c r="J37" s="15">
        <f>_xlfn.VAR.S(B$7:B$22)</f>
        <v>49.662500000000001</v>
      </c>
      <c r="K37" s="15">
        <f t="shared" ref="K37:O37" si="30">_xlfn.VAR.S(C$7:C$22)</f>
        <v>18.729166666666668</v>
      </c>
      <c r="L37" s="15">
        <f t="shared" si="30"/>
        <v>38.762500000000003</v>
      </c>
      <c r="M37" s="15">
        <f t="shared" si="30"/>
        <v>13.629166666666666</v>
      </c>
      <c r="N37" s="15">
        <f t="shared" si="30"/>
        <v>19.533333333333335</v>
      </c>
      <c r="O37" s="15">
        <f t="shared" si="30"/>
        <v>31.529166666666665</v>
      </c>
      <c r="P37" s="17">
        <f>B24</f>
        <v>49.177083333333336</v>
      </c>
      <c r="R37" s="8" t="s">
        <v>23</v>
      </c>
      <c r="S37" s="15">
        <f>_xlfn.VAR.S(B$7:B$22)</f>
        <v>49.662500000000001</v>
      </c>
      <c r="T37" s="15">
        <f t="shared" ref="T37:X37" si="31">_xlfn.VAR.S(C$7:C$22)</f>
        <v>18.729166666666668</v>
      </c>
      <c r="U37" s="15">
        <f t="shared" si="31"/>
        <v>38.762500000000003</v>
      </c>
      <c r="V37" s="15">
        <f t="shared" si="31"/>
        <v>13.629166666666666</v>
      </c>
      <c r="W37" s="15">
        <f t="shared" si="31"/>
        <v>19.533333333333335</v>
      </c>
      <c r="X37" s="15">
        <f t="shared" si="31"/>
        <v>31.529166666666665</v>
      </c>
      <c r="Y37" s="22">
        <f>B24</f>
        <v>49.177083333333336</v>
      </c>
    </row>
    <row r="38" spans="1:25" x14ac:dyDescent="0.25">
      <c r="A38" s="29"/>
      <c r="I38" s="8"/>
      <c r="J38" s="8"/>
      <c r="K38" s="8"/>
      <c r="L38" s="8"/>
      <c r="M38" s="8"/>
      <c r="N38" s="8"/>
      <c r="R38" s="8"/>
      <c r="S38" s="8"/>
      <c r="T38" s="8"/>
      <c r="U38" s="8"/>
      <c r="V38" s="8"/>
      <c r="W38" s="8"/>
    </row>
    <row r="39" spans="1:25" x14ac:dyDescent="0.25">
      <c r="A39" s="28" t="s">
        <v>9</v>
      </c>
      <c r="B39" s="21">
        <f>AVERAGE(B$7:B$10)</f>
        <v>50.25</v>
      </c>
      <c r="C39" s="21">
        <f t="shared" ref="C39:G39" si="32">AVERAGE(C$7:C$10)</f>
        <v>52</v>
      </c>
      <c r="D39" s="21">
        <f t="shared" si="32"/>
        <v>40.25</v>
      </c>
      <c r="E39" s="21">
        <f t="shared" si="32"/>
        <v>54</v>
      </c>
      <c r="F39" s="21">
        <f t="shared" si="32"/>
        <v>55.75</v>
      </c>
      <c r="G39" s="21">
        <f t="shared" si="32"/>
        <v>54.5</v>
      </c>
    </row>
    <row r="40" spans="1:25" ht="15.75" thickBot="1" x14ac:dyDescent="0.3">
      <c r="A40" s="28" t="s">
        <v>10</v>
      </c>
      <c r="B40" s="21">
        <f>AVERAGE(B$11:B$14)</f>
        <v>40.25</v>
      </c>
      <c r="C40" s="21">
        <f t="shared" ref="C40:G40" si="33">AVERAGE(C$11:C$14)</f>
        <v>48.5</v>
      </c>
      <c r="D40" s="21">
        <f t="shared" si="33"/>
        <v>43.25</v>
      </c>
      <c r="E40" s="21">
        <f t="shared" si="33"/>
        <v>48.5</v>
      </c>
      <c r="F40" s="21">
        <f t="shared" si="33"/>
        <v>49.75</v>
      </c>
      <c r="G40" s="21">
        <f t="shared" si="33"/>
        <v>51.25</v>
      </c>
      <c r="I40" t="s">
        <v>24</v>
      </c>
      <c r="R40" t="s">
        <v>24</v>
      </c>
    </row>
    <row r="41" spans="1:25" x14ac:dyDescent="0.25">
      <c r="A41" s="28" t="s">
        <v>11</v>
      </c>
      <c r="B41" s="21">
        <f>AVERAGE(B$15:B$18)</f>
        <v>50.25</v>
      </c>
      <c r="C41" s="21">
        <f t="shared" ref="C41:G41" si="34">AVERAGE(C$15:C$18)</f>
        <v>43.25</v>
      </c>
      <c r="D41" s="21">
        <f t="shared" si="34"/>
        <v>54</v>
      </c>
      <c r="E41" s="21">
        <f t="shared" si="34"/>
        <v>48</v>
      </c>
      <c r="F41" s="21">
        <f t="shared" si="34"/>
        <v>52</v>
      </c>
      <c r="G41" s="21">
        <f t="shared" si="34"/>
        <v>51.75</v>
      </c>
      <c r="I41" s="12" t="s">
        <v>25</v>
      </c>
      <c r="J41" s="12" t="s">
        <v>26</v>
      </c>
      <c r="K41" s="12" t="s">
        <v>27</v>
      </c>
      <c r="L41" s="12" t="s">
        <v>28</v>
      </c>
      <c r="M41" s="12" t="s">
        <v>29</v>
      </c>
      <c r="N41" s="12" t="s">
        <v>30</v>
      </c>
      <c r="O41" s="12" t="s">
        <v>31</v>
      </c>
      <c r="R41" s="12" t="s">
        <v>25</v>
      </c>
      <c r="S41" s="12" t="s">
        <v>26</v>
      </c>
      <c r="T41" s="12" t="s">
        <v>27</v>
      </c>
      <c r="U41" s="12" t="s">
        <v>28</v>
      </c>
      <c r="V41" s="12" t="s">
        <v>29</v>
      </c>
      <c r="W41" s="12" t="s">
        <v>30</v>
      </c>
      <c r="X41" s="12" t="s">
        <v>31</v>
      </c>
    </row>
    <row r="42" spans="1:25" x14ac:dyDescent="0.25">
      <c r="A42" s="28" t="s">
        <v>12</v>
      </c>
      <c r="B42" s="21">
        <f>AVERAGE(B$19:B$22)</f>
        <v>35</v>
      </c>
      <c r="C42" s="21">
        <f t="shared" ref="C42:G42" si="35">AVERAGE(C$19:C$22)</f>
        <v>52.5</v>
      </c>
      <c r="D42" s="21">
        <f t="shared" si="35"/>
        <v>49.25</v>
      </c>
      <c r="E42" s="21">
        <f t="shared" si="35"/>
        <v>50.25</v>
      </c>
      <c r="F42" s="21">
        <f t="shared" si="35"/>
        <v>55.5</v>
      </c>
      <c r="G42" s="21">
        <f t="shared" si="35"/>
        <v>50.25</v>
      </c>
      <c r="I42" s="8" t="s">
        <v>32</v>
      </c>
      <c r="J42" s="17">
        <f>C30*24</f>
        <v>228.94791666666694</v>
      </c>
      <c r="K42" s="8">
        <f>D24-1</f>
        <v>3</v>
      </c>
      <c r="L42" s="15">
        <f>J42/K42</f>
        <v>76.315972222222314</v>
      </c>
      <c r="M42" s="15">
        <f>L42/$L$45</f>
        <v>6.1998251107161986</v>
      </c>
      <c r="N42" s="16">
        <f>1-_xlfn.F.DIST(M42,K42,K45,1)</f>
        <v>7.676800369473824E-4</v>
      </c>
      <c r="O42" s="15">
        <f>_xlfn.F.INV(0.95,K42,K45)</f>
        <v>2.7187849816349363</v>
      </c>
      <c r="R42" s="8" t="s">
        <v>32</v>
      </c>
      <c r="S42" s="17">
        <f>C30*24</f>
        <v>228.94791666666694</v>
      </c>
      <c r="T42" s="8">
        <f>D24-1</f>
        <v>3</v>
      </c>
      <c r="U42" s="15">
        <f>J42/K42</f>
        <v>76.315972222222314</v>
      </c>
      <c r="V42" s="15">
        <f>L42/$L$45</f>
        <v>6.1998251107161986</v>
      </c>
      <c r="W42" s="15">
        <f>1-_xlfn.F.DIST(M42,K42,K45,1)</f>
        <v>7.676800369473824E-4</v>
      </c>
      <c r="X42" s="15">
        <f>_xlfn.F.INV(0.95,K42,K45)</f>
        <v>2.7187849816349363</v>
      </c>
    </row>
    <row r="43" spans="1:25" x14ac:dyDescent="0.25">
      <c r="A43" s="29"/>
      <c r="I43" s="8" t="s">
        <v>33</v>
      </c>
      <c r="J43" s="17">
        <f>D36*16</f>
        <v>942.30208333333337</v>
      </c>
      <c r="K43" s="8">
        <f>J10-1</f>
        <v>3</v>
      </c>
      <c r="L43" s="15">
        <f>J43/K43</f>
        <v>314.10069444444446</v>
      </c>
      <c r="M43" s="15">
        <f t="shared" ref="M43:M44" si="36">L43/$L$45</f>
        <v>25.517192744915484</v>
      </c>
      <c r="N43" s="16">
        <f>1-_xlfn.F.DIST(M43,K43,K45,1)</f>
        <v>1.1089351659165914E-11</v>
      </c>
      <c r="O43" s="15">
        <f>_xlfn.F.INV(0.95,K43,K45)</f>
        <v>2.7187849816349363</v>
      </c>
      <c r="R43" s="8" t="s">
        <v>33</v>
      </c>
      <c r="S43" s="17">
        <f>D36*16</f>
        <v>942.30208333333337</v>
      </c>
      <c r="T43" s="8">
        <f>J10-1</f>
        <v>3</v>
      </c>
      <c r="U43" s="15">
        <f>J43/K43</f>
        <v>314.10069444444446</v>
      </c>
      <c r="V43" s="15">
        <f>L43/$L$45</f>
        <v>25.517192744915484</v>
      </c>
      <c r="W43" s="15">
        <f>1-_xlfn.F.DIST(M43,K43,K45,1)</f>
        <v>1.1089351659165914E-11</v>
      </c>
      <c r="X43" s="15">
        <f>_xlfn.F.INV(0.95,K43,K45)</f>
        <v>2.7187849816349363</v>
      </c>
    </row>
    <row r="44" spans="1:25" x14ac:dyDescent="0.25">
      <c r="A44" s="28" t="s">
        <v>9</v>
      </c>
      <c r="B44" s="21">
        <f>(B39-$B26-B$34+$B$24)^2</f>
        <v>19.049587673611132</v>
      </c>
      <c r="C44" s="21">
        <f t="shared" ref="C44:G44" si="37">(C39-$B26-C$34+$B$24)^2</f>
        <v>0.97927517361111582</v>
      </c>
      <c r="D44" s="21">
        <f t="shared" si="37"/>
        <v>70.315212673611072</v>
      </c>
      <c r="E44" s="21">
        <f t="shared" si="37"/>
        <v>3.4766710069444531</v>
      </c>
      <c r="F44" s="21">
        <f t="shared" si="37"/>
        <v>0.30479600694444708</v>
      </c>
      <c r="G44" s="21">
        <f t="shared" si="37"/>
        <v>0.37771267361111405</v>
      </c>
      <c r="I44" s="8" t="s">
        <v>34</v>
      </c>
      <c r="J44" s="17">
        <f>D48*4</f>
        <v>1363.9895833333335</v>
      </c>
      <c r="K44" s="8">
        <f>(D24-1)*(J16-1)</f>
        <v>9</v>
      </c>
      <c r="L44" s="15">
        <f>J44/K44</f>
        <v>151.55439814814815</v>
      </c>
      <c r="M44" s="15">
        <f t="shared" si="36"/>
        <v>12.31211155303563</v>
      </c>
      <c r="N44" s="16">
        <f>1-_xlfn.F.DIST(M44,K44,K45,1)</f>
        <v>5.308753436850111E-12</v>
      </c>
      <c r="O44" s="15">
        <f>_xlfn.F.INV(0.95,K44,K45)</f>
        <v>1.9991148058168384</v>
      </c>
      <c r="R44" s="8" t="s">
        <v>34</v>
      </c>
      <c r="S44" s="17">
        <f>D48*4</f>
        <v>1363.9895833333335</v>
      </c>
      <c r="T44" s="8">
        <f>(D24-1)*(J16-1)</f>
        <v>9</v>
      </c>
      <c r="U44" s="15">
        <f>J44/K44</f>
        <v>151.55439814814815</v>
      </c>
      <c r="V44" s="15">
        <f>L44/$L$45</f>
        <v>12.31211155303563</v>
      </c>
      <c r="W44" s="15">
        <f>1-_xlfn.F.DIST(M44,K44,K45,1)</f>
        <v>5.308753436850111E-12</v>
      </c>
      <c r="X44" s="15">
        <f>_xlfn.F.INV(0.95,K44,K45)</f>
        <v>1.9991148058168384</v>
      </c>
    </row>
    <row r="45" spans="1:25" x14ac:dyDescent="0.25">
      <c r="A45" s="28" t="s">
        <v>10</v>
      </c>
      <c r="B45" s="21">
        <f t="shared" ref="B45:G45" si="38">(B40-$B27-B$34+$B$24)^2</f>
        <v>2.0365668402777644</v>
      </c>
      <c r="C45" s="21">
        <f t="shared" si="38"/>
        <v>2.8829210069444606</v>
      </c>
      <c r="D45" s="21">
        <f t="shared" si="38"/>
        <v>1.3855251736111001</v>
      </c>
      <c r="E45" s="21">
        <f t="shared" si="38"/>
        <v>0.32823350694444986</v>
      </c>
      <c r="F45" s="21">
        <f t="shared" si="38"/>
        <v>1.5365668402777661</v>
      </c>
      <c r="G45" s="21">
        <f t="shared" si="38"/>
        <v>2.4740668402777928</v>
      </c>
      <c r="I45" s="8" t="s">
        <v>35</v>
      </c>
      <c r="J45" s="17">
        <f>J47-SUM(J42:J44)</f>
        <v>984.75000000000136</v>
      </c>
      <c r="K45" s="8">
        <f>D24*J16*(D25-1)</f>
        <v>80</v>
      </c>
      <c r="L45" s="15">
        <f>J45/K45</f>
        <v>12.309375000000017</v>
      </c>
      <c r="M45" s="8"/>
      <c r="N45" s="8"/>
      <c r="O45" s="8"/>
      <c r="R45" s="8" t="s">
        <v>35</v>
      </c>
      <c r="S45" s="17">
        <f>J47-SUM(J42:J44)</f>
        <v>984.75000000000136</v>
      </c>
      <c r="T45" s="8">
        <f>D24*J16*(D25-1)</f>
        <v>80</v>
      </c>
      <c r="U45" s="15">
        <f>J45/K45</f>
        <v>12.309375000000017</v>
      </c>
      <c r="V45" s="8"/>
      <c r="W45" s="8"/>
      <c r="X45" s="8"/>
    </row>
    <row r="46" spans="1:25" x14ac:dyDescent="0.25">
      <c r="A46" s="28" t="s">
        <v>11</v>
      </c>
      <c r="B46" s="21">
        <f t="shared" ref="B46:G46" si="39">(B41-$B28-B$34+$B$24)^2</f>
        <v>31.523546006944471</v>
      </c>
      <c r="C46" s="21">
        <f t="shared" si="39"/>
        <v>42.385525173611079</v>
      </c>
      <c r="D46" s="21">
        <f t="shared" si="39"/>
        <v>43.752712673611143</v>
      </c>
      <c r="E46" s="21">
        <f t="shared" si="39"/>
        <v>8.3256293402777644</v>
      </c>
      <c r="F46" s="21">
        <f t="shared" si="39"/>
        <v>3.7943793402777684</v>
      </c>
      <c r="G46" s="21">
        <f t="shared" si="39"/>
        <v>0.78396267361110694</v>
      </c>
      <c r="I46" s="8"/>
      <c r="J46" s="15"/>
      <c r="K46" s="8"/>
      <c r="L46" s="8"/>
      <c r="M46" s="8"/>
      <c r="N46" s="8"/>
      <c r="O46" s="8"/>
      <c r="R46" s="8"/>
      <c r="S46" s="15"/>
      <c r="T46" s="8"/>
      <c r="U46" s="8"/>
      <c r="V46" s="8"/>
      <c r="W46" s="8"/>
      <c r="X46" s="8"/>
    </row>
    <row r="47" spans="1:25" ht="15.75" thickBot="1" x14ac:dyDescent="0.3">
      <c r="A47" s="28" t="s">
        <v>12</v>
      </c>
      <c r="B47" s="21">
        <f t="shared" ref="B47:G47" si="40">(B42-$B29-B$34+$B$24)^2</f>
        <v>73.1381293402777</v>
      </c>
      <c r="C47" s="21">
        <f t="shared" si="40"/>
        <v>14.614691840277814</v>
      </c>
      <c r="D47" s="21">
        <f t="shared" si="40"/>
        <v>8.6902126736111391</v>
      </c>
      <c r="E47" s="21">
        <f t="shared" si="40"/>
        <v>0.20062934027778201</v>
      </c>
      <c r="F47" s="21">
        <f t="shared" si="40"/>
        <v>6.9454210069444695</v>
      </c>
      <c r="G47" s="21">
        <f t="shared" si="40"/>
        <v>1.6954210069444322</v>
      </c>
      <c r="I47" s="11" t="s">
        <v>20</v>
      </c>
      <c r="J47" s="20">
        <v>3519.9895833333353</v>
      </c>
      <c r="K47" s="11">
        <f>D24*D25*J10-1</f>
        <v>95</v>
      </c>
      <c r="L47" s="11"/>
      <c r="M47" s="11"/>
      <c r="N47" s="11"/>
      <c r="O47" s="11"/>
      <c r="R47" s="11" t="s">
        <v>20</v>
      </c>
      <c r="S47" s="20">
        <v>3519.9895833333353</v>
      </c>
      <c r="T47" s="11">
        <f>D24*D25*J10-1</f>
        <v>95</v>
      </c>
      <c r="U47" s="11"/>
      <c r="V47" s="11"/>
      <c r="W47" s="11"/>
      <c r="X47" s="11"/>
    </row>
    <row r="48" spans="1:25" ht="15.75" thickBot="1" x14ac:dyDescent="0.3">
      <c r="D48">
        <f>SUM(B44:G47)</f>
        <v>340.99739583333337</v>
      </c>
      <c r="I48" s="11" t="s">
        <v>20</v>
      </c>
      <c r="J48" s="21">
        <f>SUM(J42:J45)</f>
        <v>3519.9895833333353</v>
      </c>
      <c r="R48" s="11" t="s">
        <v>20</v>
      </c>
      <c r="S48" s="21">
        <f>SUM(J42:J45)</f>
        <v>3519.9895833333353</v>
      </c>
    </row>
    <row r="49" spans="2:19" x14ac:dyDescent="0.25">
      <c r="B49" s="28" t="s">
        <v>38</v>
      </c>
      <c r="C49" s="25">
        <f>D48*4</f>
        <v>1363.9895833333335</v>
      </c>
      <c r="I49" s="24" t="s">
        <v>40</v>
      </c>
      <c r="R49" s="24" t="s">
        <v>40</v>
      </c>
    </row>
    <row r="50" spans="2:19" x14ac:dyDescent="0.25">
      <c r="B50" s="28" t="s">
        <v>39</v>
      </c>
      <c r="C50" s="25">
        <f>J47-SUM(J42:J44)</f>
        <v>984.75000000000136</v>
      </c>
      <c r="I50" s="24" t="s">
        <v>41</v>
      </c>
      <c r="J50" s="14" t="str">
        <f>IF(M42&lt;O42, "не влияят","влияят")</f>
        <v>влияят</v>
      </c>
      <c r="R50" s="24" t="s">
        <v>41</v>
      </c>
      <c r="S50" s="14" t="str">
        <f>IF(V42&lt;X42, "не влияят","влияят")</f>
        <v>влияят</v>
      </c>
    </row>
    <row r="51" spans="2:19" x14ac:dyDescent="0.25">
      <c r="I51" s="24" t="s">
        <v>42</v>
      </c>
      <c r="J51" s="14" t="str">
        <f>IF(M43&lt;O43, "не влияе","влияе")</f>
        <v>влияе</v>
      </c>
      <c r="R51" s="24" t="s">
        <v>42</v>
      </c>
      <c r="S51" s="14" t="str">
        <f>IF(V43&lt;X43, "не влияе","влияе")</f>
        <v>влияе</v>
      </c>
    </row>
    <row r="52" spans="2:19" x14ac:dyDescent="0.25">
      <c r="B52" s="21">
        <f>(B7-$P$37)^2</f>
        <v>3.3230251736111023</v>
      </c>
      <c r="C52" s="21">
        <f t="shared" ref="C52:G52" si="41">(C7-$P$37)^2</f>
        <v>7.9688585069444313</v>
      </c>
      <c r="D52" s="21">
        <f t="shared" si="41"/>
        <v>124.92719184027783</v>
      </c>
      <c r="E52" s="21">
        <f t="shared" si="41"/>
        <v>0.6771918402777739</v>
      </c>
      <c r="F52" s="21">
        <f t="shared" si="41"/>
        <v>139.7813585069444</v>
      </c>
      <c r="G52" s="21">
        <f t="shared" si="41"/>
        <v>7.9688585069444313</v>
      </c>
      <c r="I52" s="24" t="s">
        <v>43</v>
      </c>
      <c r="J52" s="14" t="str">
        <f>IF(M44&lt;O44, "не влияе","влияе")</f>
        <v>влияе</v>
      </c>
      <c r="R52" s="24" t="s">
        <v>43</v>
      </c>
      <c r="S52" s="14" t="str">
        <f>IF(V44&lt;X44, "не влияе","влияе")</f>
        <v>влияе</v>
      </c>
    </row>
    <row r="53" spans="2:19" x14ac:dyDescent="0.25">
      <c r="B53" s="21">
        <f t="shared" ref="B53:G53" si="42">(B8-$P$37)^2</f>
        <v>7.9688585069444313</v>
      </c>
      <c r="C53" s="21">
        <f t="shared" si="42"/>
        <v>14.614691840277759</v>
      </c>
      <c r="D53" s="21">
        <f t="shared" si="42"/>
        <v>66.864691840277814</v>
      </c>
      <c r="E53" s="21">
        <f t="shared" si="42"/>
        <v>7.9688585069444313</v>
      </c>
      <c r="F53" s="21">
        <f t="shared" si="42"/>
        <v>61.198025173611072</v>
      </c>
      <c r="G53" s="21">
        <f t="shared" si="42"/>
        <v>3.3230251736111023</v>
      </c>
    </row>
    <row r="54" spans="2:19" x14ac:dyDescent="0.25">
      <c r="B54" s="21">
        <f t="shared" ref="B54:G54" si="43">(B9-$P$37)^2</f>
        <v>0.6771918402777739</v>
      </c>
      <c r="C54" s="21">
        <f t="shared" si="43"/>
        <v>7.9688585069444313</v>
      </c>
      <c r="D54" s="21">
        <f t="shared" si="43"/>
        <v>38.156358506944471</v>
      </c>
      <c r="E54" s="21">
        <f t="shared" si="43"/>
        <v>33.906358506944414</v>
      </c>
      <c r="F54" s="21">
        <f t="shared" si="43"/>
        <v>7.9688585069444313</v>
      </c>
      <c r="G54" s="21">
        <f t="shared" si="43"/>
        <v>61.198025173611072</v>
      </c>
    </row>
    <row r="55" spans="2:19" x14ac:dyDescent="0.25">
      <c r="B55" s="21">
        <f t="shared" ref="B55:G55" si="44">(B10-$P$37)^2</f>
        <v>1.3855251736111167</v>
      </c>
      <c r="C55" s="21">
        <f t="shared" si="44"/>
        <v>3.3230251736111023</v>
      </c>
      <c r="D55" s="21">
        <f t="shared" si="44"/>
        <v>103.57302517361116</v>
      </c>
      <c r="E55" s="21">
        <f t="shared" si="44"/>
        <v>96.489691840277729</v>
      </c>
      <c r="F55" s="21">
        <f t="shared" si="44"/>
        <v>14.614691840277759</v>
      </c>
      <c r="G55" s="21">
        <f t="shared" si="44"/>
        <v>77.8438585069444</v>
      </c>
    </row>
    <row r="56" spans="2:19" x14ac:dyDescent="0.25">
      <c r="B56" s="21">
        <f t="shared" ref="B56:G56" si="45">(B11-$P$37)^2</f>
        <v>124.92719184027783</v>
      </c>
      <c r="C56" s="21">
        <f t="shared" si="45"/>
        <v>0.6771918402777739</v>
      </c>
      <c r="D56" s="21">
        <f t="shared" si="45"/>
        <v>66.864691840277814</v>
      </c>
      <c r="E56" s="21">
        <f t="shared" si="45"/>
        <v>4.7396918402777883</v>
      </c>
      <c r="F56" s="21">
        <f t="shared" si="45"/>
        <v>7.9688585069444313</v>
      </c>
      <c r="G56" s="21">
        <f t="shared" si="45"/>
        <v>77.8438585069444</v>
      </c>
    </row>
    <row r="57" spans="2:19" x14ac:dyDescent="0.25">
      <c r="B57" s="21">
        <f t="shared" ref="B57:G57" si="46">(B12-$P$37)^2</f>
        <v>66.864691840277814</v>
      </c>
      <c r="C57" s="21">
        <f t="shared" si="46"/>
        <v>1.3855251736111167</v>
      </c>
      <c r="D57" s="21">
        <f t="shared" si="46"/>
        <v>51.510525173611143</v>
      </c>
      <c r="E57" s="21">
        <f t="shared" si="46"/>
        <v>3.3230251736111023</v>
      </c>
      <c r="F57" s="21">
        <f t="shared" si="46"/>
        <v>17.448025173611132</v>
      </c>
      <c r="G57" s="21">
        <f t="shared" si="46"/>
        <v>3.3230251736111023</v>
      </c>
    </row>
    <row r="58" spans="2:19" x14ac:dyDescent="0.25">
      <c r="B58" s="21">
        <f t="shared" ref="B58:G58" si="47">(B13-$P$37)^2</f>
        <v>38.156358506944471</v>
      </c>
      <c r="C58" s="21">
        <f t="shared" si="47"/>
        <v>3.135850694444528E-2</v>
      </c>
      <c r="D58" s="21">
        <f t="shared" si="47"/>
        <v>26.802191840277803</v>
      </c>
      <c r="E58" s="21">
        <f t="shared" si="47"/>
        <v>4.7396918402777883</v>
      </c>
      <c r="F58" s="21">
        <f t="shared" si="47"/>
        <v>4.7396918402777883</v>
      </c>
      <c r="G58" s="21">
        <f t="shared" si="47"/>
        <v>4.7396918402777883</v>
      </c>
    </row>
    <row r="59" spans="2:19" x14ac:dyDescent="0.25">
      <c r="B59" s="21">
        <f t="shared" ref="B59:G59" si="48">(B14-$P$37)^2</f>
        <v>103.57302517361116</v>
      </c>
      <c r="C59" s="21">
        <f t="shared" si="48"/>
        <v>4.7396918402777883</v>
      </c>
      <c r="D59" s="21">
        <f t="shared" si="48"/>
        <v>10.093858506944459</v>
      </c>
      <c r="E59" s="21">
        <f t="shared" si="48"/>
        <v>3.135850694444528E-2</v>
      </c>
      <c r="F59" s="21">
        <f t="shared" si="48"/>
        <v>33.906358506944414</v>
      </c>
      <c r="G59" s="21">
        <f t="shared" si="48"/>
        <v>3.135850694444528E-2</v>
      </c>
    </row>
    <row r="60" spans="2:19" x14ac:dyDescent="0.25">
      <c r="B60" s="21">
        <f t="shared" ref="B60:G60" si="49">(B15-$P$37)^2</f>
        <v>3.3230251736111023</v>
      </c>
      <c r="C60" s="21">
        <f t="shared" si="49"/>
        <v>66.864691840277814</v>
      </c>
      <c r="D60" s="21">
        <f t="shared" si="49"/>
        <v>46.552191840277743</v>
      </c>
      <c r="E60" s="21">
        <f t="shared" si="49"/>
        <v>17.448025173611132</v>
      </c>
      <c r="F60" s="21">
        <f t="shared" si="49"/>
        <v>33.906358506944414</v>
      </c>
      <c r="G60" s="21">
        <f t="shared" si="49"/>
        <v>17.448025173611132</v>
      </c>
    </row>
    <row r="61" spans="2:19" x14ac:dyDescent="0.25">
      <c r="B61" s="21">
        <f t="shared" ref="B61:G61" si="50">(B16-$P$37)^2</f>
        <v>7.9688585069444313</v>
      </c>
      <c r="C61" s="21">
        <f t="shared" si="50"/>
        <v>51.510525173611143</v>
      </c>
      <c r="D61" s="21">
        <f t="shared" si="50"/>
        <v>23.260525173611089</v>
      </c>
      <c r="E61" s="21">
        <f t="shared" si="50"/>
        <v>26.802191840277803</v>
      </c>
      <c r="F61" s="21">
        <f t="shared" si="50"/>
        <v>14.614691840277759</v>
      </c>
      <c r="G61" s="21">
        <f t="shared" si="50"/>
        <v>66.864691840277814</v>
      </c>
    </row>
    <row r="62" spans="2:19" x14ac:dyDescent="0.25">
      <c r="B62" s="21">
        <f t="shared" ref="B62:G62" si="51">(B17-$P$37)^2</f>
        <v>0.6771918402777739</v>
      </c>
      <c r="C62" s="21">
        <f t="shared" si="51"/>
        <v>26.802191840277803</v>
      </c>
      <c r="D62" s="21">
        <f t="shared" si="51"/>
        <v>96.489691840277729</v>
      </c>
      <c r="E62" s="21">
        <f t="shared" si="51"/>
        <v>3.3230251736111023</v>
      </c>
      <c r="F62" s="21">
        <f t="shared" si="51"/>
        <v>7.9688585069444313</v>
      </c>
      <c r="G62" s="21">
        <f t="shared" si="51"/>
        <v>164.42719184027771</v>
      </c>
    </row>
    <row r="63" spans="2:19" x14ac:dyDescent="0.25">
      <c r="B63" s="21">
        <f t="shared" ref="B63:G63" si="52">(B18-$P$37)^2</f>
        <v>1.3855251736111167</v>
      </c>
      <c r="C63" s="21">
        <f t="shared" si="52"/>
        <v>10.093858506944459</v>
      </c>
      <c r="D63" s="21">
        <f t="shared" si="52"/>
        <v>4.7396918402777883</v>
      </c>
      <c r="E63" s="21">
        <f t="shared" si="52"/>
        <v>7.9688585069444313</v>
      </c>
      <c r="F63" s="21">
        <f t="shared" si="52"/>
        <v>1.3855251736111167</v>
      </c>
      <c r="G63" s="21">
        <f t="shared" si="52"/>
        <v>96.489691840277729</v>
      </c>
    </row>
    <row r="64" spans="2:19" x14ac:dyDescent="0.25">
      <c r="B64" s="21">
        <f t="shared" ref="B64:G64" si="53">(B19-$P$37)^2</f>
        <v>230.34385850694451</v>
      </c>
      <c r="C64" s="21">
        <f t="shared" si="53"/>
        <v>33.906358506944414</v>
      </c>
      <c r="D64" s="21">
        <f t="shared" si="53"/>
        <v>4.7396918402777883</v>
      </c>
      <c r="E64" s="21">
        <f t="shared" si="53"/>
        <v>3.3230251736111023</v>
      </c>
      <c r="F64" s="21">
        <f t="shared" si="53"/>
        <v>139.7813585069444</v>
      </c>
      <c r="G64" s="21">
        <f t="shared" si="53"/>
        <v>1.3855251736111167</v>
      </c>
    </row>
    <row r="65" spans="2:7" x14ac:dyDescent="0.25">
      <c r="B65" s="21">
        <f t="shared" ref="B65:G65" si="54">(B20-$P$37)^2</f>
        <v>295.05219184027789</v>
      </c>
      <c r="C65" s="21">
        <f t="shared" si="54"/>
        <v>3.3230251736111023</v>
      </c>
      <c r="D65" s="21">
        <f t="shared" si="54"/>
        <v>3.135850694444528E-2</v>
      </c>
      <c r="E65" s="21">
        <f t="shared" si="54"/>
        <v>7.9688585069444313</v>
      </c>
      <c r="F65" s="21">
        <f t="shared" si="54"/>
        <v>46.552191840277743</v>
      </c>
      <c r="G65" s="21">
        <f t="shared" si="54"/>
        <v>7.9688585069444313</v>
      </c>
    </row>
    <row r="66" spans="2:7" x14ac:dyDescent="0.25">
      <c r="B66" s="21">
        <f t="shared" ref="B66:G66" si="55">(B21-$P$37)^2</f>
        <v>173.63552517361117</v>
      </c>
      <c r="C66" s="21">
        <f t="shared" si="55"/>
        <v>46.552191840277743</v>
      </c>
      <c r="D66" s="21">
        <f t="shared" si="55"/>
        <v>1.3855251736111167</v>
      </c>
      <c r="E66" s="21">
        <f t="shared" si="55"/>
        <v>0.6771918402777739</v>
      </c>
      <c r="F66" s="21">
        <f t="shared" si="55"/>
        <v>23.260525173611089</v>
      </c>
      <c r="G66" s="21">
        <f t="shared" si="55"/>
        <v>0.6771918402777739</v>
      </c>
    </row>
    <row r="67" spans="2:7" x14ac:dyDescent="0.25">
      <c r="B67" s="21">
        <f t="shared" ref="B67:G67" si="56">(B22-$P$37)^2</f>
        <v>124.92719184027783</v>
      </c>
      <c r="C67" s="21">
        <f t="shared" si="56"/>
        <v>1.3855251736111167</v>
      </c>
      <c r="D67" s="21">
        <f t="shared" si="56"/>
        <v>14.614691840277759</v>
      </c>
      <c r="E67" s="21">
        <f t="shared" si="56"/>
        <v>1.3855251736111167</v>
      </c>
      <c r="F67" s="21">
        <f t="shared" si="56"/>
        <v>3.3230251736111023</v>
      </c>
      <c r="G67" s="21">
        <f t="shared" si="56"/>
        <v>3.3230251736111023</v>
      </c>
    </row>
    <row r="68" spans="2:7" x14ac:dyDescent="0.25">
      <c r="B68" s="23">
        <f>SUM(B52:G67)</f>
        <v>3519.9895833333353</v>
      </c>
    </row>
  </sheetData>
  <mergeCells count="3">
    <mergeCell ref="C1:E1"/>
    <mergeCell ref="L3:Q3"/>
    <mergeCell ref="L5:Q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 Малинова</dc:creator>
  <cp:lastModifiedBy>Ели Малинова</cp:lastModifiedBy>
  <dcterms:created xsi:type="dcterms:W3CDTF">2020-04-30T13:37:43Z</dcterms:created>
  <dcterms:modified xsi:type="dcterms:W3CDTF">2020-04-30T19:33:57Z</dcterms:modified>
</cp:coreProperties>
</file>