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n Iliev\Documents\SMOI\2020\CW\"/>
    </mc:Choice>
  </mc:AlternateContent>
  <bookViews>
    <workbookView xWindow="0" yWindow="0" windowWidth="24000" windowHeight="11025" activeTab="1"/>
  </bookViews>
  <sheets>
    <sheet name="30w" sheetId="29" r:id="rId1"/>
    <sheet name="30m" sheetId="28" r:id="rId2"/>
    <sheet name="30_" sheetId="27" r:id="rId3"/>
    <sheet name="20m" sheetId="25" r:id="rId4"/>
    <sheet name="20w" sheetId="24" r:id="rId5"/>
    <sheet name="0" sheetId="6" r:id="rId6"/>
    <sheet name="00" sheetId="14" r:id="rId7"/>
    <sheet name="1" sheetId="7" r:id="rId8"/>
    <sheet name="20" sheetId="22" r:id="rId9"/>
    <sheet name="21" sheetId="23" r:id="rId10"/>
    <sheet name="30" sheetId="26" r:id="rId11"/>
    <sheet name="2" sheetId="8" r:id="rId12"/>
    <sheet name="3" sheetId="9" r:id="rId13"/>
    <sheet name="4" sheetId="15" r:id="rId14"/>
    <sheet name="5" sheetId="16" r:id="rId15"/>
    <sheet name="6" sheetId="17" r:id="rId16"/>
    <sheet name="11" sheetId="10" r:id="rId17"/>
    <sheet name="12" sheetId="11" r:id="rId18"/>
    <sheet name="13" sheetId="12" r:id="rId19"/>
    <sheet name="14" sheetId="19" r:id="rId20"/>
    <sheet name="15" sheetId="20" r:id="rId21"/>
    <sheet name="16" sheetId="21" r:id="rId2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9" l="1"/>
  <c r="F11" i="29"/>
  <c r="G11" i="29" s="1"/>
  <c r="D11" i="29"/>
  <c r="F10" i="29"/>
  <c r="G10" i="29" s="1"/>
  <c r="D10" i="29"/>
  <c r="F9" i="29"/>
  <c r="G9" i="29" s="1"/>
  <c r="D9" i="29"/>
  <c r="F8" i="29"/>
  <c r="G8" i="29" s="1"/>
  <c r="D8" i="29"/>
  <c r="G7" i="29"/>
  <c r="F7" i="29"/>
  <c r="D7" i="29"/>
  <c r="F6" i="29"/>
  <c r="G6" i="29" s="1"/>
  <c r="D6" i="29"/>
  <c r="G5" i="29"/>
  <c r="F5" i="29"/>
  <c r="D5" i="29"/>
  <c r="G4" i="29"/>
  <c r="F4" i="29"/>
  <c r="D4" i="29"/>
  <c r="F3" i="29"/>
  <c r="G3" i="29" s="1"/>
  <c r="D3" i="29"/>
  <c r="F2" i="29"/>
  <c r="G2" i="29" s="1"/>
  <c r="D2" i="29"/>
  <c r="G3" i="28"/>
  <c r="G7" i="28"/>
  <c r="G11" i="28"/>
  <c r="E12" i="28"/>
  <c r="F11" i="28"/>
  <c r="D11" i="28"/>
  <c r="F10" i="28"/>
  <c r="G10" i="28" s="1"/>
  <c r="D10" i="28"/>
  <c r="F9" i="28"/>
  <c r="G9" i="28" s="1"/>
  <c r="D9" i="28"/>
  <c r="F8" i="28"/>
  <c r="G8" i="28" s="1"/>
  <c r="D8" i="28"/>
  <c r="F7" i="28"/>
  <c r="D7" i="28"/>
  <c r="F6" i="28"/>
  <c r="G6" i="28" s="1"/>
  <c r="D6" i="28"/>
  <c r="F5" i="28"/>
  <c r="G5" i="28" s="1"/>
  <c r="D5" i="28"/>
  <c r="F4" i="28"/>
  <c r="G4" i="28" s="1"/>
  <c r="D4" i="28"/>
  <c r="F3" i="28"/>
  <c r="D3" i="28"/>
  <c r="F2" i="28"/>
  <c r="G2" i="28" s="1"/>
  <c r="D2" i="28"/>
  <c r="J6" i="27"/>
  <c r="J7" i="27"/>
  <c r="J8" i="27"/>
  <c r="J9" i="27"/>
  <c r="J10" i="27"/>
  <c r="J11" i="27"/>
  <c r="J5" i="27"/>
  <c r="E12" i="27"/>
  <c r="F11" i="27"/>
  <c r="G11" i="27" s="1"/>
  <c r="D11" i="27"/>
  <c r="F10" i="27"/>
  <c r="G10" i="27" s="1"/>
  <c r="D10" i="27"/>
  <c r="F9" i="27"/>
  <c r="G9" i="27" s="1"/>
  <c r="D9" i="27"/>
  <c r="F8" i="27"/>
  <c r="G8" i="27" s="1"/>
  <c r="D8" i="27"/>
  <c r="F7" i="27"/>
  <c r="G7" i="27" s="1"/>
  <c r="D7" i="27"/>
  <c r="F6" i="27"/>
  <c r="G6" i="27" s="1"/>
  <c r="D6" i="27"/>
  <c r="F5" i="27"/>
  <c r="G5" i="27" s="1"/>
  <c r="D5" i="27"/>
  <c r="F4" i="27"/>
  <c r="G4" i="27" s="1"/>
  <c r="D4" i="27"/>
  <c r="F3" i="27"/>
  <c r="G3" i="27" s="1"/>
  <c r="D3" i="27"/>
  <c r="F2" i="27"/>
  <c r="G2" i="27" s="1"/>
  <c r="G12" i="27" s="1"/>
  <c r="F13" i="27" s="1"/>
  <c r="D2" i="27"/>
  <c r="G3" i="26"/>
  <c r="G6" i="26"/>
  <c r="G7" i="26"/>
  <c r="G10" i="26"/>
  <c r="G11" i="26"/>
  <c r="E12" i="26"/>
  <c r="F3" i="26"/>
  <c r="F4" i="26"/>
  <c r="G4" i="26" s="1"/>
  <c r="F5" i="26"/>
  <c r="G5" i="26" s="1"/>
  <c r="F6" i="26"/>
  <c r="F7" i="26"/>
  <c r="F8" i="26"/>
  <c r="G8" i="26" s="1"/>
  <c r="F9" i="26"/>
  <c r="G9" i="26" s="1"/>
  <c r="F10" i="26"/>
  <c r="F11" i="26"/>
  <c r="F2" i="26"/>
  <c r="G2" i="26" s="1"/>
  <c r="G12" i="26" s="1"/>
  <c r="F13" i="26" s="1"/>
  <c r="D11" i="26"/>
  <c r="D10" i="26"/>
  <c r="D9" i="26"/>
  <c r="D8" i="26"/>
  <c r="D7" i="26"/>
  <c r="D6" i="26"/>
  <c r="D5" i="26"/>
  <c r="D4" i="26"/>
  <c r="D3" i="26"/>
  <c r="D2" i="26"/>
  <c r="N34" i="25"/>
  <c r="D31" i="25"/>
  <c r="I30" i="25"/>
  <c r="H30" i="25"/>
  <c r="E30" i="25"/>
  <c r="I29" i="25"/>
  <c r="H29" i="25"/>
  <c r="E29" i="25"/>
  <c r="F29" i="25" s="1"/>
  <c r="I28" i="25"/>
  <c r="H28" i="25"/>
  <c r="E28" i="25"/>
  <c r="F28" i="25" s="1"/>
  <c r="I27" i="25"/>
  <c r="H27" i="25"/>
  <c r="E27" i="25"/>
  <c r="F27" i="25" s="1"/>
  <c r="I26" i="25"/>
  <c r="H26" i="25"/>
  <c r="E26" i="25"/>
  <c r="F26" i="25" s="1"/>
  <c r="I25" i="25"/>
  <c r="H25" i="25"/>
  <c r="E25" i="25"/>
  <c r="F25" i="25" s="1"/>
  <c r="I24" i="25"/>
  <c r="H24" i="25"/>
  <c r="E24" i="25"/>
  <c r="F24" i="25" s="1"/>
  <c r="I23" i="25"/>
  <c r="H23" i="25"/>
  <c r="E23" i="25"/>
  <c r="F23" i="25" s="1"/>
  <c r="I22" i="25"/>
  <c r="H22" i="25"/>
  <c r="E22" i="25"/>
  <c r="F22" i="25" s="1"/>
  <c r="I21" i="25"/>
  <c r="H21" i="25"/>
  <c r="E21" i="25"/>
  <c r="F21" i="25" s="1"/>
  <c r="N34" i="24"/>
  <c r="D31" i="24"/>
  <c r="I30" i="24"/>
  <c r="H30" i="24"/>
  <c r="E30" i="24"/>
  <c r="I29" i="24"/>
  <c r="H29" i="24"/>
  <c r="E29" i="24"/>
  <c r="F29" i="24" s="1"/>
  <c r="I28" i="24"/>
  <c r="H28" i="24"/>
  <c r="E28" i="24"/>
  <c r="I27" i="24"/>
  <c r="H27" i="24"/>
  <c r="E27" i="24"/>
  <c r="F27" i="24" s="1"/>
  <c r="I26" i="24"/>
  <c r="H26" i="24"/>
  <c r="E26" i="24"/>
  <c r="I25" i="24"/>
  <c r="H25" i="24"/>
  <c r="F25" i="24"/>
  <c r="E25" i="24"/>
  <c r="I24" i="24"/>
  <c r="H24" i="24"/>
  <c r="E24" i="24"/>
  <c r="I23" i="24"/>
  <c r="H23" i="24"/>
  <c r="F23" i="24"/>
  <c r="E23" i="24"/>
  <c r="I22" i="24"/>
  <c r="H22" i="24"/>
  <c r="E22" i="24"/>
  <c r="I21" i="24"/>
  <c r="H21" i="24"/>
  <c r="E21" i="24"/>
  <c r="F21" i="24" s="1"/>
  <c r="G4" i="23"/>
  <c r="G5" i="23"/>
  <c r="G6" i="23"/>
  <c r="G7" i="23"/>
  <c r="G8" i="23"/>
  <c r="G9" i="23"/>
  <c r="G10" i="23"/>
  <c r="G11" i="23"/>
  <c r="G12" i="23"/>
  <c r="G3" i="23"/>
  <c r="D4" i="23"/>
  <c r="D5" i="23"/>
  <c r="D6" i="23"/>
  <c r="D7" i="23"/>
  <c r="D8" i="23"/>
  <c r="D9" i="23"/>
  <c r="D10" i="23"/>
  <c r="D11" i="23"/>
  <c r="D12" i="23"/>
  <c r="D3" i="23"/>
  <c r="H4" i="26" l="1"/>
  <c r="H8" i="26"/>
  <c r="H2" i="26"/>
  <c r="H5" i="26"/>
  <c r="H9" i="26"/>
  <c r="H3" i="26"/>
  <c r="H7" i="26"/>
  <c r="H11" i="26"/>
  <c r="H6" i="26"/>
  <c r="H10" i="26"/>
  <c r="G12" i="29"/>
  <c r="F13" i="29"/>
  <c r="H9" i="29" s="1"/>
  <c r="G12" i="28"/>
  <c r="F13" i="28" s="1"/>
  <c r="H11" i="27"/>
  <c r="H10" i="27"/>
  <c r="H9" i="27"/>
  <c r="H8" i="27"/>
  <c r="H7" i="27"/>
  <c r="H6" i="27"/>
  <c r="H5" i="27"/>
  <c r="H4" i="27"/>
  <c r="H3" i="27"/>
  <c r="H2" i="27"/>
  <c r="F30" i="25"/>
  <c r="F31" i="25" s="1"/>
  <c r="F32" i="25" s="1"/>
  <c r="F22" i="24"/>
  <c r="F24" i="24"/>
  <c r="F26" i="24"/>
  <c r="F28" i="24"/>
  <c r="F30" i="24"/>
  <c r="N34" i="22"/>
  <c r="I22" i="22"/>
  <c r="I23" i="22"/>
  <c r="I24" i="22"/>
  <c r="I25" i="22"/>
  <c r="I26" i="22"/>
  <c r="I27" i="22"/>
  <c r="I28" i="22"/>
  <c r="I29" i="22"/>
  <c r="I30" i="22"/>
  <c r="I21" i="22"/>
  <c r="H22" i="22"/>
  <c r="H23" i="22"/>
  <c r="H24" i="22"/>
  <c r="H25" i="22"/>
  <c r="H26" i="22"/>
  <c r="H27" i="22"/>
  <c r="H28" i="22"/>
  <c r="H29" i="22"/>
  <c r="H30" i="22"/>
  <c r="H21" i="22"/>
  <c r="D31" i="22"/>
  <c r="E22" i="22"/>
  <c r="F22" i="22" s="1"/>
  <c r="E23" i="22"/>
  <c r="F23" i="22" s="1"/>
  <c r="E24" i="22"/>
  <c r="F24" i="22" s="1"/>
  <c r="E25" i="22"/>
  <c r="F25" i="22" s="1"/>
  <c r="E26" i="22"/>
  <c r="F26" i="22" s="1"/>
  <c r="E27" i="22"/>
  <c r="F27" i="22" s="1"/>
  <c r="E28" i="22"/>
  <c r="F28" i="22" s="1"/>
  <c r="E29" i="22"/>
  <c r="F29" i="22" s="1"/>
  <c r="E30" i="22"/>
  <c r="F30" i="22" s="1"/>
  <c r="E21" i="22"/>
  <c r="F21" i="22" s="1"/>
  <c r="H11" i="29" l="1"/>
  <c r="H3" i="29"/>
  <c r="H8" i="29"/>
  <c r="H4" i="29"/>
  <c r="H12" i="26"/>
  <c r="H13" i="26" s="1"/>
  <c r="H6" i="29"/>
  <c r="H12" i="29" s="1"/>
  <c r="H13" i="29" s="1"/>
  <c r="H10" i="29"/>
  <c r="H5" i="29"/>
  <c r="H12" i="27"/>
  <c r="H13" i="27" s="1"/>
  <c r="H7" i="29"/>
  <c r="H2" i="29"/>
  <c r="H4" i="28"/>
  <c r="H8" i="28"/>
  <c r="H5" i="28"/>
  <c r="H9" i="28"/>
  <c r="H6" i="28"/>
  <c r="H10" i="28"/>
  <c r="H3" i="28"/>
  <c r="H7" i="28"/>
  <c r="H11" i="28"/>
  <c r="H2" i="28"/>
  <c r="F31" i="24"/>
  <c r="F32" i="24" s="1"/>
  <c r="G29" i="24" s="1"/>
  <c r="G29" i="25"/>
  <c r="G27" i="25"/>
  <c r="G25" i="25"/>
  <c r="G23" i="25"/>
  <c r="G21" i="25"/>
  <c r="G26" i="25"/>
  <c r="G28" i="25"/>
  <c r="G22" i="25"/>
  <c r="G30" i="25"/>
  <c r="G24" i="25"/>
  <c r="G23" i="24"/>
  <c r="G22" i="24"/>
  <c r="G24" i="24"/>
  <c r="F31" i="22"/>
  <c r="F32" i="22" s="1"/>
  <c r="R4" i="7"/>
  <c r="R3" i="7"/>
  <c r="R2" i="7"/>
  <c r="G22" i="22" l="1"/>
  <c r="H12" i="28"/>
  <c r="H13" i="28" s="1"/>
  <c r="G25" i="24"/>
  <c r="G30" i="24"/>
  <c r="G28" i="24"/>
  <c r="G27" i="24"/>
  <c r="G26" i="24"/>
  <c r="G21" i="24"/>
  <c r="G31" i="24" s="1"/>
  <c r="G32" i="24" s="1"/>
  <c r="G31" i="25"/>
  <c r="G32" i="25" s="1"/>
  <c r="G25" i="22"/>
  <c r="G27" i="22"/>
  <c r="G28" i="22"/>
  <c r="G23" i="22"/>
  <c r="G24" i="22"/>
  <c r="G30" i="22"/>
  <c r="G29" i="22"/>
  <c r="G21" i="22"/>
  <c r="G26" i="22"/>
  <c r="A27" i="21"/>
  <c r="C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E3" i="21"/>
  <c r="D3" i="21"/>
  <c r="A27" i="20"/>
  <c r="C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E3" i="20"/>
  <c r="D3" i="20"/>
  <c r="A27" i="19"/>
  <c r="C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E3" i="19"/>
  <c r="D3" i="19"/>
  <c r="K29" i="25" l="1"/>
  <c r="K25" i="25"/>
  <c r="K21" i="25"/>
  <c r="L21" i="25" s="1"/>
  <c r="M21" i="25" s="1"/>
  <c r="N21" i="25" s="1"/>
  <c r="J25" i="25"/>
  <c r="K30" i="25"/>
  <c r="K22" i="25"/>
  <c r="J22" i="25"/>
  <c r="J23" i="25"/>
  <c r="K28" i="25"/>
  <c r="J30" i="25"/>
  <c r="L30" i="25" s="1"/>
  <c r="M30" i="25" s="1"/>
  <c r="N30" i="25" s="1"/>
  <c r="J24" i="25"/>
  <c r="J26" i="25"/>
  <c r="K27" i="25"/>
  <c r="K23" i="25"/>
  <c r="J29" i="25"/>
  <c r="J21" i="25"/>
  <c r="K26" i="25"/>
  <c r="J28" i="25"/>
  <c r="J27" i="25"/>
  <c r="K24" i="25"/>
  <c r="K29" i="24"/>
  <c r="K25" i="24"/>
  <c r="K21" i="24"/>
  <c r="L21" i="24" s="1"/>
  <c r="M21" i="24" s="1"/>
  <c r="N21" i="24" s="1"/>
  <c r="J25" i="24"/>
  <c r="K28" i="24"/>
  <c r="J30" i="24"/>
  <c r="L30" i="24" s="1"/>
  <c r="M30" i="24" s="1"/>
  <c r="N30" i="24" s="1"/>
  <c r="J22" i="24"/>
  <c r="J23" i="24"/>
  <c r="K26" i="24"/>
  <c r="J28" i="24"/>
  <c r="K30" i="24"/>
  <c r="J24" i="24"/>
  <c r="K27" i="24"/>
  <c r="K23" i="24"/>
  <c r="J29" i="24"/>
  <c r="J21" i="24"/>
  <c r="K24" i="24"/>
  <c r="J26" i="24"/>
  <c r="J27" i="24"/>
  <c r="K22" i="24"/>
  <c r="L22" i="24" s="1"/>
  <c r="M22" i="24" s="1"/>
  <c r="N22" i="24" s="1"/>
  <c r="G31" i="22"/>
  <c r="G32" i="22" s="1"/>
  <c r="E4" i="21"/>
  <c r="E4" i="20"/>
  <c r="E4" i="19"/>
  <c r="A27" i="12"/>
  <c r="C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E3" i="12"/>
  <c r="D3" i="12"/>
  <c r="A27" i="11"/>
  <c r="C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E3" i="11"/>
  <c r="D3" i="11"/>
  <c r="J25" i="22" l="1"/>
  <c r="J28" i="22"/>
  <c r="J26" i="22"/>
  <c r="K25" i="22"/>
  <c r="L25" i="22" s="1"/>
  <c r="M25" i="22" s="1"/>
  <c r="N25" i="22" s="1"/>
  <c r="J21" i="22"/>
  <c r="K21" i="22"/>
  <c r="L21" i="22" s="1"/>
  <c r="M21" i="22" s="1"/>
  <c r="N21" i="22" s="1"/>
  <c r="J24" i="22"/>
  <c r="K23" i="22"/>
  <c r="L23" i="22" s="1"/>
  <c r="M23" i="22" s="1"/>
  <c r="N23" i="22" s="1"/>
  <c r="J29" i="22"/>
  <c r="K24" i="22"/>
  <c r="L24" i="22" s="1"/>
  <c r="M24" i="22" s="1"/>
  <c r="N24" i="22" s="1"/>
  <c r="J30" i="22"/>
  <c r="L30" i="22" s="1"/>
  <c r="M30" i="22" s="1"/>
  <c r="N30" i="22" s="1"/>
  <c r="K29" i="22"/>
  <c r="L29" i="22" s="1"/>
  <c r="M29" i="22" s="1"/>
  <c r="N29" i="22" s="1"/>
  <c r="K27" i="22"/>
  <c r="K22" i="22"/>
  <c r="L22" i="22" s="1"/>
  <c r="M22" i="22" s="1"/>
  <c r="N22" i="22" s="1"/>
  <c r="K28" i="22"/>
  <c r="L28" i="22" s="1"/>
  <c r="M28" i="22" s="1"/>
  <c r="N28" i="22" s="1"/>
  <c r="K26" i="22"/>
  <c r="L26" i="22" s="1"/>
  <c r="M26" i="22" s="1"/>
  <c r="N26" i="22" s="1"/>
  <c r="J23" i="22"/>
  <c r="K30" i="22"/>
  <c r="J22" i="22"/>
  <c r="J27" i="22"/>
  <c r="L24" i="25"/>
  <c r="M24" i="25" s="1"/>
  <c r="N24" i="25" s="1"/>
  <c r="L23" i="25"/>
  <c r="M23" i="25" s="1"/>
  <c r="N23" i="25" s="1"/>
  <c r="L22" i="25"/>
  <c r="M22" i="25" s="1"/>
  <c r="N22" i="25" s="1"/>
  <c r="L25" i="25"/>
  <c r="M25" i="25" s="1"/>
  <c r="N25" i="25" s="1"/>
  <c r="L26" i="25"/>
  <c r="M26" i="25" s="1"/>
  <c r="N26" i="25" s="1"/>
  <c r="L27" i="25"/>
  <c r="M27" i="25" s="1"/>
  <c r="N27" i="25" s="1"/>
  <c r="L28" i="25"/>
  <c r="M28" i="25" s="1"/>
  <c r="N28" i="25" s="1"/>
  <c r="L29" i="25"/>
  <c r="M29" i="25" s="1"/>
  <c r="N29" i="25" s="1"/>
  <c r="L23" i="24"/>
  <c r="M23" i="24" s="1"/>
  <c r="N23" i="24" s="1"/>
  <c r="L25" i="24"/>
  <c r="M25" i="24" s="1"/>
  <c r="N25" i="24" s="1"/>
  <c r="L24" i="24"/>
  <c r="M24" i="24" s="1"/>
  <c r="N24" i="24" s="1"/>
  <c r="L27" i="24"/>
  <c r="M27" i="24" s="1"/>
  <c r="N27" i="24" s="1"/>
  <c r="L26" i="24"/>
  <c r="M26" i="24" s="1"/>
  <c r="N26" i="24" s="1"/>
  <c r="L28" i="24"/>
  <c r="M28" i="24" s="1"/>
  <c r="N28" i="24" s="1"/>
  <c r="L29" i="24"/>
  <c r="M29" i="24" s="1"/>
  <c r="N29" i="24" s="1"/>
  <c r="E5" i="21"/>
  <c r="E5" i="20"/>
  <c r="E5" i="19"/>
  <c r="E4" i="12"/>
  <c r="E4" i="11"/>
  <c r="A27" i="10"/>
  <c r="N31" i="24" l="1"/>
  <c r="L27" i="22"/>
  <c r="M27" i="22" s="1"/>
  <c r="N27" i="22" s="1"/>
  <c r="N31" i="22" s="1"/>
  <c r="N31" i="25"/>
  <c r="E6" i="21"/>
  <c r="E6" i="20"/>
  <c r="E6" i="19"/>
  <c r="E5" i="12"/>
  <c r="E5" i="11"/>
  <c r="E4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F2" i="10" s="1"/>
  <c r="E3" i="10"/>
  <c r="F3" i="10" s="1"/>
  <c r="G3" i="10" s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3" i="10"/>
  <c r="C23" i="10"/>
  <c r="G17" i="10" l="1"/>
  <c r="G4" i="10"/>
  <c r="F18" i="10"/>
  <c r="G18" i="10" s="1"/>
  <c r="F10" i="10"/>
  <c r="G10" i="10" s="1"/>
  <c r="F6" i="10"/>
  <c r="G6" i="10" s="1"/>
  <c r="F21" i="10"/>
  <c r="G21" i="10" s="1"/>
  <c r="F17" i="10"/>
  <c r="F13" i="10"/>
  <c r="G13" i="10" s="1"/>
  <c r="F9" i="10"/>
  <c r="G9" i="10" s="1"/>
  <c r="F5" i="10"/>
  <c r="G5" i="10" s="1"/>
  <c r="F20" i="10"/>
  <c r="G20" i="10" s="1"/>
  <c r="F16" i="10"/>
  <c r="G16" i="10" s="1"/>
  <c r="F12" i="10"/>
  <c r="G12" i="10" s="1"/>
  <c r="F8" i="10"/>
  <c r="G8" i="10" s="1"/>
  <c r="F4" i="10"/>
  <c r="F22" i="10"/>
  <c r="G22" i="10" s="1"/>
  <c r="F14" i="10"/>
  <c r="G14" i="10" s="1"/>
  <c r="F19" i="10"/>
  <c r="G19" i="10" s="1"/>
  <c r="F15" i="10"/>
  <c r="F11" i="10"/>
  <c r="G11" i="10" s="1"/>
  <c r="F7" i="10"/>
  <c r="G7" i="10" s="1"/>
  <c r="E7" i="21"/>
  <c r="E7" i="20"/>
  <c r="E7" i="19"/>
  <c r="E6" i="12"/>
  <c r="E6" i="11"/>
  <c r="G23" i="10" l="1"/>
  <c r="G24" i="10" s="1"/>
  <c r="G25" i="10" s="1"/>
  <c r="G26" i="10" s="1"/>
  <c r="A28" i="10" s="1"/>
  <c r="G15" i="10"/>
  <c r="E8" i="21"/>
  <c r="E8" i="20"/>
  <c r="E8" i="19"/>
  <c r="E7" i="12"/>
  <c r="E7" i="11"/>
  <c r="E9" i="21" l="1"/>
  <c r="E9" i="20"/>
  <c r="E9" i="19"/>
  <c r="E8" i="12"/>
  <c r="E8" i="11"/>
  <c r="E10" i="21" l="1"/>
  <c r="E10" i="20"/>
  <c r="E10" i="19"/>
  <c r="E9" i="12"/>
  <c r="E9" i="11"/>
  <c r="E11" i="21" l="1"/>
  <c r="E11" i="20"/>
  <c r="E11" i="19"/>
  <c r="E10" i="12"/>
  <c r="E10" i="11"/>
  <c r="E12" i="21" l="1"/>
  <c r="E12" i="20"/>
  <c r="E12" i="19"/>
  <c r="E11" i="12"/>
  <c r="E11" i="11"/>
  <c r="E13" i="21" l="1"/>
  <c r="E13" i="20"/>
  <c r="E13" i="19"/>
  <c r="E12" i="12"/>
  <c r="E12" i="11"/>
  <c r="E14" i="21" l="1"/>
  <c r="E14" i="20"/>
  <c r="E14" i="19"/>
  <c r="E13" i="12"/>
  <c r="E13" i="11"/>
  <c r="E15" i="21" l="1"/>
  <c r="E15" i="20"/>
  <c r="E15" i="19"/>
  <c r="E14" i="12"/>
  <c r="E14" i="11"/>
  <c r="E16" i="21" l="1"/>
  <c r="E16" i="20"/>
  <c r="E16" i="19"/>
  <c r="E15" i="12"/>
  <c r="E15" i="11"/>
  <c r="E17" i="21" l="1"/>
  <c r="E17" i="20"/>
  <c r="E17" i="19"/>
  <c r="E16" i="12"/>
  <c r="E16" i="11"/>
  <c r="E18" i="21" l="1"/>
  <c r="E18" i="20"/>
  <c r="E18" i="19"/>
  <c r="E17" i="12"/>
  <c r="E17" i="11"/>
  <c r="E19" i="21" l="1"/>
  <c r="E19" i="20"/>
  <c r="E19" i="19"/>
  <c r="E18" i="12"/>
  <c r="E18" i="11"/>
  <c r="E20" i="21" l="1"/>
  <c r="E20" i="20"/>
  <c r="E20" i="19"/>
  <c r="E19" i="12"/>
  <c r="E19" i="11"/>
  <c r="E21" i="21" l="1"/>
  <c r="E21" i="20"/>
  <c r="E21" i="19"/>
  <c r="E20" i="12"/>
  <c r="E20" i="11"/>
  <c r="E22" i="21" l="1"/>
  <c r="E22" i="20"/>
  <c r="F21" i="20" s="1"/>
  <c r="E22" i="19"/>
  <c r="E21" i="12"/>
  <c r="E21" i="11"/>
  <c r="F22" i="21" l="1"/>
  <c r="F2" i="21"/>
  <c r="F3" i="21"/>
  <c r="G3" i="21" s="1"/>
  <c r="F4" i="21"/>
  <c r="G4" i="21" s="1"/>
  <c r="F5" i="21"/>
  <c r="F6" i="21"/>
  <c r="F7" i="21"/>
  <c r="G7" i="21" s="1"/>
  <c r="F8" i="21"/>
  <c r="G8" i="21" s="1"/>
  <c r="F9" i="21"/>
  <c r="F10" i="21"/>
  <c r="F11" i="21"/>
  <c r="G11" i="21" s="1"/>
  <c r="F12" i="21"/>
  <c r="G12" i="21" s="1"/>
  <c r="F13" i="21"/>
  <c r="F14" i="21"/>
  <c r="F15" i="21"/>
  <c r="G15" i="21" s="1"/>
  <c r="F16" i="21"/>
  <c r="G16" i="21" s="1"/>
  <c r="F17" i="21"/>
  <c r="F18" i="21"/>
  <c r="F19" i="21"/>
  <c r="G19" i="21" s="1"/>
  <c r="F20" i="21"/>
  <c r="G20" i="21" s="1"/>
  <c r="F21" i="21"/>
  <c r="F22" i="20"/>
  <c r="G22" i="20" s="1"/>
  <c r="F2" i="20"/>
  <c r="F3" i="20"/>
  <c r="F4" i="20"/>
  <c r="F5" i="20"/>
  <c r="F6" i="20"/>
  <c r="F7" i="20"/>
  <c r="F8" i="20"/>
  <c r="F9" i="20"/>
  <c r="F10" i="20"/>
  <c r="G10" i="20" s="1"/>
  <c r="F11" i="20"/>
  <c r="F12" i="20"/>
  <c r="F13" i="20"/>
  <c r="F14" i="20"/>
  <c r="G14" i="20" s="1"/>
  <c r="F15" i="20"/>
  <c r="F16" i="20"/>
  <c r="F17" i="20"/>
  <c r="F18" i="20"/>
  <c r="G18" i="20" s="1"/>
  <c r="F19" i="20"/>
  <c r="F20" i="20"/>
  <c r="F2" i="19"/>
  <c r="F22" i="19"/>
  <c r="F3" i="19"/>
  <c r="G3" i="19" s="1"/>
  <c r="F4" i="19"/>
  <c r="F5" i="19"/>
  <c r="F6" i="19"/>
  <c r="G6" i="19" s="1"/>
  <c r="F7" i="19"/>
  <c r="G7" i="19" s="1"/>
  <c r="F8" i="19"/>
  <c r="F9" i="19"/>
  <c r="F10" i="19"/>
  <c r="G10" i="19" s="1"/>
  <c r="F11" i="19"/>
  <c r="G11" i="19" s="1"/>
  <c r="F12" i="19"/>
  <c r="F13" i="19"/>
  <c r="F14" i="19"/>
  <c r="G14" i="19" s="1"/>
  <c r="F15" i="19"/>
  <c r="G15" i="19" s="1"/>
  <c r="F16" i="19"/>
  <c r="F17" i="19"/>
  <c r="F18" i="19"/>
  <c r="G18" i="19" s="1"/>
  <c r="F19" i="19"/>
  <c r="G19" i="19" s="1"/>
  <c r="F20" i="19"/>
  <c r="F21" i="19"/>
  <c r="E22" i="12"/>
  <c r="E22" i="11"/>
  <c r="G20" i="19" l="1"/>
  <c r="G16" i="19"/>
  <c r="G12" i="19"/>
  <c r="G8" i="19"/>
  <c r="G4" i="19"/>
  <c r="G20" i="20"/>
  <c r="G16" i="20"/>
  <c r="G12" i="20"/>
  <c r="G8" i="20"/>
  <c r="G4" i="20"/>
  <c r="G18" i="21"/>
  <c r="G14" i="21"/>
  <c r="G10" i="21"/>
  <c r="G6" i="21"/>
  <c r="G21" i="21"/>
  <c r="G17" i="21"/>
  <c r="G13" i="21"/>
  <c r="G9" i="21"/>
  <c r="G5" i="21"/>
  <c r="G22" i="21"/>
  <c r="G19" i="20"/>
  <c r="G15" i="20"/>
  <c r="G11" i="20"/>
  <c r="G7" i="20"/>
  <c r="G3" i="20"/>
  <c r="G6" i="20"/>
  <c r="G21" i="20"/>
  <c r="G17" i="20"/>
  <c r="G13" i="20"/>
  <c r="G9" i="20"/>
  <c r="G5" i="20"/>
  <c r="G22" i="19"/>
  <c r="G21" i="19"/>
  <c r="G17" i="19"/>
  <c r="G13" i="19"/>
  <c r="G9" i="19"/>
  <c r="G5" i="19"/>
  <c r="F22" i="12"/>
  <c r="F2" i="12"/>
  <c r="F3" i="12"/>
  <c r="F4" i="12"/>
  <c r="F5" i="12"/>
  <c r="F6" i="12"/>
  <c r="F7" i="12"/>
  <c r="G7" i="12" s="1"/>
  <c r="F8" i="12"/>
  <c r="F9" i="12"/>
  <c r="F10" i="12"/>
  <c r="F11" i="12"/>
  <c r="G11" i="12" s="1"/>
  <c r="F12" i="12"/>
  <c r="F13" i="12"/>
  <c r="F14" i="12"/>
  <c r="G14" i="12" s="1"/>
  <c r="F15" i="12"/>
  <c r="G15" i="12" s="1"/>
  <c r="F16" i="12"/>
  <c r="F17" i="12"/>
  <c r="F18" i="12"/>
  <c r="G18" i="12" s="1"/>
  <c r="F19" i="12"/>
  <c r="F20" i="12"/>
  <c r="F21" i="12"/>
  <c r="F22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G10" i="12" l="1"/>
  <c r="G6" i="12"/>
  <c r="G19" i="11"/>
  <c r="G15" i="11"/>
  <c r="G11" i="11"/>
  <c r="G7" i="11"/>
  <c r="G3" i="11"/>
  <c r="G20" i="12"/>
  <c r="G16" i="12"/>
  <c r="G12" i="12"/>
  <c r="G8" i="12"/>
  <c r="G4" i="12"/>
  <c r="G23" i="21"/>
  <c r="G24" i="21" s="1"/>
  <c r="G25" i="21" s="1"/>
  <c r="G26" i="21" s="1"/>
  <c r="A28" i="21" s="1"/>
  <c r="G23" i="20"/>
  <c r="G24" i="20" s="1"/>
  <c r="G25" i="20" s="1"/>
  <c r="G26" i="20" s="1"/>
  <c r="A28" i="20" s="1"/>
  <c r="G23" i="19"/>
  <c r="G24" i="19" s="1"/>
  <c r="G25" i="19" s="1"/>
  <c r="G26" i="19" s="1"/>
  <c r="A28" i="19" s="1"/>
  <c r="G3" i="12"/>
  <c r="G19" i="12"/>
  <c r="G21" i="12"/>
  <c r="G17" i="12"/>
  <c r="G13" i="12"/>
  <c r="G9" i="12"/>
  <c r="G5" i="12"/>
  <c r="G22" i="12"/>
  <c r="G20" i="11"/>
  <c r="G16" i="11"/>
  <c r="G12" i="11"/>
  <c r="G8" i="11"/>
  <c r="G4" i="11"/>
  <c r="G18" i="11"/>
  <c r="G14" i="11"/>
  <c r="G10" i="11"/>
  <c r="G6" i="11"/>
  <c r="G21" i="11"/>
  <c r="G17" i="11"/>
  <c r="G13" i="11"/>
  <c r="G9" i="11"/>
  <c r="G5" i="11"/>
  <c r="G22" i="11"/>
  <c r="G23" i="12" l="1"/>
  <c r="G24" i="12" s="1"/>
  <c r="G25" i="12" s="1"/>
  <c r="G26" i="12" s="1"/>
  <c r="A28" i="12" s="1"/>
  <c r="G23" i="11"/>
  <c r="G24" i="11" s="1"/>
  <c r="G25" i="11" s="1"/>
  <c r="G26" i="11" s="1"/>
  <c r="A28" i="11" s="1"/>
</calcChain>
</file>

<file path=xl/sharedStrings.xml><?xml version="1.0" encoding="utf-8"?>
<sst xmlns="http://schemas.openxmlformats.org/spreadsheetml/2006/main" count="577" uniqueCount="116">
  <si>
    <t>Регион</t>
  </si>
  <si>
    <t>Население</t>
  </si>
  <si>
    <t>Аоста</t>
  </si>
  <si>
    <t>Пиемонт</t>
  </si>
  <si>
    <t>Торино</t>
  </si>
  <si>
    <t>Лигурия</t>
  </si>
  <si>
    <t>Генуа</t>
  </si>
  <si>
    <t>Ломбардия</t>
  </si>
  <si>
    <t>Милано</t>
  </si>
  <si>
    <t>Трентино-Алто Адидже*</t>
  </si>
  <si>
    <t>Тренто</t>
  </si>
  <si>
    <t>Венето</t>
  </si>
  <si>
    <t>Венеция</t>
  </si>
  <si>
    <t>Фриули-Венеция Джулия*</t>
  </si>
  <si>
    <t>Триест</t>
  </si>
  <si>
    <t>Емилия-Романя</t>
  </si>
  <si>
    <t>Болоня</t>
  </si>
  <si>
    <t>Тоскана</t>
  </si>
  <si>
    <t>Флоренция</t>
  </si>
  <si>
    <t>Умбрия</t>
  </si>
  <si>
    <t>Перуджа</t>
  </si>
  <si>
    <t>Марке</t>
  </si>
  <si>
    <t>Анкона</t>
  </si>
  <si>
    <t>Лацио</t>
  </si>
  <si>
    <t>Рим</t>
  </si>
  <si>
    <t>Абруцо</t>
  </si>
  <si>
    <t>Л'Акуила</t>
  </si>
  <si>
    <t>Молизе</t>
  </si>
  <si>
    <t>Кампобасо</t>
  </si>
  <si>
    <t>Кампания</t>
  </si>
  <si>
    <t>Неапол</t>
  </si>
  <si>
    <t>Пулия</t>
  </si>
  <si>
    <t>Бари</t>
  </si>
  <si>
    <t>Базиликата</t>
  </si>
  <si>
    <t>Потенца</t>
  </si>
  <si>
    <t>Калабрия</t>
  </si>
  <si>
    <t>Катандзаро</t>
  </si>
  <si>
    <t>Сицилия*</t>
  </si>
  <si>
    <t>Палермо</t>
  </si>
  <si>
    <t>Сардиния*</t>
  </si>
  <si>
    <t>Каляри</t>
  </si>
  <si>
    <t>Столица</t>
  </si>
  <si>
    <t>Площ</t>
  </si>
  <si>
    <t>БВП</t>
  </si>
  <si>
    <t>Валей д’Аоста*</t>
  </si>
  <si>
    <t>Италия</t>
  </si>
  <si>
    <t>площи на регионите</t>
  </si>
  <si>
    <t>население на регионите</t>
  </si>
  <si>
    <t>БВП на регионите</t>
  </si>
  <si>
    <t>Region</t>
  </si>
  <si>
    <t>Cases</t>
  </si>
  <si>
    <t>Deaths</t>
  </si>
  <si>
    <t>ICU</t>
  </si>
  <si>
    <t>Recovered</t>
  </si>
  <si>
    <t>Deaths%</t>
  </si>
  <si>
    <t>ICU%</t>
  </si>
  <si>
    <t>REC%</t>
  </si>
  <si>
    <t>Cases на регионите</t>
  </si>
  <si>
    <t>Deaths на регионите</t>
  </si>
  <si>
    <t>Recovered на регионите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</si>
  <si>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</si>
  <si>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</si>
  <si>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</si>
  <si>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</si>
  <si>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</si>
  <si>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</si>
  <si>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</si>
  <si>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</si>
  <si>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</si>
  <si>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</si>
  <si>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</si>
  <si>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</si>
  <si>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</si>
  <si>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StDev</t>
  </si>
  <si>
    <t>Kurt</t>
  </si>
  <si>
    <t>Skew</t>
  </si>
  <si>
    <t>Min</t>
  </si>
  <si>
    <t>Max</t>
  </si>
  <si>
    <t>Classification</t>
  </si>
  <si>
    <t>Lethality</t>
  </si>
  <si>
    <t>(%)</t>
  </si>
  <si>
    <t>Number</t>
  </si>
  <si>
    <t>All</t>
  </si>
  <si>
    <t>Sex</t>
  </si>
  <si>
    <t>Male</t>
  </si>
  <si>
    <t>Female</t>
  </si>
  <si>
    <t>Age</t>
  </si>
  <si>
    <t>Above 90</t>
  </si>
  <si>
    <t>80–89</t>
  </si>
  <si>
    <t>70–79</t>
  </si>
  <si>
    <t>60–69</t>
  </si>
  <si>
    <t>50–59</t>
  </si>
  <si>
    <t>40–49</t>
  </si>
  <si>
    <t>30–39</t>
  </si>
  <si>
    <t>20–29</t>
  </si>
  <si>
    <t>10–19</t>
  </si>
  <si>
    <t>0–9</t>
  </si>
  <si>
    <t>n/d</t>
  </si>
  <si>
    <t>L</t>
  </si>
  <si>
    <t>R</t>
  </si>
  <si>
    <t>f</t>
  </si>
  <si>
    <t>xm</t>
  </si>
  <si>
    <t>f.xm</t>
  </si>
  <si>
    <t>f.(xm-m)^2</t>
  </si>
  <si>
    <t>O</t>
  </si>
  <si>
    <t>PL</t>
  </si>
  <si>
    <t>P</t>
  </si>
  <si>
    <t>PR</t>
  </si>
  <si>
    <t>E</t>
  </si>
  <si>
    <t>df</t>
  </si>
  <si>
    <t>alpha</t>
  </si>
  <si>
    <t>Crit</t>
  </si>
  <si>
    <t>w</t>
  </si>
  <si>
    <t>m=</t>
  </si>
  <si>
    <t>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</si>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</sst>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Continuous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 wrapText="1"/>
    </xf>
    <xf numFmtId="165" fontId="0" fillId="0" borderId="0" xfId="0" applyNumberFormat="1"/>
    <xf numFmtId="0" fontId="3" fillId="3" borderId="12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'30w'!$D$2:$D$11</c:f>
              <c:strCache>
                <c:ptCount val="10"/>
                <c:pt idx="0">
                  <c:v>[0;10)</c:v>
                </c:pt>
                <c:pt idx="1">
                  <c:v>[10;20)</c:v>
                </c:pt>
                <c:pt idx="2">
                  <c:v>[20;30)</c:v>
                </c:pt>
                <c:pt idx="3">
                  <c:v>[30;40)</c:v>
                </c:pt>
                <c:pt idx="4">
                  <c:v>[40;50)</c:v>
                </c:pt>
                <c:pt idx="5">
                  <c:v>[50;60)</c:v>
                </c:pt>
                <c:pt idx="6">
                  <c:v>[60;70)</c:v>
                </c:pt>
                <c:pt idx="7">
                  <c:v>[70;80)</c:v>
                </c:pt>
                <c:pt idx="8">
                  <c:v>[80;90)</c:v>
                </c:pt>
                <c:pt idx="9">
                  <c:v>[90;100)</c:v>
                </c:pt>
              </c:strCache>
            </c:strRef>
          </c:cat>
          <c:val>
            <c:numRef>
              <c:f>'30w'!$E$2:$E$11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20</c:v>
                </c:pt>
                <c:pt idx="5">
                  <c:v>80</c:v>
                </c:pt>
                <c:pt idx="6">
                  <c:v>500</c:v>
                </c:pt>
                <c:pt idx="7">
                  <c:v>760</c:v>
                </c:pt>
                <c:pt idx="8">
                  <c:v>1400</c:v>
                </c:pt>
                <c:pt idx="9">
                  <c:v>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120994768"/>
        <c:axId val="2120990960"/>
      </c:barChart>
      <c:catAx>
        <c:axId val="212099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90960"/>
        <c:crosses val="autoZero"/>
        <c:auto val="1"/>
        <c:lblAlgn val="ctr"/>
        <c:lblOffset val="100"/>
        <c:noMultiLvlLbl val="0"/>
      </c:catAx>
      <c:valAx>
        <c:axId val="21209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9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'21'!$D$3:$D$12</c:f>
              <c:strCache>
                <c:ptCount val="10"/>
                <c:pt idx="0">
                  <c:v>[0;10)</c:v>
                </c:pt>
                <c:pt idx="1">
                  <c:v>[10;20)</c:v>
                </c:pt>
                <c:pt idx="2">
                  <c:v>[20;30)</c:v>
                </c:pt>
                <c:pt idx="3">
                  <c:v>[30;40)</c:v>
                </c:pt>
                <c:pt idx="4">
                  <c:v>[40;50)</c:v>
                </c:pt>
                <c:pt idx="5">
                  <c:v>[50;60)</c:v>
                </c:pt>
                <c:pt idx="6">
                  <c:v>[60;70)</c:v>
                </c:pt>
                <c:pt idx="7">
                  <c:v>[70;80)</c:v>
                </c:pt>
                <c:pt idx="8">
                  <c:v>[80;90)</c:v>
                </c:pt>
                <c:pt idx="9">
                  <c:v>[90;100)</c:v>
                </c:pt>
              </c:strCache>
            </c:strRef>
          </c:cat>
          <c:val>
            <c:numRef>
              <c:f>'21'!$F$3:$F$12</c:f>
              <c:numCache>
                <c:formatCode>General</c:formatCode>
                <c:ptCount val="10"/>
                <c:pt idx="0">
                  <c:v>289</c:v>
                </c:pt>
                <c:pt idx="1">
                  <c:v>400</c:v>
                </c:pt>
                <c:pt idx="2">
                  <c:v>2050</c:v>
                </c:pt>
                <c:pt idx="3">
                  <c:v>3800</c:v>
                </c:pt>
                <c:pt idx="4">
                  <c:v>6020</c:v>
                </c:pt>
                <c:pt idx="5">
                  <c:v>8200</c:v>
                </c:pt>
                <c:pt idx="6">
                  <c:v>5800</c:v>
                </c:pt>
                <c:pt idx="7">
                  <c:v>6000</c:v>
                </c:pt>
                <c:pt idx="8">
                  <c:v>6200</c:v>
                </c:pt>
                <c:pt idx="9">
                  <c:v>2400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37250880"/>
        <c:axId val="337253600"/>
      </c:barChart>
      <c:catAx>
        <c:axId val="33725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53600"/>
        <c:crosses val="autoZero"/>
        <c:auto val="1"/>
        <c:lblAlgn val="ctr"/>
        <c:lblOffset val="100"/>
        <c:noMultiLvlLbl val="0"/>
      </c:catAx>
      <c:valAx>
        <c:axId val="3372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5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'21'!$D$3:$D$12</c:f>
              <c:strCache>
                <c:ptCount val="10"/>
                <c:pt idx="0">
                  <c:v>[0;10)</c:v>
                </c:pt>
                <c:pt idx="1">
                  <c:v>[10;20)</c:v>
                </c:pt>
                <c:pt idx="2">
                  <c:v>[20;30)</c:v>
                </c:pt>
                <c:pt idx="3">
                  <c:v>[30;40)</c:v>
                </c:pt>
                <c:pt idx="4">
                  <c:v>[40;50)</c:v>
                </c:pt>
                <c:pt idx="5">
                  <c:v>[50;60)</c:v>
                </c:pt>
                <c:pt idx="6">
                  <c:v>[60;70)</c:v>
                </c:pt>
                <c:pt idx="7">
                  <c:v>[70;80)</c:v>
                </c:pt>
                <c:pt idx="8">
                  <c:v>[80;90)</c:v>
                </c:pt>
                <c:pt idx="9">
                  <c:v>[90;100)</c:v>
                </c:pt>
              </c:strCache>
            </c:strRef>
          </c:cat>
          <c:val>
            <c:numRef>
              <c:f>'21'!$F$3:$F$12</c:f>
              <c:numCache>
                <c:formatCode>General</c:formatCode>
                <c:ptCount val="10"/>
                <c:pt idx="0">
                  <c:v>289</c:v>
                </c:pt>
                <c:pt idx="1">
                  <c:v>400</c:v>
                </c:pt>
                <c:pt idx="2">
                  <c:v>2050</c:v>
                </c:pt>
                <c:pt idx="3">
                  <c:v>3800</c:v>
                </c:pt>
                <c:pt idx="4">
                  <c:v>6020</c:v>
                </c:pt>
                <c:pt idx="5">
                  <c:v>8200</c:v>
                </c:pt>
                <c:pt idx="6">
                  <c:v>5800</c:v>
                </c:pt>
                <c:pt idx="7">
                  <c:v>6000</c:v>
                </c:pt>
                <c:pt idx="8">
                  <c:v>6200</c:v>
                </c:pt>
                <c:pt idx="9">
                  <c:v>2400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'21'!$D$3:$D$12</c:f>
              <c:strCache>
                <c:ptCount val="10"/>
                <c:pt idx="0">
                  <c:v>[0;10)</c:v>
                </c:pt>
                <c:pt idx="1">
                  <c:v>[10;20)</c:v>
                </c:pt>
                <c:pt idx="2">
                  <c:v>[20;30)</c:v>
                </c:pt>
                <c:pt idx="3">
                  <c:v>[30;40)</c:v>
                </c:pt>
                <c:pt idx="4">
                  <c:v>[40;50)</c:v>
                </c:pt>
                <c:pt idx="5">
                  <c:v>[50;60)</c:v>
                </c:pt>
                <c:pt idx="6">
                  <c:v>[60;70)</c:v>
                </c:pt>
                <c:pt idx="7">
                  <c:v>[70;80)</c:v>
                </c:pt>
                <c:pt idx="8">
                  <c:v>[80;90)</c:v>
                </c:pt>
                <c:pt idx="9">
                  <c:v>[90;100)</c:v>
                </c:pt>
              </c:strCache>
            </c:strRef>
          </c:cat>
          <c:val>
            <c:numRef>
              <c:f>'21'!$G$3:$G$12</c:f>
              <c:numCache>
                <c:formatCode>General</c:formatCode>
                <c:ptCount val="10"/>
                <c:pt idx="0">
                  <c:v>300</c:v>
                </c:pt>
                <c:pt idx="1">
                  <c:v>366</c:v>
                </c:pt>
                <c:pt idx="2">
                  <c:v>1780</c:v>
                </c:pt>
                <c:pt idx="3">
                  <c:v>2723</c:v>
                </c:pt>
                <c:pt idx="4">
                  <c:v>6064</c:v>
                </c:pt>
                <c:pt idx="5">
                  <c:v>10478</c:v>
                </c:pt>
                <c:pt idx="6">
                  <c:v>10595</c:v>
                </c:pt>
                <c:pt idx="7">
                  <c:v>11464</c:v>
                </c:pt>
                <c:pt idx="8">
                  <c:v>7986</c:v>
                </c:pt>
                <c:pt idx="9">
                  <c:v>1173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37254688"/>
        <c:axId val="337247072"/>
      </c:barChart>
      <c:catAx>
        <c:axId val="33725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47072"/>
        <c:crosses val="autoZero"/>
        <c:auto val="1"/>
        <c:lblAlgn val="ctr"/>
        <c:lblOffset val="100"/>
        <c:noMultiLvlLbl val="0"/>
      </c:catAx>
      <c:valAx>
        <c:axId val="3372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'21'!$D$3:$D$12</c:f>
              <c:strCache>
                <c:ptCount val="10"/>
                <c:pt idx="0">
                  <c:v>[0;10)</c:v>
                </c:pt>
                <c:pt idx="1">
                  <c:v>[10;20)</c:v>
                </c:pt>
                <c:pt idx="2">
                  <c:v>[20;30)</c:v>
                </c:pt>
                <c:pt idx="3">
                  <c:v>[30;40)</c:v>
                </c:pt>
                <c:pt idx="4">
                  <c:v>[40;50)</c:v>
                </c:pt>
                <c:pt idx="5">
                  <c:v>[50;60)</c:v>
                </c:pt>
                <c:pt idx="6">
                  <c:v>[60;70)</c:v>
                </c:pt>
                <c:pt idx="7">
                  <c:v>[70;80)</c:v>
                </c:pt>
                <c:pt idx="8">
                  <c:v>[80;90)</c:v>
                </c:pt>
                <c:pt idx="9">
                  <c:v>[90;100)</c:v>
                </c:pt>
              </c:strCache>
            </c:strRef>
          </c:cat>
          <c:val>
            <c:numRef>
              <c:f>'21'!$G$3:$G$12</c:f>
              <c:numCache>
                <c:formatCode>General</c:formatCode>
                <c:ptCount val="10"/>
                <c:pt idx="0">
                  <c:v>300</c:v>
                </c:pt>
                <c:pt idx="1">
                  <c:v>366</c:v>
                </c:pt>
                <c:pt idx="2">
                  <c:v>1780</c:v>
                </c:pt>
                <c:pt idx="3">
                  <c:v>2723</c:v>
                </c:pt>
                <c:pt idx="4">
                  <c:v>6064</c:v>
                </c:pt>
                <c:pt idx="5">
                  <c:v>10478</c:v>
                </c:pt>
                <c:pt idx="6">
                  <c:v>10595</c:v>
                </c:pt>
                <c:pt idx="7">
                  <c:v>11464</c:v>
                </c:pt>
                <c:pt idx="8">
                  <c:v>7986</c:v>
                </c:pt>
                <c:pt idx="9">
                  <c:v>1173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37242176"/>
        <c:axId val="337239456"/>
      </c:barChart>
      <c:catAx>
        <c:axId val="3372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39456"/>
        <c:crosses val="autoZero"/>
        <c:auto val="1"/>
        <c:lblAlgn val="ctr"/>
        <c:lblOffset val="100"/>
        <c:noMultiLvlLbl val="0"/>
      </c:catAx>
      <c:valAx>
        <c:axId val="3372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4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'30'!$D$2:$D$11</c:f>
              <c:strCache>
                <c:ptCount val="10"/>
                <c:pt idx="0">
                  <c:v>[0;10)</c:v>
                </c:pt>
                <c:pt idx="1">
                  <c:v>[10;20)</c:v>
                </c:pt>
                <c:pt idx="2">
                  <c:v>[20;30)</c:v>
                </c:pt>
                <c:pt idx="3">
                  <c:v>[30;40)</c:v>
                </c:pt>
                <c:pt idx="4">
                  <c:v>[40;50)</c:v>
                </c:pt>
                <c:pt idx="5">
                  <c:v>[50;60)</c:v>
                </c:pt>
                <c:pt idx="6">
                  <c:v>[60;70)</c:v>
                </c:pt>
                <c:pt idx="7">
                  <c:v>[70;80)</c:v>
                </c:pt>
                <c:pt idx="8">
                  <c:v>[80;90)</c:v>
                </c:pt>
                <c:pt idx="9">
                  <c:v>[90;100)</c:v>
                </c:pt>
              </c:strCache>
            </c:strRef>
          </c:cat>
          <c:val>
            <c:numRef>
              <c:f>'30'!$E$2:$E$11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20</c:v>
                </c:pt>
                <c:pt idx="4">
                  <c:v>89</c:v>
                </c:pt>
                <c:pt idx="5">
                  <c:v>369</c:v>
                </c:pt>
                <c:pt idx="6">
                  <c:v>1162</c:v>
                </c:pt>
                <c:pt idx="7">
                  <c:v>3456</c:v>
                </c:pt>
                <c:pt idx="8">
                  <c:v>3984</c:v>
                </c:pt>
                <c:pt idx="9">
                  <c:v>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37240000"/>
        <c:axId val="337251968"/>
      </c:barChart>
      <c:catAx>
        <c:axId val="3372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51968"/>
        <c:crosses val="autoZero"/>
        <c:auto val="1"/>
        <c:lblAlgn val="ctr"/>
        <c:lblOffset val="100"/>
        <c:noMultiLvlLbl val="0"/>
      </c:catAx>
      <c:valAx>
        <c:axId val="3372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Население на регионите в Италия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'2'!$B$2:$B$21</c:f>
              <c:strCache>
                <c:ptCount val="20"/>
                <c:pt idx="0">
                  <c:v>Аоста</c:v>
                </c:pt>
                <c:pt idx="1">
                  <c:v>Кампобасо</c:v>
                </c:pt>
                <c:pt idx="2">
                  <c:v>Потенца</c:v>
                </c:pt>
                <c:pt idx="3">
                  <c:v>Перуджа</c:v>
                </c:pt>
                <c:pt idx="4">
                  <c:v>Тренто</c:v>
                </c:pt>
                <c:pt idx="5">
                  <c:v>Триест</c:v>
                </c:pt>
                <c:pt idx="6">
                  <c:v>Л'Акуила</c:v>
                </c:pt>
                <c:pt idx="7">
                  <c:v>Анкона</c:v>
                </c:pt>
                <c:pt idx="8">
                  <c:v>Генуа</c:v>
                </c:pt>
                <c:pt idx="9">
                  <c:v>Каляри</c:v>
                </c:pt>
                <c:pt idx="10">
                  <c:v>Катандзаро</c:v>
                </c:pt>
                <c:pt idx="11">
                  <c:v>Флоренция</c:v>
                </c:pt>
                <c:pt idx="12">
                  <c:v>Бари</c:v>
                </c:pt>
                <c:pt idx="13">
                  <c:v>Торино</c:v>
                </c:pt>
                <c:pt idx="14">
                  <c:v>Болоня</c:v>
                </c:pt>
                <c:pt idx="15">
                  <c:v>Венеция</c:v>
                </c:pt>
                <c:pt idx="16">
                  <c:v>Палермо</c:v>
                </c:pt>
                <c:pt idx="17">
                  <c:v>Неапол</c:v>
                </c:pt>
                <c:pt idx="18">
                  <c:v>Рим</c:v>
                </c:pt>
                <c:pt idx="19">
                  <c:v>Милано</c:v>
                </c:pt>
              </c:strCache>
            </c:strRef>
          </c:cat>
          <c:val>
            <c:numRef>
              <c:f>'2'!$C$2:$C$21</c:f>
              <c:numCache>
                <c:formatCode>General</c:formatCode>
                <c:ptCount val="20"/>
                <c:pt idx="0">
                  <c:v>125666</c:v>
                </c:pt>
                <c:pt idx="1">
                  <c:v>305617</c:v>
                </c:pt>
                <c:pt idx="2">
                  <c:v>562869</c:v>
                </c:pt>
                <c:pt idx="3">
                  <c:v>882015</c:v>
                </c:pt>
                <c:pt idx="4">
                  <c:v>1072276</c:v>
                </c:pt>
                <c:pt idx="5">
                  <c:v>1215220</c:v>
                </c:pt>
                <c:pt idx="6">
                  <c:v>1311580</c:v>
                </c:pt>
                <c:pt idx="7">
                  <c:v>1525271</c:v>
                </c:pt>
                <c:pt idx="8">
                  <c:v>1550640</c:v>
                </c:pt>
                <c:pt idx="9">
                  <c:v>1639591</c:v>
                </c:pt>
                <c:pt idx="10">
                  <c:v>1947131</c:v>
                </c:pt>
                <c:pt idx="11">
                  <c:v>3729641</c:v>
                </c:pt>
                <c:pt idx="12">
                  <c:v>4029053</c:v>
                </c:pt>
                <c:pt idx="13">
                  <c:v>4356406</c:v>
                </c:pt>
                <c:pt idx="14">
                  <c:v>4459477</c:v>
                </c:pt>
                <c:pt idx="15">
                  <c:v>4905854</c:v>
                </c:pt>
                <c:pt idx="16">
                  <c:v>4999891</c:v>
                </c:pt>
                <c:pt idx="17">
                  <c:v>5801692</c:v>
                </c:pt>
                <c:pt idx="18">
                  <c:v>5879082</c:v>
                </c:pt>
                <c:pt idx="19">
                  <c:v>10060574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7240544"/>
        <c:axId val="337252512"/>
      </c:barChart>
      <c:catAx>
        <c:axId val="33724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52512"/>
        <c:crosses val="autoZero"/>
        <c:auto val="1"/>
        <c:lblAlgn val="ctr"/>
        <c:lblOffset val="100"/>
        <c:noMultiLvlLbl val="0"/>
      </c:catAx>
      <c:valAx>
        <c:axId val="3372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4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БВП на регионите в Италия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'3'!$B$2:$B$21</c:f>
              <c:strCache>
                <c:ptCount val="20"/>
                <c:pt idx="0">
                  <c:v>Аоста</c:v>
                </c:pt>
                <c:pt idx="1">
                  <c:v>Кампобасо</c:v>
                </c:pt>
                <c:pt idx="2">
                  <c:v>Потенца</c:v>
                </c:pt>
                <c:pt idx="3">
                  <c:v>Перуджа</c:v>
                </c:pt>
                <c:pt idx="4">
                  <c:v>Л'Акуила</c:v>
                </c:pt>
                <c:pt idx="5">
                  <c:v>Катандзаро</c:v>
                </c:pt>
                <c:pt idx="6">
                  <c:v>Каляри</c:v>
                </c:pt>
                <c:pt idx="7">
                  <c:v>Триест</c:v>
                </c:pt>
                <c:pt idx="8">
                  <c:v>Анкона</c:v>
                </c:pt>
                <c:pt idx="9">
                  <c:v>Тренто</c:v>
                </c:pt>
                <c:pt idx="10">
                  <c:v>Генуа</c:v>
                </c:pt>
                <c:pt idx="11">
                  <c:v>Бари</c:v>
                </c:pt>
                <c:pt idx="12">
                  <c:v>Палермо</c:v>
                </c:pt>
                <c:pt idx="13">
                  <c:v>Неапол</c:v>
                </c:pt>
                <c:pt idx="14">
                  <c:v>Флоренция</c:v>
                </c:pt>
                <c:pt idx="15">
                  <c:v>Торино</c:v>
                </c:pt>
                <c:pt idx="16">
                  <c:v>Болоня</c:v>
                </c:pt>
                <c:pt idx="17">
                  <c:v>Венеция</c:v>
                </c:pt>
                <c:pt idx="18">
                  <c:v>Рим</c:v>
                </c:pt>
                <c:pt idx="19">
                  <c:v>Милано</c:v>
                </c:pt>
              </c:strCache>
            </c:strRef>
          </c:cat>
          <c:val>
            <c:numRef>
              <c:f>'3'!$C$2:$C$21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12</c:v>
                </c:pt>
                <c:pt idx="3">
                  <c:v>21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37</c:v>
                </c:pt>
                <c:pt idx="8">
                  <c:v>41</c:v>
                </c:pt>
                <c:pt idx="9">
                  <c:v>42</c:v>
                </c:pt>
                <c:pt idx="10">
                  <c:v>48</c:v>
                </c:pt>
                <c:pt idx="11">
                  <c:v>72</c:v>
                </c:pt>
                <c:pt idx="12">
                  <c:v>87</c:v>
                </c:pt>
                <c:pt idx="13">
                  <c:v>107</c:v>
                </c:pt>
                <c:pt idx="14">
                  <c:v>112</c:v>
                </c:pt>
                <c:pt idx="15">
                  <c:v>129</c:v>
                </c:pt>
                <c:pt idx="16">
                  <c:v>154</c:v>
                </c:pt>
                <c:pt idx="17">
                  <c:v>156</c:v>
                </c:pt>
                <c:pt idx="18">
                  <c:v>186</c:v>
                </c:pt>
                <c:pt idx="19">
                  <c:v>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7241088"/>
        <c:axId val="337249792"/>
      </c:barChart>
      <c:catAx>
        <c:axId val="33724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49792"/>
        <c:crosses val="autoZero"/>
        <c:auto val="1"/>
        <c:lblAlgn val="ctr"/>
        <c:lblOffset val="100"/>
        <c:noMultiLvlLbl val="0"/>
      </c:catAx>
      <c:valAx>
        <c:axId val="3372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4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'4'!$A$2:$A$21</c:f>
              <c:strCache>
                <c:ptCount val="20"/>
                <c:pt idx="0">
                  <c:v>Кампобасо</c:v>
                </c:pt>
                <c:pt idx="1">
                  <c:v>Потенца</c:v>
                </c:pt>
                <c:pt idx="2">
                  <c:v>Катандзаро</c:v>
                </c:pt>
                <c:pt idx="3">
                  <c:v>Аоста</c:v>
                </c:pt>
                <c:pt idx="4">
                  <c:v>Каляри</c:v>
                </c:pt>
                <c:pt idx="5">
                  <c:v>Перуджа</c:v>
                </c:pt>
                <c:pt idx="6">
                  <c:v>Л'Акуила</c:v>
                </c:pt>
                <c:pt idx="7">
                  <c:v>Триест</c:v>
                </c:pt>
                <c:pt idx="8">
                  <c:v>Палермо</c:v>
                </c:pt>
                <c:pt idx="9">
                  <c:v>Бари</c:v>
                </c:pt>
                <c:pt idx="10">
                  <c:v>Тренто</c:v>
                </c:pt>
                <c:pt idx="11">
                  <c:v>Неапол</c:v>
                </c:pt>
                <c:pt idx="12">
                  <c:v>Анкона</c:v>
                </c:pt>
                <c:pt idx="13">
                  <c:v>Рим</c:v>
                </c:pt>
                <c:pt idx="14">
                  <c:v>Генуа</c:v>
                </c:pt>
                <c:pt idx="15">
                  <c:v>Флоренция</c:v>
                </c:pt>
                <c:pt idx="16">
                  <c:v>Венеция</c:v>
                </c:pt>
                <c:pt idx="17">
                  <c:v>Болоня</c:v>
                </c:pt>
                <c:pt idx="18">
                  <c:v>Торино</c:v>
                </c:pt>
                <c:pt idx="19">
                  <c:v>Милано</c:v>
                </c:pt>
              </c:strCache>
            </c:strRef>
          </c:cat>
          <c:val>
            <c:numRef>
              <c:f>'4'!$B$2:$B$21</c:f>
              <c:numCache>
                <c:formatCode>General</c:formatCode>
                <c:ptCount val="20"/>
                <c:pt idx="0">
                  <c:v>297</c:v>
                </c:pt>
                <c:pt idx="1">
                  <c:v>366</c:v>
                </c:pt>
                <c:pt idx="2">
                  <c:v>1097</c:v>
                </c:pt>
                <c:pt idx="3">
                  <c:v>1119</c:v>
                </c:pt>
                <c:pt idx="4">
                  <c:v>1285</c:v>
                </c:pt>
                <c:pt idx="5">
                  <c:v>1379</c:v>
                </c:pt>
                <c:pt idx="6">
                  <c:v>2899</c:v>
                </c:pt>
                <c:pt idx="7">
                  <c:v>2995</c:v>
                </c:pt>
                <c:pt idx="8">
                  <c:v>3120</c:v>
                </c:pt>
                <c:pt idx="9">
                  <c:v>3980</c:v>
                </c:pt>
                <c:pt idx="10">
                  <c:v>4025</c:v>
                </c:pt>
                <c:pt idx="11">
                  <c:v>4380</c:v>
                </c:pt>
                <c:pt idx="12">
                  <c:v>6175</c:v>
                </c:pt>
                <c:pt idx="13">
                  <c:v>6467</c:v>
                </c:pt>
                <c:pt idx="14">
                  <c:v>7772</c:v>
                </c:pt>
                <c:pt idx="15">
                  <c:v>9231</c:v>
                </c:pt>
                <c:pt idx="16">
                  <c:v>17708</c:v>
                </c:pt>
                <c:pt idx="17">
                  <c:v>24914</c:v>
                </c:pt>
                <c:pt idx="18">
                  <c:v>25450</c:v>
                </c:pt>
                <c:pt idx="19">
                  <c:v>74348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7247616"/>
        <c:axId val="337248160"/>
      </c:barChart>
      <c:catAx>
        <c:axId val="33724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48160"/>
        <c:crosses val="autoZero"/>
        <c:auto val="1"/>
        <c:lblAlgn val="ctr"/>
        <c:lblOffset val="100"/>
        <c:noMultiLvlLbl val="0"/>
      </c:catAx>
      <c:valAx>
        <c:axId val="3372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4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'5'!$A$2:$A$21</c:f>
              <c:strCache>
                <c:ptCount val="20"/>
                <c:pt idx="0">
                  <c:v>Кампобасо</c:v>
                </c:pt>
                <c:pt idx="1">
                  <c:v>Потенца</c:v>
                </c:pt>
                <c:pt idx="2">
                  <c:v>Перуджа</c:v>
                </c:pt>
                <c:pt idx="3">
                  <c:v>Катандзаро</c:v>
                </c:pt>
                <c:pt idx="4">
                  <c:v>Каляри</c:v>
                </c:pt>
                <c:pt idx="5">
                  <c:v>Аоста</c:v>
                </c:pt>
                <c:pt idx="6">
                  <c:v>Палермо</c:v>
                </c:pt>
                <c:pt idx="7">
                  <c:v>Триест</c:v>
                </c:pt>
                <c:pt idx="8">
                  <c:v>Л'Акуила</c:v>
                </c:pt>
                <c:pt idx="9">
                  <c:v>Неапол</c:v>
                </c:pt>
                <c:pt idx="10">
                  <c:v>Бари</c:v>
                </c:pt>
                <c:pt idx="11">
                  <c:v>Тренто</c:v>
                </c:pt>
                <c:pt idx="12">
                  <c:v>Рим</c:v>
                </c:pt>
                <c:pt idx="13">
                  <c:v>Флоренция</c:v>
                </c:pt>
                <c:pt idx="14">
                  <c:v>Анкона</c:v>
                </c:pt>
                <c:pt idx="15">
                  <c:v>Генуа</c:v>
                </c:pt>
                <c:pt idx="16">
                  <c:v>Венеция</c:v>
                </c:pt>
                <c:pt idx="17">
                  <c:v>Торино</c:v>
                </c:pt>
                <c:pt idx="18">
                  <c:v>Болоня</c:v>
                </c:pt>
                <c:pt idx="19">
                  <c:v>Милано</c:v>
                </c:pt>
              </c:strCache>
            </c:strRef>
          </c:cat>
          <c:val>
            <c:numRef>
              <c:f>'5'!$B$2:$B$21</c:f>
              <c:numCache>
                <c:formatCode>General</c:formatCode>
                <c:ptCount val="20"/>
                <c:pt idx="0">
                  <c:v>21</c:v>
                </c:pt>
                <c:pt idx="1">
                  <c:v>25</c:v>
                </c:pt>
                <c:pt idx="2">
                  <c:v>65</c:v>
                </c:pt>
                <c:pt idx="3">
                  <c:v>85</c:v>
                </c:pt>
                <c:pt idx="4">
                  <c:v>109</c:v>
                </c:pt>
                <c:pt idx="5">
                  <c:v>135</c:v>
                </c:pt>
                <c:pt idx="6">
                  <c:v>232</c:v>
                </c:pt>
                <c:pt idx="7">
                  <c:v>278</c:v>
                </c:pt>
                <c:pt idx="8">
                  <c:v>310</c:v>
                </c:pt>
                <c:pt idx="9">
                  <c:v>358</c:v>
                </c:pt>
                <c:pt idx="10">
                  <c:v>407</c:v>
                </c:pt>
                <c:pt idx="11">
                  <c:v>412</c:v>
                </c:pt>
                <c:pt idx="12">
                  <c:v>414</c:v>
                </c:pt>
                <c:pt idx="13">
                  <c:v>811</c:v>
                </c:pt>
                <c:pt idx="14">
                  <c:v>893</c:v>
                </c:pt>
                <c:pt idx="15">
                  <c:v>1141</c:v>
                </c:pt>
                <c:pt idx="16">
                  <c:v>1408</c:v>
                </c:pt>
                <c:pt idx="17">
                  <c:v>2936</c:v>
                </c:pt>
                <c:pt idx="18">
                  <c:v>3472</c:v>
                </c:pt>
                <c:pt idx="19">
                  <c:v>13575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7245984"/>
        <c:axId val="337248704"/>
      </c:barChart>
      <c:catAx>
        <c:axId val="33724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48704"/>
        <c:crosses val="autoZero"/>
        <c:auto val="1"/>
        <c:lblAlgn val="ctr"/>
        <c:lblOffset val="100"/>
        <c:noMultiLvlLbl val="0"/>
      </c:catAx>
      <c:valAx>
        <c:axId val="33724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4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'6'!$A$2:$A$21</c:f>
              <c:strCache>
                <c:ptCount val="20"/>
                <c:pt idx="0">
                  <c:v>Кампобасо</c:v>
                </c:pt>
                <c:pt idx="1">
                  <c:v>Потенца</c:v>
                </c:pt>
                <c:pt idx="2">
                  <c:v>Катандзаро</c:v>
                </c:pt>
                <c:pt idx="3">
                  <c:v>Каляри</c:v>
                </c:pt>
                <c:pt idx="4">
                  <c:v>Л'Акуила</c:v>
                </c:pt>
                <c:pt idx="5">
                  <c:v>Бари</c:v>
                </c:pt>
                <c:pt idx="6">
                  <c:v>Палермо</c:v>
                </c:pt>
                <c:pt idx="7">
                  <c:v>Аоста</c:v>
                </c:pt>
                <c:pt idx="8">
                  <c:v>Перуджа</c:v>
                </c:pt>
                <c:pt idx="9">
                  <c:v>Неапол</c:v>
                </c:pt>
                <c:pt idx="10">
                  <c:v>Триест</c:v>
                </c:pt>
                <c:pt idx="11">
                  <c:v>Рим</c:v>
                </c:pt>
                <c:pt idx="12">
                  <c:v>Анкона</c:v>
                </c:pt>
                <c:pt idx="13">
                  <c:v>Тренто</c:v>
                </c:pt>
                <c:pt idx="14">
                  <c:v>Флоренция</c:v>
                </c:pt>
                <c:pt idx="15">
                  <c:v>Генуа</c:v>
                </c:pt>
                <c:pt idx="16">
                  <c:v>Торино</c:v>
                </c:pt>
                <c:pt idx="17">
                  <c:v>Венеция</c:v>
                </c:pt>
                <c:pt idx="18">
                  <c:v>Болоня</c:v>
                </c:pt>
                <c:pt idx="19">
                  <c:v>Милано</c:v>
                </c:pt>
              </c:strCache>
            </c:strRef>
          </c:cat>
          <c:val>
            <c:numRef>
              <c:f>'6'!$B$2:$B$21</c:f>
              <c:numCache>
                <c:formatCode>General</c:formatCode>
                <c:ptCount val="20"/>
                <c:pt idx="0">
                  <c:v>81</c:v>
                </c:pt>
                <c:pt idx="1">
                  <c:v>136</c:v>
                </c:pt>
                <c:pt idx="2">
                  <c:v>248</c:v>
                </c:pt>
                <c:pt idx="3">
                  <c:v>404</c:v>
                </c:pt>
                <c:pt idx="4">
                  <c:v>599</c:v>
                </c:pt>
                <c:pt idx="5">
                  <c:v>654</c:v>
                </c:pt>
                <c:pt idx="6">
                  <c:v>745</c:v>
                </c:pt>
                <c:pt idx="7">
                  <c:v>775</c:v>
                </c:pt>
                <c:pt idx="8">
                  <c:v>1039</c:v>
                </c:pt>
                <c:pt idx="9">
                  <c:v>1220</c:v>
                </c:pt>
                <c:pt idx="10">
                  <c:v>1478</c:v>
                </c:pt>
                <c:pt idx="11">
                  <c:v>1491</c:v>
                </c:pt>
                <c:pt idx="12">
                  <c:v>1948</c:v>
                </c:pt>
                <c:pt idx="13">
                  <c:v>2048</c:v>
                </c:pt>
                <c:pt idx="14">
                  <c:v>2524</c:v>
                </c:pt>
                <c:pt idx="15">
                  <c:v>3060</c:v>
                </c:pt>
                <c:pt idx="16">
                  <c:v>7008</c:v>
                </c:pt>
                <c:pt idx="17">
                  <c:v>7699</c:v>
                </c:pt>
                <c:pt idx="18">
                  <c:v>9439</c:v>
                </c:pt>
                <c:pt idx="19">
                  <c:v>25029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7242720"/>
        <c:axId val="337243264"/>
      </c:barChart>
      <c:catAx>
        <c:axId val="33724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43264"/>
        <c:crosses val="autoZero"/>
        <c:auto val="1"/>
        <c:lblAlgn val="ctr"/>
        <c:lblOffset val="100"/>
        <c:noMultiLvlLbl val="0"/>
      </c:catAx>
      <c:valAx>
        <c:axId val="3372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4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'11'!$A$28</c:f>
              <c:strCache>
                <c:ptCount val="1"/>
                <c:pt idx="0">
                  <c:v>Италия - площи на регионите - Gini = 27.6%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'11'!$D$2:$D$23</c:f>
              <c:numCache>
                <c:formatCode>0%</c:formatCode>
                <c:ptCount val="22"/>
                <c:pt idx="0" formatCode="General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0</c:v>
                </c:pt>
              </c:numCache>
            </c:numRef>
          </c:xVal>
          <c:yVal>
            <c:numRef>
              <c:f>'11'!$F$2:$F$23</c:f>
              <c:numCache>
                <c:formatCode>0.0%</c:formatCode>
                <c:ptCount val="22"/>
                <c:pt idx="0">
                  <c:v>0</c:v>
                </c:pt>
                <c:pt idx="1">
                  <c:v>1.0829126800014603E-2</c:v>
                </c:pt>
                <c:pt idx="2">
                  <c:v>2.5557801252501518E-2</c:v>
                </c:pt>
                <c:pt idx="3">
                  <c:v>4.3552139441186521E-2</c:v>
                </c:pt>
                <c:pt idx="4">
                  <c:v>6.9630986635337538E-2</c:v>
                </c:pt>
                <c:pt idx="5">
                  <c:v>9.769445467729998E-2</c:v>
                </c:pt>
                <c:pt idx="6">
                  <c:v>0.12877799792245376</c:v>
                </c:pt>
                <c:pt idx="7">
                  <c:v>0.16194904369816507</c:v>
                </c:pt>
                <c:pt idx="8">
                  <c:v>0.19766890019481145</c:v>
                </c:pt>
                <c:pt idx="9">
                  <c:v>0.24277090240510824</c:v>
                </c:pt>
                <c:pt idx="10">
                  <c:v>0.28792932360271739</c:v>
                </c:pt>
                <c:pt idx="11">
                  <c:v>0.33797628411274505</c:v>
                </c:pt>
                <c:pt idx="12">
                  <c:v>0.39517849971956442</c:v>
                </c:pt>
                <c:pt idx="13">
                  <c:v>0.45624043781134155</c:v>
                </c:pt>
                <c:pt idx="14">
                  <c:v>0.520485070540328</c:v>
                </c:pt>
                <c:pt idx="15">
                  <c:v>0.59497804637640761</c:v>
                </c:pt>
                <c:pt idx="16">
                  <c:v>0.67128638609836155</c:v>
                </c:pt>
                <c:pt idx="17">
                  <c:v>0.75041899394989331</c:v>
                </c:pt>
                <c:pt idx="18">
                  <c:v>0.83036801773547464</c:v>
                </c:pt>
                <c:pt idx="19">
                  <c:v>0.91467125983598674</c:v>
                </c:pt>
                <c:pt idx="20">
                  <c:v>1</c:v>
                </c:pt>
                <c:pt idx="21" formatCode="0%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44352"/>
        <c:axId val="337245440"/>
      </c:scatterChart>
      <c:valAx>
        <c:axId val="3372443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45440"/>
        <c:crosses val="autoZero"/>
        <c:crossBetween val="midCat"/>
        <c:majorUnit val="0.1"/>
      </c:valAx>
      <c:valAx>
        <c:axId val="337245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4435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'30m'!$D$2:$D$11</c:f>
              <c:strCache>
                <c:ptCount val="10"/>
                <c:pt idx="0">
                  <c:v>[0;10)</c:v>
                </c:pt>
                <c:pt idx="1">
                  <c:v>[10;20)</c:v>
                </c:pt>
                <c:pt idx="2">
                  <c:v>[20;30)</c:v>
                </c:pt>
                <c:pt idx="3">
                  <c:v>[30;40)</c:v>
                </c:pt>
                <c:pt idx="4">
                  <c:v>[40;50)</c:v>
                </c:pt>
                <c:pt idx="5">
                  <c:v>[50;60)</c:v>
                </c:pt>
                <c:pt idx="6">
                  <c:v>[60;70)</c:v>
                </c:pt>
                <c:pt idx="7">
                  <c:v>[70;80)</c:v>
                </c:pt>
                <c:pt idx="8">
                  <c:v>[80;90)</c:v>
                </c:pt>
                <c:pt idx="9">
                  <c:v>[90;100)</c:v>
                </c:pt>
              </c:strCache>
            </c:strRef>
          </c:cat>
          <c:val>
            <c:numRef>
              <c:f>'30m'!$E$2:$E$11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14</c:v>
                </c:pt>
                <c:pt idx="4">
                  <c:v>69</c:v>
                </c:pt>
                <c:pt idx="5">
                  <c:v>289</c:v>
                </c:pt>
                <c:pt idx="6">
                  <c:v>662</c:v>
                </c:pt>
                <c:pt idx="7">
                  <c:v>2696</c:v>
                </c:pt>
                <c:pt idx="8">
                  <c:v>2584</c:v>
                </c:pt>
                <c:pt idx="9">
                  <c:v>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121000208"/>
        <c:axId val="2120996944"/>
      </c:barChart>
      <c:catAx>
        <c:axId val="21210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96944"/>
        <c:crosses val="autoZero"/>
        <c:auto val="1"/>
        <c:lblAlgn val="ctr"/>
        <c:lblOffset val="100"/>
        <c:noMultiLvlLbl val="0"/>
      </c:catAx>
      <c:valAx>
        <c:axId val="21209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0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'12'!$A$28</c:f>
              <c:strCache>
                <c:ptCount val="1"/>
                <c:pt idx="0">
                  <c:v>Италия - население на регионите - Gini = 43.7%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'12'!$D$2:$D$23</c:f>
              <c:numCache>
                <c:formatCode>0%</c:formatCode>
                <c:ptCount val="22"/>
                <c:pt idx="0" formatCode="General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0</c:v>
                </c:pt>
              </c:numCache>
            </c:numRef>
          </c:xVal>
          <c:yVal>
            <c:numRef>
              <c:f>'12'!$F$2:$F$23</c:f>
              <c:numCache>
                <c:formatCode>0.0%</c:formatCode>
                <c:ptCount val="22"/>
                <c:pt idx="0">
                  <c:v>0</c:v>
                </c:pt>
                <c:pt idx="1">
                  <c:v>2.0819573427540358E-3</c:v>
                </c:pt>
                <c:pt idx="2">
                  <c:v>7.1452326695764078E-3</c:v>
                </c:pt>
                <c:pt idx="3">
                  <c:v>1.6470501617093011E-2</c:v>
                </c:pt>
                <c:pt idx="4">
                  <c:v>3.1083186079630221E-2</c:v>
                </c:pt>
                <c:pt idx="5">
                  <c:v>4.884799829342653E-2</c:v>
                </c:pt>
                <c:pt idx="6">
                  <c:v>6.8981019174663774E-2</c:v>
                </c:pt>
                <c:pt idx="7">
                  <c:v>9.0710473534708166E-2</c:v>
                </c:pt>
                <c:pt idx="8">
                  <c:v>0.1159802295398312</c:v>
                </c:pt>
                <c:pt idx="9">
                  <c:v>0.14167028360352479</c:v>
                </c:pt>
                <c:pt idx="10">
                  <c:v>0.1688340233705535</c:v>
                </c:pt>
                <c:pt idx="11">
                  <c:v>0.20109289755095242</c:v>
                </c:pt>
                <c:pt idx="12">
                  <c:v>0.26288330598112847</c:v>
                </c:pt>
                <c:pt idx="13">
                  <c:v>0.32963418909744618</c:v>
                </c:pt>
                <c:pt idx="14">
                  <c:v>0.40180845627964135</c:v>
                </c:pt>
                <c:pt idx="15">
                  <c:v>0.47569034067950078</c:v>
                </c:pt>
                <c:pt idx="16">
                  <c:v>0.55696752589888598</c:v>
                </c:pt>
                <c:pt idx="17">
                  <c:v>0.63980265855545038</c:v>
                </c:pt>
                <c:pt idx="18">
                  <c:v>0.73592153923755488</c:v>
                </c:pt>
                <c:pt idx="19">
                  <c:v>0.83332257005379062</c:v>
                </c:pt>
                <c:pt idx="20">
                  <c:v>1</c:v>
                </c:pt>
                <c:pt idx="21" formatCode="0%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43808"/>
        <c:axId val="338341632"/>
      </c:scatterChart>
      <c:valAx>
        <c:axId val="3372438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41632"/>
        <c:crosses val="autoZero"/>
        <c:crossBetween val="midCat"/>
        <c:majorUnit val="0.1"/>
      </c:valAx>
      <c:valAx>
        <c:axId val="338341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4380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'13'!$A$28</c:f>
              <c:strCache>
                <c:ptCount val="1"/>
                <c:pt idx="0">
                  <c:v>Италия - БВП на регионите - Gini = 49.1%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'13'!$D$2:$D$23</c:f>
              <c:numCache>
                <c:formatCode>0%</c:formatCode>
                <c:ptCount val="22"/>
                <c:pt idx="0" formatCode="General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0</c:v>
                </c:pt>
              </c:numCache>
            </c:numRef>
          </c:xVal>
          <c:yVal>
            <c:numRef>
              <c:f>'13'!$F$2:$F$23</c:f>
              <c:numCache>
                <c:formatCode>0.0%</c:formatCode>
                <c:ptCount val="22"/>
                <c:pt idx="0">
                  <c:v>0</c:v>
                </c:pt>
                <c:pt idx="1">
                  <c:v>2.3809523809523812E-3</c:v>
                </c:pt>
                <c:pt idx="2">
                  <c:v>5.9523809523809521E-3</c:v>
                </c:pt>
                <c:pt idx="3">
                  <c:v>1.3095238095238096E-2</c:v>
                </c:pt>
                <c:pt idx="4">
                  <c:v>2.5595238095238095E-2</c:v>
                </c:pt>
                <c:pt idx="5">
                  <c:v>4.4642857142857144E-2</c:v>
                </c:pt>
                <c:pt idx="6">
                  <c:v>6.4285714285714279E-2</c:v>
                </c:pt>
                <c:pt idx="7">
                  <c:v>8.4523809523809529E-2</c:v>
                </c:pt>
                <c:pt idx="8">
                  <c:v>0.10654761904761904</c:v>
                </c:pt>
                <c:pt idx="9">
                  <c:v>0.13095238095238096</c:v>
                </c:pt>
                <c:pt idx="10">
                  <c:v>0.15595238095238095</c:v>
                </c:pt>
                <c:pt idx="11">
                  <c:v>0.18452380952380953</c:v>
                </c:pt>
                <c:pt idx="12">
                  <c:v>0.22738095238095238</c:v>
                </c:pt>
                <c:pt idx="13">
                  <c:v>0.27916666666666667</c:v>
                </c:pt>
                <c:pt idx="14">
                  <c:v>0.34285714285714286</c:v>
                </c:pt>
                <c:pt idx="15">
                  <c:v>0.40952380952380951</c:v>
                </c:pt>
                <c:pt idx="16">
                  <c:v>0.4863095238095238</c:v>
                </c:pt>
                <c:pt idx="17">
                  <c:v>0.57797619047619042</c:v>
                </c:pt>
                <c:pt idx="18">
                  <c:v>0.67083333333333328</c:v>
                </c:pt>
                <c:pt idx="19">
                  <c:v>0.78154761904761905</c:v>
                </c:pt>
                <c:pt idx="20">
                  <c:v>1</c:v>
                </c:pt>
                <c:pt idx="21" formatCode="0%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338912"/>
        <c:axId val="338342720"/>
      </c:scatterChart>
      <c:valAx>
        <c:axId val="338338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42720"/>
        <c:crosses val="autoZero"/>
        <c:crossBetween val="midCat"/>
        <c:majorUnit val="0.1"/>
      </c:valAx>
      <c:valAx>
        <c:axId val="338342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3891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'14'!$A$28</c:f>
              <c:strCache>
                <c:ptCount val="1"/>
                <c:pt idx="0">
                  <c:v>Италия - Cases на регионите - Gini = 65.2%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'14'!$D$2:$D$23</c:f>
              <c:numCache>
                <c:formatCode>0%</c:formatCode>
                <c:ptCount val="22"/>
                <c:pt idx="0" formatCode="General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0</c:v>
                </c:pt>
              </c:numCache>
            </c:numRef>
          </c:xVal>
          <c:yVal>
            <c:numRef>
              <c:f>'14'!$F$2:$F$23</c:f>
              <c:numCache>
                <c:formatCode>0.0%</c:formatCode>
                <c:ptCount val="22"/>
                <c:pt idx="0">
                  <c:v>0</c:v>
                </c:pt>
                <c:pt idx="1">
                  <c:v>1.492409814730135E-3</c:v>
                </c:pt>
                <c:pt idx="2">
                  <c:v>3.3315411015692915E-3</c:v>
                </c:pt>
                <c:pt idx="3">
                  <c:v>8.8439100132156161E-3</c:v>
                </c:pt>
                <c:pt idx="4">
                  <c:v>1.4466827800027135E-2</c:v>
                </c:pt>
                <c:pt idx="5">
                  <c:v>2.0923887099448764E-2</c:v>
                </c:pt>
                <c:pt idx="6">
                  <c:v>2.7853291592758043E-2</c:v>
                </c:pt>
                <c:pt idx="7">
                  <c:v>4.242061837020808E-2</c:v>
                </c:pt>
                <c:pt idx="8">
                  <c:v>5.7470340239288063E-2</c:v>
                </c:pt>
                <c:pt idx="9">
                  <c:v>7.3148180717261202E-2</c:v>
                </c:pt>
                <c:pt idx="10">
                  <c:v>9.3147477224419239E-2</c:v>
                </c:pt>
                <c:pt idx="11">
                  <c:v>0.11337289643077882</c:v>
                </c:pt>
                <c:pt idx="12">
                  <c:v>0.13538217248639495</c:v>
                </c:pt>
                <c:pt idx="13">
                  <c:v>0.16641123176571679</c:v>
                </c:pt>
                <c:pt idx="14">
                  <c:v>0.19890757611541302</c:v>
                </c:pt>
                <c:pt idx="15">
                  <c:v>0.23796147874195381</c:v>
                </c:pt>
                <c:pt idx="16">
                  <c:v>0.28434678177149547</c:v>
                </c:pt>
                <c:pt idx="17">
                  <c:v>0.37332857638173533</c:v>
                </c:pt>
                <c:pt idx="18">
                  <c:v>0.49852015255744775</c:v>
                </c:pt>
                <c:pt idx="19">
                  <c:v>0.62640510132809402</c:v>
                </c:pt>
                <c:pt idx="20">
                  <c:v>1</c:v>
                </c:pt>
                <c:pt idx="21" formatCode="0%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332384"/>
        <c:axId val="338337280"/>
      </c:scatterChart>
      <c:valAx>
        <c:axId val="3383323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37280"/>
        <c:crosses val="autoZero"/>
        <c:crossBetween val="midCat"/>
        <c:majorUnit val="0.1"/>
      </c:valAx>
      <c:valAx>
        <c:axId val="33833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3238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'15'!$A$28</c:f>
              <c:strCache>
                <c:ptCount val="1"/>
                <c:pt idx="0">
                  <c:v>Италия - Deaths на регионите - Gini = 73.8%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'15'!$D$2:$D$23</c:f>
              <c:numCache>
                <c:formatCode>0%</c:formatCode>
                <c:ptCount val="22"/>
                <c:pt idx="0" formatCode="General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0</c:v>
                </c:pt>
              </c:numCache>
            </c:numRef>
          </c:xVal>
          <c:yVal>
            <c:numRef>
              <c:f>'15'!$F$2:$F$23</c:f>
              <c:numCache>
                <c:formatCode>0.0%</c:formatCode>
                <c:ptCount val="22"/>
                <c:pt idx="0">
                  <c:v>0</c:v>
                </c:pt>
                <c:pt idx="1">
                  <c:v>7.752796544467826E-4</c:v>
                </c:pt>
                <c:pt idx="2">
                  <c:v>1.6982316240262856E-3</c:v>
                </c:pt>
                <c:pt idx="3">
                  <c:v>4.0979067449329939E-3</c:v>
                </c:pt>
                <c:pt idx="4">
                  <c:v>7.2359434415033043E-3</c:v>
                </c:pt>
                <c:pt idx="5">
                  <c:v>1.1260014028869938E-2</c:v>
                </c:pt>
                <c:pt idx="6">
                  <c:v>1.6243954664599256E-2</c:v>
                </c:pt>
                <c:pt idx="7">
                  <c:v>2.4808948942297043E-2</c:v>
                </c:pt>
                <c:pt idx="8">
                  <c:v>3.5072174844021115E-2</c:v>
                </c:pt>
                <c:pt idx="9">
                  <c:v>4.6516779266806953E-2</c:v>
                </c:pt>
                <c:pt idx="10">
                  <c:v>5.9733451471185438E-2</c:v>
                </c:pt>
                <c:pt idx="11">
                  <c:v>7.4759109535939755E-2</c:v>
                </c:pt>
                <c:pt idx="12">
                  <c:v>8.9969357994609964E-2</c:v>
                </c:pt>
                <c:pt idx="13">
                  <c:v>0.10525344261084653</c:v>
                </c:pt>
                <c:pt idx="14">
                  <c:v>0.13519400450400562</c:v>
                </c:pt>
                <c:pt idx="15">
                  <c:v>0.16816184885738547</c:v>
                </c:pt>
                <c:pt idx="16">
                  <c:v>0.21028537674899397</c:v>
                </c:pt>
                <c:pt idx="17">
                  <c:v>0.26226603167571161</c:v>
                </c:pt>
                <c:pt idx="18">
                  <c:v>0.37065751098312844</c:v>
                </c:pt>
                <c:pt idx="19">
                  <c:v>0.49883708051832981</c:v>
                </c:pt>
                <c:pt idx="20">
                  <c:v>1</c:v>
                </c:pt>
                <c:pt idx="21" formatCode="0%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330208"/>
        <c:axId val="338341088"/>
      </c:scatterChart>
      <c:valAx>
        <c:axId val="338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41088"/>
        <c:crosses val="autoZero"/>
        <c:crossBetween val="midCat"/>
        <c:majorUnit val="0.1"/>
      </c:valAx>
      <c:valAx>
        <c:axId val="338341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3020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'16'!$A$28</c:f>
              <c:strCache>
                <c:ptCount val="1"/>
                <c:pt idx="0">
                  <c:v>Италия - Recovered на регионите - Gini = 65.8%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'16'!$D$2:$D$23</c:f>
              <c:numCache>
                <c:formatCode>0%</c:formatCode>
                <c:ptCount val="22"/>
                <c:pt idx="0" formatCode="General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0</c:v>
                </c:pt>
              </c:numCache>
            </c:numRef>
          </c:xVal>
          <c:yVal>
            <c:numRef>
              <c:f>'16'!$F$2:$F$23</c:f>
              <c:numCache>
                <c:formatCode>0.0%</c:formatCode>
                <c:ptCount val="22"/>
                <c:pt idx="0">
                  <c:v>0</c:v>
                </c:pt>
                <c:pt idx="1">
                  <c:v>1.1977818853974123E-3</c:v>
                </c:pt>
                <c:pt idx="2">
                  <c:v>3.2088724584103511E-3</c:v>
                </c:pt>
                <c:pt idx="3">
                  <c:v>6.876155268022181E-3</c:v>
                </c:pt>
                <c:pt idx="4">
                  <c:v>1.2850277264325324E-2</c:v>
                </c:pt>
                <c:pt idx="5">
                  <c:v>2.1707948243992605E-2</c:v>
                </c:pt>
                <c:pt idx="6">
                  <c:v>3.1378927911275417E-2</c:v>
                </c:pt>
                <c:pt idx="7">
                  <c:v>4.2395563770794821E-2</c:v>
                </c:pt>
                <c:pt idx="8">
                  <c:v>5.3855822550831794E-2</c:v>
                </c:pt>
                <c:pt idx="9">
                  <c:v>6.921996303142329E-2</c:v>
                </c:pt>
                <c:pt idx="10">
                  <c:v>8.7260628465804069E-2</c:v>
                </c:pt>
                <c:pt idx="11">
                  <c:v>0.10911645101663586</c:v>
                </c:pt>
                <c:pt idx="12">
                  <c:v>0.13116451016635861</c:v>
                </c:pt>
                <c:pt idx="13">
                  <c:v>0.15997042513863216</c:v>
                </c:pt>
                <c:pt idx="14">
                  <c:v>0.1902550831792976</c:v>
                </c:pt>
                <c:pt idx="15">
                  <c:v>0.22757855822550832</c:v>
                </c:pt>
                <c:pt idx="16">
                  <c:v>0.27282809611829945</c:v>
                </c:pt>
                <c:pt idx="17">
                  <c:v>0.37645841035120148</c:v>
                </c:pt>
                <c:pt idx="18">
                  <c:v>0.49030683918669132</c:v>
                </c:pt>
                <c:pt idx="19">
                  <c:v>0.62988539741219962</c:v>
                </c:pt>
                <c:pt idx="20">
                  <c:v>1</c:v>
                </c:pt>
                <c:pt idx="21" formatCode="0%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328576"/>
        <c:axId val="338335648"/>
      </c:scatterChart>
      <c:valAx>
        <c:axId val="3383285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35648"/>
        <c:crosses val="autoZero"/>
        <c:crossBetween val="midCat"/>
        <c:majorUnit val="0.1"/>
      </c:valAx>
      <c:valAx>
        <c:axId val="33833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2857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'30_'!$D$2:$D$11</c:f>
              <c:strCache>
                <c:ptCount val="10"/>
                <c:pt idx="0">
                  <c:v>[0;10)</c:v>
                </c:pt>
                <c:pt idx="1">
                  <c:v>[10;20)</c:v>
                </c:pt>
                <c:pt idx="2">
                  <c:v>[20;30)</c:v>
                </c:pt>
                <c:pt idx="3">
                  <c:v>[30;40)</c:v>
                </c:pt>
                <c:pt idx="4">
                  <c:v>[40;50)</c:v>
                </c:pt>
                <c:pt idx="5">
                  <c:v>[50;60)</c:v>
                </c:pt>
                <c:pt idx="6">
                  <c:v>[60;70)</c:v>
                </c:pt>
                <c:pt idx="7">
                  <c:v>[70;80)</c:v>
                </c:pt>
                <c:pt idx="8">
                  <c:v>[80;90)</c:v>
                </c:pt>
                <c:pt idx="9">
                  <c:v>[90;100)</c:v>
                </c:pt>
              </c:strCache>
            </c:strRef>
          </c:cat>
          <c:val>
            <c:numRef>
              <c:f>'30_'!$E$2:$E$11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20</c:v>
                </c:pt>
                <c:pt idx="4">
                  <c:v>89</c:v>
                </c:pt>
                <c:pt idx="5">
                  <c:v>369</c:v>
                </c:pt>
                <c:pt idx="6">
                  <c:v>1162</c:v>
                </c:pt>
                <c:pt idx="7">
                  <c:v>3456</c:v>
                </c:pt>
                <c:pt idx="8">
                  <c:v>3984</c:v>
                </c:pt>
                <c:pt idx="9">
                  <c:v>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120991504"/>
        <c:axId val="2120994224"/>
      </c:barChart>
      <c:catAx>
        <c:axId val="212099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94224"/>
        <c:crosses val="autoZero"/>
        <c:auto val="1"/>
        <c:lblAlgn val="ctr"/>
        <c:lblOffset val="100"/>
        <c:noMultiLvlLbl val="0"/>
      </c:catAx>
      <c:valAx>
        <c:axId val="21209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9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'20m'!$H$21:$H$30</c:f>
              <c:strCache>
                <c:ptCount val="10"/>
                <c:pt idx="0">
                  <c:v>[0;10)</c:v>
                </c:pt>
                <c:pt idx="1">
                  <c:v>[10;20)</c:v>
                </c:pt>
                <c:pt idx="2">
                  <c:v>[20;30)</c:v>
                </c:pt>
                <c:pt idx="3">
                  <c:v>[30;40)</c:v>
                </c:pt>
                <c:pt idx="4">
                  <c:v>[40;50)</c:v>
                </c:pt>
                <c:pt idx="5">
                  <c:v>[50;60)</c:v>
                </c:pt>
                <c:pt idx="6">
                  <c:v>[60;70)</c:v>
                </c:pt>
                <c:pt idx="7">
                  <c:v>[70;80)</c:v>
                </c:pt>
                <c:pt idx="8">
                  <c:v>[80;90)</c:v>
                </c:pt>
                <c:pt idx="9">
                  <c:v>[90;100)</c:v>
                </c:pt>
              </c:strCache>
            </c:strRef>
          </c:cat>
          <c:val>
            <c:numRef>
              <c:f>'20m'!$I$21:$I$30</c:f>
              <c:numCache>
                <c:formatCode>General</c:formatCode>
                <c:ptCount val="10"/>
                <c:pt idx="0">
                  <c:v>300</c:v>
                </c:pt>
                <c:pt idx="1">
                  <c:v>366</c:v>
                </c:pt>
                <c:pt idx="2">
                  <c:v>1780</c:v>
                </c:pt>
                <c:pt idx="3">
                  <c:v>2723</c:v>
                </c:pt>
                <c:pt idx="4">
                  <c:v>6064</c:v>
                </c:pt>
                <c:pt idx="5">
                  <c:v>10478</c:v>
                </c:pt>
                <c:pt idx="6">
                  <c:v>10595</c:v>
                </c:pt>
                <c:pt idx="7">
                  <c:v>11464</c:v>
                </c:pt>
                <c:pt idx="8">
                  <c:v>7986</c:v>
                </c:pt>
                <c:pt idx="9">
                  <c:v>1173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120997488"/>
        <c:axId val="2120992048"/>
      </c:barChart>
      <c:catAx>
        <c:axId val="212099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92048"/>
        <c:crosses val="autoZero"/>
        <c:auto val="1"/>
        <c:lblAlgn val="ctr"/>
        <c:lblOffset val="100"/>
        <c:noMultiLvlLbl val="0"/>
      </c:catAx>
      <c:valAx>
        <c:axId val="21209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9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'20m'!$H$21:$H$30</c:f>
              <c:strCache>
                <c:ptCount val="10"/>
                <c:pt idx="0">
                  <c:v>[0;10)</c:v>
                </c:pt>
                <c:pt idx="1">
                  <c:v>[10;20)</c:v>
                </c:pt>
                <c:pt idx="2">
                  <c:v>[20;30)</c:v>
                </c:pt>
                <c:pt idx="3">
                  <c:v>[30;40)</c:v>
                </c:pt>
                <c:pt idx="4">
                  <c:v>[40;50)</c:v>
                </c:pt>
                <c:pt idx="5">
                  <c:v>[50;60)</c:v>
                </c:pt>
                <c:pt idx="6">
                  <c:v>[60;70)</c:v>
                </c:pt>
                <c:pt idx="7">
                  <c:v>[70;80)</c:v>
                </c:pt>
                <c:pt idx="8">
                  <c:v>[80;90)</c:v>
                </c:pt>
                <c:pt idx="9">
                  <c:v>[90;100)</c:v>
                </c:pt>
              </c:strCache>
            </c:strRef>
          </c:cat>
          <c:val>
            <c:numRef>
              <c:f>'20m'!$I$21:$I$30</c:f>
              <c:numCache>
                <c:formatCode>General</c:formatCode>
                <c:ptCount val="10"/>
                <c:pt idx="0">
                  <c:v>300</c:v>
                </c:pt>
                <c:pt idx="1">
                  <c:v>366</c:v>
                </c:pt>
                <c:pt idx="2">
                  <c:v>1780</c:v>
                </c:pt>
                <c:pt idx="3">
                  <c:v>2723</c:v>
                </c:pt>
                <c:pt idx="4">
                  <c:v>6064</c:v>
                </c:pt>
                <c:pt idx="5">
                  <c:v>10478</c:v>
                </c:pt>
                <c:pt idx="6">
                  <c:v>10595</c:v>
                </c:pt>
                <c:pt idx="7">
                  <c:v>11464</c:v>
                </c:pt>
                <c:pt idx="8">
                  <c:v>7986</c:v>
                </c:pt>
                <c:pt idx="9">
                  <c:v>1173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'20m'!$H$21:$H$30</c:f>
              <c:strCache>
                <c:ptCount val="10"/>
                <c:pt idx="0">
                  <c:v>[0;10)</c:v>
                </c:pt>
                <c:pt idx="1">
                  <c:v>[10;20)</c:v>
                </c:pt>
                <c:pt idx="2">
                  <c:v>[20;30)</c:v>
                </c:pt>
                <c:pt idx="3">
                  <c:v>[30;40)</c:v>
                </c:pt>
                <c:pt idx="4">
                  <c:v>[40;50)</c:v>
                </c:pt>
                <c:pt idx="5">
                  <c:v>[50;60)</c:v>
                </c:pt>
                <c:pt idx="6">
                  <c:v>[60;70)</c:v>
                </c:pt>
                <c:pt idx="7">
                  <c:v>[70;80)</c:v>
                </c:pt>
                <c:pt idx="8">
                  <c:v>[80;90)</c:v>
                </c:pt>
                <c:pt idx="9">
                  <c:v>[90;100)</c:v>
                </c:pt>
              </c:strCache>
            </c:strRef>
          </c:cat>
          <c:val>
            <c:numRef>
              <c:f>'20m'!$M$21:$M$30</c:f>
              <c:numCache>
                <c:formatCode>0.0</c:formatCode>
                <c:ptCount val="10"/>
                <c:pt idx="0">
                  <c:v>59.951421864054844</c:v>
                </c:pt>
                <c:pt idx="1">
                  <c:v>290.65457641768097</c:v>
                </c:pt>
                <c:pt idx="2">
                  <c:v>1165.8120838270208</c:v>
                </c:pt>
                <c:pt idx="3">
                  <c:v>3384.0284044318973</c:v>
                </c:pt>
                <c:pt idx="4">
                  <c:v>7110.8362097367753</c:v>
                </c:pt>
                <c:pt idx="5">
                  <c:v>10818.858670279409</c:v>
                </c:pt>
                <c:pt idx="6">
                  <c:v>11919.84013499671</c:v>
                </c:pt>
                <c:pt idx="7">
                  <c:v>9510.4330729071935</c:v>
                </c:pt>
                <c:pt idx="8">
                  <c:v>5494.670047259322</c:v>
                </c:pt>
                <c:pt idx="9">
                  <c:v>3173.9153782799367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993136"/>
        <c:axId val="2120998032"/>
      </c:barChart>
      <c:catAx>
        <c:axId val="212099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98032"/>
        <c:crosses val="autoZero"/>
        <c:auto val="1"/>
        <c:lblAlgn val="ctr"/>
        <c:lblOffset val="100"/>
        <c:noMultiLvlLbl val="0"/>
      </c:catAx>
      <c:valAx>
        <c:axId val="21209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'20w'!$H$21:$H$30</c:f>
              <c:strCache>
                <c:ptCount val="10"/>
                <c:pt idx="0">
                  <c:v>[0;10)</c:v>
                </c:pt>
                <c:pt idx="1">
                  <c:v>[10;20)</c:v>
                </c:pt>
                <c:pt idx="2">
                  <c:v>[20;30)</c:v>
                </c:pt>
                <c:pt idx="3">
                  <c:v>[30;40)</c:v>
                </c:pt>
                <c:pt idx="4">
                  <c:v>[40;50)</c:v>
                </c:pt>
                <c:pt idx="5">
                  <c:v>[50;60)</c:v>
                </c:pt>
                <c:pt idx="6">
                  <c:v>[60;70)</c:v>
                </c:pt>
                <c:pt idx="7">
                  <c:v>[70;80)</c:v>
                </c:pt>
                <c:pt idx="8">
                  <c:v>[80;90)</c:v>
                </c:pt>
                <c:pt idx="9">
                  <c:v>[90;100)</c:v>
                </c:pt>
              </c:strCache>
            </c:strRef>
          </c:cat>
          <c:val>
            <c:numRef>
              <c:f>'20w'!$I$21:$I$30</c:f>
              <c:numCache>
                <c:formatCode>General</c:formatCode>
                <c:ptCount val="10"/>
                <c:pt idx="0">
                  <c:v>289</c:v>
                </c:pt>
                <c:pt idx="1">
                  <c:v>400</c:v>
                </c:pt>
                <c:pt idx="2">
                  <c:v>2050</c:v>
                </c:pt>
                <c:pt idx="3">
                  <c:v>3800</c:v>
                </c:pt>
                <c:pt idx="4">
                  <c:v>6020</c:v>
                </c:pt>
                <c:pt idx="5">
                  <c:v>8200</c:v>
                </c:pt>
                <c:pt idx="6">
                  <c:v>5800</c:v>
                </c:pt>
                <c:pt idx="7">
                  <c:v>6000</c:v>
                </c:pt>
                <c:pt idx="8">
                  <c:v>6200</c:v>
                </c:pt>
                <c:pt idx="9">
                  <c:v>2400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120998576"/>
        <c:axId val="1964006976"/>
      </c:barChart>
      <c:catAx>
        <c:axId val="212099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006976"/>
        <c:crosses val="autoZero"/>
        <c:auto val="1"/>
        <c:lblAlgn val="ctr"/>
        <c:lblOffset val="100"/>
        <c:noMultiLvlLbl val="0"/>
      </c:catAx>
      <c:valAx>
        <c:axId val="19640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9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'20w'!$H$21:$H$30</c:f>
              <c:strCache>
                <c:ptCount val="10"/>
                <c:pt idx="0">
                  <c:v>[0;10)</c:v>
                </c:pt>
                <c:pt idx="1">
                  <c:v>[10;20)</c:v>
                </c:pt>
                <c:pt idx="2">
                  <c:v>[20;30)</c:v>
                </c:pt>
                <c:pt idx="3">
                  <c:v>[30;40)</c:v>
                </c:pt>
                <c:pt idx="4">
                  <c:v>[40;50)</c:v>
                </c:pt>
                <c:pt idx="5">
                  <c:v>[50;60)</c:v>
                </c:pt>
                <c:pt idx="6">
                  <c:v>[60;70)</c:v>
                </c:pt>
                <c:pt idx="7">
                  <c:v>[70;80)</c:v>
                </c:pt>
                <c:pt idx="8">
                  <c:v>[80;90)</c:v>
                </c:pt>
                <c:pt idx="9">
                  <c:v>[90;100)</c:v>
                </c:pt>
              </c:strCache>
            </c:strRef>
          </c:cat>
          <c:val>
            <c:numRef>
              <c:f>'20w'!$I$21:$I$30</c:f>
              <c:numCache>
                <c:formatCode>General</c:formatCode>
                <c:ptCount val="10"/>
                <c:pt idx="0">
                  <c:v>289</c:v>
                </c:pt>
                <c:pt idx="1">
                  <c:v>400</c:v>
                </c:pt>
                <c:pt idx="2">
                  <c:v>2050</c:v>
                </c:pt>
                <c:pt idx="3">
                  <c:v>3800</c:v>
                </c:pt>
                <c:pt idx="4">
                  <c:v>6020</c:v>
                </c:pt>
                <c:pt idx="5">
                  <c:v>8200</c:v>
                </c:pt>
                <c:pt idx="6">
                  <c:v>5800</c:v>
                </c:pt>
                <c:pt idx="7">
                  <c:v>6000</c:v>
                </c:pt>
                <c:pt idx="8">
                  <c:v>6200</c:v>
                </c:pt>
                <c:pt idx="9">
                  <c:v>2400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'20w'!$H$21:$H$30</c:f>
              <c:strCache>
                <c:ptCount val="10"/>
                <c:pt idx="0">
                  <c:v>[0;10)</c:v>
                </c:pt>
                <c:pt idx="1">
                  <c:v>[10;20)</c:v>
                </c:pt>
                <c:pt idx="2">
                  <c:v>[20;30)</c:v>
                </c:pt>
                <c:pt idx="3">
                  <c:v>[30;40)</c:v>
                </c:pt>
                <c:pt idx="4">
                  <c:v>[40;50)</c:v>
                </c:pt>
                <c:pt idx="5">
                  <c:v>[50;60)</c:v>
                </c:pt>
                <c:pt idx="6">
                  <c:v>[60;70)</c:v>
                </c:pt>
                <c:pt idx="7">
                  <c:v>[70;80)</c:v>
                </c:pt>
                <c:pt idx="8">
                  <c:v>[80;90)</c:v>
                </c:pt>
                <c:pt idx="9">
                  <c:v>[90;100)</c:v>
                </c:pt>
              </c:strCache>
            </c:strRef>
          </c:cat>
          <c:val>
            <c:numRef>
              <c:f>'20w'!$M$21:$M$30</c:f>
              <c:numCache>
                <c:formatCode>0.0</c:formatCode>
                <c:ptCount val="10"/>
                <c:pt idx="0">
                  <c:v>231.58155083118646</c:v>
                </c:pt>
                <c:pt idx="1">
                  <c:v>631.48838396612973</c:v>
                </c:pt>
                <c:pt idx="2">
                  <c:v>1712.4026093008363</c:v>
                </c:pt>
                <c:pt idx="3">
                  <c:v>3632.2428792774522</c:v>
                </c:pt>
                <c:pt idx="4">
                  <c:v>6027.1640286575102</c:v>
                </c:pt>
                <c:pt idx="5">
                  <c:v>7824.3511840699312</c:v>
                </c:pt>
                <c:pt idx="6">
                  <c:v>7946.8595526326144</c:v>
                </c:pt>
                <c:pt idx="7">
                  <c:v>6314.740356995203</c:v>
                </c:pt>
                <c:pt idx="8">
                  <c:v>3925.6833387632655</c:v>
                </c:pt>
                <c:pt idx="9">
                  <c:v>2912.4861155058716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254144"/>
        <c:axId val="337241632"/>
      </c:barChart>
      <c:catAx>
        <c:axId val="33725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41632"/>
        <c:crosses val="autoZero"/>
        <c:auto val="1"/>
        <c:lblAlgn val="ctr"/>
        <c:lblOffset val="100"/>
        <c:noMultiLvlLbl val="0"/>
      </c:catAx>
      <c:valAx>
        <c:axId val="3372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5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Площ на регионите в Италия (кв.км)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'1'!$B$2:$B$21</c:f>
              <c:strCache>
                <c:ptCount val="20"/>
                <c:pt idx="0">
                  <c:v>Аоста</c:v>
                </c:pt>
                <c:pt idx="1">
                  <c:v>Кампобасо</c:v>
                </c:pt>
                <c:pt idx="2">
                  <c:v>Генуа</c:v>
                </c:pt>
                <c:pt idx="3">
                  <c:v>Триест</c:v>
                </c:pt>
                <c:pt idx="4">
                  <c:v>Перуджа</c:v>
                </c:pt>
                <c:pt idx="5">
                  <c:v>Анкона</c:v>
                </c:pt>
                <c:pt idx="6">
                  <c:v>Потенца</c:v>
                </c:pt>
                <c:pt idx="7">
                  <c:v>Л'Акуила</c:v>
                </c:pt>
                <c:pt idx="8">
                  <c:v>Неапол</c:v>
                </c:pt>
                <c:pt idx="9">
                  <c:v>Тренто</c:v>
                </c:pt>
                <c:pt idx="10">
                  <c:v>Катандзаро</c:v>
                </c:pt>
                <c:pt idx="11">
                  <c:v>Рим</c:v>
                </c:pt>
                <c:pt idx="12">
                  <c:v>Венеция</c:v>
                </c:pt>
                <c:pt idx="13">
                  <c:v>Бари</c:v>
                </c:pt>
                <c:pt idx="14">
                  <c:v>Болоня</c:v>
                </c:pt>
                <c:pt idx="15">
                  <c:v>Флоренция</c:v>
                </c:pt>
                <c:pt idx="16">
                  <c:v>Милано</c:v>
                </c:pt>
                <c:pt idx="17">
                  <c:v>Каляри</c:v>
                </c:pt>
                <c:pt idx="18">
                  <c:v>Торино</c:v>
                </c:pt>
                <c:pt idx="19">
                  <c:v>Палермо</c:v>
                </c:pt>
              </c:strCache>
            </c:strRef>
          </c:cat>
          <c:val>
            <c:numRef>
              <c:f>'1'!$C$2:$C$21</c:f>
              <c:numCache>
                <c:formatCode>General</c:formatCode>
                <c:ptCount val="20"/>
                <c:pt idx="0">
                  <c:v>3263</c:v>
                </c:pt>
                <c:pt idx="1">
                  <c:v>4438</c:v>
                </c:pt>
                <c:pt idx="2">
                  <c:v>5422</c:v>
                </c:pt>
                <c:pt idx="3">
                  <c:v>7858</c:v>
                </c:pt>
                <c:pt idx="4">
                  <c:v>8456</c:v>
                </c:pt>
                <c:pt idx="5">
                  <c:v>9366</c:v>
                </c:pt>
                <c:pt idx="6">
                  <c:v>9995</c:v>
                </c:pt>
                <c:pt idx="7">
                  <c:v>10763</c:v>
                </c:pt>
                <c:pt idx="8">
                  <c:v>13590</c:v>
                </c:pt>
                <c:pt idx="9">
                  <c:v>13607</c:v>
                </c:pt>
                <c:pt idx="10">
                  <c:v>15080</c:v>
                </c:pt>
                <c:pt idx="11">
                  <c:v>17236</c:v>
                </c:pt>
                <c:pt idx="12">
                  <c:v>18399</c:v>
                </c:pt>
                <c:pt idx="13">
                  <c:v>19358</c:v>
                </c:pt>
                <c:pt idx="14">
                  <c:v>22446</c:v>
                </c:pt>
                <c:pt idx="15">
                  <c:v>22993</c:v>
                </c:pt>
                <c:pt idx="16">
                  <c:v>23844</c:v>
                </c:pt>
                <c:pt idx="17">
                  <c:v>24090</c:v>
                </c:pt>
                <c:pt idx="18">
                  <c:v>25402</c:v>
                </c:pt>
                <c:pt idx="19">
                  <c:v>25711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7250336"/>
        <c:axId val="337253056"/>
      </c:barChart>
      <c:catAx>
        <c:axId val="33725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53056"/>
        <c:crosses val="autoZero"/>
        <c:auto val="1"/>
        <c:lblAlgn val="ctr"/>
        <c:lblOffset val="100"/>
        <c:noMultiLvlLbl val="0"/>
      </c:catAx>
      <c:valAx>
        <c:axId val="33725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5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'20'!$H$21:$H$30</c:f>
              <c:strCache>
                <c:ptCount val="10"/>
                <c:pt idx="0">
                  <c:v>[0;10)</c:v>
                </c:pt>
                <c:pt idx="1">
                  <c:v>[10;20)</c:v>
                </c:pt>
                <c:pt idx="2">
                  <c:v>[20;30)</c:v>
                </c:pt>
                <c:pt idx="3">
                  <c:v>[30;40)</c:v>
                </c:pt>
                <c:pt idx="4">
                  <c:v>[40;50)</c:v>
                </c:pt>
                <c:pt idx="5">
                  <c:v>[50;60)</c:v>
                </c:pt>
                <c:pt idx="6">
                  <c:v>[60;70)</c:v>
                </c:pt>
                <c:pt idx="7">
                  <c:v>[70;80)</c:v>
                </c:pt>
                <c:pt idx="8">
                  <c:v>[80;90)</c:v>
                </c:pt>
                <c:pt idx="9">
                  <c:v>[90;100)</c:v>
                </c:pt>
              </c:strCache>
            </c:strRef>
          </c:cat>
          <c:val>
            <c:numRef>
              <c:f>'20'!$I$21:$I$30</c:f>
              <c:numCache>
                <c:formatCode>General</c:formatCode>
                <c:ptCount val="10"/>
                <c:pt idx="0">
                  <c:v>589</c:v>
                </c:pt>
                <c:pt idx="1">
                  <c:v>766</c:v>
                </c:pt>
                <c:pt idx="2">
                  <c:v>3830</c:v>
                </c:pt>
                <c:pt idx="3">
                  <c:v>6523</c:v>
                </c:pt>
                <c:pt idx="4">
                  <c:v>12084</c:v>
                </c:pt>
                <c:pt idx="5">
                  <c:v>18678</c:v>
                </c:pt>
                <c:pt idx="6">
                  <c:v>16395</c:v>
                </c:pt>
                <c:pt idx="7">
                  <c:v>17464</c:v>
                </c:pt>
                <c:pt idx="8">
                  <c:v>14186</c:v>
                </c:pt>
                <c:pt idx="9">
                  <c:v>3573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37251424"/>
        <c:axId val="337244896"/>
      </c:barChart>
      <c:catAx>
        <c:axId val="3372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44896"/>
        <c:crosses val="autoZero"/>
        <c:auto val="1"/>
        <c:lblAlgn val="ctr"/>
        <c:lblOffset val="100"/>
        <c:noMultiLvlLbl val="0"/>
      </c:catAx>
      <c:valAx>
        <c:axId val="3372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5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7</xdr:row>
      <xdr:rowOff>14287</xdr:rowOff>
    </xdr:from>
    <xdr:to>
      <xdr:col>17</xdr:col>
      <xdr:colOff>481012</xdr:colOff>
      <xdr:row>21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74062</xdr:rowOff>
    </xdr:from>
    <xdr:to>
      <xdr:col>11</xdr:col>
      <xdr:colOff>153628</xdr:colOff>
      <xdr:row>30</xdr:row>
      <xdr:rowOff>62079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171450</xdr:rowOff>
    </xdr:from>
    <xdr:to>
      <xdr:col>12</xdr:col>
      <xdr:colOff>200025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95250</xdr:rowOff>
    </xdr:from>
    <xdr:to>
      <xdr:col>12</xdr:col>
      <xdr:colOff>1571625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161925</xdr:rowOff>
    </xdr:from>
    <xdr:to>
      <xdr:col>13</xdr:col>
      <xdr:colOff>390525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1485900</xdr:colOff>
      <xdr:row>1</xdr:row>
      <xdr:rowOff>104775</xdr:rowOff>
    </xdr:from>
    <xdr:to>
      <xdr:col>13</xdr:col>
      <xdr:colOff>533400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4</xdr:row>
      <xdr:rowOff>142875</xdr:rowOff>
    </xdr:from>
    <xdr:to>
      <xdr:col>18</xdr:col>
      <xdr:colOff>238125</xdr:colOff>
      <xdr:row>27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4</xdr:row>
      <xdr:rowOff>142875</xdr:rowOff>
    </xdr:from>
    <xdr:to>
      <xdr:col>18</xdr:col>
      <xdr:colOff>238125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4</xdr:row>
      <xdr:rowOff>142875</xdr:rowOff>
    </xdr:from>
    <xdr:to>
      <xdr:col>18</xdr:col>
      <xdr:colOff>238125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4</xdr:row>
      <xdr:rowOff>142875</xdr:rowOff>
    </xdr:from>
    <xdr:to>
      <xdr:col>18</xdr:col>
      <xdr:colOff>238125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4</xdr:row>
      <xdr:rowOff>142875</xdr:rowOff>
    </xdr:from>
    <xdr:to>
      <xdr:col>18</xdr:col>
      <xdr:colOff>238125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7</xdr:row>
      <xdr:rowOff>14287</xdr:rowOff>
    </xdr:from>
    <xdr:to>
      <xdr:col>17</xdr:col>
      <xdr:colOff>481012</xdr:colOff>
      <xdr:row>21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4</xdr:row>
      <xdr:rowOff>142875</xdr:rowOff>
    </xdr:from>
    <xdr:to>
      <xdr:col>18</xdr:col>
      <xdr:colOff>238125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7</xdr:row>
      <xdr:rowOff>14287</xdr:rowOff>
    </xdr:from>
    <xdr:to>
      <xdr:col>17</xdr:col>
      <xdr:colOff>481012</xdr:colOff>
      <xdr:row>21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5</xdr:row>
      <xdr:rowOff>80962</xdr:rowOff>
    </xdr:from>
    <xdr:to>
      <xdr:col>17</xdr:col>
      <xdr:colOff>180975</xdr:colOff>
      <xdr:row>18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119062</xdr:colOff>
      <xdr:row>1</xdr:row>
      <xdr:rowOff>166687</xdr:rowOff>
    </xdr:from>
    <xdr:to>
      <xdr:col>8</xdr:col>
      <xdr:colOff>233362</xdr:colOff>
      <xdr:row>14</xdr:row>
      <xdr:rowOff>176212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5</xdr:row>
      <xdr:rowOff>80962</xdr:rowOff>
    </xdr:from>
    <xdr:to>
      <xdr:col>17</xdr:col>
      <xdr:colOff>180975</xdr:colOff>
      <xdr:row>18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119062</xdr:colOff>
      <xdr:row>1</xdr:row>
      <xdr:rowOff>166687</xdr:rowOff>
    </xdr:from>
    <xdr:to>
      <xdr:col>8</xdr:col>
      <xdr:colOff>233362</xdr:colOff>
      <xdr:row>14</xdr:row>
      <xdr:rowOff>176212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1</xdr:row>
      <xdr:rowOff>0</xdr:rowOff>
    </xdr:from>
    <xdr:to>
      <xdr:col>13</xdr:col>
      <xdr:colOff>161925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5</xdr:row>
      <xdr:rowOff>80962</xdr:rowOff>
    </xdr:from>
    <xdr:to>
      <xdr:col>17</xdr:col>
      <xdr:colOff>180975</xdr:colOff>
      <xdr:row>18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14</xdr:row>
      <xdr:rowOff>147637</xdr:rowOff>
    </xdr:from>
    <xdr:to>
      <xdr:col>18</xdr:col>
      <xdr:colOff>247650</xdr:colOff>
      <xdr:row>29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328612</xdr:colOff>
      <xdr:row>5</xdr:row>
      <xdr:rowOff>23812</xdr:rowOff>
    </xdr:from>
    <xdr:to>
      <xdr:col>16</xdr:col>
      <xdr:colOff>23812</xdr:colOff>
      <xdr:row>19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271462</xdr:colOff>
      <xdr:row>14</xdr:row>
      <xdr:rowOff>119062</xdr:rowOff>
    </xdr:from>
    <xdr:to>
      <xdr:col>8</xdr:col>
      <xdr:colOff>576262</xdr:colOff>
      <xdr:row>29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7</xdr:row>
      <xdr:rowOff>14287</xdr:rowOff>
    </xdr:from>
    <xdr:to>
      <xdr:col>17</xdr:col>
      <xdr:colOff>481012</xdr:colOff>
      <xdr:row>21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workbookViewId="0">
      <selection activeCell="E2" sqref="E2:E11"/>
    </sheetView>
  </sheetViews>
  <sheetFormatPr defaultRowHeight="15" x14ac:dyDescent="0.25"/>
  <sheetData>
    <row r="1" spans="2:9" x14ac:dyDescent="0.25">
      <c r="E1" t="s">
        <v>100</v>
      </c>
      <c r="F1" t="s">
        <v>101</v>
      </c>
      <c r="G1" t="s">
        <v>102</v>
      </c>
      <c r="H1" t="s">
        <v>103</v>
      </c>
      <c r="I1" t="s">
        <v>112</v>
      </c>
    </row>
    <row r="2" spans="2:9" x14ac:dyDescent="0.25">
      <c r="B2">
        <v>0</v>
      </c>
      <c r="C2">
        <v>10</v>
      </c>
      <c r="D2" t="str">
        <f>CONCATENATE("[",B2,";",C2,")")</f>
        <v>[0;10)</v>
      </c>
      <c r="E2">
        <v>0</v>
      </c>
      <c r="F2">
        <f>0.5*(B2+C2)</f>
        <v>5</v>
      </c>
      <c r="G2">
        <f>E2*F2</f>
        <v>0</v>
      </c>
      <c r="H2">
        <f>E2*($F$13-F2)^2</f>
        <v>0</v>
      </c>
    </row>
    <row r="3" spans="2:9" x14ac:dyDescent="0.25">
      <c r="B3">
        <v>10</v>
      </c>
      <c r="C3">
        <v>20</v>
      </c>
      <c r="D3" t="str">
        <f t="shared" ref="D3:D11" si="0">CONCATENATE("[",B3,";",C3,")")</f>
        <v>[10;20)</v>
      </c>
      <c r="E3">
        <v>0</v>
      </c>
      <c r="F3">
        <f t="shared" ref="F3:F11" si="1">0.5*(B3+C3)</f>
        <v>15</v>
      </c>
      <c r="G3">
        <f t="shared" ref="G3:G11" si="2">E3*F3</f>
        <v>0</v>
      </c>
      <c r="H3">
        <f t="shared" ref="H3:H11" si="3">E3*($F$13-F3)^2</f>
        <v>0</v>
      </c>
    </row>
    <row r="4" spans="2:9" x14ac:dyDescent="0.25">
      <c r="B4">
        <v>20</v>
      </c>
      <c r="C4">
        <v>30</v>
      </c>
      <c r="D4" t="str">
        <f t="shared" si="0"/>
        <v>[20;30)</v>
      </c>
      <c r="E4">
        <v>1</v>
      </c>
      <c r="F4">
        <f t="shared" si="1"/>
        <v>25</v>
      </c>
      <c r="G4">
        <f t="shared" si="2"/>
        <v>25</v>
      </c>
      <c r="H4">
        <f t="shared" si="3"/>
        <v>3055.7530755086418</v>
      </c>
      <c r="I4">
        <v>1</v>
      </c>
    </row>
    <row r="5" spans="2:9" x14ac:dyDescent="0.25">
      <c r="B5">
        <v>30</v>
      </c>
      <c r="C5">
        <v>40</v>
      </c>
      <c r="D5" t="str">
        <f t="shared" si="0"/>
        <v>[30;40)</v>
      </c>
      <c r="E5">
        <v>6</v>
      </c>
      <c r="F5">
        <f t="shared" si="1"/>
        <v>35</v>
      </c>
      <c r="G5">
        <f t="shared" si="2"/>
        <v>210</v>
      </c>
      <c r="H5">
        <f t="shared" si="3"/>
        <v>12301.05447958185</v>
      </c>
      <c r="I5">
        <v>6</v>
      </c>
    </row>
    <row r="6" spans="2:9" x14ac:dyDescent="0.25">
      <c r="B6">
        <v>40</v>
      </c>
      <c r="C6">
        <v>50</v>
      </c>
      <c r="D6" t="str">
        <f t="shared" si="0"/>
        <v>[40;50)</v>
      </c>
      <c r="E6">
        <v>20</v>
      </c>
      <c r="F6">
        <f t="shared" si="1"/>
        <v>45</v>
      </c>
      <c r="G6">
        <f t="shared" si="2"/>
        <v>900</v>
      </c>
      <c r="H6">
        <f t="shared" si="3"/>
        <v>24891.96835370615</v>
      </c>
      <c r="I6">
        <v>20</v>
      </c>
    </row>
    <row r="7" spans="2:9" x14ac:dyDescent="0.25">
      <c r="B7">
        <v>50</v>
      </c>
      <c r="C7">
        <v>60</v>
      </c>
      <c r="D7" t="str">
        <f t="shared" si="0"/>
        <v>[50;60)</v>
      </c>
      <c r="E7">
        <v>80</v>
      </c>
      <c r="F7">
        <f t="shared" si="1"/>
        <v>55</v>
      </c>
      <c r="G7">
        <f t="shared" si="2"/>
        <v>4400</v>
      </c>
      <c r="H7">
        <f t="shared" si="3"/>
        <v>51121.687101891228</v>
      </c>
      <c r="I7">
        <v>80</v>
      </c>
    </row>
    <row r="8" spans="2:9" x14ac:dyDescent="0.25">
      <c r="B8">
        <v>60</v>
      </c>
      <c r="C8">
        <v>70</v>
      </c>
      <c r="D8" t="str">
        <f t="shared" si="0"/>
        <v>[60;70)</v>
      </c>
      <c r="E8">
        <v>500</v>
      </c>
      <c r="F8">
        <f t="shared" si="1"/>
        <v>65</v>
      </c>
      <c r="G8">
        <f t="shared" si="2"/>
        <v>32500</v>
      </c>
      <c r="H8">
        <f t="shared" si="3"/>
        <v>116721.87993098656</v>
      </c>
      <c r="I8">
        <v>500</v>
      </c>
    </row>
    <row r="9" spans="2:9" x14ac:dyDescent="0.25">
      <c r="B9">
        <v>70</v>
      </c>
      <c r="C9">
        <v>80</v>
      </c>
      <c r="D9" t="str">
        <f t="shared" si="0"/>
        <v>[70;80)</v>
      </c>
      <c r="E9">
        <v>760</v>
      </c>
      <c r="F9">
        <f t="shared" si="1"/>
        <v>75</v>
      </c>
      <c r="G9">
        <f t="shared" si="2"/>
        <v>57000</v>
      </c>
      <c r="H9">
        <f t="shared" si="3"/>
        <v>21178.487522232492</v>
      </c>
      <c r="I9">
        <v>760</v>
      </c>
    </row>
    <row r="10" spans="2:9" x14ac:dyDescent="0.25">
      <c r="B10">
        <v>80</v>
      </c>
      <c r="C10">
        <v>90</v>
      </c>
      <c r="D10" t="str">
        <f t="shared" si="0"/>
        <v>[80;90)</v>
      </c>
      <c r="E10">
        <v>1400</v>
      </c>
      <c r="F10">
        <f t="shared" si="1"/>
        <v>85</v>
      </c>
      <c r="G10">
        <f t="shared" si="2"/>
        <v>119000</v>
      </c>
      <c r="H10">
        <f t="shared" si="3"/>
        <v>31204.742854094158</v>
      </c>
      <c r="I10">
        <v>1400</v>
      </c>
    </row>
    <row r="11" spans="2:9" x14ac:dyDescent="0.25">
      <c r="B11">
        <v>90</v>
      </c>
      <c r="C11">
        <v>100</v>
      </c>
      <c r="D11" t="str">
        <f t="shared" si="0"/>
        <v>[90;100)</v>
      </c>
      <c r="E11">
        <v>550</v>
      </c>
      <c r="F11">
        <f t="shared" si="1"/>
        <v>95</v>
      </c>
      <c r="G11">
        <f t="shared" si="2"/>
        <v>52250</v>
      </c>
      <c r="H11">
        <f t="shared" si="3"/>
        <v>119191.4752198343</v>
      </c>
      <c r="I11">
        <v>550</v>
      </c>
    </row>
    <row r="12" spans="2:9" x14ac:dyDescent="0.25">
      <c r="E12">
        <f>SUM(E2:E11)</f>
        <v>3317</v>
      </c>
      <c r="G12">
        <f>SUM(G2:G11)</f>
        <v>266285</v>
      </c>
      <c r="H12">
        <f>SUM(H2:H11)</f>
        <v>379667.04853783536</v>
      </c>
    </row>
    <row r="13" spans="2:9" x14ac:dyDescent="0.25">
      <c r="E13" t="s">
        <v>113</v>
      </c>
      <c r="F13">
        <f>G12/E12</f>
        <v>80.278866445583361</v>
      </c>
      <c r="G13" t="s">
        <v>114</v>
      </c>
      <c r="H13">
        <f>SQRT(H12/E12)</f>
        <v>10.698643527600632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B3" sqref="B3:D12"/>
    </sheetView>
  </sheetViews>
  <sheetFormatPr defaultRowHeight="15" x14ac:dyDescent="0.25"/>
  <sheetData>
    <row r="2" spans="2:7" x14ac:dyDescent="0.25">
      <c r="B2" t="s">
        <v>98</v>
      </c>
      <c r="C2" t="s">
        <v>99</v>
      </c>
      <c r="E2" t="s">
        <v>100</v>
      </c>
      <c r="F2" t="s">
        <v>112</v>
      </c>
    </row>
    <row r="3" spans="2:7" x14ac:dyDescent="0.25">
      <c r="B3">
        <v>0</v>
      </c>
      <c r="C3">
        <v>10</v>
      </c>
      <c r="D3" t="str">
        <f>CONCATENATE("[",B3,";",C3,")")</f>
        <v>[0;10)</v>
      </c>
      <c r="E3">
        <v>589</v>
      </c>
      <c r="F3">
        <v>289</v>
      </c>
      <c r="G3">
        <f>E3-F3</f>
        <v>300</v>
      </c>
    </row>
    <row r="4" spans="2:7" x14ac:dyDescent="0.25">
      <c r="B4">
        <v>10</v>
      </c>
      <c r="C4">
        <v>20</v>
      </c>
      <c r="D4" t="str">
        <f t="shared" ref="D4:D12" si="0">CONCATENATE("[",B4,";",C4,")")</f>
        <v>[10;20)</v>
      </c>
      <c r="E4">
        <v>766</v>
      </c>
      <c r="F4">
        <v>400</v>
      </c>
      <c r="G4">
        <f t="shared" ref="G4:G12" si="1">E4-F4</f>
        <v>366</v>
      </c>
    </row>
    <row r="5" spans="2:7" x14ac:dyDescent="0.25">
      <c r="B5">
        <v>20</v>
      </c>
      <c r="C5">
        <v>30</v>
      </c>
      <c r="D5" t="str">
        <f t="shared" si="0"/>
        <v>[20;30)</v>
      </c>
      <c r="E5">
        <v>3830</v>
      </c>
      <c r="F5">
        <v>2050</v>
      </c>
      <c r="G5">
        <f t="shared" si="1"/>
        <v>1780</v>
      </c>
    </row>
    <row r="6" spans="2:7" x14ac:dyDescent="0.25">
      <c r="B6">
        <v>30</v>
      </c>
      <c r="C6">
        <v>40</v>
      </c>
      <c r="D6" t="str">
        <f t="shared" si="0"/>
        <v>[30;40)</v>
      </c>
      <c r="E6">
        <v>6523</v>
      </c>
      <c r="F6">
        <v>3800</v>
      </c>
      <c r="G6">
        <f t="shared" si="1"/>
        <v>2723</v>
      </c>
    </row>
    <row r="7" spans="2:7" x14ac:dyDescent="0.25">
      <c r="B7">
        <v>40</v>
      </c>
      <c r="C7">
        <v>50</v>
      </c>
      <c r="D7" t="str">
        <f t="shared" si="0"/>
        <v>[40;50)</v>
      </c>
      <c r="E7">
        <v>12084</v>
      </c>
      <c r="F7">
        <v>6020</v>
      </c>
      <c r="G7">
        <f t="shared" si="1"/>
        <v>6064</v>
      </c>
    </row>
    <row r="8" spans="2:7" x14ac:dyDescent="0.25">
      <c r="B8">
        <v>50</v>
      </c>
      <c r="C8">
        <v>60</v>
      </c>
      <c r="D8" t="str">
        <f t="shared" si="0"/>
        <v>[50;60)</v>
      </c>
      <c r="E8">
        <v>18678</v>
      </c>
      <c r="F8">
        <v>8200</v>
      </c>
      <c r="G8">
        <f t="shared" si="1"/>
        <v>10478</v>
      </c>
    </row>
    <row r="9" spans="2:7" x14ac:dyDescent="0.25">
      <c r="B9">
        <v>60</v>
      </c>
      <c r="C9">
        <v>70</v>
      </c>
      <c r="D9" t="str">
        <f t="shared" si="0"/>
        <v>[60;70)</v>
      </c>
      <c r="E9">
        <v>16395</v>
      </c>
      <c r="F9">
        <v>5800</v>
      </c>
      <c r="G9">
        <f t="shared" si="1"/>
        <v>10595</v>
      </c>
    </row>
    <row r="10" spans="2:7" x14ac:dyDescent="0.25">
      <c r="B10">
        <v>70</v>
      </c>
      <c r="C10">
        <v>80</v>
      </c>
      <c r="D10" t="str">
        <f t="shared" si="0"/>
        <v>[70;80)</v>
      </c>
      <c r="E10">
        <v>17464</v>
      </c>
      <c r="F10">
        <v>6000</v>
      </c>
      <c r="G10">
        <f t="shared" si="1"/>
        <v>11464</v>
      </c>
    </row>
    <row r="11" spans="2:7" x14ac:dyDescent="0.25">
      <c r="B11">
        <v>80</v>
      </c>
      <c r="C11">
        <v>90</v>
      </c>
      <c r="D11" t="str">
        <f t="shared" si="0"/>
        <v>[80;90)</v>
      </c>
      <c r="E11">
        <v>14186</v>
      </c>
      <c r="F11">
        <v>6200</v>
      </c>
      <c r="G11">
        <f t="shared" si="1"/>
        <v>7986</v>
      </c>
    </row>
    <row r="12" spans="2:7" x14ac:dyDescent="0.25">
      <c r="B12">
        <v>90</v>
      </c>
      <c r="C12">
        <v>100</v>
      </c>
      <c r="D12" t="str">
        <f t="shared" si="0"/>
        <v>[90;100)</v>
      </c>
      <c r="E12">
        <v>3573</v>
      </c>
      <c r="F12">
        <v>2400</v>
      </c>
      <c r="G12">
        <f t="shared" si="1"/>
        <v>1173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workbookViewId="0">
      <selection activeCell="E2" sqref="E2:E11"/>
    </sheetView>
  </sheetViews>
  <sheetFormatPr defaultRowHeight="15" x14ac:dyDescent="0.25"/>
  <sheetData>
    <row r="1" spans="2:8" x14ac:dyDescent="0.25">
      <c r="E1" t="s">
        <v>100</v>
      </c>
      <c r="F1" t="s">
        <v>101</v>
      </c>
      <c r="G1" t="s">
        <v>102</v>
      </c>
      <c r="H1" t="s">
        <v>103</v>
      </c>
    </row>
    <row r="2" spans="2:8" x14ac:dyDescent="0.25">
      <c r="B2">
        <v>0</v>
      </c>
      <c r="C2">
        <v>10</v>
      </c>
      <c r="D2" t="str">
        <f>CONCATENATE("[",B2,";",C2,")")</f>
        <v>[0;10)</v>
      </c>
      <c r="E2">
        <v>0</v>
      </c>
      <c r="F2">
        <f>0.5*(B2+C2)</f>
        <v>5</v>
      </c>
      <c r="G2">
        <f>E2*F2</f>
        <v>0</v>
      </c>
      <c r="H2">
        <f>E2*($F$13-F2)^2</f>
        <v>0</v>
      </c>
    </row>
    <row r="3" spans="2:8" x14ac:dyDescent="0.25">
      <c r="B3">
        <v>10</v>
      </c>
      <c r="C3">
        <v>20</v>
      </c>
      <c r="D3" t="str">
        <f t="shared" ref="D3:D11" si="0">CONCATENATE("[",B3,";",C3,")")</f>
        <v>[10;20)</v>
      </c>
      <c r="E3">
        <v>0</v>
      </c>
      <c r="F3">
        <f t="shared" ref="F3:F11" si="1">0.5*(B3+C3)</f>
        <v>15</v>
      </c>
      <c r="G3">
        <f t="shared" ref="G3:G11" si="2">E3*F3</f>
        <v>0</v>
      </c>
      <c r="H3">
        <f t="shared" ref="H3:H11" si="3">E3*($F$13-F3)^2</f>
        <v>0</v>
      </c>
    </row>
    <row r="4" spans="2:8" x14ac:dyDescent="0.25">
      <c r="B4">
        <v>20</v>
      </c>
      <c r="C4">
        <v>30</v>
      </c>
      <c r="D4" t="str">
        <f t="shared" si="0"/>
        <v>[20;30)</v>
      </c>
      <c r="E4">
        <v>2</v>
      </c>
      <c r="F4">
        <f t="shared" si="1"/>
        <v>25</v>
      </c>
      <c r="G4">
        <f t="shared" si="2"/>
        <v>50</v>
      </c>
      <c r="H4">
        <f t="shared" si="3"/>
        <v>5745.3722992513049</v>
      </c>
    </row>
    <row r="5" spans="2:8" x14ac:dyDescent="0.25">
      <c r="B5">
        <v>30</v>
      </c>
      <c r="C5">
        <v>40</v>
      </c>
      <c r="D5" t="str">
        <f t="shared" si="0"/>
        <v>[30;40)</v>
      </c>
      <c r="E5">
        <v>20</v>
      </c>
      <c r="F5">
        <f t="shared" si="1"/>
        <v>35</v>
      </c>
      <c r="G5">
        <f t="shared" si="2"/>
        <v>700</v>
      </c>
      <c r="H5">
        <f t="shared" si="3"/>
        <v>38014.744846619426</v>
      </c>
    </row>
    <row r="6" spans="2:8" x14ac:dyDescent="0.25">
      <c r="B6">
        <v>40</v>
      </c>
      <c r="C6">
        <v>50</v>
      </c>
      <c r="D6" t="str">
        <f t="shared" si="0"/>
        <v>[40;50)</v>
      </c>
      <c r="E6">
        <v>89</v>
      </c>
      <c r="F6">
        <f t="shared" si="1"/>
        <v>45</v>
      </c>
      <c r="G6">
        <f t="shared" si="2"/>
        <v>4005</v>
      </c>
      <c r="H6">
        <f t="shared" si="3"/>
        <v>100462.1618182298</v>
      </c>
    </row>
    <row r="7" spans="2:8" x14ac:dyDescent="0.25">
      <c r="B7">
        <v>50</v>
      </c>
      <c r="C7">
        <v>60</v>
      </c>
      <c r="D7" t="str">
        <f t="shared" si="0"/>
        <v>[50;60)</v>
      </c>
      <c r="E7">
        <v>369</v>
      </c>
      <c r="F7">
        <f t="shared" si="1"/>
        <v>55</v>
      </c>
      <c r="G7">
        <f t="shared" si="2"/>
        <v>20295</v>
      </c>
      <c r="H7">
        <f t="shared" si="3"/>
        <v>205473.74883665366</v>
      </c>
    </row>
    <row r="8" spans="2:8" x14ac:dyDescent="0.25">
      <c r="B8">
        <v>60</v>
      </c>
      <c r="C8">
        <v>70</v>
      </c>
      <c r="D8" t="str">
        <f t="shared" si="0"/>
        <v>[60;70)</v>
      </c>
      <c r="E8">
        <v>1162</v>
      </c>
      <c r="F8">
        <f t="shared" si="1"/>
        <v>65</v>
      </c>
      <c r="G8">
        <f t="shared" si="2"/>
        <v>75530</v>
      </c>
      <c r="H8">
        <f t="shared" si="3"/>
        <v>214842.78475932998</v>
      </c>
    </row>
    <row r="9" spans="2:8" x14ac:dyDescent="0.25">
      <c r="B9">
        <v>70</v>
      </c>
      <c r="C9">
        <v>80</v>
      </c>
      <c r="D9" t="str">
        <f t="shared" si="0"/>
        <v>[70;80)</v>
      </c>
      <c r="E9">
        <v>3456</v>
      </c>
      <c r="F9">
        <f t="shared" si="1"/>
        <v>75</v>
      </c>
      <c r="G9">
        <f t="shared" si="2"/>
        <v>259200</v>
      </c>
      <c r="H9">
        <f t="shared" si="3"/>
        <v>44726.215054164073</v>
      </c>
    </row>
    <row r="10" spans="2:8" x14ac:dyDescent="0.25">
      <c r="B10">
        <v>80</v>
      </c>
      <c r="C10">
        <v>90</v>
      </c>
      <c r="D10" t="str">
        <f t="shared" si="0"/>
        <v>[80;90)</v>
      </c>
      <c r="E10">
        <v>3984</v>
      </c>
      <c r="F10">
        <f t="shared" si="1"/>
        <v>85</v>
      </c>
      <c r="G10">
        <f t="shared" si="2"/>
        <v>338640</v>
      </c>
      <c r="H10">
        <f t="shared" si="3"/>
        <v>163314.94013654062</v>
      </c>
    </row>
    <row r="11" spans="2:8" x14ac:dyDescent="0.25">
      <c r="B11">
        <v>90</v>
      </c>
      <c r="C11">
        <v>100</v>
      </c>
      <c r="D11" t="str">
        <f t="shared" si="0"/>
        <v>[90;100)</v>
      </c>
      <c r="E11">
        <v>939</v>
      </c>
      <c r="F11">
        <f t="shared" si="1"/>
        <v>95</v>
      </c>
      <c r="G11">
        <f t="shared" si="2"/>
        <v>89205</v>
      </c>
      <c r="H11">
        <f t="shared" si="3"/>
        <v>252632.12685054832</v>
      </c>
    </row>
    <row r="12" spans="2:8" x14ac:dyDescent="0.25">
      <c r="E12">
        <f>SUM(E2:E11)</f>
        <v>10021</v>
      </c>
      <c r="G12">
        <f>SUM(G2:G11)</f>
        <v>787625</v>
      </c>
      <c r="H12">
        <f>SUM(H2:H11)</f>
        <v>1025212.0946013372</v>
      </c>
    </row>
    <row r="13" spans="2:8" x14ac:dyDescent="0.25">
      <c r="E13" t="s">
        <v>113</v>
      </c>
      <c r="F13">
        <f>G12/E12</f>
        <v>78.597445364734057</v>
      </c>
      <c r="G13" t="s">
        <v>114</v>
      </c>
      <c r="H13">
        <f>SQRT(H12/E12)</f>
        <v>10.114660947918219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98" zoomScaleNormal="98" workbookViewId="0">
      <selection activeCell="A2" sqref="A2:B21"/>
    </sheetView>
  </sheetViews>
  <sheetFormatPr defaultRowHeight="15" x14ac:dyDescent="0.25"/>
  <cols>
    <col min="1" max="1" width="25.7109375" bestFit="1" customWidth="1"/>
    <col min="2" max="2" width="11.42578125" bestFit="1" customWidth="1"/>
    <col min="3" max="3" width="13.140625" customWidth="1"/>
    <col min="9" max="9" width="25.7109375" bestFit="1" customWidth="1"/>
  </cols>
  <sheetData>
    <row r="1" spans="1:3" x14ac:dyDescent="0.25">
      <c r="A1" s="1" t="s">
        <v>0</v>
      </c>
      <c r="B1" s="1" t="s">
        <v>41</v>
      </c>
      <c r="C1" s="1" t="s">
        <v>1</v>
      </c>
    </row>
    <row r="2" spans="1:3" x14ac:dyDescent="0.25">
      <c r="A2" s="2" t="s">
        <v>44</v>
      </c>
      <c r="B2" s="2" t="s">
        <v>2</v>
      </c>
      <c r="C2" s="2">
        <v>125666</v>
      </c>
    </row>
    <row r="3" spans="1:3" x14ac:dyDescent="0.25">
      <c r="A3" s="3" t="s">
        <v>27</v>
      </c>
      <c r="B3" s="3" t="s">
        <v>28</v>
      </c>
      <c r="C3" s="3">
        <v>305617</v>
      </c>
    </row>
    <row r="4" spans="1:3" x14ac:dyDescent="0.25">
      <c r="A4" s="3" t="s">
        <v>33</v>
      </c>
      <c r="B4" s="3" t="s">
        <v>34</v>
      </c>
      <c r="C4" s="3">
        <v>562869</v>
      </c>
    </row>
    <row r="5" spans="1:3" x14ac:dyDescent="0.25">
      <c r="A5" s="3" t="s">
        <v>19</v>
      </c>
      <c r="B5" s="3" t="s">
        <v>20</v>
      </c>
      <c r="C5" s="3">
        <v>882015</v>
      </c>
    </row>
    <row r="6" spans="1:3" x14ac:dyDescent="0.25">
      <c r="A6" s="1" t="s">
        <v>9</v>
      </c>
      <c r="B6" s="1" t="s">
        <v>10</v>
      </c>
      <c r="C6" s="1">
        <v>1072276</v>
      </c>
    </row>
    <row r="7" spans="1:3" x14ac:dyDescent="0.25">
      <c r="A7" s="2" t="s">
        <v>13</v>
      </c>
      <c r="B7" s="2" t="s">
        <v>14</v>
      </c>
      <c r="C7" s="2">
        <v>1215220</v>
      </c>
    </row>
    <row r="8" spans="1:3" x14ac:dyDescent="0.25">
      <c r="A8" s="3" t="s">
        <v>25</v>
      </c>
      <c r="B8" s="3" t="s">
        <v>26</v>
      </c>
      <c r="C8" s="3">
        <v>1311580</v>
      </c>
    </row>
    <row r="9" spans="1:3" x14ac:dyDescent="0.25">
      <c r="A9" s="3" t="s">
        <v>21</v>
      </c>
      <c r="B9" s="3" t="s">
        <v>22</v>
      </c>
      <c r="C9" s="3">
        <v>1525271</v>
      </c>
    </row>
    <row r="10" spans="1:3" x14ac:dyDescent="0.25">
      <c r="A10" s="3" t="s">
        <v>5</v>
      </c>
      <c r="B10" s="3" t="s">
        <v>6</v>
      </c>
      <c r="C10" s="3">
        <v>1550640</v>
      </c>
    </row>
    <row r="11" spans="1:3" x14ac:dyDescent="0.25">
      <c r="A11" s="1" t="s">
        <v>39</v>
      </c>
      <c r="B11" s="1" t="s">
        <v>40</v>
      </c>
      <c r="C11" s="1">
        <v>1639591</v>
      </c>
    </row>
    <row r="12" spans="1:3" x14ac:dyDescent="0.25">
      <c r="A12" s="2" t="s">
        <v>35</v>
      </c>
      <c r="B12" s="2" t="s">
        <v>36</v>
      </c>
      <c r="C12" s="2">
        <v>1947131</v>
      </c>
    </row>
    <row r="13" spans="1:3" x14ac:dyDescent="0.25">
      <c r="A13" s="3" t="s">
        <v>17</v>
      </c>
      <c r="B13" s="3" t="s">
        <v>18</v>
      </c>
      <c r="C13" s="3">
        <v>3729641</v>
      </c>
    </row>
    <row r="14" spans="1:3" x14ac:dyDescent="0.25">
      <c r="A14" s="3" t="s">
        <v>31</v>
      </c>
      <c r="B14" s="3" t="s">
        <v>32</v>
      </c>
      <c r="C14" s="3">
        <v>4029053</v>
      </c>
    </row>
    <row r="15" spans="1:3" x14ac:dyDescent="0.25">
      <c r="A15" s="3" t="s">
        <v>3</v>
      </c>
      <c r="B15" s="3" t="s">
        <v>4</v>
      </c>
      <c r="C15" s="3">
        <v>4356406</v>
      </c>
    </row>
    <row r="16" spans="1:3" x14ac:dyDescent="0.25">
      <c r="A16" s="1" t="s">
        <v>15</v>
      </c>
      <c r="B16" s="1" t="s">
        <v>16</v>
      </c>
      <c r="C16" s="1">
        <v>4459477</v>
      </c>
    </row>
    <row r="17" spans="1:3" x14ac:dyDescent="0.25">
      <c r="A17" s="2" t="s">
        <v>11</v>
      </c>
      <c r="B17" s="2" t="s">
        <v>12</v>
      </c>
      <c r="C17" s="2">
        <v>4905854</v>
      </c>
    </row>
    <row r="18" spans="1:3" x14ac:dyDescent="0.25">
      <c r="A18" s="3" t="s">
        <v>37</v>
      </c>
      <c r="B18" s="3" t="s">
        <v>38</v>
      </c>
      <c r="C18" s="3">
        <v>4999891</v>
      </c>
    </row>
    <row r="19" spans="1:3" x14ac:dyDescent="0.25">
      <c r="A19" s="3" t="s">
        <v>29</v>
      </c>
      <c r="B19" s="3" t="s">
        <v>30</v>
      </c>
      <c r="C19" s="3">
        <v>5801692</v>
      </c>
    </row>
    <row r="20" spans="1:3" x14ac:dyDescent="0.25">
      <c r="A20" s="3" t="s">
        <v>23</v>
      </c>
      <c r="B20" s="3" t="s">
        <v>24</v>
      </c>
      <c r="C20" s="3">
        <v>5879082</v>
      </c>
    </row>
    <row r="21" spans="1:3" x14ac:dyDescent="0.25">
      <c r="A21" s="1" t="s">
        <v>7</v>
      </c>
      <c r="B21" s="1" t="s">
        <v>8</v>
      </c>
      <c r="C21" s="1">
        <v>10060574</v>
      </c>
    </row>
  </sheetData>
  <sortState ref="A2:C22">
    <sortCondition ref="C2:C22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" sqref="B2:C21"/>
    </sheetView>
  </sheetViews>
  <sheetFormatPr defaultRowHeight="15" x14ac:dyDescent="0.25"/>
  <cols>
    <col min="1" max="1" width="25.7109375" bestFit="1" customWidth="1"/>
    <col min="2" max="2" width="11.42578125" bestFit="1" customWidth="1"/>
    <col min="3" max="3" width="8" customWidth="1"/>
    <col min="9" max="9" width="25.7109375" bestFit="1" customWidth="1"/>
  </cols>
  <sheetData>
    <row r="1" spans="1:3" x14ac:dyDescent="0.25">
      <c r="A1" s="1" t="s">
        <v>0</v>
      </c>
      <c r="B1" s="1" t="s">
        <v>41</v>
      </c>
      <c r="C1" s="1" t="s">
        <v>43</v>
      </c>
    </row>
    <row r="2" spans="1:3" x14ac:dyDescent="0.25">
      <c r="A2" s="2" t="s">
        <v>44</v>
      </c>
      <c r="B2" s="2" t="s">
        <v>2</v>
      </c>
      <c r="C2" s="2">
        <v>4</v>
      </c>
    </row>
    <row r="3" spans="1:3" x14ac:dyDescent="0.25">
      <c r="A3" s="3" t="s">
        <v>27</v>
      </c>
      <c r="B3" s="3" t="s">
        <v>28</v>
      </c>
      <c r="C3" s="3">
        <v>6</v>
      </c>
    </row>
    <row r="4" spans="1:3" x14ac:dyDescent="0.25">
      <c r="A4" s="3" t="s">
        <v>33</v>
      </c>
      <c r="B4" s="3" t="s">
        <v>34</v>
      </c>
      <c r="C4" s="3">
        <v>12</v>
      </c>
    </row>
    <row r="5" spans="1:3" x14ac:dyDescent="0.25">
      <c r="A5" s="3" t="s">
        <v>19</v>
      </c>
      <c r="B5" s="3" t="s">
        <v>20</v>
      </c>
      <c r="C5" s="3">
        <v>21</v>
      </c>
    </row>
    <row r="6" spans="1:3" x14ac:dyDescent="0.25">
      <c r="A6" s="1" t="s">
        <v>25</v>
      </c>
      <c r="B6" s="1" t="s">
        <v>26</v>
      </c>
      <c r="C6" s="1">
        <v>32</v>
      </c>
    </row>
    <row r="7" spans="1:3" x14ac:dyDescent="0.25">
      <c r="A7" s="2" t="s">
        <v>35</v>
      </c>
      <c r="B7" s="2" t="s">
        <v>36</v>
      </c>
      <c r="C7" s="2">
        <v>33</v>
      </c>
    </row>
    <row r="8" spans="1:3" x14ac:dyDescent="0.25">
      <c r="A8" s="3" t="s">
        <v>39</v>
      </c>
      <c r="B8" s="3" t="s">
        <v>40</v>
      </c>
      <c r="C8" s="3">
        <v>34</v>
      </c>
    </row>
    <row r="9" spans="1:3" x14ac:dyDescent="0.25">
      <c r="A9" s="3" t="s">
        <v>13</v>
      </c>
      <c r="B9" s="3" t="s">
        <v>14</v>
      </c>
      <c r="C9" s="3">
        <v>37</v>
      </c>
    </row>
    <row r="10" spans="1:3" x14ac:dyDescent="0.25">
      <c r="A10" s="3" t="s">
        <v>21</v>
      </c>
      <c r="B10" s="3" t="s">
        <v>22</v>
      </c>
      <c r="C10" s="3">
        <v>41</v>
      </c>
    </row>
    <row r="11" spans="1:3" x14ac:dyDescent="0.25">
      <c r="A11" s="1" t="s">
        <v>9</v>
      </c>
      <c r="B11" s="1" t="s">
        <v>10</v>
      </c>
      <c r="C11" s="1">
        <v>42</v>
      </c>
    </row>
    <row r="12" spans="1:3" x14ac:dyDescent="0.25">
      <c r="A12" s="2" t="s">
        <v>5</v>
      </c>
      <c r="B12" s="2" t="s">
        <v>6</v>
      </c>
      <c r="C12" s="2">
        <v>48</v>
      </c>
    </row>
    <row r="13" spans="1:3" x14ac:dyDescent="0.25">
      <c r="A13" s="3" t="s">
        <v>31</v>
      </c>
      <c r="B13" s="3" t="s">
        <v>32</v>
      </c>
      <c r="C13" s="3">
        <v>72</v>
      </c>
    </row>
    <row r="14" spans="1:3" x14ac:dyDescent="0.25">
      <c r="A14" s="3" t="s">
        <v>37</v>
      </c>
      <c r="B14" s="3" t="s">
        <v>38</v>
      </c>
      <c r="C14" s="3">
        <v>87</v>
      </c>
    </row>
    <row r="15" spans="1:3" x14ac:dyDescent="0.25">
      <c r="A15" s="3" t="s">
        <v>29</v>
      </c>
      <c r="B15" s="3" t="s">
        <v>30</v>
      </c>
      <c r="C15" s="3">
        <v>107</v>
      </c>
    </row>
    <row r="16" spans="1:3" x14ac:dyDescent="0.25">
      <c r="A16" s="1" t="s">
        <v>17</v>
      </c>
      <c r="B16" s="1" t="s">
        <v>18</v>
      </c>
      <c r="C16" s="1">
        <v>112</v>
      </c>
    </row>
    <row r="17" spans="1:3" x14ac:dyDescent="0.25">
      <c r="A17" s="2" t="s">
        <v>3</v>
      </c>
      <c r="B17" s="2" t="s">
        <v>4</v>
      </c>
      <c r="C17" s="2">
        <v>129</v>
      </c>
    </row>
    <row r="18" spans="1:3" x14ac:dyDescent="0.25">
      <c r="A18" s="3" t="s">
        <v>15</v>
      </c>
      <c r="B18" s="3" t="s">
        <v>16</v>
      </c>
      <c r="C18" s="3">
        <v>154</v>
      </c>
    </row>
    <row r="19" spans="1:3" x14ac:dyDescent="0.25">
      <c r="A19" s="3" t="s">
        <v>11</v>
      </c>
      <c r="B19" s="3" t="s">
        <v>12</v>
      </c>
      <c r="C19" s="3">
        <v>156</v>
      </c>
    </row>
    <row r="20" spans="1:3" x14ac:dyDescent="0.25">
      <c r="A20" s="3" t="s">
        <v>23</v>
      </c>
      <c r="B20" s="3" t="s">
        <v>24</v>
      </c>
      <c r="C20" s="3">
        <v>186</v>
      </c>
    </row>
    <row r="21" spans="1:3" x14ac:dyDescent="0.25">
      <c r="A21" s="1" t="s">
        <v>7</v>
      </c>
      <c r="B21" s="1" t="s">
        <v>8</v>
      </c>
      <c r="C21" s="1">
        <v>367</v>
      </c>
    </row>
  </sheetData>
  <sortState ref="A2:C21">
    <sortCondition ref="C2:C21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:B21"/>
    </sheetView>
  </sheetViews>
  <sheetFormatPr defaultRowHeight="15" x14ac:dyDescent="0.25"/>
  <cols>
    <col min="1" max="1" width="11.42578125" bestFit="1" customWidth="1"/>
    <col min="3" max="3" width="19.28515625" bestFit="1" customWidth="1"/>
    <col min="7" max="7" width="10.42578125" bestFit="1" customWidth="1"/>
    <col min="13" max="13" width="25.7109375" bestFit="1" customWidth="1"/>
    <col min="14" max="14" width="11.4257812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s="3" t="s">
        <v>28</v>
      </c>
      <c r="B2" s="3">
        <v>297</v>
      </c>
    </row>
    <row r="3" spans="1:2" x14ac:dyDescent="0.25">
      <c r="A3" t="s">
        <v>34</v>
      </c>
      <c r="B3">
        <v>366</v>
      </c>
    </row>
    <row r="4" spans="1:2" x14ac:dyDescent="0.25">
      <c r="A4" t="s">
        <v>36</v>
      </c>
      <c r="B4">
        <v>1097</v>
      </c>
    </row>
    <row r="5" spans="1:2" x14ac:dyDescent="0.25">
      <c r="A5" t="s">
        <v>2</v>
      </c>
      <c r="B5">
        <v>1119</v>
      </c>
    </row>
    <row r="6" spans="1:2" x14ac:dyDescent="0.25">
      <c r="A6" s="1" t="s">
        <v>40</v>
      </c>
      <c r="B6" s="1">
        <v>1285</v>
      </c>
    </row>
    <row r="7" spans="1:2" x14ac:dyDescent="0.25">
      <c r="A7" s="3" t="s">
        <v>20</v>
      </c>
      <c r="B7" s="3">
        <v>1379</v>
      </c>
    </row>
    <row r="8" spans="1:2" x14ac:dyDescent="0.25">
      <c r="A8" s="3" t="s">
        <v>26</v>
      </c>
      <c r="B8" s="3">
        <v>2899</v>
      </c>
    </row>
    <row r="9" spans="1:2" x14ac:dyDescent="0.25">
      <c r="A9" t="s">
        <v>14</v>
      </c>
      <c r="B9">
        <v>2995</v>
      </c>
    </row>
    <row r="10" spans="1:2" x14ac:dyDescent="0.25">
      <c r="A10" t="s">
        <v>38</v>
      </c>
      <c r="B10">
        <v>3120</v>
      </c>
    </row>
    <row r="11" spans="1:2" x14ac:dyDescent="0.25">
      <c r="A11" s="1" t="s">
        <v>32</v>
      </c>
      <c r="B11" s="1">
        <v>3980</v>
      </c>
    </row>
    <row r="12" spans="1:2" x14ac:dyDescent="0.25">
      <c r="A12" s="3" t="s">
        <v>10</v>
      </c>
      <c r="B12" s="3">
        <v>4025</v>
      </c>
    </row>
    <row r="13" spans="1:2" x14ac:dyDescent="0.25">
      <c r="A13" s="3" t="s">
        <v>30</v>
      </c>
      <c r="B13" s="3">
        <v>4380</v>
      </c>
    </row>
    <row r="14" spans="1:2" x14ac:dyDescent="0.25">
      <c r="A14" t="s">
        <v>22</v>
      </c>
      <c r="B14">
        <v>6175</v>
      </c>
    </row>
    <row r="15" spans="1:2" x14ac:dyDescent="0.25">
      <c r="A15" t="s">
        <v>24</v>
      </c>
      <c r="B15">
        <v>6467</v>
      </c>
    </row>
    <row r="16" spans="1:2" x14ac:dyDescent="0.25">
      <c r="A16" s="1" t="s">
        <v>6</v>
      </c>
      <c r="B16" s="1">
        <v>7772</v>
      </c>
    </row>
    <row r="17" spans="1:2" x14ac:dyDescent="0.25">
      <c r="A17" s="3" t="s">
        <v>18</v>
      </c>
      <c r="B17" s="3">
        <v>9231</v>
      </c>
    </row>
    <row r="18" spans="1:2" x14ac:dyDescent="0.25">
      <c r="A18" t="s">
        <v>12</v>
      </c>
      <c r="B18">
        <v>17708</v>
      </c>
    </row>
    <row r="19" spans="1:2" x14ac:dyDescent="0.25">
      <c r="A19" t="s">
        <v>16</v>
      </c>
      <c r="B19">
        <v>24914</v>
      </c>
    </row>
    <row r="20" spans="1:2" x14ac:dyDescent="0.25">
      <c r="A20" t="s">
        <v>4</v>
      </c>
      <c r="B20">
        <v>25450</v>
      </c>
    </row>
    <row r="21" spans="1:2" x14ac:dyDescent="0.25">
      <c r="A21" s="1" t="s">
        <v>8</v>
      </c>
      <c r="B21" s="1">
        <v>74348</v>
      </c>
    </row>
  </sheetData>
  <sortState ref="A2:B21">
    <sortCondition ref="B2:B21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2" sqref="A2:B21"/>
    </sheetView>
  </sheetViews>
  <sheetFormatPr defaultRowHeight="15" x14ac:dyDescent="0.25"/>
  <cols>
    <col min="2" max="2" width="19.28515625" bestFit="1" customWidth="1"/>
    <col min="6" max="6" width="10.42578125" bestFit="1" customWidth="1"/>
    <col min="12" max="12" width="25.7109375" bestFit="1" customWidth="1"/>
    <col min="13" max="13" width="11.42578125" bestFit="1" customWidth="1"/>
  </cols>
  <sheetData>
    <row r="1" spans="1:7" x14ac:dyDescent="0.25">
      <c r="A1" s="1" t="s">
        <v>49</v>
      </c>
      <c r="B1" s="1" t="s">
        <v>51</v>
      </c>
      <c r="C1" s="1"/>
      <c r="D1" s="1"/>
      <c r="E1" s="1"/>
      <c r="F1" s="1"/>
      <c r="G1" s="1"/>
    </row>
    <row r="2" spans="1:7" x14ac:dyDescent="0.25">
      <c r="A2" s="3" t="s">
        <v>28</v>
      </c>
      <c r="B2" s="3">
        <v>21</v>
      </c>
    </row>
    <row r="3" spans="1:7" x14ac:dyDescent="0.25">
      <c r="A3" t="s">
        <v>34</v>
      </c>
      <c r="B3">
        <v>25</v>
      </c>
    </row>
    <row r="4" spans="1:7" x14ac:dyDescent="0.25">
      <c r="A4" s="3" t="s">
        <v>20</v>
      </c>
      <c r="B4" s="3">
        <v>65</v>
      </c>
    </row>
    <row r="5" spans="1:7" x14ac:dyDescent="0.25">
      <c r="A5" t="s">
        <v>36</v>
      </c>
      <c r="B5">
        <v>85</v>
      </c>
    </row>
    <row r="6" spans="1:7" x14ac:dyDescent="0.25">
      <c r="A6" s="1" t="s">
        <v>40</v>
      </c>
      <c r="B6" s="1">
        <v>109</v>
      </c>
      <c r="C6" s="1"/>
      <c r="D6" s="1"/>
      <c r="E6" s="1"/>
      <c r="F6" s="1"/>
      <c r="G6" s="1"/>
    </row>
    <row r="7" spans="1:7" x14ac:dyDescent="0.25">
      <c r="A7" t="s">
        <v>2</v>
      </c>
      <c r="B7">
        <v>135</v>
      </c>
    </row>
    <row r="8" spans="1:7" x14ac:dyDescent="0.25">
      <c r="A8" t="s">
        <v>38</v>
      </c>
      <c r="B8">
        <v>232</v>
      </c>
    </row>
    <row r="9" spans="1:7" x14ac:dyDescent="0.25">
      <c r="A9" t="s">
        <v>14</v>
      </c>
      <c r="B9">
        <v>278</v>
      </c>
    </row>
    <row r="10" spans="1:7" x14ac:dyDescent="0.25">
      <c r="A10" s="3" t="s">
        <v>26</v>
      </c>
      <c r="B10" s="3">
        <v>310</v>
      </c>
      <c r="C10" s="3"/>
      <c r="D10" s="3"/>
      <c r="E10" s="3"/>
      <c r="F10" s="3"/>
      <c r="G10" s="3"/>
    </row>
    <row r="11" spans="1:7" x14ac:dyDescent="0.25">
      <c r="A11" s="1" t="s">
        <v>30</v>
      </c>
      <c r="B11" s="1">
        <v>358</v>
      </c>
      <c r="C11" s="1"/>
      <c r="D11" s="1"/>
      <c r="E11" s="1"/>
      <c r="F11" s="1"/>
      <c r="G11" s="1"/>
    </row>
    <row r="12" spans="1:7" x14ac:dyDescent="0.25">
      <c r="A12" t="s">
        <v>32</v>
      </c>
      <c r="B12">
        <v>407</v>
      </c>
    </row>
    <row r="13" spans="1:7" x14ac:dyDescent="0.25">
      <c r="A13" s="3" t="s">
        <v>10</v>
      </c>
      <c r="B13" s="3">
        <v>412</v>
      </c>
    </row>
    <row r="14" spans="1:7" x14ac:dyDescent="0.25">
      <c r="A14" t="s">
        <v>24</v>
      </c>
      <c r="B14">
        <v>414</v>
      </c>
    </row>
    <row r="15" spans="1:7" x14ac:dyDescent="0.25">
      <c r="A15" s="3" t="s">
        <v>18</v>
      </c>
      <c r="B15" s="3">
        <v>811</v>
      </c>
      <c r="C15" s="3"/>
      <c r="D15" s="3"/>
      <c r="E15" s="3"/>
      <c r="F15" s="3"/>
      <c r="G15" s="3"/>
    </row>
    <row r="16" spans="1:7" x14ac:dyDescent="0.25">
      <c r="A16" s="1" t="s">
        <v>22</v>
      </c>
      <c r="B16" s="1">
        <v>893</v>
      </c>
      <c r="C16" s="1"/>
      <c r="D16" s="1"/>
      <c r="E16" s="1"/>
      <c r="F16" s="1"/>
      <c r="G16" s="1"/>
    </row>
    <row r="17" spans="1:7" x14ac:dyDescent="0.25">
      <c r="A17" t="s">
        <v>6</v>
      </c>
      <c r="B17">
        <v>1141</v>
      </c>
    </row>
    <row r="18" spans="1:7" x14ac:dyDescent="0.25">
      <c r="A18" t="s">
        <v>12</v>
      </c>
      <c r="B18">
        <v>1408</v>
      </c>
    </row>
    <row r="19" spans="1:7" x14ac:dyDescent="0.25">
      <c r="A19" t="s">
        <v>4</v>
      </c>
      <c r="B19">
        <v>2936</v>
      </c>
    </row>
    <row r="20" spans="1:7" x14ac:dyDescent="0.25">
      <c r="A20" t="s">
        <v>16</v>
      </c>
      <c r="B20">
        <v>3472</v>
      </c>
    </row>
    <row r="21" spans="1:7" x14ac:dyDescent="0.25">
      <c r="A21" s="1" t="s">
        <v>8</v>
      </c>
      <c r="B21" s="1">
        <v>13575</v>
      </c>
      <c r="C21" s="1"/>
      <c r="D21" s="1"/>
      <c r="E21" s="1"/>
      <c r="F21" s="1"/>
      <c r="G21" s="1"/>
    </row>
  </sheetData>
  <sortState ref="A2:B24">
    <sortCondition ref="B2:B24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:B21"/>
    </sheetView>
  </sheetViews>
  <sheetFormatPr defaultRowHeight="15" x14ac:dyDescent="0.25"/>
  <cols>
    <col min="2" max="2" width="10.42578125" bestFit="1" customWidth="1"/>
    <col min="7" max="7" width="25.7109375" bestFit="1" customWidth="1"/>
    <col min="8" max="8" width="11.42578125" bestFit="1" customWidth="1"/>
  </cols>
  <sheetData>
    <row r="1" spans="1:2" x14ac:dyDescent="0.25">
      <c r="A1" s="1" t="s">
        <v>49</v>
      </c>
      <c r="B1" s="1" t="s">
        <v>53</v>
      </c>
    </row>
    <row r="2" spans="1:2" x14ac:dyDescent="0.25">
      <c r="A2" s="3" t="s">
        <v>28</v>
      </c>
      <c r="B2" s="3">
        <v>81</v>
      </c>
    </row>
    <row r="3" spans="1:2" x14ac:dyDescent="0.25">
      <c r="A3" t="s">
        <v>34</v>
      </c>
      <c r="B3">
        <v>136</v>
      </c>
    </row>
    <row r="4" spans="1:2" x14ac:dyDescent="0.25">
      <c r="A4" t="s">
        <v>36</v>
      </c>
      <c r="B4">
        <v>248</v>
      </c>
    </row>
    <row r="5" spans="1:2" x14ac:dyDescent="0.25">
      <c r="A5" t="s">
        <v>40</v>
      </c>
      <c r="B5">
        <v>404</v>
      </c>
    </row>
    <row r="6" spans="1:2" x14ac:dyDescent="0.25">
      <c r="A6" s="1" t="s">
        <v>26</v>
      </c>
      <c r="B6" s="1">
        <v>599</v>
      </c>
    </row>
    <row r="7" spans="1:2" x14ac:dyDescent="0.25">
      <c r="A7" t="s">
        <v>32</v>
      </c>
      <c r="B7">
        <v>654</v>
      </c>
    </row>
    <row r="8" spans="1:2" x14ac:dyDescent="0.25">
      <c r="A8" t="s">
        <v>38</v>
      </c>
      <c r="B8">
        <v>745</v>
      </c>
    </row>
    <row r="9" spans="1:2" x14ac:dyDescent="0.25">
      <c r="A9" t="s">
        <v>2</v>
      </c>
      <c r="B9">
        <v>775</v>
      </c>
    </row>
    <row r="10" spans="1:2" x14ac:dyDescent="0.25">
      <c r="A10" s="3" t="s">
        <v>20</v>
      </c>
      <c r="B10" s="3">
        <v>1039</v>
      </c>
    </row>
    <row r="11" spans="1:2" x14ac:dyDescent="0.25">
      <c r="A11" s="1" t="s">
        <v>30</v>
      </c>
      <c r="B11" s="1">
        <v>1220</v>
      </c>
    </row>
    <row r="12" spans="1:2" x14ac:dyDescent="0.25">
      <c r="A12" t="s">
        <v>14</v>
      </c>
      <c r="B12">
        <v>1478</v>
      </c>
    </row>
    <row r="13" spans="1:2" x14ac:dyDescent="0.25">
      <c r="A13" t="s">
        <v>24</v>
      </c>
      <c r="B13">
        <v>1491</v>
      </c>
    </row>
    <row r="14" spans="1:2" x14ac:dyDescent="0.25">
      <c r="A14" t="s">
        <v>22</v>
      </c>
      <c r="B14">
        <v>1948</v>
      </c>
    </row>
    <row r="15" spans="1:2" x14ac:dyDescent="0.25">
      <c r="A15" s="3" t="s">
        <v>10</v>
      </c>
      <c r="B15" s="3">
        <v>2048</v>
      </c>
    </row>
    <row r="16" spans="1:2" x14ac:dyDescent="0.25">
      <c r="A16" s="1" t="s">
        <v>18</v>
      </c>
      <c r="B16" s="1">
        <v>2524</v>
      </c>
    </row>
    <row r="17" spans="1:2" x14ac:dyDescent="0.25">
      <c r="A17" t="s">
        <v>6</v>
      </c>
      <c r="B17">
        <v>3060</v>
      </c>
    </row>
    <row r="18" spans="1:2" x14ac:dyDescent="0.25">
      <c r="A18" t="s">
        <v>4</v>
      </c>
      <c r="B18">
        <v>7008</v>
      </c>
    </row>
    <row r="19" spans="1:2" x14ac:dyDescent="0.25">
      <c r="A19" t="s">
        <v>12</v>
      </c>
      <c r="B19">
        <v>7699</v>
      </c>
    </row>
    <row r="20" spans="1:2" x14ac:dyDescent="0.25">
      <c r="A20" t="s">
        <v>16</v>
      </c>
      <c r="B20">
        <v>9439</v>
      </c>
    </row>
    <row r="21" spans="1:2" x14ac:dyDescent="0.25">
      <c r="A21" s="1" t="s">
        <v>8</v>
      </c>
      <c r="B21" s="1">
        <v>25029</v>
      </c>
    </row>
  </sheetData>
  <sortState ref="A2:B24">
    <sortCondition ref="B2:B24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workbookViewId="0">
      <selection activeCell="F30" sqref="F30"/>
    </sheetView>
  </sheetViews>
  <sheetFormatPr defaultRowHeight="15" x14ac:dyDescent="0.25"/>
  <cols>
    <col min="6" max="6" width="10" customWidth="1"/>
  </cols>
  <sheetData>
    <row r="2" spans="1:7" x14ac:dyDescent="0.25">
      <c r="D2">
        <v>0</v>
      </c>
      <c r="E2">
        <v>0</v>
      </c>
      <c r="F2" s="5">
        <f>E2/$E$22</f>
        <v>0</v>
      </c>
    </row>
    <row r="3" spans="1:7" x14ac:dyDescent="0.25">
      <c r="A3">
        <v>1</v>
      </c>
      <c r="B3" t="s">
        <v>2</v>
      </c>
      <c r="C3">
        <v>3263</v>
      </c>
      <c r="D3" s="4">
        <f>A3/20</f>
        <v>0.05</v>
      </c>
      <c r="E3">
        <f>E2+C3</f>
        <v>3263</v>
      </c>
      <c r="F3" s="5">
        <f t="shared" ref="F3:F22" si="0">E3/$E$22</f>
        <v>1.0829126800014603E-2</v>
      </c>
      <c r="G3" s="6">
        <f>D2*F3-D3*F2</f>
        <v>0</v>
      </c>
    </row>
    <row r="4" spans="1:7" x14ac:dyDescent="0.25">
      <c r="A4">
        <v>2</v>
      </c>
      <c r="B4" t="s">
        <v>28</v>
      </c>
      <c r="C4">
        <v>4438</v>
      </c>
      <c r="D4" s="4">
        <f t="shared" ref="D4:D22" si="1">A4/20</f>
        <v>0.1</v>
      </c>
      <c r="E4">
        <f t="shared" ref="E4:E22" si="2">E3+C4</f>
        <v>7701</v>
      </c>
      <c r="F4" s="5">
        <f t="shared" si="0"/>
        <v>2.5557801252501518E-2</v>
      </c>
      <c r="G4" s="6">
        <f t="shared" ref="G4:G22" si="3">D3*F4-D4*F3</f>
        <v>1.9497738262361556E-4</v>
      </c>
    </row>
    <row r="5" spans="1:7" x14ac:dyDescent="0.25">
      <c r="A5">
        <v>3</v>
      </c>
      <c r="B5" t="s">
        <v>6</v>
      </c>
      <c r="C5">
        <v>5422</v>
      </c>
      <c r="D5" s="4">
        <f t="shared" si="1"/>
        <v>0.15</v>
      </c>
      <c r="E5">
        <f t="shared" si="2"/>
        <v>13123</v>
      </c>
      <c r="F5" s="5">
        <f t="shared" si="0"/>
        <v>4.3552139441186521E-2</v>
      </c>
      <c r="G5" s="6">
        <f t="shared" si="3"/>
        <v>5.2154375624342483E-4</v>
      </c>
    </row>
    <row r="6" spans="1:7" x14ac:dyDescent="0.25">
      <c r="A6">
        <v>4</v>
      </c>
      <c r="B6" t="s">
        <v>14</v>
      </c>
      <c r="C6">
        <v>7858</v>
      </c>
      <c r="D6" s="4">
        <f t="shared" si="1"/>
        <v>0.2</v>
      </c>
      <c r="E6">
        <f t="shared" si="2"/>
        <v>20981</v>
      </c>
      <c r="F6" s="5">
        <f t="shared" si="0"/>
        <v>6.9630986635337538E-2</v>
      </c>
      <c r="G6" s="6">
        <f t="shared" si="3"/>
        <v>1.7342201070633251E-3</v>
      </c>
    </row>
    <row r="7" spans="1:7" x14ac:dyDescent="0.25">
      <c r="A7">
        <v>5</v>
      </c>
      <c r="B7" t="s">
        <v>20</v>
      </c>
      <c r="C7">
        <v>8456</v>
      </c>
      <c r="D7" s="4">
        <f t="shared" si="1"/>
        <v>0.25</v>
      </c>
      <c r="E7">
        <f t="shared" si="2"/>
        <v>29437</v>
      </c>
      <c r="F7" s="5">
        <f t="shared" si="0"/>
        <v>9.769445467729998E-2</v>
      </c>
      <c r="G7" s="6">
        <f t="shared" si="3"/>
        <v>2.1311442766256128E-3</v>
      </c>
    </row>
    <row r="8" spans="1:7" x14ac:dyDescent="0.25">
      <c r="A8">
        <v>6</v>
      </c>
      <c r="B8" t="s">
        <v>22</v>
      </c>
      <c r="C8">
        <v>9366</v>
      </c>
      <c r="D8" s="4">
        <f t="shared" si="1"/>
        <v>0.3</v>
      </c>
      <c r="E8">
        <f t="shared" si="2"/>
        <v>38803</v>
      </c>
      <c r="F8" s="5">
        <f t="shared" si="0"/>
        <v>0.12877799792245376</v>
      </c>
      <c r="G8" s="6">
        <f t="shared" si="3"/>
        <v>2.8861630774234467E-3</v>
      </c>
    </row>
    <row r="9" spans="1:7" x14ac:dyDescent="0.25">
      <c r="A9">
        <v>7</v>
      </c>
      <c r="B9" t="s">
        <v>34</v>
      </c>
      <c r="C9">
        <v>9995</v>
      </c>
      <c r="D9" s="4">
        <f t="shared" si="1"/>
        <v>0.35</v>
      </c>
      <c r="E9">
        <f t="shared" si="2"/>
        <v>48798</v>
      </c>
      <c r="F9" s="5">
        <f t="shared" si="0"/>
        <v>0.16194904369816507</v>
      </c>
      <c r="G9" s="6">
        <f t="shared" si="3"/>
        <v>3.5124138365907054E-3</v>
      </c>
    </row>
    <row r="10" spans="1:7" x14ac:dyDescent="0.25">
      <c r="A10">
        <v>8</v>
      </c>
      <c r="B10" t="s">
        <v>26</v>
      </c>
      <c r="C10">
        <v>10763</v>
      </c>
      <c r="D10" s="4">
        <f t="shared" si="1"/>
        <v>0.4</v>
      </c>
      <c r="E10">
        <f t="shared" si="2"/>
        <v>59561</v>
      </c>
      <c r="F10" s="5">
        <f t="shared" si="0"/>
        <v>0.19766890019481145</v>
      </c>
      <c r="G10" s="6">
        <f t="shared" si="3"/>
        <v>4.4044975889179772E-3</v>
      </c>
    </row>
    <row r="11" spans="1:7" x14ac:dyDescent="0.25">
      <c r="A11">
        <v>9</v>
      </c>
      <c r="B11" t="s">
        <v>30</v>
      </c>
      <c r="C11">
        <v>13590</v>
      </c>
      <c r="D11" s="4">
        <f t="shared" si="1"/>
        <v>0.45</v>
      </c>
      <c r="E11">
        <f t="shared" si="2"/>
        <v>73151</v>
      </c>
      <c r="F11" s="5">
        <f t="shared" si="0"/>
        <v>0.24277090240510824</v>
      </c>
      <c r="G11" s="6">
        <f t="shared" si="3"/>
        <v>8.1573558743781444E-3</v>
      </c>
    </row>
    <row r="12" spans="1:7" x14ac:dyDescent="0.25">
      <c r="A12">
        <v>10</v>
      </c>
      <c r="B12" t="s">
        <v>10</v>
      </c>
      <c r="C12">
        <v>13607</v>
      </c>
      <c r="D12" s="4">
        <f t="shared" si="1"/>
        <v>0.5</v>
      </c>
      <c r="E12">
        <f t="shared" si="2"/>
        <v>86758</v>
      </c>
      <c r="F12" s="5">
        <f t="shared" si="0"/>
        <v>0.28792932360271739</v>
      </c>
      <c r="G12" s="6">
        <f t="shared" si="3"/>
        <v>8.1827444186687026E-3</v>
      </c>
    </row>
    <row r="13" spans="1:7" x14ac:dyDescent="0.25">
      <c r="A13">
        <v>11</v>
      </c>
      <c r="B13" t="s">
        <v>36</v>
      </c>
      <c r="C13">
        <v>15080</v>
      </c>
      <c r="D13" s="4">
        <f t="shared" si="1"/>
        <v>0.55000000000000004</v>
      </c>
      <c r="E13">
        <f t="shared" si="2"/>
        <v>101838</v>
      </c>
      <c r="F13" s="5">
        <f t="shared" si="0"/>
        <v>0.33797628411274505</v>
      </c>
      <c r="G13" s="6">
        <f t="shared" si="3"/>
        <v>1.0627014074877955E-2</v>
      </c>
    </row>
    <row r="14" spans="1:7" x14ac:dyDescent="0.25">
      <c r="A14">
        <v>12</v>
      </c>
      <c r="B14" t="s">
        <v>24</v>
      </c>
      <c r="C14">
        <v>17236</v>
      </c>
      <c r="D14" s="4">
        <f t="shared" si="1"/>
        <v>0.6</v>
      </c>
      <c r="E14">
        <f t="shared" si="2"/>
        <v>119074</v>
      </c>
      <c r="F14" s="5">
        <f t="shared" si="0"/>
        <v>0.39517849971956442</v>
      </c>
      <c r="G14" s="6">
        <f t="shared" si="3"/>
        <v>1.4562404378113403E-2</v>
      </c>
    </row>
    <row r="15" spans="1:7" x14ac:dyDescent="0.25">
      <c r="A15">
        <v>13</v>
      </c>
      <c r="B15" t="s">
        <v>12</v>
      </c>
      <c r="C15">
        <v>18399</v>
      </c>
      <c r="D15" s="4">
        <f t="shared" si="1"/>
        <v>0.65</v>
      </c>
      <c r="E15">
        <f t="shared" si="2"/>
        <v>137473</v>
      </c>
      <c r="F15" s="5">
        <f t="shared" si="0"/>
        <v>0.45624043781134155</v>
      </c>
      <c r="G15" s="6">
        <f t="shared" si="3"/>
        <v>1.6878237869088042E-2</v>
      </c>
    </row>
    <row r="16" spans="1:7" x14ac:dyDescent="0.25">
      <c r="A16">
        <v>14</v>
      </c>
      <c r="B16" t="s">
        <v>32</v>
      </c>
      <c r="C16">
        <v>19358</v>
      </c>
      <c r="D16" s="4">
        <f t="shared" si="1"/>
        <v>0.7</v>
      </c>
      <c r="E16">
        <f t="shared" si="2"/>
        <v>156831</v>
      </c>
      <c r="F16" s="5">
        <f t="shared" si="0"/>
        <v>0.520485070540328</v>
      </c>
      <c r="G16" s="6">
        <f t="shared" si="3"/>
        <v>1.894698938327416E-2</v>
      </c>
    </row>
    <row r="17" spans="1:7" x14ac:dyDescent="0.25">
      <c r="A17">
        <v>15</v>
      </c>
      <c r="B17" t="s">
        <v>16</v>
      </c>
      <c r="C17">
        <v>22446</v>
      </c>
      <c r="D17" s="4">
        <f t="shared" si="1"/>
        <v>0.75</v>
      </c>
      <c r="E17">
        <f t="shared" si="2"/>
        <v>179277</v>
      </c>
      <c r="F17" s="5">
        <f t="shared" si="0"/>
        <v>0.59497804637640761</v>
      </c>
      <c r="G17" s="6">
        <f t="shared" si="3"/>
        <v>2.6120829558239356E-2</v>
      </c>
    </row>
    <row r="18" spans="1:7" x14ac:dyDescent="0.25">
      <c r="A18">
        <v>16</v>
      </c>
      <c r="B18" t="s">
        <v>18</v>
      </c>
      <c r="C18">
        <v>22993</v>
      </c>
      <c r="D18" s="4">
        <f t="shared" si="1"/>
        <v>0.8</v>
      </c>
      <c r="E18">
        <f t="shared" si="2"/>
        <v>202270</v>
      </c>
      <c r="F18" s="5">
        <f t="shared" si="0"/>
        <v>0.67128638609836155</v>
      </c>
      <c r="G18" s="6">
        <f t="shared" si="3"/>
        <v>2.7482352472645077E-2</v>
      </c>
    </row>
    <row r="19" spans="1:7" x14ac:dyDescent="0.25">
      <c r="A19">
        <v>17</v>
      </c>
      <c r="B19" t="s">
        <v>8</v>
      </c>
      <c r="C19">
        <v>23844</v>
      </c>
      <c r="D19" s="4">
        <f t="shared" si="1"/>
        <v>0.85</v>
      </c>
      <c r="E19">
        <f t="shared" si="2"/>
        <v>226114</v>
      </c>
      <c r="F19" s="5">
        <f t="shared" si="0"/>
        <v>0.75041899394989331</v>
      </c>
      <c r="G19" s="6">
        <f t="shared" si="3"/>
        <v>2.9741766976307482E-2</v>
      </c>
    </row>
    <row r="20" spans="1:7" x14ac:dyDescent="0.25">
      <c r="A20">
        <v>18</v>
      </c>
      <c r="B20" t="s">
        <v>40</v>
      </c>
      <c r="C20">
        <v>24090</v>
      </c>
      <c r="D20" s="4">
        <f t="shared" si="1"/>
        <v>0.9</v>
      </c>
      <c r="E20">
        <f t="shared" si="2"/>
        <v>250204</v>
      </c>
      <c r="F20" s="5">
        <f t="shared" si="0"/>
        <v>0.83036801773547464</v>
      </c>
      <c r="G20" s="6">
        <f t="shared" si="3"/>
        <v>3.0435720520249454E-2</v>
      </c>
    </row>
    <row r="21" spans="1:7" x14ac:dyDescent="0.25">
      <c r="A21">
        <v>19</v>
      </c>
      <c r="B21" t="s">
        <v>4</v>
      </c>
      <c r="C21">
        <v>25402</v>
      </c>
      <c r="D21" s="4">
        <f t="shared" si="1"/>
        <v>0.95</v>
      </c>
      <c r="E21">
        <f t="shared" si="2"/>
        <v>275606</v>
      </c>
      <c r="F21" s="5">
        <f t="shared" si="0"/>
        <v>0.91467125983598674</v>
      </c>
      <c r="G21" s="6">
        <f t="shared" si="3"/>
        <v>3.4354517003687191E-2</v>
      </c>
    </row>
    <row r="22" spans="1:7" x14ac:dyDescent="0.25">
      <c r="A22">
        <v>20</v>
      </c>
      <c r="B22" t="s">
        <v>38</v>
      </c>
      <c r="C22">
        <v>25711</v>
      </c>
      <c r="D22" s="4">
        <f t="shared" si="1"/>
        <v>1</v>
      </c>
      <c r="E22">
        <f t="shared" si="2"/>
        <v>301317</v>
      </c>
      <c r="F22" s="5">
        <f t="shared" si="0"/>
        <v>1</v>
      </c>
      <c r="G22" s="6">
        <f t="shared" si="3"/>
        <v>3.5328740164013217E-2</v>
      </c>
    </row>
    <row r="23" spans="1:7" x14ac:dyDescent="0.25">
      <c r="C23">
        <f>SUM(C3:C22)</f>
        <v>301317</v>
      </c>
      <c r="D23" s="4">
        <v>0</v>
      </c>
      <c r="F23" s="4">
        <v>0</v>
      </c>
      <c r="G23" s="6">
        <f>SUM(G3:G22)</f>
        <v>0.27620363271903026</v>
      </c>
    </row>
    <row r="24" spans="1:7" x14ac:dyDescent="0.25">
      <c r="G24" s="5">
        <f>ROUND(G23,3)</f>
        <v>0.27600000000000002</v>
      </c>
    </row>
    <row r="25" spans="1:7" x14ac:dyDescent="0.25">
      <c r="A25">
        <v>0</v>
      </c>
      <c r="B25">
        <v>0</v>
      </c>
      <c r="D25" t="s">
        <v>45</v>
      </c>
      <c r="G25">
        <f>G24*100</f>
        <v>27.6</v>
      </c>
    </row>
    <row r="26" spans="1:7" x14ac:dyDescent="0.25">
      <c r="A26">
        <v>1</v>
      </c>
      <c r="B26">
        <v>1</v>
      </c>
      <c r="D26" t="s">
        <v>46</v>
      </c>
      <c r="G26" t="str">
        <f>CONCATENATE(G25,"%")</f>
        <v>27.6%</v>
      </c>
    </row>
    <row r="27" spans="1:7" x14ac:dyDescent="0.25">
      <c r="A27" t="str">
        <f>CONCATENATE(D25," - ",D26)</f>
        <v>Италия - площи на регионите</v>
      </c>
    </row>
    <row r="28" spans="1:7" x14ac:dyDescent="0.25">
      <c r="A28" t="str">
        <f>CONCATENATE(A27," - Gini = ",G26)</f>
        <v>Италия - площи на регионите - Gini = 27.6%</v>
      </c>
    </row>
  </sheetData>
  <pageMargins left="0.7" right="0.7" top="0.75" bottom="0.75" header="0.3" footer="0.3"/>
  <pageSetup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workbookViewId="0">
      <selection activeCell="H28" sqref="H28"/>
    </sheetView>
  </sheetViews>
  <sheetFormatPr defaultRowHeight="15" x14ac:dyDescent="0.25"/>
  <cols>
    <col min="6" max="6" width="10" customWidth="1"/>
  </cols>
  <sheetData>
    <row r="2" spans="1:7" x14ac:dyDescent="0.25">
      <c r="D2">
        <v>0</v>
      </c>
      <c r="E2">
        <v>0</v>
      </c>
      <c r="F2" s="5">
        <f>E2/$E$22</f>
        <v>0</v>
      </c>
    </row>
    <row r="3" spans="1:7" x14ac:dyDescent="0.25">
      <c r="A3">
        <v>1</v>
      </c>
      <c r="B3" t="s">
        <v>2</v>
      </c>
      <c r="C3">
        <v>125666</v>
      </c>
      <c r="D3" s="4">
        <f>A3/20</f>
        <v>0.05</v>
      </c>
      <c r="E3">
        <f>E2+C3</f>
        <v>125666</v>
      </c>
      <c r="F3" s="5">
        <f t="shared" ref="F3:F22" si="0">E3/$E$22</f>
        <v>2.0819573427540358E-3</v>
      </c>
      <c r="G3" s="6">
        <f>D2*F3-D3*F2</f>
        <v>0</v>
      </c>
    </row>
    <row r="4" spans="1:7" x14ac:dyDescent="0.25">
      <c r="A4">
        <v>2</v>
      </c>
      <c r="B4" t="s">
        <v>28</v>
      </c>
      <c r="C4">
        <v>305617</v>
      </c>
      <c r="D4" s="4">
        <f t="shared" ref="D4:D22" si="1">A4/20</f>
        <v>0.1</v>
      </c>
      <c r="E4">
        <f t="shared" ref="E4:E22" si="2">E3+C4</f>
        <v>431283</v>
      </c>
      <c r="F4" s="5">
        <f t="shared" si="0"/>
        <v>7.1452326695764078E-3</v>
      </c>
      <c r="G4" s="6">
        <f t="shared" ref="G4:G22" si="3">D3*F4-D4*F3</f>
        <v>1.4906589920341679E-4</v>
      </c>
    </row>
    <row r="5" spans="1:7" x14ac:dyDescent="0.25">
      <c r="A5">
        <v>3</v>
      </c>
      <c r="B5" t="s">
        <v>34</v>
      </c>
      <c r="C5">
        <v>562869</v>
      </c>
      <c r="D5" s="4">
        <f t="shared" si="1"/>
        <v>0.15</v>
      </c>
      <c r="E5">
        <f t="shared" si="2"/>
        <v>994152</v>
      </c>
      <c r="F5" s="5">
        <f t="shared" si="0"/>
        <v>1.6470501617093011E-2</v>
      </c>
      <c r="G5" s="6">
        <f t="shared" si="3"/>
        <v>5.7526526127283989E-4</v>
      </c>
    </row>
    <row r="6" spans="1:7" x14ac:dyDescent="0.25">
      <c r="A6">
        <v>4</v>
      </c>
      <c r="B6" t="s">
        <v>20</v>
      </c>
      <c r="C6">
        <v>882015</v>
      </c>
      <c r="D6" s="4">
        <f t="shared" si="1"/>
        <v>0.2</v>
      </c>
      <c r="E6">
        <f t="shared" si="2"/>
        <v>1876167</v>
      </c>
      <c r="F6" s="5">
        <f t="shared" si="0"/>
        <v>3.1083186079630221E-2</v>
      </c>
      <c r="G6" s="6">
        <f t="shared" si="3"/>
        <v>1.3683775885259307E-3</v>
      </c>
    </row>
    <row r="7" spans="1:7" x14ac:dyDescent="0.25">
      <c r="A7">
        <v>5</v>
      </c>
      <c r="B7" t="s">
        <v>10</v>
      </c>
      <c r="C7">
        <v>1072276</v>
      </c>
      <c r="D7" s="4">
        <f t="shared" si="1"/>
        <v>0.25</v>
      </c>
      <c r="E7">
        <f t="shared" si="2"/>
        <v>2948443</v>
      </c>
      <c r="F7" s="5">
        <f t="shared" si="0"/>
        <v>4.884799829342653E-2</v>
      </c>
      <c r="G7" s="6">
        <f t="shared" si="3"/>
        <v>1.998803138777751E-3</v>
      </c>
    </row>
    <row r="8" spans="1:7" x14ac:dyDescent="0.25">
      <c r="A8">
        <v>6</v>
      </c>
      <c r="B8" t="s">
        <v>14</v>
      </c>
      <c r="C8">
        <v>1215220</v>
      </c>
      <c r="D8" s="4">
        <f t="shared" si="1"/>
        <v>0.3</v>
      </c>
      <c r="E8">
        <f t="shared" si="2"/>
        <v>4163663</v>
      </c>
      <c r="F8" s="5">
        <f t="shared" si="0"/>
        <v>6.8981019174663774E-2</v>
      </c>
      <c r="G8" s="6">
        <f t="shared" si="3"/>
        <v>2.590855305637985E-3</v>
      </c>
    </row>
    <row r="9" spans="1:7" x14ac:dyDescent="0.25">
      <c r="A9">
        <v>7</v>
      </c>
      <c r="B9" t="s">
        <v>26</v>
      </c>
      <c r="C9">
        <v>1311580</v>
      </c>
      <c r="D9" s="4">
        <f t="shared" si="1"/>
        <v>0.35</v>
      </c>
      <c r="E9">
        <f t="shared" si="2"/>
        <v>5475243</v>
      </c>
      <c r="F9" s="5">
        <f t="shared" si="0"/>
        <v>9.0710473534708166E-2</v>
      </c>
      <c r="G9" s="6">
        <f t="shared" si="3"/>
        <v>3.0697853492801276E-3</v>
      </c>
    </row>
    <row r="10" spans="1:7" x14ac:dyDescent="0.25">
      <c r="A10">
        <v>8</v>
      </c>
      <c r="B10" t="s">
        <v>22</v>
      </c>
      <c r="C10">
        <v>1525271</v>
      </c>
      <c r="D10" s="4">
        <f t="shared" si="1"/>
        <v>0.4</v>
      </c>
      <c r="E10">
        <f t="shared" si="2"/>
        <v>7000514</v>
      </c>
      <c r="F10" s="5">
        <f t="shared" si="0"/>
        <v>0.1159802295398312</v>
      </c>
      <c r="G10" s="6">
        <f t="shared" si="3"/>
        <v>4.3088909250576443E-3</v>
      </c>
    </row>
    <row r="11" spans="1:7" x14ac:dyDescent="0.25">
      <c r="A11">
        <v>9</v>
      </c>
      <c r="B11" t="s">
        <v>6</v>
      </c>
      <c r="C11">
        <v>1550640</v>
      </c>
      <c r="D11" s="4">
        <f t="shared" si="1"/>
        <v>0.45</v>
      </c>
      <c r="E11">
        <f t="shared" si="2"/>
        <v>8551154</v>
      </c>
      <c r="F11" s="5">
        <f t="shared" si="0"/>
        <v>0.14167028360352479</v>
      </c>
      <c r="G11" s="6">
        <f t="shared" si="3"/>
        <v>4.4770101484858799E-3</v>
      </c>
    </row>
    <row r="12" spans="1:7" x14ac:dyDescent="0.25">
      <c r="A12">
        <v>10</v>
      </c>
      <c r="B12" t="s">
        <v>40</v>
      </c>
      <c r="C12">
        <v>1639591</v>
      </c>
      <c r="D12" s="4">
        <f t="shared" si="1"/>
        <v>0.5</v>
      </c>
      <c r="E12">
        <f t="shared" si="2"/>
        <v>10190745</v>
      </c>
      <c r="F12" s="5">
        <f t="shared" si="0"/>
        <v>0.1688340233705535</v>
      </c>
      <c r="G12" s="6">
        <f t="shared" si="3"/>
        <v>5.1401687149866815E-3</v>
      </c>
    </row>
    <row r="13" spans="1:7" x14ac:dyDescent="0.25">
      <c r="A13">
        <v>11</v>
      </c>
      <c r="B13" t="s">
        <v>36</v>
      </c>
      <c r="C13">
        <v>1947131</v>
      </c>
      <c r="D13" s="4">
        <f t="shared" si="1"/>
        <v>0.55000000000000004</v>
      </c>
      <c r="E13">
        <f t="shared" si="2"/>
        <v>12137876</v>
      </c>
      <c r="F13" s="5">
        <f t="shared" si="0"/>
        <v>0.20109289755095242</v>
      </c>
      <c r="G13" s="6">
        <f t="shared" si="3"/>
        <v>7.6877359216717678E-3</v>
      </c>
    </row>
    <row r="14" spans="1:7" x14ac:dyDescent="0.25">
      <c r="A14">
        <v>12</v>
      </c>
      <c r="B14" t="s">
        <v>18</v>
      </c>
      <c r="C14">
        <v>3729641</v>
      </c>
      <c r="D14" s="4">
        <f t="shared" si="1"/>
        <v>0.6</v>
      </c>
      <c r="E14">
        <f t="shared" si="2"/>
        <v>15867517</v>
      </c>
      <c r="F14" s="5">
        <f t="shared" si="0"/>
        <v>0.26288330598112847</v>
      </c>
      <c r="G14" s="6">
        <f t="shared" si="3"/>
        <v>2.3930079759049219E-2</v>
      </c>
    </row>
    <row r="15" spans="1:7" x14ac:dyDescent="0.25">
      <c r="A15">
        <v>13</v>
      </c>
      <c r="B15" t="s">
        <v>32</v>
      </c>
      <c r="C15">
        <v>4029053</v>
      </c>
      <c r="D15" s="4">
        <f t="shared" si="1"/>
        <v>0.65</v>
      </c>
      <c r="E15">
        <f t="shared" si="2"/>
        <v>19896570</v>
      </c>
      <c r="F15" s="5">
        <f t="shared" si="0"/>
        <v>0.32963418909744618</v>
      </c>
      <c r="G15" s="6">
        <f t="shared" si="3"/>
        <v>2.6906364570734198E-2</v>
      </c>
    </row>
    <row r="16" spans="1:7" x14ac:dyDescent="0.25">
      <c r="A16">
        <v>14</v>
      </c>
      <c r="B16" t="s">
        <v>4</v>
      </c>
      <c r="C16">
        <v>4356406</v>
      </c>
      <c r="D16" s="4">
        <f t="shared" si="1"/>
        <v>0.7</v>
      </c>
      <c r="E16">
        <f t="shared" si="2"/>
        <v>24252976</v>
      </c>
      <c r="F16" s="5">
        <f t="shared" si="0"/>
        <v>0.40180845627964135</v>
      </c>
      <c r="G16" s="6">
        <f t="shared" si="3"/>
        <v>3.0431564213554557E-2</v>
      </c>
    </row>
    <row r="17" spans="1:7" x14ac:dyDescent="0.25">
      <c r="A17">
        <v>15</v>
      </c>
      <c r="B17" t="s">
        <v>16</v>
      </c>
      <c r="C17">
        <v>4459477</v>
      </c>
      <c r="D17" s="4">
        <f t="shared" si="1"/>
        <v>0.75</v>
      </c>
      <c r="E17">
        <f t="shared" si="2"/>
        <v>28712453</v>
      </c>
      <c r="F17" s="5">
        <f t="shared" si="0"/>
        <v>0.47569034067950078</v>
      </c>
      <c r="G17" s="6">
        <f t="shared" si="3"/>
        <v>3.1626896265919524E-2</v>
      </c>
    </row>
    <row r="18" spans="1:7" x14ac:dyDescent="0.25">
      <c r="A18">
        <v>16</v>
      </c>
      <c r="B18" t="s">
        <v>12</v>
      </c>
      <c r="C18">
        <v>4905854</v>
      </c>
      <c r="D18" s="4">
        <f t="shared" si="1"/>
        <v>0.8</v>
      </c>
      <c r="E18">
        <f t="shared" si="2"/>
        <v>33618307</v>
      </c>
      <c r="F18" s="5">
        <f t="shared" si="0"/>
        <v>0.55696752589888598</v>
      </c>
      <c r="G18" s="6">
        <f t="shared" si="3"/>
        <v>3.7173371880563855E-2</v>
      </c>
    </row>
    <row r="19" spans="1:7" x14ac:dyDescent="0.25">
      <c r="A19">
        <v>17</v>
      </c>
      <c r="B19" t="s">
        <v>38</v>
      </c>
      <c r="C19">
        <v>4999891</v>
      </c>
      <c r="D19" s="4">
        <f t="shared" si="1"/>
        <v>0.85</v>
      </c>
      <c r="E19">
        <f t="shared" si="2"/>
        <v>38618198</v>
      </c>
      <c r="F19" s="5">
        <f t="shared" si="0"/>
        <v>0.63980265855545038</v>
      </c>
      <c r="G19" s="6">
        <f t="shared" si="3"/>
        <v>3.8419729830307281E-2</v>
      </c>
    </row>
    <row r="20" spans="1:7" x14ac:dyDescent="0.25">
      <c r="A20">
        <v>18</v>
      </c>
      <c r="B20" t="s">
        <v>30</v>
      </c>
      <c r="C20">
        <v>5801692</v>
      </c>
      <c r="D20" s="4">
        <f t="shared" si="1"/>
        <v>0.9</v>
      </c>
      <c r="E20">
        <f t="shared" si="2"/>
        <v>44419890</v>
      </c>
      <c r="F20" s="5">
        <f t="shared" si="0"/>
        <v>0.73592153923755488</v>
      </c>
      <c r="G20" s="6">
        <f t="shared" si="3"/>
        <v>4.9710915652016352E-2</v>
      </c>
    </row>
    <row r="21" spans="1:7" x14ac:dyDescent="0.25">
      <c r="A21">
        <v>19</v>
      </c>
      <c r="B21" t="s">
        <v>24</v>
      </c>
      <c r="C21">
        <v>5879082</v>
      </c>
      <c r="D21" s="4">
        <f t="shared" si="1"/>
        <v>0.95</v>
      </c>
      <c r="E21">
        <f t="shared" si="2"/>
        <v>50298972</v>
      </c>
      <c r="F21" s="5">
        <f t="shared" si="0"/>
        <v>0.83332257005379062</v>
      </c>
      <c r="G21" s="6">
        <f t="shared" si="3"/>
        <v>5.0864850772734505E-2</v>
      </c>
    </row>
    <row r="22" spans="1:7" x14ac:dyDescent="0.25">
      <c r="A22">
        <v>20</v>
      </c>
      <c r="B22" t="s">
        <v>8</v>
      </c>
      <c r="C22">
        <v>10060574</v>
      </c>
      <c r="D22" s="4">
        <f t="shared" si="1"/>
        <v>1</v>
      </c>
      <c r="E22">
        <f t="shared" si="2"/>
        <v>60359546</v>
      </c>
      <c r="F22" s="5">
        <f t="shared" si="0"/>
        <v>1</v>
      </c>
      <c r="G22" s="6">
        <f t="shared" si="3"/>
        <v>0.11667742994620933</v>
      </c>
    </row>
    <row r="23" spans="1:7" x14ac:dyDescent="0.25">
      <c r="C23">
        <f>SUM(C3:C22)</f>
        <v>60359546</v>
      </c>
      <c r="D23" s="4">
        <v>0</v>
      </c>
      <c r="F23" s="4">
        <v>0</v>
      </c>
      <c r="G23" s="6">
        <f>SUM(G3:G22)</f>
        <v>0.43710716114398884</v>
      </c>
    </row>
    <row r="24" spans="1:7" x14ac:dyDescent="0.25">
      <c r="G24" s="5">
        <f>ROUND(G23,3)</f>
        <v>0.437</v>
      </c>
    </row>
    <row r="25" spans="1:7" x14ac:dyDescent="0.25">
      <c r="A25">
        <v>0</v>
      </c>
      <c r="B25">
        <v>0</v>
      </c>
      <c r="D25" t="s">
        <v>45</v>
      </c>
      <c r="G25">
        <f>G24*100</f>
        <v>43.7</v>
      </c>
    </row>
    <row r="26" spans="1:7" x14ac:dyDescent="0.25">
      <c r="A26">
        <v>1</v>
      </c>
      <c r="B26">
        <v>1</v>
      </c>
      <c r="D26" t="s">
        <v>47</v>
      </c>
      <c r="G26" t="str">
        <f>CONCATENATE(G25,"%")</f>
        <v>43.7%</v>
      </c>
    </row>
    <row r="27" spans="1:7" x14ac:dyDescent="0.25">
      <c r="A27" t="str">
        <f>CONCATENATE(D25," - ",D26)</f>
        <v>Италия - население на регионите</v>
      </c>
    </row>
    <row r="28" spans="1:7" x14ac:dyDescent="0.25">
      <c r="A28" t="str">
        <f>CONCATENATE(A27," - Gini = ",G26)</f>
        <v>Италия - население на регионите - Gini = 43.7%</v>
      </c>
    </row>
  </sheetData>
  <pageMargins left="0.7" right="0.7" top="0.75" bottom="0.75" header="0.3" footer="0.3"/>
  <pageSetup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workbookViewId="0">
      <selection activeCell="H29" sqref="H29"/>
    </sheetView>
  </sheetViews>
  <sheetFormatPr defaultRowHeight="15" x14ac:dyDescent="0.25"/>
  <cols>
    <col min="6" max="6" width="10" customWidth="1"/>
  </cols>
  <sheetData>
    <row r="2" spans="1:7" x14ac:dyDescent="0.25">
      <c r="D2">
        <v>0</v>
      </c>
      <c r="E2">
        <v>0</v>
      </c>
      <c r="F2" s="5">
        <f>E2/$E$22</f>
        <v>0</v>
      </c>
    </row>
    <row r="3" spans="1:7" x14ac:dyDescent="0.25">
      <c r="A3">
        <v>1</v>
      </c>
      <c r="B3" t="s">
        <v>2</v>
      </c>
      <c r="C3">
        <v>4</v>
      </c>
      <c r="D3" s="4">
        <f>A3/20</f>
        <v>0.05</v>
      </c>
      <c r="E3">
        <f>E2+C3</f>
        <v>4</v>
      </c>
      <c r="F3" s="5">
        <f t="shared" ref="F3:F22" si="0">E3/$E$22</f>
        <v>2.3809523809523812E-3</v>
      </c>
      <c r="G3" s="6">
        <f>D2*F3-D3*F2</f>
        <v>0</v>
      </c>
    </row>
    <row r="4" spans="1:7" x14ac:dyDescent="0.25">
      <c r="A4">
        <v>2</v>
      </c>
      <c r="B4" t="s">
        <v>28</v>
      </c>
      <c r="C4">
        <v>6</v>
      </c>
      <c r="D4" s="4">
        <f t="shared" ref="D4:D22" si="1">A4/20</f>
        <v>0.1</v>
      </c>
      <c r="E4">
        <f t="shared" ref="E4:E22" si="2">E3+C4</f>
        <v>10</v>
      </c>
      <c r="F4" s="5">
        <f t="shared" si="0"/>
        <v>5.9523809523809521E-3</v>
      </c>
      <c r="G4" s="6">
        <f t="shared" ref="G4:G22" si="3">D3*F4-D4*F3</f>
        <v>5.9523809523809524E-5</v>
      </c>
    </row>
    <row r="5" spans="1:7" x14ac:dyDescent="0.25">
      <c r="A5">
        <v>3</v>
      </c>
      <c r="B5" t="s">
        <v>34</v>
      </c>
      <c r="C5">
        <v>12</v>
      </c>
      <c r="D5" s="4">
        <f t="shared" si="1"/>
        <v>0.15</v>
      </c>
      <c r="E5">
        <f t="shared" si="2"/>
        <v>22</v>
      </c>
      <c r="F5" s="5">
        <f t="shared" si="0"/>
        <v>1.3095238095238096E-2</v>
      </c>
      <c r="G5" s="6">
        <f t="shared" si="3"/>
        <v>4.1666666666666696E-4</v>
      </c>
    </row>
    <row r="6" spans="1:7" x14ac:dyDescent="0.25">
      <c r="A6">
        <v>4</v>
      </c>
      <c r="B6" t="s">
        <v>20</v>
      </c>
      <c r="C6">
        <v>21</v>
      </c>
      <c r="D6" s="4">
        <f t="shared" si="1"/>
        <v>0.2</v>
      </c>
      <c r="E6">
        <f t="shared" si="2"/>
        <v>43</v>
      </c>
      <c r="F6" s="5">
        <f t="shared" si="0"/>
        <v>2.5595238095238095E-2</v>
      </c>
      <c r="G6" s="6">
        <f t="shared" si="3"/>
        <v>1.2202380952380945E-3</v>
      </c>
    </row>
    <row r="7" spans="1:7" x14ac:dyDescent="0.25">
      <c r="A7">
        <v>5</v>
      </c>
      <c r="B7" t="s">
        <v>26</v>
      </c>
      <c r="C7">
        <v>32</v>
      </c>
      <c r="D7" s="4">
        <f t="shared" si="1"/>
        <v>0.25</v>
      </c>
      <c r="E7">
        <f t="shared" si="2"/>
        <v>75</v>
      </c>
      <c r="F7" s="5">
        <f t="shared" si="0"/>
        <v>4.4642857142857144E-2</v>
      </c>
      <c r="G7" s="6">
        <f t="shared" si="3"/>
        <v>2.5297619047619062E-3</v>
      </c>
    </row>
    <row r="8" spans="1:7" x14ac:dyDescent="0.25">
      <c r="A8">
        <v>6</v>
      </c>
      <c r="B8" t="s">
        <v>36</v>
      </c>
      <c r="C8">
        <v>33</v>
      </c>
      <c r="D8" s="4">
        <f t="shared" si="1"/>
        <v>0.3</v>
      </c>
      <c r="E8">
        <f t="shared" si="2"/>
        <v>108</v>
      </c>
      <c r="F8" s="5">
        <f t="shared" si="0"/>
        <v>6.4285714285714279E-2</v>
      </c>
      <c r="G8" s="6">
        <f t="shared" si="3"/>
        <v>2.6785714285714277E-3</v>
      </c>
    </row>
    <row r="9" spans="1:7" x14ac:dyDescent="0.25">
      <c r="A9">
        <v>7</v>
      </c>
      <c r="B9" t="s">
        <v>40</v>
      </c>
      <c r="C9">
        <v>34</v>
      </c>
      <c r="D9" s="4">
        <f t="shared" si="1"/>
        <v>0.35</v>
      </c>
      <c r="E9">
        <f t="shared" si="2"/>
        <v>142</v>
      </c>
      <c r="F9" s="5">
        <f t="shared" si="0"/>
        <v>8.4523809523809529E-2</v>
      </c>
      <c r="G9" s="6">
        <f t="shared" si="3"/>
        <v>2.8571428571428636E-3</v>
      </c>
    </row>
    <row r="10" spans="1:7" x14ac:dyDescent="0.25">
      <c r="A10">
        <v>8</v>
      </c>
      <c r="B10" t="s">
        <v>14</v>
      </c>
      <c r="C10">
        <v>37</v>
      </c>
      <c r="D10" s="4">
        <f t="shared" si="1"/>
        <v>0.4</v>
      </c>
      <c r="E10">
        <f t="shared" si="2"/>
        <v>179</v>
      </c>
      <c r="F10" s="5">
        <f t="shared" si="0"/>
        <v>0.10654761904761904</v>
      </c>
      <c r="G10" s="6">
        <f t="shared" si="3"/>
        <v>3.4821428571428503E-3</v>
      </c>
    </row>
    <row r="11" spans="1:7" x14ac:dyDescent="0.25">
      <c r="A11">
        <v>9</v>
      </c>
      <c r="B11" t="s">
        <v>22</v>
      </c>
      <c r="C11">
        <v>41</v>
      </c>
      <c r="D11" s="4">
        <f t="shared" si="1"/>
        <v>0.45</v>
      </c>
      <c r="E11">
        <f t="shared" si="2"/>
        <v>220</v>
      </c>
      <c r="F11" s="5">
        <f t="shared" si="0"/>
        <v>0.13095238095238096</v>
      </c>
      <c r="G11" s="6">
        <f t="shared" si="3"/>
        <v>4.4345238095238187E-3</v>
      </c>
    </row>
    <row r="12" spans="1:7" x14ac:dyDescent="0.25">
      <c r="A12">
        <v>10</v>
      </c>
      <c r="B12" t="s">
        <v>10</v>
      </c>
      <c r="C12">
        <v>42</v>
      </c>
      <c r="D12" s="4">
        <f t="shared" si="1"/>
        <v>0.5</v>
      </c>
      <c r="E12">
        <f t="shared" si="2"/>
        <v>262</v>
      </c>
      <c r="F12" s="5">
        <f t="shared" si="0"/>
        <v>0.15595238095238095</v>
      </c>
      <c r="G12" s="6">
        <f t="shared" si="3"/>
        <v>4.7023809523809579E-3</v>
      </c>
    </row>
    <row r="13" spans="1:7" x14ac:dyDescent="0.25">
      <c r="A13">
        <v>11</v>
      </c>
      <c r="B13" t="s">
        <v>6</v>
      </c>
      <c r="C13">
        <v>48</v>
      </c>
      <c r="D13" s="4">
        <f t="shared" si="1"/>
        <v>0.55000000000000004</v>
      </c>
      <c r="E13">
        <f t="shared" si="2"/>
        <v>310</v>
      </c>
      <c r="F13" s="5">
        <f t="shared" si="0"/>
        <v>0.18452380952380953</v>
      </c>
      <c r="G13" s="6">
        <f t="shared" si="3"/>
        <v>6.4880952380952372E-3</v>
      </c>
    </row>
    <row r="14" spans="1:7" x14ac:dyDescent="0.25">
      <c r="A14">
        <v>12</v>
      </c>
      <c r="B14" t="s">
        <v>32</v>
      </c>
      <c r="C14">
        <v>72</v>
      </c>
      <c r="D14" s="4">
        <f t="shared" si="1"/>
        <v>0.6</v>
      </c>
      <c r="E14">
        <f t="shared" si="2"/>
        <v>382</v>
      </c>
      <c r="F14" s="5">
        <f t="shared" si="0"/>
        <v>0.22738095238095238</v>
      </c>
      <c r="G14" s="6">
        <f t="shared" si="3"/>
        <v>1.4345238095238091E-2</v>
      </c>
    </row>
    <row r="15" spans="1:7" x14ac:dyDescent="0.25">
      <c r="A15">
        <v>13</v>
      </c>
      <c r="B15" t="s">
        <v>38</v>
      </c>
      <c r="C15">
        <v>87</v>
      </c>
      <c r="D15" s="4">
        <f t="shared" si="1"/>
        <v>0.65</v>
      </c>
      <c r="E15">
        <f t="shared" si="2"/>
        <v>469</v>
      </c>
      <c r="F15" s="5">
        <f t="shared" si="0"/>
        <v>0.27916666666666667</v>
      </c>
      <c r="G15" s="6">
        <f t="shared" si="3"/>
        <v>1.9702380952380971E-2</v>
      </c>
    </row>
    <row r="16" spans="1:7" x14ac:dyDescent="0.25">
      <c r="A16">
        <v>14</v>
      </c>
      <c r="B16" t="s">
        <v>30</v>
      </c>
      <c r="C16">
        <v>107</v>
      </c>
      <c r="D16" s="4">
        <f t="shared" si="1"/>
        <v>0.7</v>
      </c>
      <c r="E16">
        <f t="shared" si="2"/>
        <v>576</v>
      </c>
      <c r="F16" s="5">
        <f t="shared" si="0"/>
        <v>0.34285714285714286</v>
      </c>
      <c r="G16" s="6">
        <f t="shared" si="3"/>
        <v>2.744047619047621E-2</v>
      </c>
    </row>
    <row r="17" spans="1:7" x14ac:dyDescent="0.25">
      <c r="A17">
        <v>15</v>
      </c>
      <c r="B17" t="s">
        <v>18</v>
      </c>
      <c r="C17">
        <v>112</v>
      </c>
      <c r="D17" s="4">
        <f t="shared" si="1"/>
        <v>0.75</v>
      </c>
      <c r="E17">
        <f t="shared" si="2"/>
        <v>688</v>
      </c>
      <c r="F17" s="5">
        <f t="shared" si="0"/>
        <v>0.40952380952380951</v>
      </c>
      <c r="G17" s="6">
        <f t="shared" si="3"/>
        <v>2.9523809523809508E-2</v>
      </c>
    </row>
    <row r="18" spans="1:7" x14ac:dyDescent="0.25">
      <c r="A18">
        <v>16</v>
      </c>
      <c r="B18" t="s">
        <v>4</v>
      </c>
      <c r="C18">
        <v>129</v>
      </c>
      <c r="D18" s="4">
        <f t="shared" si="1"/>
        <v>0.8</v>
      </c>
      <c r="E18">
        <f t="shared" si="2"/>
        <v>817</v>
      </c>
      <c r="F18" s="5">
        <f t="shared" si="0"/>
        <v>0.4863095238095238</v>
      </c>
      <c r="G18" s="6">
        <f t="shared" si="3"/>
        <v>3.7113095238095195E-2</v>
      </c>
    </row>
    <row r="19" spans="1:7" x14ac:dyDescent="0.25">
      <c r="A19">
        <v>17</v>
      </c>
      <c r="B19" t="s">
        <v>16</v>
      </c>
      <c r="C19">
        <v>154</v>
      </c>
      <c r="D19" s="4">
        <f t="shared" si="1"/>
        <v>0.85</v>
      </c>
      <c r="E19">
        <f t="shared" si="2"/>
        <v>971</v>
      </c>
      <c r="F19" s="5">
        <f t="shared" si="0"/>
        <v>0.57797619047619042</v>
      </c>
      <c r="G19" s="6">
        <f t="shared" si="3"/>
        <v>4.9017857142857113E-2</v>
      </c>
    </row>
    <row r="20" spans="1:7" x14ac:dyDescent="0.25">
      <c r="A20">
        <v>18</v>
      </c>
      <c r="B20" t="s">
        <v>12</v>
      </c>
      <c r="C20">
        <v>156</v>
      </c>
      <c r="D20" s="4">
        <f t="shared" si="1"/>
        <v>0.9</v>
      </c>
      <c r="E20">
        <f t="shared" si="2"/>
        <v>1127</v>
      </c>
      <c r="F20" s="5">
        <f t="shared" si="0"/>
        <v>0.67083333333333328</v>
      </c>
      <c r="G20" s="6">
        <f t="shared" si="3"/>
        <v>5.0029761904761938E-2</v>
      </c>
    </row>
    <row r="21" spans="1:7" x14ac:dyDescent="0.25">
      <c r="A21">
        <v>19</v>
      </c>
      <c r="B21" t="s">
        <v>24</v>
      </c>
      <c r="C21">
        <v>186</v>
      </c>
      <c r="D21" s="4">
        <f t="shared" si="1"/>
        <v>0.95</v>
      </c>
      <c r="E21">
        <f t="shared" si="2"/>
        <v>1313</v>
      </c>
      <c r="F21" s="5">
        <f t="shared" si="0"/>
        <v>0.78154761904761905</v>
      </c>
      <c r="G21" s="6">
        <f t="shared" si="3"/>
        <v>6.6101190476190563E-2</v>
      </c>
    </row>
    <row r="22" spans="1:7" x14ac:dyDescent="0.25">
      <c r="A22">
        <v>20</v>
      </c>
      <c r="B22" t="s">
        <v>8</v>
      </c>
      <c r="C22">
        <v>367</v>
      </c>
      <c r="D22" s="4">
        <f t="shared" si="1"/>
        <v>1</v>
      </c>
      <c r="E22">
        <f t="shared" si="2"/>
        <v>1680</v>
      </c>
      <c r="F22" s="5">
        <f t="shared" si="0"/>
        <v>1</v>
      </c>
      <c r="G22" s="6">
        <f t="shared" si="3"/>
        <v>0.16845238095238091</v>
      </c>
    </row>
    <row r="23" spans="1:7" x14ac:dyDescent="0.25">
      <c r="C23">
        <f>SUM(C3:C22)</f>
        <v>1680</v>
      </c>
      <c r="D23" s="4">
        <v>0</v>
      </c>
      <c r="F23" s="4">
        <v>0</v>
      </c>
      <c r="G23" s="6">
        <f>SUM(G3:G22)</f>
        <v>0.49059523809523814</v>
      </c>
    </row>
    <row r="24" spans="1:7" x14ac:dyDescent="0.25">
      <c r="G24" s="5">
        <f>ROUND(G23,3)</f>
        <v>0.49099999999999999</v>
      </c>
    </row>
    <row r="25" spans="1:7" x14ac:dyDescent="0.25">
      <c r="A25">
        <v>0</v>
      </c>
      <c r="B25">
        <v>0</v>
      </c>
      <c r="D25" t="s">
        <v>45</v>
      </c>
      <c r="G25">
        <f>G24*100</f>
        <v>49.1</v>
      </c>
    </row>
    <row r="26" spans="1:7" x14ac:dyDescent="0.25">
      <c r="A26">
        <v>1</v>
      </c>
      <c r="B26">
        <v>1</v>
      </c>
      <c r="D26" t="s">
        <v>48</v>
      </c>
      <c r="G26" t="str">
        <f>CONCATENATE(G25,"%")</f>
        <v>49.1%</v>
      </c>
    </row>
    <row r="27" spans="1:7" x14ac:dyDescent="0.25">
      <c r="A27" t="str">
        <f>CONCATENATE(D25," - ",D26)</f>
        <v>Италия - БВП на регионите</v>
      </c>
    </row>
    <row r="28" spans="1:7" x14ac:dyDescent="0.25">
      <c r="A28" t="str">
        <f>CONCATENATE(A27," - Gini = ",G26)</f>
        <v>Италия - БВП на регионите - Gini = 49.1%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tabSelected="1" workbookViewId="0">
      <selection activeCell="O28" sqref="O28"/>
    </sheetView>
  </sheetViews>
  <sheetFormatPr defaultRowHeight="15" x14ac:dyDescent="0.25"/>
  <sheetData>
    <row r="1" spans="2:9" x14ac:dyDescent="0.25">
      <c r="E1" t="s">
        <v>100</v>
      </c>
      <c r="F1" t="s">
        <v>101</v>
      </c>
      <c r="G1" t="s">
        <v>102</v>
      </c>
      <c r="H1" t="s">
        <v>103</v>
      </c>
      <c r="I1" t="s">
        <v>112</v>
      </c>
    </row>
    <row r="2" spans="2:9" x14ac:dyDescent="0.25">
      <c r="B2">
        <v>0</v>
      </c>
      <c r="C2">
        <v>10</v>
      </c>
      <c r="D2" t="str">
        <f>CONCATENATE("[",B2,";",C2,")")</f>
        <v>[0;10)</v>
      </c>
      <c r="E2">
        <v>0</v>
      </c>
      <c r="F2">
        <f>0.5*(B2+C2)</f>
        <v>5</v>
      </c>
      <c r="G2">
        <f>E2*F2</f>
        <v>0</v>
      </c>
      <c r="H2">
        <f>E2*($F$13-F2)^2</f>
        <v>0</v>
      </c>
    </row>
    <row r="3" spans="2:9" x14ac:dyDescent="0.25">
      <c r="B3">
        <v>10</v>
      </c>
      <c r="C3">
        <v>20</v>
      </c>
      <c r="D3" t="str">
        <f t="shared" ref="D3:D11" si="0">CONCATENATE("[",B3,";",C3,")")</f>
        <v>[10;20)</v>
      </c>
      <c r="E3">
        <v>0</v>
      </c>
      <c r="F3">
        <f t="shared" ref="F3:F11" si="1">0.5*(B3+C3)</f>
        <v>15</v>
      </c>
      <c r="G3">
        <f t="shared" ref="G3:G11" si="2">E3*F3</f>
        <v>0</v>
      </c>
      <c r="H3">
        <f t="shared" ref="H3:H11" si="3">E3*($F$13-F3)^2</f>
        <v>0</v>
      </c>
    </row>
    <row r="4" spans="2:9" x14ac:dyDescent="0.25">
      <c r="B4">
        <v>20</v>
      </c>
      <c r="C4">
        <v>30</v>
      </c>
      <c r="D4" t="str">
        <f t="shared" si="0"/>
        <v>[20;30)</v>
      </c>
      <c r="E4">
        <v>1</v>
      </c>
      <c r="F4">
        <f t="shared" si="1"/>
        <v>25</v>
      </c>
      <c r="G4">
        <f t="shared" si="2"/>
        <v>25</v>
      </c>
      <c r="H4">
        <f t="shared" si="3"/>
        <v>2784.1993755019616</v>
      </c>
    </row>
    <row r="5" spans="2:9" x14ac:dyDescent="0.25">
      <c r="B5">
        <v>30</v>
      </c>
      <c r="C5">
        <v>40</v>
      </c>
      <c r="D5" t="str">
        <f t="shared" si="0"/>
        <v>[30;40)</v>
      </c>
      <c r="E5">
        <v>14</v>
      </c>
      <c r="F5">
        <f t="shared" si="1"/>
        <v>35</v>
      </c>
      <c r="G5">
        <f t="shared" si="2"/>
        <v>490</v>
      </c>
      <c r="H5">
        <f t="shared" si="3"/>
        <v>25604.447581609802</v>
      </c>
    </row>
    <row r="6" spans="2:9" x14ac:dyDescent="0.25">
      <c r="B6">
        <v>40</v>
      </c>
      <c r="C6">
        <v>50</v>
      </c>
      <c r="D6" t="str">
        <f t="shared" si="0"/>
        <v>[40;50)</v>
      </c>
      <c r="E6">
        <v>69</v>
      </c>
      <c r="F6">
        <f t="shared" si="1"/>
        <v>45</v>
      </c>
      <c r="G6">
        <f t="shared" si="2"/>
        <v>3105</v>
      </c>
      <c r="H6">
        <f t="shared" si="3"/>
        <v>74076.940680518426</v>
      </c>
    </row>
    <row r="7" spans="2:9" x14ac:dyDescent="0.25">
      <c r="B7">
        <v>50</v>
      </c>
      <c r="C7">
        <v>60</v>
      </c>
      <c r="D7" t="str">
        <f t="shared" si="0"/>
        <v>[50;60)</v>
      </c>
      <c r="E7">
        <v>289</v>
      </c>
      <c r="F7">
        <f t="shared" si="1"/>
        <v>55</v>
      </c>
      <c r="G7">
        <f t="shared" si="2"/>
        <v>15895</v>
      </c>
      <c r="H7">
        <f t="shared" si="3"/>
        <v>149779.62190670185</v>
      </c>
    </row>
    <row r="8" spans="2:9" x14ac:dyDescent="0.25">
      <c r="B8">
        <v>60</v>
      </c>
      <c r="C8">
        <v>70</v>
      </c>
      <c r="D8" t="str">
        <f t="shared" si="0"/>
        <v>[60;70)</v>
      </c>
      <c r="E8">
        <v>662</v>
      </c>
      <c r="F8">
        <f t="shared" si="1"/>
        <v>65</v>
      </c>
      <c r="G8">
        <f t="shared" si="2"/>
        <v>43030</v>
      </c>
      <c r="H8">
        <f t="shared" si="3"/>
        <v>107878.41140330132</v>
      </c>
    </row>
    <row r="9" spans="2:9" x14ac:dyDescent="0.25">
      <c r="B9">
        <v>70</v>
      </c>
      <c r="C9">
        <v>80</v>
      </c>
      <c r="D9" t="str">
        <f t="shared" si="0"/>
        <v>[70;80)</v>
      </c>
      <c r="E9">
        <v>2696</v>
      </c>
      <c r="F9">
        <f t="shared" si="1"/>
        <v>75</v>
      </c>
      <c r="G9">
        <f t="shared" si="2"/>
        <v>202200</v>
      </c>
      <c r="H9">
        <f t="shared" si="3"/>
        <v>20619.177451142245</v>
      </c>
    </row>
    <row r="10" spans="2:9" x14ac:dyDescent="0.25">
      <c r="B10">
        <v>80</v>
      </c>
      <c r="C10">
        <v>90</v>
      </c>
      <c r="D10" t="str">
        <f t="shared" si="0"/>
        <v>[80;90)</v>
      </c>
      <c r="E10">
        <v>2584</v>
      </c>
      <c r="F10">
        <f t="shared" si="1"/>
        <v>85</v>
      </c>
      <c r="G10">
        <f t="shared" si="2"/>
        <v>219640</v>
      </c>
      <c r="H10">
        <f t="shared" si="3"/>
        <v>135240.87603454094</v>
      </c>
    </row>
    <row r="11" spans="2:9" x14ac:dyDescent="0.25">
      <c r="B11">
        <v>90</v>
      </c>
      <c r="C11">
        <v>100</v>
      </c>
      <c r="D11" t="str">
        <f t="shared" si="0"/>
        <v>[90;100)</v>
      </c>
      <c r="E11">
        <v>389</v>
      </c>
      <c r="F11">
        <f t="shared" si="1"/>
        <v>95</v>
      </c>
      <c r="G11">
        <f t="shared" si="2"/>
        <v>36955</v>
      </c>
      <c r="H11">
        <f t="shared" si="3"/>
        <v>115543.71220152832</v>
      </c>
    </row>
    <row r="12" spans="2:9" x14ac:dyDescent="0.25">
      <c r="E12">
        <f>SUM(E2:E11)</f>
        <v>6704</v>
      </c>
      <c r="G12">
        <f>SUM(G2:G11)</f>
        <v>521340</v>
      </c>
      <c r="H12">
        <f>SUM(H2:H11)</f>
        <v>631527.38663484494</v>
      </c>
    </row>
    <row r="13" spans="2:9" x14ac:dyDescent="0.25">
      <c r="E13" t="s">
        <v>113</v>
      </c>
      <c r="F13">
        <f>G12/E12</f>
        <v>77.765513126491641</v>
      </c>
      <c r="G13" t="s">
        <v>114</v>
      </c>
      <c r="H13">
        <f>SQRT(H12/E12)</f>
        <v>9.7057497985459982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workbookViewId="0">
      <selection activeCell="G28" sqref="G28"/>
    </sheetView>
  </sheetViews>
  <sheetFormatPr defaultRowHeight="15" x14ac:dyDescent="0.25"/>
  <cols>
    <col min="6" max="6" width="10" customWidth="1"/>
  </cols>
  <sheetData>
    <row r="2" spans="1:7" x14ac:dyDescent="0.25">
      <c r="D2">
        <v>0</v>
      </c>
      <c r="E2">
        <v>0</v>
      </c>
      <c r="F2" s="5">
        <f>E2/$E$22</f>
        <v>0</v>
      </c>
    </row>
    <row r="3" spans="1:7" x14ac:dyDescent="0.25">
      <c r="A3">
        <v>1</v>
      </c>
      <c r="B3" t="s">
        <v>28</v>
      </c>
      <c r="C3">
        <v>297</v>
      </c>
      <c r="D3" s="4">
        <f>A3/20</f>
        <v>0.05</v>
      </c>
      <c r="E3">
        <f>E2+C3</f>
        <v>297</v>
      </c>
      <c r="F3" s="5">
        <f t="shared" ref="F3:F22" si="0">E3/$E$22</f>
        <v>1.492409814730135E-3</v>
      </c>
      <c r="G3" s="6">
        <f>D2*F3-D3*F2</f>
        <v>0</v>
      </c>
    </row>
    <row r="4" spans="1:7" x14ac:dyDescent="0.25">
      <c r="A4">
        <v>2</v>
      </c>
      <c r="B4" t="s">
        <v>34</v>
      </c>
      <c r="C4">
        <v>366</v>
      </c>
      <c r="D4" s="4">
        <f t="shared" ref="D4:D22" si="1">A4/20</f>
        <v>0.1</v>
      </c>
      <c r="E4">
        <f t="shared" ref="E4:E22" si="2">E3+C4</f>
        <v>663</v>
      </c>
      <c r="F4" s="5">
        <f t="shared" si="0"/>
        <v>3.3315411015692915E-3</v>
      </c>
      <c r="G4" s="6">
        <f t="shared" ref="G4:G22" si="3">D3*F4-D4*F3</f>
        <v>1.7336073605451064E-5</v>
      </c>
    </row>
    <row r="5" spans="1:7" x14ac:dyDescent="0.25">
      <c r="A5">
        <v>3</v>
      </c>
      <c r="B5" t="s">
        <v>36</v>
      </c>
      <c r="C5">
        <v>1097</v>
      </c>
      <c r="D5" s="4">
        <f t="shared" si="1"/>
        <v>0.15</v>
      </c>
      <c r="E5">
        <f t="shared" si="2"/>
        <v>1760</v>
      </c>
      <c r="F5" s="5">
        <f t="shared" si="0"/>
        <v>8.8439100132156161E-3</v>
      </c>
      <c r="G5" s="6">
        <f t="shared" si="3"/>
        <v>3.8465983608616794E-4</v>
      </c>
    </row>
    <row r="6" spans="1:7" x14ac:dyDescent="0.25">
      <c r="A6">
        <v>4</v>
      </c>
      <c r="B6" t="s">
        <v>2</v>
      </c>
      <c r="C6">
        <v>1119</v>
      </c>
      <c r="D6" s="4">
        <f t="shared" si="1"/>
        <v>0.2</v>
      </c>
      <c r="E6">
        <f t="shared" si="2"/>
        <v>2879</v>
      </c>
      <c r="F6" s="5">
        <f t="shared" si="0"/>
        <v>1.4466827800027135E-2</v>
      </c>
      <c r="G6" s="6">
        <f t="shared" si="3"/>
        <v>4.0124216736094694E-4</v>
      </c>
    </row>
    <row r="7" spans="1:7" x14ac:dyDescent="0.25">
      <c r="A7">
        <v>5</v>
      </c>
      <c r="B7" t="s">
        <v>40</v>
      </c>
      <c r="C7">
        <v>1285</v>
      </c>
      <c r="D7" s="4">
        <f t="shared" si="1"/>
        <v>0.25</v>
      </c>
      <c r="E7">
        <f t="shared" si="2"/>
        <v>4164</v>
      </c>
      <c r="F7" s="5">
        <f t="shared" si="0"/>
        <v>2.0923887099448764E-2</v>
      </c>
      <c r="G7" s="6">
        <f t="shared" si="3"/>
        <v>5.6807046988296929E-4</v>
      </c>
    </row>
    <row r="8" spans="1:7" x14ac:dyDescent="0.25">
      <c r="A8">
        <v>6</v>
      </c>
      <c r="B8" t="s">
        <v>20</v>
      </c>
      <c r="C8">
        <v>1379</v>
      </c>
      <c r="D8" s="4">
        <f t="shared" si="1"/>
        <v>0.3</v>
      </c>
      <c r="E8">
        <f t="shared" si="2"/>
        <v>5543</v>
      </c>
      <c r="F8" s="5">
        <f t="shared" si="0"/>
        <v>2.7853291592758043E-2</v>
      </c>
      <c r="G8" s="6">
        <f t="shared" si="3"/>
        <v>6.8615676835488172E-4</v>
      </c>
    </row>
    <row r="9" spans="1:7" x14ac:dyDescent="0.25">
      <c r="A9">
        <v>7</v>
      </c>
      <c r="B9" t="s">
        <v>26</v>
      </c>
      <c r="C9">
        <v>2899</v>
      </c>
      <c r="D9" s="4">
        <f t="shared" si="1"/>
        <v>0.35</v>
      </c>
      <c r="E9">
        <f t="shared" si="2"/>
        <v>8442</v>
      </c>
      <c r="F9" s="5">
        <f t="shared" si="0"/>
        <v>4.242061837020808E-2</v>
      </c>
      <c r="G9" s="6">
        <f t="shared" si="3"/>
        <v>2.9775334535971105E-3</v>
      </c>
    </row>
    <row r="10" spans="1:7" x14ac:dyDescent="0.25">
      <c r="A10">
        <v>8</v>
      </c>
      <c r="B10" t="s">
        <v>14</v>
      </c>
      <c r="C10">
        <v>2995</v>
      </c>
      <c r="D10" s="4">
        <f t="shared" si="1"/>
        <v>0.4</v>
      </c>
      <c r="E10">
        <f t="shared" si="2"/>
        <v>11437</v>
      </c>
      <c r="F10" s="5">
        <f t="shared" si="0"/>
        <v>5.7470340239288063E-2</v>
      </c>
      <c r="G10" s="6">
        <f t="shared" si="3"/>
        <v>3.1463717356675913E-3</v>
      </c>
    </row>
    <row r="11" spans="1:7" x14ac:dyDescent="0.25">
      <c r="A11">
        <v>9</v>
      </c>
      <c r="B11" t="s">
        <v>38</v>
      </c>
      <c r="C11">
        <v>3120</v>
      </c>
      <c r="D11" s="4">
        <f t="shared" si="1"/>
        <v>0.45</v>
      </c>
      <c r="E11">
        <f t="shared" si="2"/>
        <v>14557</v>
      </c>
      <c r="F11" s="5">
        <f t="shared" si="0"/>
        <v>7.3148180717261202E-2</v>
      </c>
      <c r="G11" s="6">
        <f t="shared" si="3"/>
        <v>3.3976191792248547E-3</v>
      </c>
    </row>
    <row r="12" spans="1:7" x14ac:dyDescent="0.25">
      <c r="A12">
        <v>10</v>
      </c>
      <c r="B12" t="s">
        <v>32</v>
      </c>
      <c r="C12">
        <v>3980</v>
      </c>
      <c r="D12" s="4">
        <f t="shared" si="1"/>
        <v>0.5</v>
      </c>
      <c r="E12">
        <f t="shared" si="2"/>
        <v>18537</v>
      </c>
      <c r="F12" s="5">
        <f t="shared" si="0"/>
        <v>9.3147477224419239E-2</v>
      </c>
      <c r="G12" s="6">
        <f t="shared" si="3"/>
        <v>5.3422743923580568E-3</v>
      </c>
    </row>
    <row r="13" spans="1:7" x14ac:dyDescent="0.25">
      <c r="A13">
        <v>11</v>
      </c>
      <c r="B13" t="s">
        <v>10</v>
      </c>
      <c r="C13">
        <v>4025</v>
      </c>
      <c r="D13" s="4">
        <f t="shared" si="1"/>
        <v>0.55000000000000004</v>
      </c>
      <c r="E13">
        <f t="shared" si="2"/>
        <v>22562</v>
      </c>
      <c r="F13" s="5">
        <f t="shared" si="0"/>
        <v>0.11337289643077882</v>
      </c>
      <c r="G13" s="6">
        <f t="shared" si="3"/>
        <v>5.4553357419588194E-3</v>
      </c>
    </row>
    <row r="14" spans="1:7" x14ac:dyDescent="0.25">
      <c r="A14">
        <v>12</v>
      </c>
      <c r="B14" t="s">
        <v>30</v>
      </c>
      <c r="C14">
        <v>4380</v>
      </c>
      <c r="D14" s="4">
        <f t="shared" si="1"/>
        <v>0.6</v>
      </c>
      <c r="E14">
        <f t="shared" si="2"/>
        <v>26942</v>
      </c>
      <c r="F14" s="5">
        <f t="shared" si="0"/>
        <v>0.13538217248639495</v>
      </c>
      <c r="G14" s="6">
        <f t="shared" si="3"/>
        <v>6.4364570090499479E-3</v>
      </c>
    </row>
    <row r="15" spans="1:7" x14ac:dyDescent="0.25">
      <c r="A15">
        <v>13</v>
      </c>
      <c r="B15" t="s">
        <v>22</v>
      </c>
      <c r="C15">
        <v>6175</v>
      </c>
      <c r="D15" s="4">
        <f t="shared" si="1"/>
        <v>0.65</v>
      </c>
      <c r="E15">
        <f t="shared" si="2"/>
        <v>33117</v>
      </c>
      <c r="F15" s="5">
        <f t="shared" si="0"/>
        <v>0.16641123176571679</v>
      </c>
      <c r="G15" s="6">
        <f t="shared" si="3"/>
        <v>1.1848326943273355E-2</v>
      </c>
    </row>
    <row r="16" spans="1:7" x14ac:dyDescent="0.25">
      <c r="A16">
        <v>14</v>
      </c>
      <c r="B16" t="s">
        <v>24</v>
      </c>
      <c r="C16">
        <v>6467</v>
      </c>
      <c r="D16" s="4">
        <f t="shared" si="1"/>
        <v>0.7</v>
      </c>
      <c r="E16">
        <f t="shared" si="2"/>
        <v>39584</v>
      </c>
      <c r="F16" s="5">
        <f t="shared" si="0"/>
        <v>0.19890757611541302</v>
      </c>
      <c r="G16" s="6">
        <f t="shared" si="3"/>
        <v>1.2802062239016726E-2</v>
      </c>
    </row>
    <row r="17" spans="1:7" x14ac:dyDescent="0.25">
      <c r="A17">
        <v>15</v>
      </c>
      <c r="B17" t="s">
        <v>6</v>
      </c>
      <c r="C17">
        <v>7772</v>
      </c>
      <c r="D17" s="4">
        <f t="shared" si="1"/>
        <v>0.75</v>
      </c>
      <c r="E17">
        <f t="shared" si="2"/>
        <v>47356</v>
      </c>
      <c r="F17" s="5">
        <f t="shared" si="0"/>
        <v>0.23796147874195381</v>
      </c>
      <c r="G17" s="6">
        <f t="shared" si="3"/>
        <v>1.7392353032807895E-2</v>
      </c>
    </row>
    <row r="18" spans="1:7" x14ac:dyDescent="0.25">
      <c r="A18">
        <v>16</v>
      </c>
      <c r="B18" t="s">
        <v>18</v>
      </c>
      <c r="C18">
        <v>9231</v>
      </c>
      <c r="D18" s="4">
        <f t="shared" si="1"/>
        <v>0.8</v>
      </c>
      <c r="E18">
        <f t="shared" si="2"/>
        <v>56587</v>
      </c>
      <c r="F18" s="5">
        <f t="shared" si="0"/>
        <v>0.28434678177149547</v>
      </c>
      <c r="G18" s="6">
        <f t="shared" si="3"/>
        <v>2.2890903335058527E-2</v>
      </c>
    </row>
    <row r="19" spans="1:7" x14ac:dyDescent="0.25">
      <c r="A19">
        <v>17</v>
      </c>
      <c r="B19" t="s">
        <v>12</v>
      </c>
      <c r="C19">
        <v>17708</v>
      </c>
      <c r="D19" s="4">
        <f t="shared" si="1"/>
        <v>0.85</v>
      </c>
      <c r="E19">
        <f t="shared" si="2"/>
        <v>74295</v>
      </c>
      <c r="F19" s="5">
        <f t="shared" si="0"/>
        <v>0.37332857638173533</v>
      </c>
      <c r="G19" s="6">
        <f t="shared" si="3"/>
        <v>5.6968096599617102E-2</v>
      </c>
    </row>
    <row r="20" spans="1:7" x14ac:dyDescent="0.25">
      <c r="A20">
        <v>18</v>
      </c>
      <c r="B20" t="s">
        <v>16</v>
      </c>
      <c r="C20">
        <v>24914</v>
      </c>
      <c r="D20" s="4">
        <f t="shared" si="1"/>
        <v>0.9</v>
      </c>
      <c r="E20">
        <f t="shared" si="2"/>
        <v>99209</v>
      </c>
      <c r="F20" s="5">
        <f t="shared" si="0"/>
        <v>0.49852015255744775</v>
      </c>
      <c r="G20" s="6">
        <f t="shared" si="3"/>
        <v>8.7746410930268748E-2</v>
      </c>
    </row>
    <row r="21" spans="1:7" x14ac:dyDescent="0.25">
      <c r="A21">
        <v>19</v>
      </c>
      <c r="B21" t="s">
        <v>4</v>
      </c>
      <c r="C21">
        <v>25450</v>
      </c>
      <c r="D21" s="4">
        <f t="shared" si="1"/>
        <v>0.95</v>
      </c>
      <c r="E21">
        <f t="shared" si="2"/>
        <v>124659</v>
      </c>
      <c r="F21" s="5">
        <f t="shared" si="0"/>
        <v>0.62640510132809402</v>
      </c>
      <c r="G21" s="6">
        <f t="shared" si="3"/>
        <v>9.0170446265709303E-2</v>
      </c>
    </row>
    <row r="22" spans="1:7" x14ac:dyDescent="0.25">
      <c r="A22">
        <v>20</v>
      </c>
      <c r="B22" t="s">
        <v>8</v>
      </c>
      <c r="C22">
        <v>74348</v>
      </c>
      <c r="D22" s="4">
        <f t="shared" si="1"/>
        <v>1</v>
      </c>
      <c r="E22">
        <f t="shared" si="2"/>
        <v>199007</v>
      </c>
      <c r="F22" s="5">
        <f t="shared" si="0"/>
        <v>1</v>
      </c>
      <c r="G22" s="6">
        <f t="shared" si="3"/>
        <v>0.32359489867190594</v>
      </c>
    </row>
    <row r="23" spans="1:7" x14ac:dyDescent="0.25">
      <c r="C23">
        <f>SUM(C3:C22)</f>
        <v>199007</v>
      </c>
      <c r="D23" s="4">
        <v>0</v>
      </c>
      <c r="F23" s="4">
        <v>0</v>
      </c>
      <c r="G23" s="6">
        <f>SUM(G3:G22)</f>
        <v>0.65222655484480441</v>
      </c>
    </row>
    <row r="24" spans="1:7" x14ac:dyDescent="0.25">
      <c r="G24" s="5">
        <f>ROUND(G23,3)</f>
        <v>0.65200000000000002</v>
      </c>
    </row>
    <row r="25" spans="1:7" x14ac:dyDescent="0.25">
      <c r="A25">
        <v>0</v>
      </c>
      <c r="B25">
        <v>0</v>
      </c>
      <c r="D25" t="s">
        <v>45</v>
      </c>
      <c r="G25">
        <f>G24*100</f>
        <v>65.2</v>
      </c>
    </row>
    <row r="26" spans="1:7" x14ac:dyDescent="0.25">
      <c r="A26">
        <v>1</v>
      </c>
      <c r="B26">
        <v>1</v>
      </c>
      <c r="D26" t="s">
        <v>57</v>
      </c>
      <c r="G26" t="str">
        <f>CONCATENATE(G25,"%")</f>
        <v>65.2%</v>
      </c>
    </row>
    <row r="27" spans="1:7" x14ac:dyDescent="0.25">
      <c r="A27" t="str">
        <f>CONCATENATE(D25," - ",D26)</f>
        <v>Италия - Cases на регионите</v>
      </c>
    </row>
    <row r="28" spans="1:7" x14ac:dyDescent="0.25">
      <c r="A28" t="str">
        <f>CONCATENATE(A27," - Gini = ",G26)</f>
        <v>Италия - Cases на регионите - Gini = 65.2%</v>
      </c>
    </row>
  </sheetData>
  <pageMargins left="0.7" right="0.7" top="0.75" bottom="0.75" header="0.3" footer="0.3"/>
  <pageSetup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opLeftCell="A2" workbookViewId="0">
      <selection activeCell="M2" sqref="M2"/>
    </sheetView>
  </sheetViews>
  <sheetFormatPr defaultRowHeight="15" x14ac:dyDescent="0.25"/>
  <cols>
    <col min="6" max="6" width="10" customWidth="1"/>
  </cols>
  <sheetData>
    <row r="2" spans="1:7" x14ac:dyDescent="0.25">
      <c r="D2">
        <v>0</v>
      </c>
      <c r="E2">
        <v>0</v>
      </c>
      <c r="F2" s="5">
        <f>E2/$E$22</f>
        <v>0</v>
      </c>
    </row>
    <row r="3" spans="1:7" x14ac:dyDescent="0.25">
      <c r="A3">
        <v>1</v>
      </c>
      <c r="B3" t="s">
        <v>28</v>
      </c>
      <c r="C3">
        <v>21</v>
      </c>
      <c r="D3" s="4">
        <f>A3/20</f>
        <v>0.05</v>
      </c>
      <c r="E3">
        <f>E2+C3</f>
        <v>21</v>
      </c>
      <c r="F3" s="5">
        <f t="shared" ref="F3:F22" si="0">E3/$E$22</f>
        <v>7.752796544467826E-4</v>
      </c>
      <c r="G3" s="6">
        <f>D2*F3-D3*F2</f>
        <v>0</v>
      </c>
    </row>
    <row r="4" spans="1:7" x14ac:dyDescent="0.25">
      <c r="A4">
        <v>2</v>
      </c>
      <c r="B4" t="s">
        <v>34</v>
      </c>
      <c r="C4">
        <v>25</v>
      </c>
      <c r="D4" s="4">
        <f t="shared" ref="D4:D22" si="1">A4/20</f>
        <v>0.1</v>
      </c>
      <c r="E4">
        <f t="shared" ref="E4:E22" si="2">E3+C4</f>
        <v>46</v>
      </c>
      <c r="F4" s="5">
        <f t="shared" si="0"/>
        <v>1.6982316240262856E-3</v>
      </c>
      <c r="G4" s="6">
        <f t="shared" ref="G4:G22" si="3">D3*F4-D4*F3</f>
        <v>7.3836157566360217E-6</v>
      </c>
    </row>
    <row r="5" spans="1:7" x14ac:dyDescent="0.25">
      <c r="A5">
        <v>3</v>
      </c>
      <c r="B5" t="s">
        <v>20</v>
      </c>
      <c r="C5">
        <v>65</v>
      </c>
      <c r="D5" s="4">
        <f t="shared" si="1"/>
        <v>0.15</v>
      </c>
      <c r="E5">
        <f t="shared" si="2"/>
        <v>111</v>
      </c>
      <c r="F5" s="5">
        <f t="shared" si="0"/>
        <v>4.0979067449329939E-3</v>
      </c>
      <c r="G5" s="6">
        <f t="shared" si="3"/>
        <v>1.5505593088935656E-4</v>
      </c>
    </row>
    <row r="6" spans="1:7" x14ac:dyDescent="0.25">
      <c r="A6">
        <v>4</v>
      </c>
      <c r="B6" t="s">
        <v>36</v>
      </c>
      <c r="C6">
        <v>85</v>
      </c>
      <c r="D6" s="4">
        <f t="shared" si="1"/>
        <v>0.2</v>
      </c>
      <c r="E6">
        <f t="shared" si="2"/>
        <v>196</v>
      </c>
      <c r="F6" s="5">
        <f t="shared" si="0"/>
        <v>7.2359434415033043E-3</v>
      </c>
      <c r="G6" s="6">
        <f t="shared" si="3"/>
        <v>2.6581016723889667E-4</v>
      </c>
    </row>
    <row r="7" spans="1:7" x14ac:dyDescent="0.25">
      <c r="A7">
        <v>5</v>
      </c>
      <c r="B7" t="s">
        <v>40</v>
      </c>
      <c r="C7">
        <v>109</v>
      </c>
      <c r="D7" s="4">
        <f t="shared" si="1"/>
        <v>0.25</v>
      </c>
      <c r="E7">
        <f t="shared" si="2"/>
        <v>305</v>
      </c>
      <c r="F7" s="5">
        <f t="shared" si="0"/>
        <v>1.1260014028869938E-2</v>
      </c>
      <c r="G7" s="6">
        <f t="shared" si="3"/>
        <v>4.4301694539816174E-4</v>
      </c>
    </row>
    <row r="8" spans="1:7" x14ac:dyDescent="0.25">
      <c r="A8">
        <v>6</v>
      </c>
      <c r="B8" t="s">
        <v>2</v>
      </c>
      <c r="C8">
        <v>135</v>
      </c>
      <c r="D8" s="4">
        <f t="shared" si="1"/>
        <v>0.3</v>
      </c>
      <c r="E8">
        <f t="shared" si="2"/>
        <v>440</v>
      </c>
      <c r="F8" s="5">
        <f t="shared" si="0"/>
        <v>1.6243954664599256E-2</v>
      </c>
      <c r="G8" s="6">
        <f t="shared" si="3"/>
        <v>6.829844574888326E-4</v>
      </c>
    </row>
    <row r="9" spans="1:7" x14ac:dyDescent="0.25">
      <c r="A9">
        <v>7</v>
      </c>
      <c r="B9" t="s">
        <v>38</v>
      </c>
      <c r="C9">
        <v>232</v>
      </c>
      <c r="D9" s="4">
        <f t="shared" si="1"/>
        <v>0.35</v>
      </c>
      <c r="E9">
        <f t="shared" si="2"/>
        <v>672</v>
      </c>
      <c r="F9" s="5">
        <f t="shared" si="0"/>
        <v>2.4808948942297043E-2</v>
      </c>
      <c r="G9" s="6">
        <f t="shared" si="3"/>
        <v>1.7573005500793734E-3</v>
      </c>
    </row>
    <row r="10" spans="1:7" x14ac:dyDescent="0.25">
      <c r="A10">
        <v>8</v>
      </c>
      <c r="B10" t="s">
        <v>14</v>
      </c>
      <c r="C10">
        <v>278</v>
      </c>
      <c r="D10" s="4">
        <f t="shared" si="1"/>
        <v>0.4</v>
      </c>
      <c r="E10">
        <f t="shared" si="2"/>
        <v>950</v>
      </c>
      <c r="F10" s="5">
        <f t="shared" si="0"/>
        <v>3.5072174844021115E-2</v>
      </c>
      <c r="G10" s="6">
        <f t="shared" si="3"/>
        <v>2.3516816184885707E-3</v>
      </c>
    </row>
    <row r="11" spans="1:7" x14ac:dyDescent="0.25">
      <c r="A11">
        <v>9</v>
      </c>
      <c r="B11" t="s">
        <v>26</v>
      </c>
      <c r="C11">
        <v>310</v>
      </c>
      <c r="D11" s="4">
        <f t="shared" si="1"/>
        <v>0.45</v>
      </c>
      <c r="E11">
        <f t="shared" si="2"/>
        <v>1260</v>
      </c>
      <c r="F11" s="5">
        <f t="shared" si="0"/>
        <v>4.6516779266806953E-2</v>
      </c>
      <c r="G11" s="6">
        <f t="shared" si="3"/>
        <v>2.8242330269132795E-3</v>
      </c>
    </row>
    <row r="12" spans="1:7" x14ac:dyDescent="0.25">
      <c r="A12">
        <v>10</v>
      </c>
      <c r="B12" t="s">
        <v>30</v>
      </c>
      <c r="C12">
        <v>358</v>
      </c>
      <c r="D12" s="4">
        <f t="shared" si="1"/>
        <v>0.5</v>
      </c>
      <c r="E12">
        <f t="shared" si="2"/>
        <v>1618</v>
      </c>
      <c r="F12" s="5">
        <f t="shared" si="0"/>
        <v>5.9733451471185438E-2</v>
      </c>
      <c r="G12" s="6">
        <f t="shared" si="3"/>
        <v>3.6216635286299703E-3</v>
      </c>
    </row>
    <row r="13" spans="1:7" x14ac:dyDescent="0.25">
      <c r="A13">
        <v>11</v>
      </c>
      <c r="B13" t="s">
        <v>32</v>
      </c>
      <c r="C13">
        <v>407</v>
      </c>
      <c r="D13" s="4">
        <f t="shared" si="1"/>
        <v>0.55000000000000004</v>
      </c>
      <c r="E13">
        <f t="shared" si="2"/>
        <v>2025</v>
      </c>
      <c r="F13" s="5">
        <f t="shared" si="0"/>
        <v>7.4759109535939755E-2</v>
      </c>
      <c r="G13" s="6">
        <f t="shared" si="3"/>
        <v>4.5261564588178829E-3</v>
      </c>
    </row>
    <row r="14" spans="1:7" x14ac:dyDescent="0.25">
      <c r="A14">
        <v>12</v>
      </c>
      <c r="B14" t="s">
        <v>10</v>
      </c>
      <c r="C14">
        <v>412</v>
      </c>
      <c r="D14" s="4">
        <f t="shared" si="1"/>
        <v>0.6</v>
      </c>
      <c r="E14">
        <f t="shared" si="2"/>
        <v>2437</v>
      </c>
      <c r="F14" s="5">
        <f t="shared" si="0"/>
        <v>8.9969357994609964E-2</v>
      </c>
      <c r="G14" s="6">
        <f t="shared" si="3"/>
        <v>4.6276811754716318E-3</v>
      </c>
    </row>
    <row r="15" spans="1:7" x14ac:dyDescent="0.25">
      <c r="A15">
        <v>13</v>
      </c>
      <c r="B15" t="s">
        <v>24</v>
      </c>
      <c r="C15">
        <v>414</v>
      </c>
      <c r="D15" s="4">
        <f t="shared" si="1"/>
        <v>0.65</v>
      </c>
      <c r="E15">
        <f t="shared" si="2"/>
        <v>2851</v>
      </c>
      <c r="F15" s="5">
        <f t="shared" si="0"/>
        <v>0.10525344261084653</v>
      </c>
      <c r="G15" s="6">
        <f t="shared" si="3"/>
        <v>4.671982870011436E-3</v>
      </c>
    </row>
    <row r="16" spans="1:7" x14ac:dyDescent="0.25">
      <c r="A16">
        <v>14</v>
      </c>
      <c r="B16" t="s">
        <v>18</v>
      </c>
      <c r="C16">
        <v>811</v>
      </c>
      <c r="D16" s="4">
        <f t="shared" si="1"/>
        <v>0.7</v>
      </c>
      <c r="E16">
        <f t="shared" si="2"/>
        <v>3662</v>
      </c>
      <c r="F16" s="5">
        <f t="shared" si="0"/>
        <v>0.13519400450400562</v>
      </c>
      <c r="G16" s="6">
        <f t="shared" si="3"/>
        <v>1.4198693100011095E-2</v>
      </c>
    </row>
    <row r="17" spans="1:7" x14ac:dyDescent="0.25">
      <c r="A17">
        <v>15</v>
      </c>
      <c r="B17" t="s">
        <v>22</v>
      </c>
      <c r="C17">
        <v>893</v>
      </c>
      <c r="D17" s="4">
        <f t="shared" si="1"/>
        <v>0.75</v>
      </c>
      <c r="E17">
        <f t="shared" si="2"/>
        <v>4555</v>
      </c>
      <c r="F17" s="5">
        <f t="shared" si="0"/>
        <v>0.16816184885738547</v>
      </c>
      <c r="G17" s="6">
        <f t="shared" si="3"/>
        <v>1.6317790822165612E-2</v>
      </c>
    </row>
    <row r="18" spans="1:7" x14ac:dyDescent="0.25">
      <c r="A18">
        <v>16</v>
      </c>
      <c r="B18" t="s">
        <v>6</v>
      </c>
      <c r="C18">
        <v>1141</v>
      </c>
      <c r="D18" s="4">
        <f t="shared" si="1"/>
        <v>0.8</v>
      </c>
      <c r="E18">
        <f t="shared" si="2"/>
        <v>5696</v>
      </c>
      <c r="F18" s="5">
        <f t="shared" si="0"/>
        <v>0.21028537674899397</v>
      </c>
      <c r="G18" s="6">
        <f t="shared" si="3"/>
        <v>2.3184553475837116E-2</v>
      </c>
    </row>
    <row r="19" spans="1:7" x14ac:dyDescent="0.25">
      <c r="A19">
        <v>17</v>
      </c>
      <c r="B19" t="s">
        <v>12</v>
      </c>
      <c r="C19">
        <v>1408</v>
      </c>
      <c r="D19" s="4">
        <f t="shared" si="1"/>
        <v>0.85</v>
      </c>
      <c r="E19">
        <f t="shared" si="2"/>
        <v>7104</v>
      </c>
      <c r="F19" s="5">
        <f t="shared" si="0"/>
        <v>0.26226603167571161</v>
      </c>
      <c r="G19" s="6">
        <f t="shared" si="3"/>
        <v>3.1070255103924443E-2</v>
      </c>
    </row>
    <row r="20" spans="1:7" x14ac:dyDescent="0.25">
      <c r="A20">
        <v>18</v>
      </c>
      <c r="B20" t="s">
        <v>4</v>
      </c>
      <c r="C20">
        <v>2936</v>
      </c>
      <c r="D20" s="4">
        <f t="shared" si="1"/>
        <v>0.9</v>
      </c>
      <c r="E20">
        <f t="shared" si="2"/>
        <v>10040</v>
      </c>
      <c r="F20" s="5">
        <f t="shared" si="0"/>
        <v>0.37065751098312844</v>
      </c>
      <c r="G20" s="6">
        <f t="shared" si="3"/>
        <v>7.9019455827518709E-2</v>
      </c>
    </row>
    <row r="21" spans="1:7" x14ac:dyDescent="0.25">
      <c r="A21">
        <v>19</v>
      </c>
      <c r="B21" t="s">
        <v>16</v>
      </c>
      <c r="C21">
        <v>3472</v>
      </c>
      <c r="D21" s="4">
        <f t="shared" si="1"/>
        <v>0.95</v>
      </c>
      <c r="E21">
        <f t="shared" si="2"/>
        <v>13512</v>
      </c>
      <c r="F21" s="5">
        <f t="shared" si="0"/>
        <v>0.49883708051832981</v>
      </c>
      <c r="G21" s="6">
        <f t="shared" si="3"/>
        <v>9.682873703252487E-2</v>
      </c>
    </row>
    <row r="22" spans="1:7" x14ac:dyDescent="0.25">
      <c r="A22">
        <v>20</v>
      </c>
      <c r="B22" t="s">
        <v>8</v>
      </c>
      <c r="C22">
        <v>13575</v>
      </c>
      <c r="D22" s="4">
        <f t="shared" si="1"/>
        <v>1</v>
      </c>
      <c r="E22">
        <f t="shared" si="2"/>
        <v>27087</v>
      </c>
      <c r="F22" s="5">
        <f t="shared" si="0"/>
        <v>1</v>
      </c>
      <c r="G22" s="6">
        <f t="shared" si="3"/>
        <v>0.45116291948167014</v>
      </c>
    </row>
    <row r="23" spans="1:7" x14ac:dyDescent="0.25">
      <c r="C23">
        <f>SUM(C3:C22)</f>
        <v>27087</v>
      </c>
      <c r="D23" s="4">
        <v>0</v>
      </c>
      <c r="F23" s="4">
        <v>0</v>
      </c>
      <c r="G23" s="6">
        <f>SUM(G3:G22)</f>
        <v>0.73771735518883608</v>
      </c>
    </row>
    <row r="24" spans="1:7" x14ac:dyDescent="0.25">
      <c r="G24" s="5">
        <f>ROUND(G23,3)</f>
        <v>0.73799999999999999</v>
      </c>
    </row>
    <row r="25" spans="1:7" x14ac:dyDescent="0.25">
      <c r="A25">
        <v>0</v>
      </c>
      <c r="B25">
        <v>0</v>
      </c>
      <c r="D25" t="s">
        <v>45</v>
      </c>
      <c r="G25">
        <f>G24*100</f>
        <v>73.8</v>
      </c>
    </row>
    <row r="26" spans="1:7" x14ac:dyDescent="0.25">
      <c r="A26">
        <v>1</v>
      </c>
      <c r="B26">
        <v>1</v>
      </c>
      <c r="D26" t="s">
        <v>58</v>
      </c>
      <c r="G26" t="str">
        <f>CONCATENATE(G25,"%")</f>
        <v>73.8%</v>
      </c>
    </row>
    <row r="27" spans="1:7" x14ac:dyDescent="0.25">
      <c r="A27" t="str">
        <f>CONCATENATE(D25," - ",D26)</f>
        <v>Италия - Deaths на регионите</v>
      </c>
    </row>
    <row r="28" spans="1:7" x14ac:dyDescent="0.25">
      <c r="A28" t="str">
        <f>CONCATENATE(A27," - Gini = ",G26)</f>
        <v>Италия - Deaths на регионите - Gini = 73.8%</v>
      </c>
    </row>
  </sheetData>
  <pageMargins left="0.7" right="0.7" top="0.75" bottom="0.75" header="0.3" footer="0.3"/>
  <pageSetup orientation="portrait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workbookViewId="0">
      <selection activeCell="O2" sqref="O2"/>
    </sheetView>
  </sheetViews>
  <sheetFormatPr defaultRowHeight="15" x14ac:dyDescent="0.25"/>
  <cols>
    <col min="6" max="6" width="10" customWidth="1"/>
  </cols>
  <sheetData>
    <row r="2" spans="1:7" x14ac:dyDescent="0.25">
      <c r="D2">
        <v>0</v>
      </c>
      <c r="E2">
        <v>0</v>
      </c>
      <c r="F2" s="5">
        <f>E2/$E$22</f>
        <v>0</v>
      </c>
    </row>
    <row r="3" spans="1:7" x14ac:dyDescent="0.25">
      <c r="A3">
        <v>1</v>
      </c>
      <c r="B3" t="s">
        <v>28</v>
      </c>
      <c r="C3">
        <v>81</v>
      </c>
      <c r="D3" s="4">
        <f>A3/20</f>
        <v>0.05</v>
      </c>
      <c r="E3">
        <f>E2+C3</f>
        <v>81</v>
      </c>
      <c r="F3" s="5">
        <f t="shared" ref="F3:F22" si="0">E3/$E$22</f>
        <v>1.1977818853974123E-3</v>
      </c>
      <c r="G3" s="6">
        <f>D2*F3-D3*F2</f>
        <v>0</v>
      </c>
    </row>
    <row r="4" spans="1:7" x14ac:dyDescent="0.25">
      <c r="A4">
        <v>2</v>
      </c>
      <c r="B4" t="s">
        <v>34</v>
      </c>
      <c r="C4">
        <v>136</v>
      </c>
      <c r="D4" s="4">
        <f t="shared" ref="D4:D22" si="1">A4/20</f>
        <v>0.1</v>
      </c>
      <c r="E4">
        <f t="shared" ref="E4:E22" si="2">E3+C4</f>
        <v>217</v>
      </c>
      <c r="F4" s="5">
        <f t="shared" si="0"/>
        <v>3.2088724584103511E-3</v>
      </c>
      <c r="G4" s="6">
        <f t="shared" ref="G4:G22" si="3">D3*F4-D4*F3</f>
        <v>4.0665434380776335E-5</v>
      </c>
    </row>
    <row r="5" spans="1:7" x14ac:dyDescent="0.25">
      <c r="A5">
        <v>3</v>
      </c>
      <c r="B5" t="s">
        <v>36</v>
      </c>
      <c r="C5">
        <v>248</v>
      </c>
      <c r="D5" s="4">
        <f t="shared" si="1"/>
        <v>0.15</v>
      </c>
      <c r="E5">
        <f t="shared" si="2"/>
        <v>465</v>
      </c>
      <c r="F5" s="5">
        <f t="shared" si="0"/>
        <v>6.876155268022181E-3</v>
      </c>
      <c r="G5" s="6">
        <f t="shared" si="3"/>
        <v>2.0628465804066546E-4</v>
      </c>
    </row>
    <row r="6" spans="1:7" x14ac:dyDescent="0.25">
      <c r="A6">
        <v>4</v>
      </c>
      <c r="B6" t="s">
        <v>40</v>
      </c>
      <c r="C6">
        <v>404</v>
      </c>
      <c r="D6" s="4">
        <f t="shared" si="1"/>
        <v>0.2</v>
      </c>
      <c r="E6">
        <f t="shared" si="2"/>
        <v>869</v>
      </c>
      <c r="F6" s="5">
        <f t="shared" si="0"/>
        <v>1.2850277264325324E-2</v>
      </c>
      <c r="G6" s="6">
        <f t="shared" si="3"/>
        <v>5.5231053604436241E-4</v>
      </c>
    </row>
    <row r="7" spans="1:7" x14ac:dyDescent="0.25">
      <c r="A7">
        <v>5</v>
      </c>
      <c r="B7" t="s">
        <v>26</v>
      </c>
      <c r="C7">
        <v>599</v>
      </c>
      <c r="D7" s="4">
        <f t="shared" si="1"/>
        <v>0.25</v>
      </c>
      <c r="E7">
        <f t="shared" si="2"/>
        <v>1468</v>
      </c>
      <c r="F7" s="5">
        <f t="shared" si="0"/>
        <v>2.1707948243992605E-2</v>
      </c>
      <c r="G7" s="6">
        <f t="shared" si="3"/>
        <v>1.1290203327171898E-3</v>
      </c>
    </row>
    <row r="8" spans="1:7" x14ac:dyDescent="0.25">
      <c r="A8">
        <v>6</v>
      </c>
      <c r="B8" t="s">
        <v>32</v>
      </c>
      <c r="C8">
        <v>654</v>
      </c>
      <c r="D8" s="4">
        <f t="shared" si="1"/>
        <v>0.3</v>
      </c>
      <c r="E8">
        <f t="shared" si="2"/>
        <v>2122</v>
      </c>
      <c r="F8" s="5">
        <f t="shared" si="0"/>
        <v>3.1378927911275417E-2</v>
      </c>
      <c r="G8" s="6">
        <f t="shared" si="3"/>
        <v>1.3323475046210726E-3</v>
      </c>
    </row>
    <row r="9" spans="1:7" x14ac:dyDescent="0.25">
      <c r="A9">
        <v>7</v>
      </c>
      <c r="B9" t="s">
        <v>38</v>
      </c>
      <c r="C9">
        <v>745</v>
      </c>
      <c r="D9" s="4">
        <f t="shared" si="1"/>
        <v>0.35</v>
      </c>
      <c r="E9">
        <f t="shared" si="2"/>
        <v>2867</v>
      </c>
      <c r="F9" s="5">
        <f t="shared" si="0"/>
        <v>4.2395563770794821E-2</v>
      </c>
      <c r="G9" s="6">
        <f t="shared" si="3"/>
        <v>1.7360443622920496E-3</v>
      </c>
    </row>
    <row r="10" spans="1:7" x14ac:dyDescent="0.25">
      <c r="A10">
        <v>8</v>
      </c>
      <c r="B10" t="s">
        <v>2</v>
      </c>
      <c r="C10">
        <v>775</v>
      </c>
      <c r="D10" s="4">
        <f t="shared" si="1"/>
        <v>0.4</v>
      </c>
      <c r="E10">
        <f t="shared" si="2"/>
        <v>3642</v>
      </c>
      <c r="F10" s="5">
        <f t="shared" si="0"/>
        <v>5.3855822550831794E-2</v>
      </c>
      <c r="G10" s="6">
        <f t="shared" si="3"/>
        <v>1.8913123844731955E-3</v>
      </c>
    </row>
    <row r="11" spans="1:7" x14ac:dyDescent="0.25">
      <c r="A11">
        <v>9</v>
      </c>
      <c r="B11" t="s">
        <v>20</v>
      </c>
      <c r="C11">
        <v>1039</v>
      </c>
      <c r="D11" s="4">
        <f t="shared" si="1"/>
        <v>0.45</v>
      </c>
      <c r="E11">
        <f t="shared" si="2"/>
        <v>4681</v>
      </c>
      <c r="F11" s="5">
        <f t="shared" si="0"/>
        <v>6.921996303142329E-2</v>
      </c>
      <c r="G11" s="6">
        <f t="shared" si="3"/>
        <v>3.4528650646950092E-3</v>
      </c>
    </row>
    <row r="12" spans="1:7" x14ac:dyDescent="0.25">
      <c r="A12">
        <v>10</v>
      </c>
      <c r="B12" t="s">
        <v>30</v>
      </c>
      <c r="C12">
        <v>1220</v>
      </c>
      <c r="D12" s="4">
        <f t="shared" si="1"/>
        <v>0.5</v>
      </c>
      <c r="E12">
        <f t="shared" si="2"/>
        <v>5901</v>
      </c>
      <c r="F12" s="5">
        <f t="shared" si="0"/>
        <v>8.7260628465804069E-2</v>
      </c>
      <c r="G12" s="6">
        <f t="shared" si="3"/>
        <v>4.6573012939001845E-3</v>
      </c>
    </row>
    <row r="13" spans="1:7" x14ac:dyDescent="0.25">
      <c r="A13">
        <v>11</v>
      </c>
      <c r="B13" t="s">
        <v>14</v>
      </c>
      <c r="C13">
        <v>1478</v>
      </c>
      <c r="D13" s="4">
        <f t="shared" si="1"/>
        <v>0.55000000000000004</v>
      </c>
      <c r="E13">
        <f t="shared" si="2"/>
        <v>7379</v>
      </c>
      <c r="F13" s="5">
        <f t="shared" si="0"/>
        <v>0.10911645101663586</v>
      </c>
      <c r="G13" s="6">
        <f t="shared" si="3"/>
        <v>6.5648798521256921E-3</v>
      </c>
    </row>
    <row r="14" spans="1:7" x14ac:dyDescent="0.25">
      <c r="A14">
        <v>12</v>
      </c>
      <c r="B14" t="s">
        <v>24</v>
      </c>
      <c r="C14">
        <v>1491</v>
      </c>
      <c r="D14" s="4">
        <f t="shared" si="1"/>
        <v>0.6</v>
      </c>
      <c r="E14">
        <f t="shared" si="2"/>
        <v>8870</v>
      </c>
      <c r="F14" s="5">
        <f t="shared" si="0"/>
        <v>0.13116451016635861</v>
      </c>
      <c r="G14" s="6">
        <f t="shared" si="3"/>
        <v>6.6706099815157238E-3</v>
      </c>
    </row>
    <row r="15" spans="1:7" x14ac:dyDescent="0.25">
      <c r="A15">
        <v>13</v>
      </c>
      <c r="B15" t="s">
        <v>22</v>
      </c>
      <c r="C15">
        <v>1948</v>
      </c>
      <c r="D15" s="4">
        <f t="shared" si="1"/>
        <v>0.65</v>
      </c>
      <c r="E15">
        <f t="shared" si="2"/>
        <v>10818</v>
      </c>
      <c r="F15" s="5">
        <f t="shared" si="0"/>
        <v>0.15997042513863216</v>
      </c>
      <c r="G15" s="6">
        <f t="shared" si="3"/>
        <v>1.0725323475046206E-2</v>
      </c>
    </row>
    <row r="16" spans="1:7" x14ac:dyDescent="0.25">
      <c r="A16">
        <v>14</v>
      </c>
      <c r="B16" t="s">
        <v>10</v>
      </c>
      <c r="C16">
        <v>2048</v>
      </c>
      <c r="D16" s="4">
        <f t="shared" si="1"/>
        <v>0.7</v>
      </c>
      <c r="E16">
        <f t="shared" si="2"/>
        <v>12866</v>
      </c>
      <c r="F16" s="5">
        <f t="shared" si="0"/>
        <v>0.1902550831792976</v>
      </c>
      <c r="G16" s="6">
        <f t="shared" si="3"/>
        <v>1.1686506469500937E-2</v>
      </c>
    </row>
    <row r="17" spans="1:7" x14ac:dyDescent="0.25">
      <c r="A17">
        <v>15</v>
      </c>
      <c r="B17" t="s">
        <v>18</v>
      </c>
      <c r="C17">
        <v>2524</v>
      </c>
      <c r="D17" s="4">
        <f t="shared" si="1"/>
        <v>0.75</v>
      </c>
      <c r="E17">
        <f t="shared" si="2"/>
        <v>15390</v>
      </c>
      <c r="F17" s="5">
        <f t="shared" si="0"/>
        <v>0.22757855822550832</v>
      </c>
      <c r="G17" s="6">
        <f t="shared" si="3"/>
        <v>1.6613678373382623E-2</v>
      </c>
    </row>
    <row r="18" spans="1:7" x14ac:dyDescent="0.25">
      <c r="A18">
        <v>16</v>
      </c>
      <c r="B18" t="s">
        <v>6</v>
      </c>
      <c r="C18">
        <v>3060</v>
      </c>
      <c r="D18" s="4">
        <f t="shared" si="1"/>
        <v>0.8</v>
      </c>
      <c r="E18">
        <f t="shared" si="2"/>
        <v>18450</v>
      </c>
      <c r="F18" s="5">
        <f t="shared" si="0"/>
        <v>0.27282809611829945</v>
      </c>
      <c r="G18" s="6">
        <f t="shared" si="3"/>
        <v>2.2558225508317931E-2</v>
      </c>
    </row>
    <row r="19" spans="1:7" x14ac:dyDescent="0.25">
      <c r="A19">
        <v>17</v>
      </c>
      <c r="B19" t="s">
        <v>4</v>
      </c>
      <c r="C19">
        <v>7008</v>
      </c>
      <c r="D19" s="4">
        <f t="shared" si="1"/>
        <v>0.85</v>
      </c>
      <c r="E19">
        <f t="shared" si="2"/>
        <v>25458</v>
      </c>
      <c r="F19" s="5">
        <f t="shared" si="0"/>
        <v>0.37645841035120148</v>
      </c>
      <c r="G19" s="6">
        <f t="shared" si="3"/>
        <v>6.9262846580406684E-2</v>
      </c>
    </row>
    <row r="20" spans="1:7" x14ac:dyDescent="0.25">
      <c r="A20">
        <v>18</v>
      </c>
      <c r="B20" t="s">
        <v>12</v>
      </c>
      <c r="C20">
        <v>7699</v>
      </c>
      <c r="D20" s="4">
        <f t="shared" si="1"/>
        <v>0.9</v>
      </c>
      <c r="E20">
        <f t="shared" si="2"/>
        <v>33157</v>
      </c>
      <c r="F20" s="5">
        <f t="shared" si="0"/>
        <v>0.49030683918669132</v>
      </c>
      <c r="G20" s="6">
        <f t="shared" si="3"/>
        <v>7.7948243992606303E-2</v>
      </c>
    </row>
    <row r="21" spans="1:7" x14ac:dyDescent="0.25">
      <c r="A21">
        <v>19</v>
      </c>
      <c r="B21" t="s">
        <v>16</v>
      </c>
      <c r="C21">
        <v>9439</v>
      </c>
      <c r="D21" s="4">
        <f t="shared" si="1"/>
        <v>0.95</v>
      </c>
      <c r="E21">
        <f t="shared" si="2"/>
        <v>42596</v>
      </c>
      <c r="F21" s="5">
        <f t="shared" si="0"/>
        <v>0.62988539741219962</v>
      </c>
      <c r="G21" s="6">
        <f t="shared" si="3"/>
        <v>0.10110536044362289</v>
      </c>
    </row>
    <row r="22" spans="1:7" x14ac:dyDescent="0.25">
      <c r="A22">
        <v>20</v>
      </c>
      <c r="B22" t="s">
        <v>8</v>
      </c>
      <c r="C22">
        <v>25029</v>
      </c>
      <c r="D22" s="4">
        <f t="shared" si="1"/>
        <v>1</v>
      </c>
      <c r="E22">
        <f t="shared" si="2"/>
        <v>67625</v>
      </c>
      <c r="F22" s="5">
        <f t="shared" si="0"/>
        <v>1</v>
      </c>
      <c r="G22" s="6">
        <f t="shared" si="3"/>
        <v>0.32011460258780033</v>
      </c>
    </row>
    <row r="23" spans="1:7" x14ac:dyDescent="0.25">
      <c r="C23">
        <f>SUM(C3:C22)</f>
        <v>67625</v>
      </c>
      <c r="D23" s="4">
        <v>0</v>
      </c>
      <c r="F23" s="4">
        <v>0</v>
      </c>
      <c r="G23" s="6">
        <f>SUM(G3:G22)</f>
        <v>0.65824842883548984</v>
      </c>
    </row>
    <row r="24" spans="1:7" x14ac:dyDescent="0.25">
      <c r="G24" s="5">
        <f>ROUND(G23,3)</f>
        <v>0.65800000000000003</v>
      </c>
    </row>
    <row r="25" spans="1:7" x14ac:dyDescent="0.25">
      <c r="A25">
        <v>0</v>
      </c>
      <c r="B25">
        <v>0</v>
      </c>
      <c r="D25" t="s">
        <v>45</v>
      </c>
      <c r="G25">
        <f>G24*100</f>
        <v>65.8</v>
      </c>
    </row>
    <row r="26" spans="1:7" x14ac:dyDescent="0.25">
      <c r="A26">
        <v>1</v>
      </c>
      <c r="B26">
        <v>1</v>
      </c>
      <c r="D26" t="s">
        <v>59</v>
      </c>
      <c r="G26" t="str">
        <f>CONCATENATE(G25,"%")</f>
        <v>65.8%</v>
      </c>
    </row>
    <row r="27" spans="1:7" x14ac:dyDescent="0.25">
      <c r="A27" t="str">
        <f>CONCATENATE(D25," - ",D26)</f>
        <v>Италия - Recovered на регионите</v>
      </c>
    </row>
    <row r="28" spans="1:7" x14ac:dyDescent="0.25">
      <c r="A28" t="str">
        <f>CONCATENATE(A27," - Gini = ",G26)</f>
        <v>Италия - Recovered на регионите - Gini = 65.8%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E2" sqref="E2:E11"/>
    </sheetView>
  </sheetViews>
  <sheetFormatPr defaultRowHeight="15" x14ac:dyDescent="0.25"/>
  <sheetData>
    <row r="1" spans="2:10" x14ac:dyDescent="0.25">
      <c r="E1" t="s">
        <v>100</v>
      </c>
      <c r="F1" t="s">
        <v>101</v>
      </c>
      <c r="G1" t="s">
        <v>102</v>
      </c>
      <c r="H1" t="s">
        <v>103</v>
      </c>
      <c r="I1" t="s">
        <v>112</v>
      </c>
      <c r="J1" t="s">
        <v>115</v>
      </c>
    </row>
    <row r="2" spans="2:10" x14ac:dyDescent="0.25">
      <c r="B2">
        <v>0</v>
      </c>
      <c r="C2">
        <v>10</v>
      </c>
      <c r="D2" t="str">
        <f>CONCATENATE("[",B2,";",C2,")")</f>
        <v>[0;10)</v>
      </c>
      <c r="E2">
        <v>0</v>
      </c>
      <c r="F2">
        <f>0.5*(B2+C2)</f>
        <v>5</v>
      </c>
      <c r="G2">
        <f>E2*F2</f>
        <v>0</v>
      </c>
      <c r="H2">
        <f>E2*($F$13-F2)^2</f>
        <v>0</v>
      </c>
    </row>
    <row r="3" spans="2:10" x14ac:dyDescent="0.25">
      <c r="B3">
        <v>10</v>
      </c>
      <c r="C3">
        <v>20</v>
      </c>
      <c r="D3" t="str">
        <f t="shared" ref="D3:D11" si="0">CONCATENATE("[",B3,";",C3,")")</f>
        <v>[10;20)</v>
      </c>
      <c r="E3">
        <v>0</v>
      </c>
      <c r="F3">
        <f t="shared" ref="F3:F11" si="1">0.5*(B3+C3)</f>
        <v>15</v>
      </c>
      <c r="G3">
        <f t="shared" ref="G3:G11" si="2">E3*F3</f>
        <v>0</v>
      </c>
      <c r="H3">
        <f t="shared" ref="H3:H11" si="3">E3*($F$13-F3)^2</f>
        <v>0</v>
      </c>
    </row>
    <row r="4" spans="2:10" x14ac:dyDescent="0.25">
      <c r="B4">
        <v>20</v>
      </c>
      <c r="C4">
        <v>30</v>
      </c>
      <c r="D4" t="str">
        <f t="shared" si="0"/>
        <v>[20;30)</v>
      </c>
      <c r="E4">
        <v>2</v>
      </c>
      <c r="F4">
        <f t="shared" si="1"/>
        <v>25</v>
      </c>
      <c r="G4">
        <f t="shared" si="2"/>
        <v>50</v>
      </c>
      <c r="H4">
        <f t="shared" si="3"/>
        <v>5745.3722992513049</v>
      </c>
      <c r="I4">
        <v>1</v>
      </c>
      <c r="J4">
        <v>1</v>
      </c>
    </row>
    <row r="5" spans="2:10" x14ac:dyDescent="0.25">
      <c r="B5">
        <v>30</v>
      </c>
      <c r="C5">
        <v>40</v>
      </c>
      <c r="D5" t="str">
        <f t="shared" si="0"/>
        <v>[30;40)</v>
      </c>
      <c r="E5">
        <v>20</v>
      </c>
      <c r="F5">
        <f t="shared" si="1"/>
        <v>35</v>
      </c>
      <c r="G5">
        <f t="shared" si="2"/>
        <v>700</v>
      </c>
      <c r="H5">
        <f t="shared" si="3"/>
        <v>38014.744846619426</v>
      </c>
      <c r="I5">
        <v>6</v>
      </c>
      <c r="J5">
        <f>E5-I5</f>
        <v>14</v>
      </c>
    </row>
    <row r="6" spans="2:10" x14ac:dyDescent="0.25">
      <c r="B6">
        <v>40</v>
      </c>
      <c r="C6">
        <v>50</v>
      </c>
      <c r="D6" t="str">
        <f t="shared" si="0"/>
        <v>[40;50)</v>
      </c>
      <c r="E6">
        <v>89</v>
      </c>
      <c r="F6">
        <f t="shared" si="1"/>
        <v>45</v>
      </c>
      <c r="G6">
        <f t="shared" si="2"/>
        <v>4005</v>
      </c>
      <c r="H6">
        <f t="shared" si="3"/>
        <v>100462.1618182298</v>
      </c>
      <c r="I6">
        <v>20</v>
      </c>
      <c r="J6">
        <f t="shared" ref="J6:J11" si="4">E6-I6</f>
        <v>69</v>
      </c>
    </row>
    <row r="7" spans="2:10" x14ac:dyDescent="0.25">
      <c r="B7">
        <v>50</v>
      </c>
      <c r="C7">
        <v>60</v>
      </c>
      <c r="D7" t="str">
        <f t="shared" si="0"/>
        <v>[50;60)</v>
      </c>
      <c r="E7">
        <v>369</v>
      </c>
      <c r="F7">
        <f t="shared" si="1"/>
        <v>55</v>
      </c>
      <c r="G7">
        <f t="shared" si="2"/>
        <v>20295</v>
      </c>
      <c r="H7">
        <f t="shared" si="3"/>
        <v>205473.74883665366</v>
      </c>
      <c r="I7">
        <v>80</v>
      </c>
      <c r="J7">
        <f t="shared" si="4"/>
        <v>289</v>
      </c>
    </row>
    <row r="8" spans="2:10" x14ac:dyDescent="0.25">
      <c r="B8">
        <v>60</v>
      </c>
      <c r="C8">
        <v>70</v>
      </c>
      <c r="D8" t="str">
        <f t="shared" si="0"/>
        <v>[60;70)</v>
      </c>
      <c r="E8">
        <v>1162</v>
      </c>
      <c r="F8">
        <f t="shared" si="1"/>
        <v>65</v>
      </c>
      <c r="G8">
        <f t="shared" si="2"/>
        <v>75530</v>
      </c>
      <c r="H8">
        <f t="shared" si="3"/>
        <v>214842.78475932998</v>
      </c>
      <c r="I8">
        <v>500</v>
      </c>
      <c r="J8">
        <f t="shared" si="4"/>
        <v>662</v>
      </c>
    </row>
    <row r="9" spans="2:10" x14ac:dyDescent="0.25">
      <c r="B9">
        <v>70</v>
      </c>
      <c r="C9">
        <v>80</v>
      </c>
      <c r="D9" t="str">
        <f t="shared" si="0"/>
        <v>[70;80)</v>
      </c>
      <c r="E9">
        <v>3456</v>
      </c>
      <c r="F9">
        <f t="shared" si="1"/>
        <v>75</v>
      </c>
      <c r="G9">
        <f t="shared" si="2"/>
        <v>259200</v>
      </c>
      <c r="H9">
        <f t="shared" si="3"/>
        <v>44726.215054164073</v>
      </c>
      <c r="I9">
        <v>760</v>
      </c>
      <c r="J9">
        <f t="shared" si="4"/>
        <v>2696</v>
      </c>
    </row>
    <row r="10" spans="2:10" x14ac:dyDescent="0.25">
      <c r="B10">
        <v>80</v>
      </c>
      <c r="C10">
        <v>90</v>
      </c>
      <c r="D10" t="str">
        <f t="shared" si="0"/>
        <v>[80;90)</v>
      </c>
      <c r="E10">
        <v>3984</v>
      </c>
      <c r="F10">
        <f t="shared" si="1"/>
        <v>85</v>
      </c>
      <c r="G10">
        <f t="shared" si="2"/>
        <v>338640</v>
      </c>
      <c r="H10">
        <f t="shared" si="3"/>
        <v>163314.94013654062</v>
      </c>
      <c r="I10">
        <v>1400</v>
      </c>
      <c r="J10">
        <f t="shared" si="4"/>
        <v>2584</v>
      </c>
    </row>
    <row r="11" spans="2:10" x14ac:dyDescent="0.25">
      <c r="B11">
        <v>90</v>
      </c>
      <c r="C11">
        <v>100</v>
      </c>
      <c r="D11" t="str">
        <f t="shared" si="0"/>
        <v>[90;100)</v>
      </c>
      <c r="E11">
        <v>939</v>
      </c>
      <c r="F11">
        <f t="shared" si="1"/>
        <v>95</v>
      </c>
      <c r="G11">
        <f t="shared" si="2"/>
        <v>89205</v>
      </c>
      <c r="H11">
        <f t="shared" si="3"/>
        <v>252632.12685054832</v>
      </c>
      <c r="I11">
        <v>550</v>
      </c>
      <c r="J11">
        <f t="shared" si="4"/>
        <v>389</v>
      </c>
    </row>
    <row r="12" spans="2:10" x14ac:dyDescent="0.25">
      <c r="E12">
        <f>SUM(E2:E11)</f>
        <v>10021</v>
      </c>
      <c r="G12">
        <f>SUM(G2:G11)</f>
        <v>787625</v>
      </c>
      <c r="H12">
        <f>SUM(H2:H11)</f>
        <v>1025212.0946013372</v>
      </c>
    </row>
    <row r="13" spans="2:10" x14ac:dyDescent="0.25">
      <c r="E13" t="s">
        <v>113</v>
      </c>
      <c r="F13">
        <f>G12/E12</f>
        <v>78.597445364734057</v>
      </c>
      <c r="G13" t="s">
        <v>114</v>
      </c>
      <c r="H13">
        <f>SQRT(H12/E12)</f>
        <v>10.114660947918219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4"/>
  <sheetViews>
    <sheetView topLeftCell="A7" workbookViewId="0">
      <selection activeCell="D21" sqref="D21:D30"/>
    </sheetView>
  </sheetViews>
  <sheetFormatPr defaultRowHeight="15" x14ac:dyDescent="0.25"/>
  <cols>
    <col min="7" max="7" width="12" bestFit="1" customWidth="1"/>
    <col min="13" max="13" width="9.5703125" bestFit="1" customWidth="1"/>
  </cols>
  <sheetData>
    <row r="2" spans="2:8" ht="15.75" thickBot="1" x14ac:dyDescent="0.3"/>
    <row r="3" spans="2:8" ht="15.75" thickBot="1" x14ac:dyDescent="0.3">
      <c r="B3" s="20" t="s">
        <v>78</v>
      </c>
      <c r="C3" s="21"/>
      <c r="D3" s="24" t="s">
        <v>50</v>
      </c>
      <c r="E3" s="25"/>
      <c r="F3" s="24" t="s">
        <v>51</v>
      </c>
      <c r="G3" s="25"/>
      <c r="H3" s="10" t="s">
        <v>79</v>
      </c>
    </row>
    <row r="4" spans="2:8" ht="15.75" thickBot="1" x14ac:dyDescent="0.3">
      <c r="B4" s="22"/>
      <c r="C4" s="23"/>
      <c r="D4" s="12" t="s">
        <v>81</v>
      </c>
      <c r="E4" s="12" t="s">
        <v>80</v>
      </c>
      <c r="F4" s="12" t="s">
        <v>81</v>
      </c>
      <c r="G4" s="12" t="s">
        <v>80</v>
      </c>
      <c r="H4" s="11" t="s">
        <v>80</v>
      </c>
    </row>
    <row r="5" spans="2:8" ht="15.75" thickBot="1" x14ac:dyDescent="0.3">
      <c r="B5" s="24" t="s">
        <v>82</v>
      </c>
      <c r="C5" s="25"/>
      <c r="D5" s="13">
        <v>94312</v>
      </c>
      <c r="E5" s="13">
        <v>100</v>
      </c>
      <c r="F5" s="13">
        <v>10026</v>
      </c>
      <c r="G5" s="13">
        <v>100</v>
      </c>
      <c r="H5" s="13">
        <v>10.6</v>
      </c>
    </row>
    <row r="6" spans="2:8" ht="15.75" thickBot="1" x14ac:dyDescent="0.3">
      <c r="B6" s="17" t="s">
        <v>83</v>
      </c>
      <c r="C6" s="12" t="s">
        <v>84</v>
      </c>
      <c r="D6" s="14">
        <v>52206</v>
      </c>
      <c r="E6" s="14">
        <v>57</v>
      </c>
      <c r="F6" s="14">
        <v>6930</v>
      </c>
      <c r="G6" s="14">
        <v>69.099999999999994</v>
      </c>
      <c r="H6" s="14">
        <v>13.3</v>
      </c>
    </row>
    <row r="7" spans="2:8" ht="15.75" thickBot="1" x14ac:dyDescent="0.3">
      <c r="B7" s="19"/>
      <c r="C7" s="12" t="s">
        <v>85</v>
      </c>
      <c r="D7" s="14">
        <v>41549</v>
      </c>
      <c r="E7" s="14">
        <v>43</v>
      </c>
      <c r="F7" s="14">
        <v>3083</v>
      </c>
      <c r="G7" s="14">
        <v>30.8</v>
      </c>
      <c r="H7" s="14">
        <v>7.4</v>
      </c>
    </row>
    <row r="8" spans="2:8" ht="26.25" thickBot="1" x14ac:dyDescent="0.3">
      <c r="B8" s="17" t="s">
        <v>86</v>
      </c>
      <c r="C8" s="12" t="s">
        <v>87</v>
      </c>
      <c r="D8" s="14">
        <v>3573</v>
      </c>
      <c r="E8" s="14">
        <v>3.8</v>
      </c>
      <c r="F8" s="14">
        <v>939</v>
      </c>
      <c r="G8" s="14">
        <v>9.4</v>
      </c>
      <c r="H8" s="14">
        <v>26.3</v>
      </c>
    </row>
    <row r="9" spans="2:8" ht="15.75" thickBot="1" x14ac:dyDescent="0.3">
      <c r="B9" s="18"/>
      <c r="C9" s="12" t="s">
        <v>88</v>
      </c>
      <c r="D9" s="14">
        <v>14186</v>
      </c>
      <c r="E9" s="14">
        <v>15</v>
      </c>
      <c r="F9" s="14">
        <v>3984</v>
      </c>
      <c r="G9" s="14">
        <v>39.700000000000003</v>
      </c>
      <c r="H9" s="14">
        <v>28.1</v>
      </c>
    </row>
    <row r="10" spans="2:8" ht="15.75" thickBot="1" x14ac:dyDescent="0.3">
      <c r="B10" s="18"/>
      <c r="C10" s="12" t="s">
        <v>89</v>
      </c>
      <c r="D10" s="14">
        <v>17464</v>
      </c>
      <c r="E10" s="14">
        <v>18.5</v>
      </c>
      <c r="F10" s="14">
        <v>3456</v>
      </c>
      <c r="G10" s="14">
        <v>34.5</v>
      </c>
      <c r="H10" s="14">
        <v>19.8</v>
      </c>
    </row>
    <row r="11" spans="2:8" ht="15.75" thickBot="1" x14ac:dyDescent="0.3">
      <c r="B11" s="18"/>
      <c r="C11" s="12" t="s">
        <v>90</v>
      </c>
      <c r="D11" s="14">
        <v>16395</v>
      </c>
      <c r="E11" s="14">
        <v>17.399999999999999</v>
      </c>
      <c r="F11" s="14">
        <v>1162</v>
      </c>
      <c r="G11" s="14">
        <v>11.6</v>
      </c>
      <c r="H11" s="14">
        <v>7.1</v>
      </c>
    </row>
    <row r="12" spans="2:8" ht="15.75" thickBot="1" x14ac:dyDescent="0.3">
      <c r="B12" s="18"/>
      <c r="C12" s="12" t="s">
        <v>91</v>
      </c>
      <c r="D12" s="14">
        <v>18678</v>
      </c>
      <c r="E12" s="14">
        <v>19.8</v>
      </c>
      <c r="F12" s="14">
        <v>369</v>
      </c>
      <c r="G12" s="14">
        <v>3.7</v>
      </c>
      <c r="H12" s="14">
        <v>2</v>
      </c>
    </row>
    <row r="13" spans="2:8" ht="15.75" thickBot="1" x14ac:dyDescent="0.3">
      <c r="B13" s="18"/>
      <c r="C13" s="12" t="s">
        <v>92</v>
      </c>
      <c r="D13" s="14">
        <v>12084</v>
      </c>
      <c r="E13" s="14">
        <v>12.8</v>
      </c>
      <c r="F13" s="14">
        <v>89</v>
      </c>
      <c r="G13" s="14">
        <v>0.9</v>
      </c>
      <c r="H13" s="14">
        <v>0.7</v>
      </c>
    </row>
    <row r="14" spans="2:8" ht="15.75" thickBot="1" x14ac:dyDescent="0.3">
      <c r="B14" s="18"/>
      <c r="C14" s="12" t="s">
        <v>93</v>
      </c>
      <c r="D14" s="14">
        <v>6523</v>
      </c>
      <c r="E14" s="14">
        <v>6.9</v>
      </c>
      <c r="F14" s="14">
        <v>20</v>
      </c>
      <c r="G14" s="14">
        <v>0.2</v>
      </c>
      <c r="H14" s="14">
        <v>0.3</v>
      </c>
    </row>
    <row r="15" spans="2:8" ht="15.75" thickBot="1" x14ac:dyDescent="0.3">
      <c r="B15" s="18"/>
      <c r="C15" s="12" t="s">
        <v>94</v>
      </c>
      <c r="D15" s="14">
        <v>3830</v>
      </c>
      <c r="E15" s="14">
        <v>4.0999999999999996</v>
      </c>
      <c r="F15" s="14">
        <v>2</v>
      </c>
      <c r="G15" s="14">
        <v>0</v>
      </c>
      <c r="H15" s="14">
        <v>0.1</v>
      </c>
    </row>
    <row r="16" spans="2:8" ht="15.75" thickBot="1" x14ac:dyDescent="0.3">
      <c r="B16" s="18"/>
      <c r="C16" s="12" t="s">
        <v>95</v>
      </c>
      <c r="D16" s="14">
        <v>766</v>
      </c>
      <c r="E16" s="14">
        <v>0.8</v>
      </c>
      <c r="F16" s="14">
        <v>0</v>
      </c>
      <c r="G16" s="14">
        <v>0</v>
      </c>
      <c r="H16" s="14">
        <v>0</v>
      </c>
    </row>
    <row r="17" spans="2:14" ht="15.75" thickBot="1" x14ac:dyDescent="0.3">
      <c r="B17" s="18"/>
      <c r="C17" s="12" t="s">
        <v>96</v>
      </c>
      <c r="D17" s="14">
        <v>589</v>
      </c>
      <c r="E17" s="14">
        <v>0.6</v>
      </c>
      <c r="F17" s="14">
        <v>0</v>
      </c>
      <c r="G17" s="14">
        <v>0</v>
      </c>
      <c r="H17" s="14">
        <v>0</v>
      </c>
    </row>
    <row r="18" spans="2:14" ht="15.75" thickBot="1" x14ac:dyDescent="0.3">
      <c r="B18" s="19"/>
      <c r="C18" s="12" t="s">
        <v>97</v>
      </c>
      <c r="D18" s="14">
        <v>224</v>
      </c>
      <c r="E18" s="14">
        <v>0.2</v>
      </c>
      <c r="F18" s="14">
        <v>5</v>
      </c>
      <c r="G18" s="14">
        <v>0</v>
      </c>
      <c r="H18" s="14">
        <v>2.2000000000000002</v>
      </c>
    </row>
    <row r="20" spans="2:14" x14ac:dyDescent="0.25">
      <c r="B20" t="s">
        <v>98</v>
      </c>
      <c r="C20" s="15" t="s">
        <v>99</v>
      </c>
      <c r="D20" t="s">
        <v>100</v>
      </c>
      <c r="E20" t="s">
        <v>101</v>
      </c>
      <c r="F20" t="s">
        <v>102</v>
      </c>
      <c r="G20" t="s">
        <v>103</v>
      </c>
      <c r="I20" t="s">
        <v>104</v>
      </c>
      <c r="J20" t="s">
        <v>105</v>
      </c>
      <c r="K20" t="s">
        <v>107</v>
      </c>
      <c r="L20" t="s">
        <v>106</v>
      </c>
      <c r="M20" t="s">
        <v>108</v>
      </c>
    </row>
    <row r="21" spans="2:14" x14ac:dyDescent="0.25">
      <c r="B21">
        <v>0</v>
      </c>
      <c r="C21">
        <v>10</v>
      </c>
      <c r="D21">
        <v>300</v>
      </c>
      <c r="E21">
        <f>0.5*(B21+C21)</f>
        <v>5</v>
      </c>
      <c r="F21">
        <f>D21*E21</f>
        <v>1500</v>
      </c>
      <c r="G21">
        <f>D21*(E21-$F$32)^2</f>
        <v>1009303.8852329575</v>
      </c>
      <c r="H21" t="str">
        <f>CONCATENATE("[",B21,";",C21,")")</f>
        <v>[0;10)</v>
      </c>
      <c r="I21">
        <f>D21</f>
        <v>300</v>
      </c>
      <c r="J21">
        <f>_xlfn.NORM.DIST(B21,$F$32,$G$32,1)</f>
        <v>1.4223108497608751E-4</v>
      </c>
      <c r="K21">
        <f>_xlfn.NORM.DIST(C21,$F$32,$G$32,1)</f>
        <v>1.132676261861264E-3</v>
      </c>
      <c r="L21">
        <f>K21</f>
        <v>1.132676261861264E-3</v>
      </c>
      <c r="M21" s="16">
        <f>$D$31*L21</f>
        <v>59.951421864054844</v>
      </c>
      <c r="N21">
        <f>((I21-M21)^2)/M21</f>
        <v>961.16685932411974</v>
      </c>
    </row>
    <row r="22" spans="2:14" x14ac:dyDescent="0.25">
      <c r="B22">
        <v>10</v>
      </c>
      <c r="C22">
        <v>20</v>
      </c>
      <c r="D22">
        <v>366</v>
      </c>
      <c r="E22">
        <f t="shared" ref="E22:E30" si="0">0.5*(B22+C22)</f>
        <v>15</v>
      </c>
      <c r="F22">
        <f t="shared" ref="F22:F30" si="1">D22*E22</f>
        <v>5490</v>
      </c>
      <c r="G22">
        <f t="shared" ref="G22:G30" si="2">D22*(E22-$F$32)^2</f>
        <v>843368.88882510841</v>
      </c>
      <c r="H22" t="str">
        <f t="shared" ref="H22:H30" si="3">CONCATENATE("[",B22,";",C22,")")</f>
        <v>[10;20)</v>
      </c>
      <c r="I22">
        <f t="shared" ref="I22:I30" si="4">D22</f>
        <v>366</v>
      </c>
      <c r="J22">
        <f t="shared" ref="J22:K30" si="5">_xlfn.NORM.DIST(B22,$F$32,$G$32,1)</f>
        <v>1.132676261861264E-3</v>
      </c>
      <c r="K22">
        <f t="shared" si="5"/>
        <v>6.6240812840170004E-3</v>
      </c>
      <c r="L22">
        <f>K22-J22</f>
        <v>5.4914050221557369E-3</v>
      </c>
      <c r="M22" s="16">
        <f t="shared" ref="M22:M30" si="6">$D$31*L22</f>
        <v>290.65457641768097</v>
      </c>
      <c r="N22">
        <f t="shared" ref="N22:N30" si="7">((I22-M22)^2)/M22</f>
        <v>19.531544711138906</v>
      </c>
    </row>
    <row r="23" spans="2:14" x14ac:dyDescent="0.25">
      <c r="B23">
        <v>20</v>
      </c>
      <c r="C23">
        <v>30</v>
      </c>
      <c r="D23">
        <v>1780</v>
      </c>
      <c r="E23">
        <f t="shared" si="0"/>
        <v>25</v>
      </c>
      <c r="F23">
        <f t="shared" si="1"/>
        <v>44500</v>
      </c>
      <c r="G23">
        <f t="shared" si="2"/>
        <v>2570723.8443865981</v>
      </c>
      <c r="H23" t="str">
        <f t="shared" si="3"/>
        <v>[20;30)</v>
      </c>
      <c r="I23">
        <f t="shared" si="4"/>
        <v>1780</v>
      </c>
      <c r="J23">
        <f t="shared" si="5"/>
        <v>6.6240812840170004E-3</v>
      </c>
      <c r="K23">
        <f t="shared" si="5"/>
        <v>2.8650042171753796E-2</v>
      </c>
      <c r="L23">
        <f t="shared" ref="L23:L29" si="8">K23-J23</f>
        <v>2.2025960887736794E-2</v>
      </c>
      <c r="M23" s="16">
        <f t="shared" si="6"/>
        <v>1165.8120838270208</v>
      </c>
      <c r="N23">
        <f t="shared" si="7"/>
        <v>323.57427205127345</v>
      </c>
    </row>
    <row r="24" spans="2:14" x14ac:dyDescent="0.25">
      <c r="B24">
        <v>30</v>
      </c>
      <c r="C24">
        <v>40</v>
      </c>
      <c r="D24">
        <v>2723</v>
      </c>
      <c r="E24">
        <f t="shared" si="0"/>
        <v>35</v>
      </c>
      <c r="F24">
        <f t="shared" si="1"/>
        <v>95305</v>
      </c>
      <c r="G24">
        <f t="shared" si="2"/>
        <v>2135287.220924349</v>
      </c>
      <c r="H24" t="str">
        <f t="shared" si="3"/>
        <v>[30;40)</v>
      </c>
      <c r="I24">
        <f t="shared" si="4"/>
        <v>2723</v>
      </c>
      <c r="J24">
        <f t="shared" si="5"/>
        <v>2.8650042171753796E-2</v>
      </c>
      <c r="K24">
        <f t="shared" si="5"/>
        <v>9.2585283805487611E-2</v>
      </c>
      <c r="L24">
        <f t="shared" si="8"/>
        <v>6.3935241633733819E-2</v>
      </c>
      <c r="M24" s="16">
        <f t="shared" si="6"/>
        <v>3384.0284044318973</v>
      </c>
      <c r="N24">
        <f t="shared" si="7"/>
        <v>129.1237836223587</v>
      </c>
    </row>
    <row r="25" spans="2:14" x14ac:dyDescent="0.25">
      <c r="B25">
        <v>40</v>
      </c>
      <c r="C25">
        <v>50</v>
      </c>
      <c r="D25">
        <v>6064</v>
      </c>
      <c r="E25">
        <f t="shared" si="0"/>
        <v>45</v>
      </c>
      <c r="F25">
        <f t="shared" si="1"/>
        <v>272880</v>
      </c>
      <c r="G25">
        <f t="shared" si="2"/>
        <v>1965387.7200795379</v>
      </c>
      <c r="H25" t="str">
        <f t="shared" si="3"/>
        <v>[40;50)</v>
      </c>
      <c r="I25">
        <f t="shared" si="4"/>
        <v>6064</v>
      </c>
      <c r="J25">
        <f t="shared" si="5"/>
        <v>9.2585283805487611E-2</v>
      </c>
      <c r="K25">
        <f t="shared" si="5"/>
        <v>0.22693197861810027</v>
      </c>
      <c r="L25">
        <f t="shared" si="8"/>
        <v>0.13434669481261266</v>
      </c>
      <c r="M25" s="16">
        <f t="shared" si="6"/>
        <v>7110.8362097367753</v>
      </c>
      <c r="N25">
        <f t="shared" si="7"/>
        <v>154.11212095076846</v>
      </c>
    </row>
    <row r="26" spans="2:14" x14ac:dyDescent="0.25">
      <c r="B26">
        <v>50</v>
      </c>
      <c r="C26">
        <v>60</v>
      </c>
      <c r="D26">
        <v>10478</v>
      </c>
      <c r="E26">
        <f t="shared" si="0"/>
        <v>55</v>
      </c>
      <c r="F26">
        <f t="shared" si="1"/>
        <v>576290</v>
      </c>
      <c r="G26">
        <f t="shared" si="2"/>
        <v>671092.54461554263</v>
      </c>
      <c r="H26" t="str">
        <f t="shared" si="3"/>
        <v>[50;60)</v>
      </c>
      <c r="I26">
        <f t="shared" si="4"/>
        <v>10478</v>
      </c>
      <c r="J26">
        <f t="shared" si="5"/>
        <v>0.22693197861810027</v>
      </c>
      <c r="K26">
        <f t="shared" si="5"/>
        <v>0.43133521068897651</v>
      </c>
      <c r="L26">
        <f t="shared" si="8"/>
        <v>0.20440323207087624</v>
      </c>
      <c r="M26" s="16">
        <f t="shared" si="6"/>
        <v>10818.858670279409</v>
      </c>
      <c r="N26">
        <f t="shared" si="7"/>
        <v>10.739084098012933</v>
      </c>
    </row>
    <row r="27" spans="2:14" x14ac:dyDescent="0.25">
      <c r="B27">
        <v>60</v>
      </c>
      <c r="C27">
        <v>70</v>
      </c>
      <c r="D27">
        <v>10595</v>
      </c>
      <c r="E27">
        <f t="shared" si="0"/>
        <v>65</v>
      </c>
      <c r="F27">
        <f t="shared" si="1"/>
        <v>688675</v>
      </c>
      <c r="G27">
        <f t="shared" si="2"/>
        <v>42253.584559299932</v>
      </c>
      <c r="H27" t="str">
        <f t="shared" si="3"/>
        <v>[60;70)</v>
      </c>
      <c r="I27">
        <f t="shared" si="4"/>
        <v>10595</v>
      </c>
      <c r="J27">
        <f t="shared" si="5"/>
        <v>0.43133521068897651</v>
      </c>
      <c r="K27">
        <f t="shared" si="5"/>
        <v>0.65653954356881006</v>
      </c>
      <c r="L27">
        <f t="shared" si="8"/>
        <v>0.22520433287983355</v>
      </c>
      <c r="M27" s="16">
        <f t="shared" si="6"/>
        <v>11919.84013499671</v>
      </c>
      <c r="N27">
        <f t="shared" si="7"/>
        <v>147.25041304411627</v>
      </c>
    </row>
    <row r="28" spans="2:14" x14ac:dyDescent="0.25">
      <c r="B28">
        <v>70</v>
      </c>
      <c r="C28">
        <v>80</v>
      </c>
      <c r="D28">
        <v>11464</v>
      </c>
      <c r="E28">
        <f t="shared" si="0"/>
        <v>75</v>
      </c>
      <c r="F28">
        <f t="shared" si="1"/>
        <v>859800</v>
      </c>
      <c r="G28">
        <f t="shared" si="2"/>
        <v>1649994.785146208</v>
      </c>
      <c r="H28" t="str">
        <f t="shared" si="3"/>
        <v>[70;80)</v>
      </c>
      <c r="I28">
        <f t="shared" si="4"/>
        <v>11464</v>
      </c>
      <c r="J28">
        <f t="shared" si="5"/>
        <v>0.65653954356881006</v>
      </c>
      <c r="K28">
        <f t="shared" si="5"/>
        <v>0.83622238422151829</v>
      </c>
      <c r="L28">
        <f t="shared" si="8"/>
        <v>0.17968284065270823</v>
      </c>
      <c r="M28" s="16">
        <f t="shared" si="6"/>
        <v>9510.4330729071935</v>
      </c>
      <c r="N28">
        <f t="shared" si="7"/>
        <v>401.28811268362239</v>
      </c>
    </row>
    <row r="29" spans="2:14" x14ac:dyDescent="0.25">
      <c r="B29">
        <v>80</v>
      </c>
      <c r="C29">
        <v>90</v>
      </c>
      <c r="D29">
        <v>7986</v>
      </c>
      <c r="E29">
        <f t="shared" si="0"/>
        <v>85</v>
      </c>
      <c r="F29">
        <f t="shared" si="1"/>
        <v>678810</v>
      </c>
      <c r="G29">
        <f t="shared" si="2"/>
        <v>3864175.1438833629</v>
      </c>
      <c r="H29" t="str">
        <f t="shared" si="3"/>
        <v>[80;90)</v>
      </c>
      <c r="I29">
        <f t="shared" si="4"/>
        <v>7986</v>
      </c>
      <c r="J29">
        <f t="shared" si="5"/>
        <v>0.83622238422151829</v>
      </c>
      <c r="K29">
        <f t="shared" si="5"/>
        <v>0.94003447300572585</v>
      </c>
      <c r="L29">
        <f t="shared" si="8"/>
        <v>0.10381208878420756</v>
      </c>
      <c r="M29" s="16">
        <f t="shared" si="6"/>
        <v>5494.670047259322</v>
      </c>
      <c r="N29">
        <f t="shared" si="7"/>
        <v>1129.590108239295</v>
      </c>
    </row>
    <row r="30" spans="2:14" x14ac:dyDescent="0.25">
      <c r="B30">
        <v>90</v>
      </c>
      <c r="C30">
        <v>100</v>
      </c>
      <c r="D30">
        <v>1173</v>
      </c>
      <c r="E30">
        <f t="shared" si="0"/>
        <v>95</v>
      </c>
      <c r="F30">
        <f t="shared" si="1"/>
        <v>111435</v>
      </c>
      <c r="G30">
        <f t="shared" si="2"/>
        <v>1200927.9106963342</v>
      </c>
      <c r="H30" t="str">
        <f t="shared" si="3"/>
        <v>[90;100)</v>
      </c>
      <c r="I30">
        <f t="shared" si="4"/>
        <v>1173</v>
      </c>
      <c r="J30">
        <f t="shared" si="5"/>
        <v>0.94003447300572585</v>
      </c>
      <c r="K30">
        <f t="shared" si="5"/>
        <v>0.98345855970650109</v>
      </c>
      <c r="L30">
        <f>1-J30</f>
        <v>5.9965526994274154E-2</v>
      </c>
      <c r="M30" s="16">
        <f t="shared" si="6"/>
        <v>3173.9153782799367</v>
      </c>
      <c r="N30">
        <f t="shared" si="7"/>
        <v>1261.4269360914332</v>
      </c>
    </row>
    <row r="31" spans="2:14" x14ac:dyDescent="0.25">
      <c r="D31">
        <f>SUM(D21:D30)</f>
        <v>52929</v>
      </c>
      <c r="F31">
        <f>SUM(F21:F30)</f>
        <v>3334685</v>
      </c>
      <c r="G31">
        <f>SUM(G21:G30)</f>
        <v>15952515.528349299</v>
      </c>
      <c r="N31">
        <f>SUM(N21:N30)</f>
        <v>4537.8032348161387</v>
      </c>
    </row>
    <row r="32" spans="2:14" x14ac:dyDescent="0.25">
      <c r="E32" t="s">
        <v>115</v>
      </c>
      <c r="F32">
        <f>F31/D31</f>
        <v>63.00298513102458</v>
      </c>
      <c r="G32">
        <f>SQRT(G31/D31)</f>
        <v>17.360720436505556</v>
      </c>
      <c r="H32" t="s">
        <v>114</v>
      </c>
      <c r="M32" t="s">
        <v>109</v>
      </c>
      <c r="N32">
        <v>7</v>
      </c>
    </row>
    <row r="33" spans="13:14" x14ac:dyDescent="0.25">
      <c r="M33" t="s">
        <v>110</v>
      </c>
      <c r="N33">
        <v>0.05</v>
      </c>
    </row>
    <row r="34" spans="13:14" x14ac:dyDescent="0.25">
      <c r="M34" t="s">
        <v>111</v>
      </c>
      <c r="N34">
        <f>CHIINV(N33,N32)</f>
        <v>14.067140449340167</v>
      </c>
    </row>
  </sheetData>
  <mergeCells count="6">
    <mergeCell ref="B8:B18"/>
    <mergeCell ref="B3:C4"/>
    <mergeCell ref="D3:E3"/>
    <mergeCell ref="F3:G3"/>
    <mergeCell ref="B5:C5"/>
    <mergeCell ref="B6:B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4"/>
  <sheetViews>
    <sheetView topLeftCell="A7" workbookViewId="0">
      <selection activeCell="D21" sqref="D21:D30"/>
    </sheetView>
  </sheetViews>
  <sheetFormatPr defaultRowHeight="15" x14ac:dyDescent="0.25"/>
  <cols>
    <col min="7" max="7" width="12" bestFit="1" customWidth="1"/>
    <col min="13" max="13" width="9.5703125" bestFit="1" customWidth="1"/>
  </cols>
  <sheetData>
    <row r="2" spans="2:8" ht="15.75" thickBot="1" x14ac:dyDescent="0.3"/>
    <row r="3" spans="2:8" ht="15.75" thickBot="1" x14ac:dyDescent="0.3">
      <c r="B3" s="20" t="s">
        <v>78</v>
      </c>
      <c r="C3" s="21"/>
      <c r="D3" s="24" t="s">
        <v>50</v>
      </c>
      <c r="E3" s="25"/>
      <c r="F3" s="24" t="s">
        <v>51</v>
      </c>
      <c r="G3" s="25"/>
      <c r="H3" s="10" t="s">
        <v>79</v>
      </c>
    </row>
    <row r="4" spans="2:8" ht="15.75" thickBot="1" x14ac:dyDescent="0.3">
      <c r="B4" s="22"/>
      <c r="C4" s="23"/>
      <c r="D4" s="12" t="s">
        <v>81</v>
      </c>
      <c r="E4" s="12" t="s">
        <v>80</v>
      </c>
      <c r="F4" s="12" t="s">
        <v>81</v>
      </c>
      <c r="G4" s="12" t="s">
        <v>80</v>
      </c>
      <c r="H4" s="11" t="s">
        <v>80</v>
      </c>
    </row>
    <row r="5" spans="2:8" ht="15.75" thickBot="1" x14ac:dyDescent="0.3">
      <c r="B5" s="24" t="s">
        <v>82</v>
      </c>
      <c r="C5" s="25"/>
      <c r="D5" s="13">
        <v>94312</v>
      </c>
      <c r="E5" s="13">
        <v>100</v>
      </c>
      <c r="F5" s="13">
        <v>10026</v>
      </c>
      <c r="G5" s="13">
        <v>100</v>
      </c>
      <c r="H5" s="13">
        <v>10.6</v>
      </c>
    </row>
    <row r="6" spans="2:8" ht="15.75" thickBot="1" x14ac:dyDescent="0.3">
      <c r="B6" s="17" t="s">
        <v>83</v>
      </c>
      <c r="C6" s="12" t="s">
        <v>84</v>
      </c>
      <c r="D6" s="14">
        <v>52206</v>
      </c>
      <c r="E6" s="14">
        <v>57</v>
      </c>
      <c r="F6" s="14">
        <v>6930</v>
      </c>
      <c r="G6" s="14">
        <v>69.099999999999994</v>
      </c>
      <c r="H6" s="14">
        <v>13.3</v>
      </c>
    </row>
    <row r="7" spans="2:8" ht="15.75" thickBot="1" x14ac:dyDescent="0.3">
      <c r="B7" s="19"/>
      <c r="C7" s="12" t="s">
        <v>85</v>
      </c>
      <c r="D7" s="14">
        <v>41549</v>
      </c>
      <c r="E7" s="14">
        <v>43</v>
      </c>
      <c r="F7" s="14">
        <v>3083</v>
      </c>
      <c r="G7" s="14">
        <v>30.8</v>
      </c>
      <c r="H7" s="14">
        <v>7.4</v>
      </c>
    </row>
    <row r="8" spans="2:8" ht="26.25" thickBot="1" x14ac:dyDescent="0.3">
      <c r="B8" s="17" t="s">
        <v>86</v>
      </c>
      <c r="C8" s="12" t="s">
        <v>87</v>
      </c>
      <c r="D8" s="14">
        <v>3573</v>
      </c>
      <c r="E8" s="14">
        <v>3.8</v>
      </c>
      <c r="F8" s="14">
        <v>939</v>
      </c>
      <c r="G8" s="14">
        <v>9.4</v>
      </c>
      <c r="H8" s="14">
        <v>26.3</v>
      </c>
    </row>
    <row r="9" spans="2:8" ht="15.75" thickBot="1" x14ac:dyDescent="0.3">
      <c r="B9" s="18"/>
      <c r="C9" s="12" t="s">
        <v>88</v>
      </c>
      <c r="D9" s="14">
        <v>14186</v>
      </c>
      <c r="E9" s="14">
        <v>15</v>
      </c>
      <c r="F9" s="14">
        <v>3984</v>
      </c>
      <c r="G9" s="14">
        <v>39.700000000000003</v>
      </c>
      <c r="H9" s="14">
        <v>28.1</v>
      </c>
    </row>
    <row r="10" spans="2:8" ht="15.75" thickBot="1" x14ac:dyDescent="0.3">
      <c r="B10" s="18"/>
      <c r="C10" s="12" t="s">
        <v>89</v>
      </c>
      <c r="D10" s="14">
        <v>17464</v>
      </c>
      <c r="E10" s="14">
        <v>18.5</v>
      </c>
      <c r="F10" s="14">
        <v>3456</v>
      </c>
      <c r="G10" s="14">
        <v>34.5</v>
      </c>
      <c r="H10" s="14">
        <v>19.8</v>
      </c>
    </row>
    <row r="11" spans="2:8" ht="15.75" thickBot="1" x14ac:dyDescent="0.3">
      <c r="B11" s="18"/>
      <c r="C11" s="12" t="s">
        <v>90</v>
      </c>
      <c r="D11" s="14">
        <v>16395</v>
      </c>
      <c r="E11" s="14">
        <v>17.399999999999999</v>
      </c>
      <c r="F11" s="14">
        <v>1162</v>
      </c>
      <c r="G11" s="14">
        <v>11.6</v>
      </c>
      <c r="H11" s="14">
        <v>7.1</v>
      </c>
    </row>
    <row r="12" spans="2:8" ht="15.75" thickBot="1" x14ac:dyDescent="0.3">
      <c r="B12" s="18"/>
      <c r="C12" s="12" t="s">
        <v>91</v>
      </c>
      <c r="D12" s="14">
        <v>18678</v>
      </c>
      <c r="E12" s="14">
        <v>19.8</v>
      </c>
      <c r="F12" s="14">
        <v>369</v>
      </c>
      <c r="G12" s="14">
        <v>3.7</v>
      </c>
      <c r="H12" s="14">
        <v>2</v>
      </c>
    </row>
    <row r="13" spans="2:8" ht="15.75" thickBot="1" x14ac:dyDescent="0.3">
      <c r="B13" s="18"/>
      <c r="C13" s="12" t="s">
        <v>92</v>
      </c>
      <c r="D13" s="14">
        <v>12084</v>
      </c>
      <c r="E13" s="14">
        <v>12.8</v>
      </c>
      <c r="F13" s="14">
        <v>89</v>
      </c>
      <c r="G13" s="14">
        <v>0.9</v>
      </c>
      <c r="H13" s="14">
        <v>0.7</v>
      </c>
    </row>
    <row r="14" spans="2:8" ht="15.75" thickBot="1" x14ac:dyDescent="0.3">
      <c r="B14" s="18"/>
      <c r="C14" s="12" t="s">
        <v>93</v>
      </c>
      <c r="D14" s="14">
        <v>6523</v>
      </c>
      <c r="E14" s="14">
        <v>6.9</v>
      </c>
      <c r="F14" s="14">
        <v>20</v>
      </c>
      <c r="G14" s="14">
        <v>0.2</v>
      </c>
      <c r="H14" s="14">
        <v>0.3</v>
      </c>
    </row>
    <row r="15" spans="2:8" ht="15.75" thickBot="1" x14ac:dyDescent="0.3">
      <c r="B15" s="18"/>
      <c r="C15" s="12" t="s">
        <v>94</v>
      </c>
      <c r="D15" s="14">
        <v>3830</v>
      </c>
      <c r="E15" s="14">
        <v>4.0999999999999996</v>
      </c>
      <c r="F15" s="14">
        <v>2</v>
      </c>
      <c r="G15" s="14">
        <v>0</v>
      </c>
      <c r="H15" s="14">
        <v>0.1</v>
      </c>
    </row>
    <row r="16" spans="2:8" ht="15.75" thickBot="1" x14ac:dyDescent="0.3">
      <c r="B16" s="18"/>
      <c r="C16" s="12" t="s">
        <v>95</v>
      </c>
      <c r="D16" s="14">
        <v>766</v>
      </c>
      <c r="E16" s="14">
        <v>0.8</v>
      </c>
      <c r="F16" s="14">
        <v>0</v>
      </c>
      <c r="G16" s="14">
        <v>0</v>
      </c>
      <c r="H16" s="14">
        <v>0</v>
      </c>
    </row>
    <row r="17" spans="2:14" ht="15.75" thickBot="1" x14ac:dyDescent="0.3">
      <c r="B17" s="18"/>
      <c r="C17" s="12" t="s">
        <v>96</v>
      </c>
      <c r="D17" s="14">
        <v>589</v>
      </c>
      <c r="E17" s="14">
        <v>0.6</v>
      </c>
      <c r="F17" s="14">
        <v>0</v>
      </c>
      <c r="G17" s="14">
        <v>0</v>
      </c>
      <c r="H17" s="14">
        <v>0</v>
      </c>
    </row>
    <row r="18" spans="2:14" ht="15.75" thickBot="1" x14ac:dyDescent="0.3">
      <c r="B18" s="19"/>
      <c r="C18" s="12" t="s">
        <v>97</v>
      </c>
      <c r="D18" s="14">
        <v>224</v>
      </c>
      <c r="E18" s="14">
        <v>0.2</v>
      </c>
      <c r="F18" s="14">
        <v>5</v>
      </c>
      <c r="G18" s="14">
        <v>0</v>
      </c>
      <c r="H18" s="14">
        <v>2.2000000000000002</v>
      </c>
    </row>
    <row r="20" spans="2:14" x14ac:dyDescent="0.25">
      <c r="B20" t="s">
        <v>98</v>
      </c>
      <c r="C20" s="15" t="s">
        <v>99</v>
      </c>
      <c r="D20" t="s">
        <v>100</v>
      </c>
      <c r="E20" t="s">
        <v>101</v>
      </c>
      <c r="F20" t="s">
        <v>102</v>
      </c>
      <c r="G20" t="s">
        <v>103</v>
      </c>
      <c r="I20" t="s">
        <v>104</v>
      </c>
      <c r="J20" t="s">
        <v>105</v>
      </c>
      <c r="K20" t="s">
        <v>107</v>
      </c>
      <c r="L20" t="s">
        <v>106</v>
      </c>
      <c r="M20" t="s">
        <v>108</v>
      </c>
    </row>
    <row r="21" spans="2:14" x14ac:dyDescent="0.25">
      <c r="B21">
        <v>0</v>
      </c>
      <c r="C21">
        <v>10</v>
      </c>
      <c r="D21">
        <v>289</v>
      </c>
      <c r="E21">
        <f>0.5*(B21+C21)</f>
        <v>5</v>
      </c>
      <c r="F21">
        <f>D21*E21</f>
        <v>1445</v>
      </c>
      <c r="G21">
        <f>D21*(E21-$F$32)^2</f>
        <v>894464.9261658839</v>
      </c>
      <c r="H21" t="str">
        <f>CONCATENATE("[",B21,";",C21,")")</f>
        <v>[0;10)</v>
      </c>
      <c r="I21">
        <f>D21</f>
        <v>289</v>
      </c>
      <c r="J21">
        <f>_xlfn.NORM.DIST(B21,$F$32,$G$32,1)</f>
        <v>1.2012747784100155E-3</v>
      </c>
      <c r="K21">
        <f>_xlfn.NORM.DIST(C21,$F$32,$G$32,1)</f>
        <v>5.626510625408452E-3</v>
      </c>
      <c r="L21">
        <f>K21</f>
        <v>5.626510625408452E-3</v>
      </c>
      <c r="M21" s="16">
        <f>$D$31*L21</f>
        <v>231.58155083118646</v>
      </c>
      <c r="N21">
        <f>((I21-M21)^2)/M21</f>
        <v>14.236359904830737</v>
      </c>
    </row>
    <row r="22" spans="2:14" x14ac:dyDescent="0.25">
      <c r="B22">
        <v>10</v>
      </c>
      <c r="C22">
        <v>20</v>
      </c>
      <c r="D22">
        <v>400</v>
      </c>
      <c r="E22">
        <f t="shared" ref="E22:E30" si="0">0.5*(B22+C22)</f>
        <v>15</v>
      </c>
      <c r="F22">
        <f t="shared" ref="F22:F30" si="1">D22*E22</f>
        <v>6000</v>
      </c>
      <c r="G22">
        <f t="shared" ref="G22:G30" si="2">D22*(E22-$F$32)^2</f>
        <v>832949.47565775143</v>
      </c>
      <c r="H22" t="str">
        <f t="shared" ref="H22:H30" si="3">CONCATENATE("[",B22,";",C22,")")</f>
        <v>[10;20)</v>
      </c>
      <c r="I22">
        <f t="shared" ref="I22:I30" si="4">D22</f>
        <v>400</v>
      </c>
      <c r="J22">
        <f t="shared" ref="J22:K30" si="5">_xlfn.NORM.DIST(B22,$F$32,$G$32,1)</f>
        <v>5.626510625408452E-3</v>
      </c>
      <c r="K22">
        <f t="shared" si="5"/>
        <v>2.0969166762975684E-2</v>
      </c>
      <c r="L22">
        <f>K22-J22</f>
        <v>1.5342656137567232E-2</v>
      </c>
      <c r="M22" s="16">
        <f t="shared" ref="M22:M30" si="6">$D$31*L22</f>
        <v>631.48838396612973</v>
      </c>
      <c r="N22">
        <f t="shared" ref="N22:N30" si="7">((I22-M22)^2)/M22</f>
        <v>84.85804849598702</v>
      </c>
    </row>
    <row r="23" spans="2:14" x14ac:dyDescent="0.25">
      <c r="B23">
        <v>20</v>
      </c>
      <c r="C23">
        <v>30</v>
      </c>
      <c r="D23">
        <v>2050</v>
      </c>
      <c r="E23">
        <f t="shared" si="0"/>
        <v>25</v>
      </c>
      <c r="F23">
        <f t="shared" si="1"/>
        <v>51250</v>
      </c>
      <c r="G23">
        <f t="shared" si="2"/>
        <v>2602911.7149727065</v>
      </c>
      <c r="H23" t="str">
        <f t="shared" si="3"/>
        <v>[20;30)</v>
      </c>
      <c r="I23">
        <f t="shared" si="4"/>
        <v>2050</v>
      </c>
      <c r="J23">
        <f t="shared" si="5"/>
        <v>2.0969166762975684E-2</v>
      </c>
      <c r="K23">
        <f t="shared" si="5"/>
        <v>6.2573739500428882E-2</v>
      </c>
      <c r="L23">
        <f t="shared" ref="L23:L29" si="8">K23-J23</f>
        <v>4.1604572737453202E-2</v>
      </c>
      <c r="M23" s="16">
        <f t="shared" si="6"/>
        <v>1712.4026093008363</v>
      </c>
      <c r="N23">
        <f t="shared" si="7"/>
        <v>66.556776769581006</v>
      </c>
    </row>
    <row r="24" spans="2:14" x14ac:dyDescent="0.25">
      <c r="B24">
        <v>30</v>
      </c>
      <c r="C24">
        <v>40</v>
      </c>
      <c r="D24">
        <v>3800</v>
      </c>
      <c r="E24">
        <f t="shared" si="0"/>
        <v>35</v>
      </c>
      <c r="F24">
        <f t="shared" si="1"/>
        <v>133000</v>
      </c>
      <c r="G24">
        <f t="shared" si="2"/>
        <v>2496799.0221257857</v>
      </c>
      <c r="H24" t="str">
        <f t="shared" si="3"/>
        <v>[30;40)</v>
      </c>
      <c r="I24">
        <f t="shared" si="4"/>
        <v>3800</v>
      </c>
      <c r="J24">
        <f t="shared" si="5"/>
        <v>6.2573739500428882E-2</v>
      </c>
      <c r="K24">
        <f t="shared" si="5"/>
        <v>0.1508227950964699</v>
      </c>
      <c r="L24">
        <f t="shared" si="8"/>
        <v>8.8249055596041015E-2</v>
      </c>
      <c r="M24" s="16">
        <f t="shared" si="6"/>
        <v>3632.2428792774522</v>
      </c>
      <c r="N24">
        <f t="shared" si="7"/>
        <v>7.7479542223557889</v>
      </c>
    </row>
    <row r="25" spans="2:14" x14ac:dyDescent="0.25">
      <c r="B25">
        <v>40</v>
      </c>
      <c r="C25">
        <v>50</v>
      </c>
      <c r="D25">
        <v>6020</v>
      </c>
      <c r="E25">
        <f t="shared" si="0"/>
        <v>45</v>
      </c>
      <c r="F25">
        <f t="shared" si="1"/>
        <v>270900</v>
      </c>
      <c r="G25">
        <f t="shared" si="2"/>
        <v>1471238.1350953795</v>
      </c>
      <c r="H25" t="str">
        <f t="shared" si="3"/>
        <v>[40;50)</v>
      </c>
      <c r="I25">
        <f t="shared" si="4"/>
        <v>6020</v>
      </c>
      <c r="J25">
        <f t="shared" si="5"/>
        <v>0.1508227950964699</v>
      </c>
      <c r="K25">
        <f t="shared" si="5"/>
        <v>0.29725890940093574</v>
      </c>
      <c r="L25">
        <f t="shared" si="8"/>
        <v>0.14643611430446585</v>
      </c>
      <c r="M25" s="16">
        <f t="shared" si="6"/>
        <v>6027.1640286575102</v>
      </c>
      <c r="N25">
        <f t="shared" si="7"/>
        <v>8.5153326442751181E-3</v>
      </c>
    </row>
    <row r="26" spans="2:14" x14ac:dyDescent="0.25">
      <c r="B26">
        <v>50</v>
      </c>
      <c r="C26">
        <v>60</v>
      </c>
      <c r="D26">
        <v>8200</v>
      </c>
      <c r="E26">
        <f t="shared" si="0"/>
        <v>55</v>
      </c>
      <c r="F26">
        <f t="shared" si="1"/>
        <v>451000</v>
      </c>
      <c r="G26">
        <f t="shared" si="2"/>
        <v>260194.68661159178</v>
      </c>
      <c r="H26" t="str">
        <f t="shared" si="3"/>
        <v>[50;60)</v>
      </c>
      <c r="I26">
        <f t="shared" si="4"/>
        <v>8200</v>
      </c>
      <c r="J26">
        <f t="shared" si="5"/>
        <v>0.29725890940093574</v>
      </c>
      <c r="K26">
        <f t="shared" si="5"/>
        <v>0.48735952370327379</v>
      </c>
      <c r="L26">
        <f t="shared" si="8"/>
        <v>0.19010061430233804</v>
      </c>
      <c r="M26" s="16">
        <f t="shared" si="6"/>
        <v>7824.3511840699312</v>
      </c>
      <c r="N26">
        <f t="shared" si="7"/>
        <v>18.034982018312427</v>
      </c>
    </row>
    <row r="27" spans="2:14" x14ac:dyDescent="0.25">
      <c r="B27">
        <v>60</v>
      </c>
      <c r="C27">
        <v>70</v>
      </c>
      <c r="D27">
        <v>5800</v>
      </c>
      <c r="E27">
        <f t="shared" si="0"/>
        <v>65</v>
      </c>
      <c r="F27">
        <f t="shared" si="1"/>
        <v>377000</v>
      </c>
      <c r="G27">
        <f t="shared" si="2"/>
        <v>110608.33097650974</v>
      </c>
      <c r="H27" t="str">
        <f t="shared" si="3"/>
        <v>[60;70)</v>
      </c>
      <c r="I27">
        <f t="shared" si="4"/>
        <v>5800</v>
      </c>
      <c r="J27">
        <f t="shared" si="5"/>
        <v>0.48735952370327379</v>
      </c>
      <c r="K27">
        <f t="shared" si="5"/>
        <v>0.68043660411418305</v>
      </c>
      <c r="L27">
        <f t="shared" si="8"/>
        <v>0.19307708041090926</v>
      </c>
      <c r="M27" s="16">
        <f t="shared" si="6"/>
        <v>7946.8595526326144</v>
      </c>
      <c r="N27">
        <f t="shared" si="7"/>
        <v>579.97828050239673</v>
      </c>
    </row>
    <row r="28" spans="2:14" x14ac:dyDescent="0.25">
      <c r="B28">
        <v>70</v>
      </c>
      <c r="C28">
        <v>80</v>
      </c>
      <c r="D28">
        <v>6000</v>
      </c>
      <c r="E28">
        <f t="shared" si="0"/>
        <v>75</v>
      </c>
      <c r="F28">
        <f t="shared" si="1"/>
        <v>450000</v>
      </c>
      <c r="G28">
        <f t="shared" si="2"/>
        <v>1238458.466652758</v>
      </c>
      <c r="H28" t="str">
        <f t="shared" si="3"/>
        <v>[70;80)</v>
      </c>
      <c r="I28">
        <f t="shared" si="4"/>
        <v>6000</v>
      </c>
      <c r="J28">
        <f t="shared" si="5"/>
        <v>0.68043660411418305</v>
      </c>
      <c r="K28">
        <f t="shared" si="5"/>
        <v>0.833859679431737</v>
      </c>
      <c r="L28">
        <f t="shared" si="8"/>
        <v>0.15342307531755395</v>
      </c>
      <c r="M28" s="16">
        <f t="shared" si="6"/>
        <v>6314.740356995203</v>
      </c>
      <c r="N28">
        <f t="shared" si="7"/>
        <v>15.68734211086473</v>
      </c>
    </row>
    <row r="29" spans="2:14" x14ac:dyDescent="0.25">
      <c r="B29">
        <v>80</v>
      </c>
      <c r="C29">
        <v>90</v>
      </c>
      <c r="D29">
        <v>6200</v>
      </c>
      <c r="E29">
        <f t="shared" si="0"/>
        <v>85</v>
      </c>
      <c r="F29">
        <f t="shared" si="1"/>
        <v>527000</v>
      </c>
      <c r="G29">
        <f t="shared" si="2"/>
        <v>3681244.3393488559</v>
      </c>
      <c r="H29" t="str">
        <f t="shared" si="3"/>
        <v>[80;90)</v>
      </c>
      <c r="I29">
        <f t="shared" si="4"/>
        <v>6200</v>
      </c>
      <c r="J29">
        <f t="shared" si="5"/>
        <v>0.833859679431737</v>
      </c>
      <c r="K29">
        <f t="shared" si="5"/>
        <v>0.9292381711045975</v>
      </c>
      <c r="L29">
        <f t="shared" si="8"/>
        <v>9.5378491672860499E-2</v>
      </c>
      <c r="M29" s="16">
        <f t="shared" si="6"/>
        <v>3925.6833387632655</v>
      </c>
      <c r="N29">
        <f t="shared" si="7"/>
        <v>1317.6091470506992</v>
      </c>
    </row>
    <row r="30" spans="2:14" x14ac:dyDescent="0.25">
      <c r="B30">
        <v>90</v>
      </c>
      <c r="C30">
        <v>100</v>
      </c>
      <c r="D30">
        <v>2400</v>
      </c>
      <c r="E30">
        <f t="shared" si="0"/>
        <v>95</v>
      </c>
      <c r="F30">
        <f t="shared" si="1"/>
        <v>228000</v>
      </c>
      <c r="G30">
        <f t="shared" si="2"/>
        <v>2834612.2308993014</v>
      </c>
      <c r="H30" t="str">
        <f t="shared" si="3"/>
        <v>[90;100)</v>
      </c>
      <c r="I30">
        <f t="shared" si="4"/>
        <v>2400</v>
      </c>
      <c r="J30">
        <f t="shared" si="5"/>
        <v>0.9292381711045975</v>
      </c>
      <c r="K30">
        <f t="shared" si="5"/>
        <v>0.97562381771082618</v>
      </c>
      <c r="L30">
        <f>1-J30</f>
        <v>7.0761828895402501E-2</v>
      </c>
      <c r="M30" s="16">
        <f t="shared" si="6"/>
        <v>2912.4861155058716</v>
      </c>
      <c r="N30">
        <f t="shared" si="7"/>
        <v>90.177947008231172</v>
      </c>
    </row>
    <row r="31" spans="2:14" x14ac:dyDescent="0.25">
      <c r="D31">
        <f>SUM(D21:D30)</f>
        <v>41159</v>
      </c>
      <c r="F31">
        <f>SUM(F21:F30)</f>
        <v>2495595</v>
      </c>
      <c r="G31">
        <f>SUM(G21:G30)</f>
        <v>16423481.328506526</v>
      </c>
      <c r="N31">
        <f>SUM(N21:N30)</f>
        <v>2194.8953534159032</v>
      </c>
    </row>
    <row r="32" spans="2:14" x14ac:dyDescent="0.25">
      <c r="E32" t="s">
        <v>113</v>
      </c>
      <c r="F32">
        <f>F31/D31</f>
        <v>60.633032872518768</v>
      </c>
      <c r="G32">
        <f>SQRT(G31/D31)</f>
        <v>19.975617032899201</v>
      </c>
      <c r="H32" t="s">
        <v>114</v>
      </c>
      <c r="M32" t="s">
        <v>109</v>
      </c>
      <c r="N32">
        <v>7</v>
      </c>
    </row>
    <row r="33" spans="13:14" x14ac:dyDescent="0.25">
      <c r="M33" t="s">
        <v>110</v>
      </c>
      <c r="N33">
        <v>0.05</v>
      </c>
    </row>
    <row r="34" spans="13:14" x14ac:dyDescent="0.25">
      <c r="M34" t="s">
        <v>111</v>
      </c>
      <c r="N34">
        <f>CHIINV(N33,N32)</f>
        <v>14.067140449340167</v>
      </c>
    </row>
  </sheetData>
  <mergeCells count="6">
    <mergeCell ref="B8:B18"/>
    <mergeCell ref="B3:C4"/>
    <mergeCell ref="D3:E3"/>
    <mergeCell ref="F3:G3"/>
    <mergeCell ref="B5:C5"/>
    <mergeCell ref="B6:B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2" sqref="B22"/>
    </sheetView>
  </sheetViews>
  <sheetFormatPr defaultRowHeight="15" x14ac:dyDescent="0.25"/>
  <cols>
    <col min="1" max="1" width="25.7109375" bestFit="1" customWidth="1"/>
    <col min="2" max="2" width="11.42578125" bestFit="1" customWidth="1"/>
    <col min="4" max="4" width="13.140625" customWidth="1"/>
    <col min="5" max="5" width="8" customWidth="1"/>
    <col min="11" max="11" width="25.7109375" bestFit="1" customWidth="1"/>
  </cols>
  <sheetData>
    <row r="1" spans="1:5" x14ac:dyDescent="0.25">
      <c r="A1" s="1" t="s">
        <v>0</v>
      </c>
      <c r="B1" s="1" t="s">
        <v>41</v>
      </c>
      <c r="C1" s="1" t="s">
        <v>42</v>
      </c>
      <c r="D1" s="1" t="s">
        <v>1</v>
      </c>
      <c r="E1" s="1" t="s">
        <v>43</v>
      </c>
    </row>
    <row r="2" spans="1:5" x14ac:dyDescent="0.25">
      <c r="A2" s="2" t="s">
        <v>25</v>
      </c>
      <c r="B2" s="2" t="s">
        <v>26</v>
      </c>
      <c r="C2" s="2">
        <v>10763</v>
      </c>
      <c r="D2" s="2">
        <v>1311580</v>
      </c>
      <c r="E2" s="2">
        <v>32</v>
      </c>
    </row>
    <row r="3" spans="1:5" x14ac:dyDescent="0.25">
      <c r="A3" s="3" t="s">
        <v>44</v>
      </c>
      <c r="B3" s="3" t="s">
        <v>2</v>
      </c>
      <c r="C3" s="3">
        <v>3263</v>
      </c>
      <c r="D3" s="3">
        <v>125666</v>
      </c>
      <c r="E3" s="3">
        <v>4</v>
      </c>
    </row>
    <row r="4" spans="1:5" x14ac:dyDescent="0.25">
      <c r="A4" s="3" t="s">
        <v>31</v>
      </c>
      <c r="B4" s="3" t="s">
        <v>32</v>
      </c>
      <c r="C4" s="3">
        <v>19358</v>
      </c>
      <c r="D4" s="3">
        <v>4029053</v>
      </c>
      <c r="E4" s="3">
        <v>72</v>
      </c>
    </row>
    <row r="5" spans="1:5" x14ac:dyDescent="0.25">
      <c r="A5" s="3" t="s">
        <v>33</v>
      </c>
      <c r="B5" s="3" t="s">
        <v>34</v>
      </c>
      <c r="C5" s="3">
        <v>9995</v>
      </c>
      <c r="D5" s="3">
        <v>562869</v>
      </c>
      <c r="E5" s="3">
        <v>12</v>
      </c>
    </row>
    <row r="6" spans="1:5" x14ac:dyDescent="0.25">
      <c r="A6" s="1" t="s">
        <v>35</v>
      </c>
      <c r="B6" s="1" t="s">
        <v>36</v>
      </c>
      <c r="C6" s="1">
        <v>15080</v>
      </c>
      <c r="D6" s="1">
        <v>1947131</v>
      </c>
      <c r="E6" s="1">
        <v>33</v>
      </c>
    </row>
    <row r="7" spans="1:5" x14ac:dyDescent="0.25">
      <c r="A7" s="2" t="s">
        <v>29</v>
      </c>
      <c r="B7" s="2" t="s">
        <v>30</v>
      </c>
      <c r="C7" s="2">
        <v>13590</v>
      </c>
      <c r="D7" s="2">
        <v>5801692</v>
      </c>
      <c r="E7" s="2">
        <v>107</v>
      </c>
    </row>
    <row r="8" spans="1:5" x14ac:dyDescent="0.25">
      <c r="A8" s="3" t="s">
        <v>15</v>
      </c>
      <c r="B8" s="3" t="s">
        <v>16</v>
      </c>
      <c r="C8" s="3">
        <v>22446</v>
      </c>
      <c r="D8" s="3">
        <v>4459477</v>
      </c>
      <c r="E8" s="3">
        <v>154</v>
      </c>
    </row>
    <row r="9" spans="1:5" x14ac:dyDescent="0.25">
      <c r="A9" s="3" t="s">
        <v>13</v>
      </c>
      <c r="B9" s="3" t="s">
        <v>14</v>
      </c>
      <c r="C9" s="3">
        <v>7858</v>
      </c>
      <c r="D9" s="3">
        <v>1215220</v>
      </c>
      <c r="E9" s="3">
        <v>37</v>
      </c>
    </row>
    <row r="10" spans="1:5" x14ac:dyDescent="0.25">
      <c r="A10" s="3" t="s">
        <v>23</v>
      </c>
      <c r="B10" s="3" t="s">
        <v>24</v>
      </c>
      <c r="C10" s="3">
        <v>17236</v>
      </c>
      <c r="D10" s="3">
        <v>5879082</v>
      </c>
      <c r="E10" s="3">
        <v>186</v>
      </c>
    </row>
    <row r="11" spans="1:5" x14ac:dyDescent="0.25">
      <c r="A11" s="1" t="s">
        <v>5</v>
      </c>
      <c r="B11" s="1" t="s">
        <v>6</v>
      </c>
      <c r="C11" s="1">
        <v>5422</v>
      </c>
      <c r="D11" s="1">
        <v>1550640</v>
      </c>
      <c r="E11" s="1">
        <v>48</v>
      </c>
    </row>
    <row r="12" spans="1:5" x14ac:dyDescent="0.25">
      <c r="A12" s="2" t="s">
        <v>7</v>
      </c>
      <c r="B12" s="2" t="s">
        <v>8</v>
      </c>
      <c r="C12" s="2">
        <v>23844</v>
      </c>
      <c r="D12" s="2">
        <v>10060574</v>
      </c>
      <c r="E12" s="2">
        <v>367</v>
      </c>
    </row>
    <row r="13" spans="1:5" x14ac:dyDescent="0.25">
      <c r="A13" s="3" t="s">
        <v>21</v>
      </c>
      <c r="B13" s="3" t="s">
        <v>22</v>
      </c>
      <c r="C13" s="3">
        <v>9366</v>
      </c>
      <c r="D13" s="3">
        <v>1525271</v>
      </c>
      <c r="E13" s="3">
        <v>41</v>
      </c>
    </row>
    <row r="14" spans="1:5" x14ac:dyDescent="0.25">
      <c r="A14" s="3" t="s">
        <v>27</v>
      </c>
      <c r="B14" s="3" t="s">
        <v>28</v>
      </c>
      <c r="C14" s="3">
        <v>4438</v>
      </c>
      <c r="D14" s="3">
        <v>305617</v>
      </c>
      <c r="E14" s="3">
        <v>6</v>
      </c>
    </row>
    <row r="15" spans="1:5" x14ac:dyDescent="0.25">
      <c r="A15" s="3" t="s">
        <v>3</v>
      </c>
      <c r="B15" s="3" t="s">
        <v>4</v>
      </c>
      <c r="C15" s="3">
        <v>25402</v>
      </c>
      <c r="D15" s="3">
        <v>4356406</v>
      </c>
      <c r="E15" s="3">
        <v>129</v>
      </c>
    </row>
    <row r="16" spans="1:5" x14ac:dyDescent="0.25">
      <c r="A16" s="1" t="s">
        <v>39</v>
      </c>
      <c r="B16" s="1" t="s">
        <v>40</v>
      </c>
      <c r="C16" s="1">
        <v>24090</v>
      </c>
      <c r="D16" s="1">
        <v>1639591</v>
      </c>
      <c r="E16" s="1">
        <v>34</v>
      </c>
    </row>
    <row r="17" spans="1:5" x14ac:dyDescent="0.25">
      <c r="A17" s="2" t="s">
        <v>37</v>
      </c>
      <c r="B17" s="2" t="s">
        <v>38</v>
      </c>
      <c r="C17" s="2">
        <v>25711</v>
      </c>
      <c r="D17" s="2">
        <v>4999891</v>
      </c>
      <c r="E17" s="2">
        <v>87</v>
      </c>
    </row>
    <row r="18" spans="1:5" x14ac:dyDescent="0.25">
      <c r="A18" s="3" t="s">
        <v>17</v>
      </c>
      <c r="B18" s="3" t="s">
        <v>18</v>
      </c>
      <c r="C18" s="3">
        <v>22993</v>
      </c>
      <c r="D18" s="3">
        <v>3729641</v>
      </c>
      <c r="E18" s="3">
        <v>112</v>
      </c>
    </row>
    <row r="19" spans="1:5" x14ac:dyDescent="0.25">
      <c r="A19" s="3" t="s">
        <v>9</v>
      </c>
      <c r="B19" s="3" t="s">
        <v>10</v>
      </c>
      <c r="C19" s="3">
        <v>13607</v>
      </c>
      <c r="D19" s="3">
        <v>1072276</v>
      </c>
      <c r="E19" s="3">
        <v>42</v>
      </c>
    </row>
    <row r="20" spans="1:5" x14ac:dyDescent="0.25">
      <c r="A20" s="3" t="s">
        <v>19</v>
      </c>
      <c r="B20" s="3" t="s">
        <v>20</v>
      </c>
      <c r="C20" s="3">
        <v>8456</v>
      </c>
      <c r="D20" s="3">
        <v>882015</v>
      </c>
      <c r="E20" s="3">
        <v>21</v>
      </c>
    </row>
    <row r="21" spans="1:5" x14ac:dyDescent="0.25">
      <c r="A21" s="1" t="s">
        <v>11</v>
      </c>
      <c r="B21" s="1" t="s">
        <v>12</v>
      </c>
      <c r="C21" s="1">
        <v>18399</v>
      </c>
      <c r="D21" s="1">
        <v>4905854</v>
      </c>
      <c r="E21" s="1">
        <v>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8" sqref="F28"/>
    </sheetView>
  </sheetViews>
  <sheetFormatPr defaultRowHeight="15" x14ac:dyDescent="0.25"/>
  <cols>
    <col min="3" max="3" width="19.28515625" bestFit="1" customWidth="1"/>
    <col min="7" max="7" width="10.42578125" bestFit="1" customWidth="1"/>
    <col min="13" max="13" width="25.7109375" bestFit="1" customWidth="1"/>
    <col min="14" max="14" width="11.42578125" bestFit="1" customWidth="1"/>
  </cols>
  <sheetData>
    <row r="1" spans="1:8" x14ac:dyDescent="0.25">
      <c r="A1" s="1" t="s">
        <v>49</v>
      </c>
      <c r="B1" s="1" t="s">
        <v>50</v>
      </c>
      <c r="C1" s="1" t="s">
        <v>51</v>
      </c>
      <c r="D1" s="1" t="s">
        <v>54</v>
      </c>
      <c r="E1" s="1" t="s">
        <v>52</v>
      </c>
      <c r="F1" s="1" t="s">
        <v>55</v>
      </c>
      <c r="G1" s="1" t="s">
        <v>53</v>
      </c>
      <c r="H1" s="1" t="s">
        <v>56</v>
      </c>
    </row>
    <row r="2" spans="1:8" x14ac:dyDescent="0.25">
      <c r="A2" t="s">
        <v>8</v>
      </c>
      <c r="B2">
        <v>74348</v>
      </c>
      <c r="C2">
        <v>13575</v>
      </c>
      <c r="D2">
        <v>18.2</v>
      </c>
      <c r="E2">
        <v>655</v>
      </c>
      <c r="F2">
        <v>0.8</v>
      </c>
      <c r="G2">
        <v>25029</v>
      </c>
      <c r="H2">
        <v>33.6</v>
      </c>
    </row>
    <row r="3" spans="1:8" x14ac:dyDescent="0.25">
      <c r="A3" t="s">
        <v>4</v>
      </c>
      <c r="B3">
        <v>25450</v>
      </c>
      <c r="C3">
        <v>2936</v>
      </c>
      <c r="D3">
        <v>11.5</v>
      </c>
      <c r="E3">
        <v>202</v>
      </c>
      <c r="F3">
        <v>0.7</v>
      </c>
      <c r="G3">
        <v>7008</v>
      </c>
      <c r="H3">
        <v>27.5</v>
      </c>
    </row>
    <row r="4" spans="1:8" x14ac:dyDescent="0.25">
      <c r="A4" t="s">
        <v>16</v>
      </c>
      <c r="B4">
        <v>24914</v>
      </c>
      <c r="C4">
        <v>3472</v>
      </c>
      <c r="D4">
        <v>13.9</v>
      </c>
      <c r="E4">
        <v>228</v>
      </c>
      <c r="F4">
        <v>0.9</v>
      </c>
      <c r="G4">
        <v>9439</v>
      </c>
      <c r="H4">
        <v>37.799999999999997</v>
      </c>
    </row>
    <row r="5" spans="1:8" x14ac:dyDescent="0.25">
      <c r="A5" t="s">
        <v>12</v>
      </c>
      <c r="B5">
        <v>17708</v>
      </c>
      <c r="C5">
        <v>1408</v>
      </c>
      <c r="D5">
        <v>7.9</v>
      </c>
      <c r="E5">
        <v>120</v>
      </c>
      <c r="F5">
        <v>0.6</v>
      </c>
      <c r="G5">
        <v>7699</v>
      </c>
      <c r="H5">
        <v>43.4</v>
      </c>
    </row>
    <row r="6" spans="1:8" x14ac:dyDescent="0.25">
      <c r="A6" s="1" t="s">
        <v>18</v>
      </c>
      <c r="B6" s="1">
        <v>9231</v>
      </c>
      <c r="C6" s="1">
        <v>811</v>
      </c>
      <c r="D6" s="1">
        <v>8.6999999999999993</v>
      </c>
      <c r="E6" s="1">
        <v>144</v>
      </c>
      <c r="F6" s="1">
        <v>1.5</v>
      </c>
      <c r="G6" s="1">
        <v>2524</v>
      </c>
      <c r="H6" s="1">
        <v>27.3</v>
      </c>
    </row>
    <row r="7" spans="1:8" x14ac:dyDescent="0.25">
      <c r="A7" t="s">
        <v>6</v>
      </c>
      <c r="B7">
        <v>7772</v>
      </c>
      <c r="C7">
        <v>1141</v>
      </c>
      <c r="D7">
        <v>14.6</v>
      </c>
      <c r="E7">
        <v>81</v>
      </c>
      <c r="F7">
        <v>1</v>
      </c>
      <c r="G7">
        <v>3060</v>
      </c>
      <c r="H7">
        <v>39.299999999999997</v>
      </c>
    </row>
    <row r="8" spans="1:8" x14ac:dyDescent="0.25">
      <c r="A8" t="s">
        <v>24</v>
      </c>
      <c r="B8">
        <v>6467</v>
      </c>
      <c r="C8">
        <v>414</v>
      </c>
      <c r="D8">
        <v>6.3</v>
      </c>
      <c r="E8">
        <v>132</v>
      </c>
      <c r="F8">
        <v>2</v>
      </c>
      <c r="G8">
        <v>1491</v>
      </c>
      <c r="H8">
        <v>23</v>
      </c>
    </row>
    <row r="9" spans="1:8" x14ac:dyDescent="0.25">
      <c r="A9" t="s">
        <v>22</v>
      </c>
      <c r="B9">
        <v>6175</v>
      </c>
      <c r="C9">
        <v>893</v>
      </c>
      <c r="D9">
        <v>14.4</v>
      </c>
      <c r="E9">
        <v>58</v>
      </c>
      <c r="F9">
        <v>0.9</v>
      </c>
      <c r="G9">
        <v>1948</v>
      </c>
      <c r="H9">
        <v>31.5</v>
      </c>
    </row>
    <row r="10" spans="1:8" x14ac:dyDescent="0.25">
      <c r="A10" s="3" t="s">
        <v>30</v>
      </c>
      <c r="B10" s="3">
        <v>4380</v>
      </c>
      <c r="C10" s="3">
        <v>358</v>
      </c>
      <c r="D10" s="3">
        <v>8.1</v>
      </c>
      <c r="E10" s="3">
        <v>33</v>
      </c>
      <c r="F10" s="3">
        <v>0.7</v>
      </c>
      <c r="G10" s="3">
        <v>1220</v>
      </c>
      <c r="H10" s="3">
        <v>27.8</v>
      </c>
    </row>
    <row r="11" spans="1:8" x14ac:dyDescent="0.25">
      <c r="A11" s="1" t="s">
        <v>10</v>
      </c>
      <c r="B11" s="1">
        <v>4025</v>
      </c>
      <c r="C11" s="1">
        <v>412</v>
      </c>
      <c r="D11" s="1">
        <v>10.199999999999999</v>
      </c>
      <c r="E11" s="1">
        <v>22</v>
      </c>
      <c r="F11" s="1">
        <v>0.5</v>
      </c>
      <c r="G11" s="1">
        <v>2048</v>
      </c>
      <c r="H11" s="1">
        <v>50.8</v>
      </c>
    </row>
    <row r="12" spans="1:8" x14ac:dyDescent="0.25">
      <c r="A12" t="s">
        <v>32</v>
      </c>
      <c r="B12">
        <v>3980</v>
      </c>
      <c r="C12">
        <v>407</v>
      </c>
      <c r="D12">
        <v>10.199999999999999</v>
      </c>
      <c r="E12">
        <v>51</v>
      </c>
      <c r="F12">
        <v>1.2</v>
      </c>
      <c r="G12">
        <v>654</v>
      </c>
      <c r="H12">
        <v>16.399999999999999</v>
      </c>
    </row>
    <row r="13" spans="1:8" x14ac:dyDescent="0.25">
      <c r="A13" t="s">
        <v>38</v>
      </c>
      <c r="B13">
        <v>3120</v>
      </c>
      <c r="C13">
        <v>232</v>
      </c>
      <c r="D13">
        <v>7.4</v>
      </c>
      <c r="E13">
        <v>34</v>
      </c>
      <c r="F13">
        <v>1</v>
      </c>
      <c r="G13">
        <v>745</v>
      </c>
      <c r="H13">
        <v>23.8</v>
      </c>
    </row>
    <row r="14" spans="1:8" x14ac:dyDescent="0.25">
      <c r="A14" t="s">
        <v>14</v>
      </c>
      <c r="B14">
        <v>2995</v>
      </c>
      <c r="C14">
        <v>278</v>
      </c>
      <c r="D14">
        <v>9.1999999999999993</v>
      </c>
      <c r="E14">
        <v>13</v>
      </c>
      <c r="F14">
        <v>0.4</v>
      </c>
      <c r="G14">
        <v>1478</v>
      </c>
      <c r="H14">
        <v>49.3</v>
      </c>
    </row>
    <row r="15" spans="1:8" x14ac:dyDescent="0.25">
      <c r="A15" s="3" t="s">
        <v>26</v>
      </c>
      <c r="B15" s="3">
        <v>2899</v>
      </c>
      <c r="C15" s="3">
        <v>310</v>
      </c>
      <c r="D15" s="3">
        <v>10.6</v>
      </c>
      <c r="E15" s="3">
        <v>21</v>
      </c>
      <c r="F15" s="3">
        <v>0.7</v>
      </c>
      <c r="G15" s="3">
        <v>599</v>
      </c>
      <c r="H15" s="3">
        <v>20.6</v>
      </c>
    </row>
    <row r="16" spans="1:8" x14ac:dyDescent="0.25">
      <c r="A16" s="1" t="s">
        <v>20</v>
      </c>
      <c r="B16" s="1">
        <v>1379</v>
      </c>
      <c r="C16" s="1">
        <v>65</v>
      </c>
      <c r="D16" s="1">
        <v>4.7</v>
      </c>
      <c r="E16" s="1">
        <v>17</v>
      </c>
      <c r="F16" s="1">
        <v>1.2</v>
      </c>
      <c r="G16" s="1">
        <v>1039</v>
      </c>
      <c r="H16" s="1">
        <v>75.3</v>
      </c>
    </row>
    <row r="17" spans="1:8" x14ac:dyDescent="0.25">
      <c r="A17" t="s">
        <v>40</v>
      </c>
      <c r="B17">
        <v>1285</v>
      </c>
      <c r="C17">
        <v>109</v>
      </c>
      <c r="D17">
        <v>8.4</v>
      </c>
      <c r="E17">
        <v>18</v>
      </c>
      <c r="F17">
        <v>1.4</v>
      </c>
      <c r="G17">
        <v>404</v>
      </c>
      <c r="H17">
        <v>31.4</v>
      </c>
    </row>
    <row r="18" spans="1:8" x14ac:dyDescent="0.25">
      <c r="A18" t="s">
        <v>2</v>
      </c>
      <c r="B18">
        <v>1119</v>
      </c>
      <c r="C18">
        <v>135</v>
      </c>
      <c r="D18">
        <v>12</v>
      </c>
      <c r="E18">
        <v>5</v>
      </c>
      <c r="F18">
        <v>0.4</v>
      </c>
      <c r="G18">
        <v>775</v>
      </c>
      <c r="H18">
        <v>69.2</v>
      </c>
    </row>
    <row r="19" spans="1:8" x14ac:dyDescent="0.25">
      <c r="A19" t="s">
        <v>36</v>
      </c>
      <c r="B19">
        <v>1097</v>
      </c>
      <c r="C19">
        <v>85</v>
      </c>
      <c r="D19">
        <v>7.7</v>
      </c>
      <c r="E19">
        <v>6</v>
      </c>
      <c r="F19">
        <v>0.5</v>
      </c>
      <c r="G19">
        <v>248</v>
      </c>
      <c r="H19">
        <v>22.6</v>
      </c>
    </row>
    <row r="20" spans="1:8" x14ac:dyDescent="0.25">
      <c r="A20" t="s">
        <v>34</v>
      </c>
      <c r="B20">
        <v>366</v>
      </c>
      <c r="C20">
        <v>25</v>
      </c>
      <c r="D20">
        <v>6.8</v>
      </c>
      <c r="E20">
        <v>7</v>
      </c>
      <c r="F20">
        <v>1.9</v>
      </c>
      <c r="G20">
        <v>136</v>
      </c>
      <c r="H20">
        <v>37.1</v>
      </c>
    </row>
    <row r="21" spans="1:8" x14ac:dyDescent="0.25">
      <c r="A21" s="1" t="s">
        <v>28</v>
      </c>
      <c r="B21" s="1">
        <v>297</v>
      </c>
      <c r="C21" s="1">
        <v>21</v>
      </c>
      <c r="D21" s="1">
        <v>7</v>
      </c>
      <c r="E21" s="1">
        <v>1</v>
      </c>
      <c r="F21" s="1">
        <v>3</v>
      </c>
      <c r="G21" s="1">
        <v>81</v>
      </c>
      <c r="H21" s="1">
        <v>27.2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R5" sqref="R5"/>
    </sheetView>
  </sheetViews>
  <sheetFormatPr defaultRowHeight="15" x14ac:dyDescent="0.25"/>
  <cols>
    <col min="1" max="1" width="25.7109375" bestFit="1" customWidth="1"/>
    <col min="2" max="2" width="11.42578125" bestFit="1" customWidth="1"/>
    <col min="9" max="9" width="25.7109375" bestFit="1" customWidth="1"/>
    <col min="15" max="15" width="18.140625" bestFit="1" customWidth="1"/>
  </cols>
  <sheetData>
    <row r="1" spans="1:18" x14ac:dyDescent="0.25">
      <c r="A1" s="1" t="s">
        <v>0</v>
      </c>
      <c r="B1" s="1" t="s">
        <v>41</v>
      </c>
      <c r="C1" s="1" t="s">
        <v>42</v>
      </c>
      <c r="O1" s="9" t="s">
        <v>42</v>
      </c>
      <c r="P1" s="9"/>
    </row>
    <row r="2" spans="1:18" x14ac:dyDescent="0.25">
      <c r="A2" s="2" t="s">
        <v>44</v>
      </c>
      <c r="B2" s="2" t="s">
        <v>2</v>
      </c>
      <c r="C2" s="2">
        <v>3263</v>
      </c>
      <c r="O2" s="7"/>
      <c r="P2" s="7"/>
      <c r="Q2" t="s">
        <v>60</v>
      </c>
      <c r="R2">
        <f>P3</f>
        <v>15065.85</v>
      </c>
    </row>
    <row r="3" spans="1:18" x14ac:dyDescent="0.25">
      <c r="A3" s="3" t="s">
        <v>27</v>
      </c>
      <c r="B3" s="3" t="s">
        <v>28</v>
      </c>
      <c r="C3" s="3">
        <v>4438</v>
      </c>
      <c r="O3" s="7" t="s">
        <v>60</v>
      </c>
      <c r="P3" s="7">
        <v>15065.85</v>
      </c>
      <c r="Q3" t="s">
        <v>62</v>
      </c>
      <c r="R3">
        <f>P5</f>
        <v>14343.5</v>
      </c>
    </row>
    <row r="4" spans="1:18" x14ac:dyDescent="0.25">
      <c r="A4" s="3" t="s">
        <v>5</v>
      </c>
      <c r="B4" s="3" t="s">
        <v>6</v>
      </c>
      <c r="C4" s="3">
        <v>5422</v>
      </c>
      <c r="O4" s="7" t="s">
        <v>61</v>
      </c>
      <c r="P4" s="7">
        <v>1663.9546730842601</v>
      </c>
      <c r="Q4" t="s">
        <v>73</v>
      </c>
      <c r="R4">
        <f>P7</f>
        <v>7441.4315209896913</v>
      </c>
    </row>
    <row r="5" spans="1:18" x14ac:dyDescent="0.25">
      <c r="A5" s="3" t="s">
        <v>13</v>
      </c>
      <c r="B5" s="3" t="s">
        <v>14</v>
      </c>
      <c r="C5" s="3">
        <v>7858</v>
      </c>
      <c r="O5" s="7" t="s">
        <v>62</v>
      </c>
      <c r="P5" s="7">
        <v>14343.5</v>
      </c>
      <c r="Q5" t="s">
        <v>74</v>
      </c>
    </row>
    <row r="6" spans="1:18" x14ac:dyDescent="0.25">
      <c r="A6" s="1" t="s">
        <v>19</v>
      </c>
      <c r="B6" s="1" t="s">
        <v>20</v>
      </c>
      <c r="C6" s="1">
        <v>8456</v>
      </c>
      <c r="O6" s="7" t="s">
        <v>63</v>
      </c>
      <c r="P6" s="7" t="e">
        <v>#N/A</v>
      </c>
      <c r="Q6" t="s">
        <v>75</v>
      </c>
    </row>
    <row r="7" spans="1:18" x14ac:dyDescent="0.25">
      <c r="A7" s="2" t="s">
        <v>21</v>
      </c>
      <c r="B7" s="2" t="s">
        <v>22</v>
      </c>
      <c r="C7" s="2">
        <v>9366</v>
      </c>
      <c r="O7" s="7" t="s">
        <v>64</v>
      </c>
      <c r="P7" s="7">
        <v>7441.4315209896913</v>
      </c>
      <c r="Q7" t="s">
        <v>68</v>
      </c>
    </row>
    <row r="8" spans="1:18" x14ac:dyDescent="0.25">
      <c r="A8" s="3" t="s">
        <v>33</v>
      </c>
      <c r="B8" s="3" t="s">
        <v>34</v>
      </c>
      <c r="C8" s="3">
        <v>9995</v>
      </c>
      <c r="O8" s="7" t="s">
        <v>65</v>
      </c>
      <c r="P8" s="7">
        <v>55374903.081578955</v>
      </c>
      <c r="Q8" t="s">
        <v>76</v>
      </c>
    </row>
    <row r="9" spans="1:18" x14ac:dyDescent="0.25">
      <c r="A9" s="3" t="s">
        <v>25</v>
      </c>
      <c r="B9" s="3" t="s">
        <v>26</v>
      </c>
      <c r="C9" s="3">
        <v>10763</v>
      </c>
      <c r="O9" s="7" t="s">
        <v>66</v>
      </c>
      <c r="P9" s="7">
        <v>-1.3785251004431807</v>
      </c>
      <c r="Q9" t="s">
        <v>77</v>
      </c>
    </row>
    <row r="10" spans="1:18" x14ac:dyDescent="0.25">
      <c r="A10" s="3" t="s">
        <v>29</v>
      </c>
      <c r="B10" s="3" t="s">
        <v>30</v>
      </c>
      <c r="C10" s="3">
        <v>13590</v>
      </c>
      <c r="O10" s="7" t="s">
        <v>67</v>
      </c>
      <c r="P10" s="7">
        <v>-8.2415524828848806E-3</v>
      </c>
      <c r="Q10" t="s">
        <v>71</v>
      </c>
    </row>
    <row r="11" spans="1:18" x14ac:dyDescent="0.25">
      <c r="A11" s="1" t="s">
        <v>9</v>
      </c>
      <c r="B11" s="1" t="s">
        <v>10</v>
      </c>
      <c r="C11" s="1">
        <v>13607</v>
      </c>
      <c r="O11" s="7" t="s">
        <v>68</v>
      </c>
      <c r="P11" s="7">
        <v>22448</v>
      </c>
      <c r="Q11" t="s">
        <v>72</v>
      </c>
    </row>
    <row r="12" spans="1:18" x14ac:dyDescent="0.25">
      <c r="A12" s="2" t="s">
        <v>35</v>
      </c>
      <c r="B12" s="2" t="s">
        <v>36</v>
      </c>
      <c r="C12" s="2">
        <v>15080</v>
      </c>
      <c r="O12" s="7" t="s">
        <v>69</v>
      </c>
      <c r="P12" s="7">
        <v>3263</v>
      </c>
    </row>
    <row r="13" spans="1:18" x14ac:dyDescent="0.25">
      <c r="A13" s="3" t="s">
        <v>23</v>
      </c>
      <c r="B13" s="3" t="s">
        <v>24</v>
      </c>
      <c r="C13" s="3">
        <v>17236</v>
      </c>
      <c r="O13" s="7" t="s">
        <v>70</v>
      </c>
      <c r="P13" s="7">
        <v>25711</v>
      </c>
    </row>
    <row r="14" spans="1:18" x14ac:dyDescent="0.25">
      <c r="A14" s="3" t="s">
        <v>11</v>
      </c>
      <c r="B14" s="3" t="s">
        <v>12</v>
      </c>
      <c r="C14" s="3">
        <v>18399</v>
      </c>
      <c r="O14" s="7" t="s">
        <v>71</v>
      </c>
      <c r="P14" s="7">
        <v>301317</v>
      </c>
    </row>
    <row r="15" spans="1:18" ht="15.75" thickBot="1" x14ac:dyDescent="0.3">
      <c r="A15" s="3" t="s">
        <v>31</v>
      </c>
      <c r="B15" s="3" t="s">
        <v>32</v>
      </c>
      <c r="C15" s="3">
        <v>19358</v>
      </c>
      <c r="O15" s="8" t="s">
        <v>72</v>
      </c>
      <c r="P15" s="8">
        <v>20</v>
      </c>
    </row>
    <row r="16" spans="1:18" x14ac:dyDescent="0.25">
      <c r="A16" s="1" t="s">
        <v>15</v>
      </c>
      <c r="B16" s="1" t="s">
        <v>16</v>
      </c>
      <c r="C16" s="1">
        <v>22446</v>
      </c>
    </row>
    <row r="17" spans="1:3" x14ac:dyDescent="0.25">
      <c r="A17" s="2" t="s">
        <v>17</v>
      </c>
      <c r="B17" s="2" t="s">
        <v>18</v>
      </c>
      <c r="C17" s="2">
        <v>22993</v>
      </c>
    </row>
    <row r="18" spans="1:3" x14ac:dyDescent="0.25">
      <c r="A18" s="3" t="s">
        <v>7</v>
      </c>
      <c r="B18" s="3" t="s">
        <v>8</v>
      </c>
      <c r="C18" s="3">
        <v>23844</v>
      </c>
    </row>
    <row r="19" spans="1:3" x14ac:dyDescent="0.25">
      <c r="A19" s="3" t="s">
        <v>39</v>
      </c>
      <c r="B19" s="3" t="s">
        <v>40</v>
      </c>
      <c r="C19" s="3">
        <v>24090</v>
      </c>
    </row>
    <row r="20" spans="1:3" x14ac:dyDescent="0.25">
      <c r="A20" s="3" t="s">
        <v>3</v>
      </c>
      <c r="B20" s="3" t="s">
        <v>4</v>
      </c>
      <c r="C20" s="3">
        <v>25402</v>
      </c>
    </row>
    <row r="21" spans="1:3" x14ac:dyDescent="0.25">
      <c r="A21" s="1" t="s">
        <v>37</v>
      </c>
      <c r="B21" s="1" t="s">
        <v>38</v>
      </c>
      <c r="C21" s="1">
        <v>25711</v>
      </c>
    </row>
  </sheetData>
  <sortState ref="A2:C21">
    <sortCondition ref="C2:C2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4"/>
  <sheetViews>
    <sheetView workbookViewId="0">
      <selection activeCell="D21" sqref="D21:D30"/>
    </sheetView>
  </sheetViews>
  <sheetFormatPr defaultRowHeight="15" x14ac:dyDescent="0.25"/>
  <cols>
    <col min="7" max="7" width="12" bestFit="1" customWidth="1"/>
    <col min="13" max="13" width="9.5703125" bestFit="1" customWidth="1"/>
  </cols>
  <sheetData>
    <row r="2" spans="2:8" ht="15.75" thickBot="1" x14ac:dyDescent="0.3"/>
    <row r="3" spans="2:8" ht="15.75" thickBot="1" x14ac:dyDescent="0.3">
      <c r="B3" s="20" t="s">
        <v>78</v>
      </c>
      <c r="C3" s="21"/>
      <c r="D3" s="24" t="s">
        <v>50</v>
      </c>
      <c r="E3" s="25"/>
      <c r="F3" s="24" t="s">
        <v>51</v>
      </c>
      <c r="G3" s="25"/>
      <c r="H3" s="10" t="s">
        <v>79</v>
      </c>
    </row>
    <row r="4" spans="2:8" ht="15.75" thickBot="1" x14ac:dyDescent="0.3">
      <c r="B4" s="22"/>
      <c r="C4" s="23"/>
      <c r="D4" s="12" t="s">
        <v>81</v>
      </c>
      <c r="E4" s="12" t="s">
        <v>80</v>
      </c>
      <c r="F4" s="12" t="s">
        <v>81</v>
      </c>
      <c r="G4" s="12" t="s">
        <v>80</v>
      </c>
      <c r="H4" s="11" t="s">
        <v>80</v>
      </c>
    </row>
    <row r="5" spans="2:8" ht="15.75" thickBot="1" x14ac:dyDescent="0.3">
      <c r="B5" s="24" t="s">
        <v>82</v>
      </c>
      <c r="C5" s="25"/>
      <c r="D5" s="13">
        <v>94312</v>
      </c>
      <c r="E5" s="13">
        <v>100</v>
      </c>
      <c r="F5" s="13">
        <v>10026</v>
      </c>
      <c r="G5" s="13">
        <v>100</v>
      </c>
      <c r="H5" s="13">
        <v>10.6</v>
      </c>
    </row>
    <row r="6" spans="2:8" ht="15.75" thickBot="1" x14ac:dyDescent="0.3">
      <c r="B6" s="17" t="s">
        <v>83</v>
      </c>
      <c r="C6" s="12" t="s">
        <v>84</v>
      </c>
      <c r="D6" s="14">
        <v>52206</v>
      </c>
      <c r="E6" s="14">
        <v>57</v>
      </c>
      <c r="F6" s="14">
        <v>6930</v>
      </c>
      <c r="G6" s="14">
        <v>69.099999999999994</v>
      </c>
      <c r="H6" s="14">
        <v>13.3</v>
      </c>
    </row>
    <row r="7" spans="2:8" ht="15.75" thickBot="1" x14ac:dyDescent="0.3">
      <c r="B7" s="19"/>
      <c r="C7" s="12" t="s">
        <v>85</v>
      </c>
      <c r="D7" s="14">
        <v>41549</v>
      </c>
      <c r="E7" s="14">
        <v>43</v>
      </c>
      <c r="F7" s="14">
        <v>3083</v>
      </c>
      <c r="G7" s="14">
        <v>30.8</v>
      </c>
      <c r="H7" s="14">
        <v>7.4</v>
      </c>
    </row>
    <row r="8" spans="2:8" ht="26.25" thickBot="1" x14ac:dyDescent="0.3">
      <c r="B8" s="17" t="s">
        <v>86</v>
      </c>
      <c r="C8" s="12" t="s">
        <v>87</v>
      </c>
      <c r="D8" s="14">
        <v>3573</v>
      </c>
      <c r="E8" s="14">
        <v>3.8</v>
      </c>
      <c r="F8" s="14">
        <v>939</v>
      </c>
      <c r="G8" s="14">
        <v>9.4</v>
      </c>
      <c r="H8" s="14">
        <v>26.3</v>
      </c>
    </row>
    <row r="9" spans="2:8" ht="15.75" thickBot="1" x14ac:dyDescent="0.3">
      <c r="B9" s="18"/>
      <c r="C9" s="12" t="s">
        <v>88</v>
      </c>
      <c r="D9" s="14">
        <v>14186</v>
      </c>
      <c r="E9" s="14">
        <v>15</v>
      </c>
      <c r="F9" s="14">
        <v>3984</v>
      </c>
      <c r="G9" s="14">
        <v>39.700000000000003</v>
      </c>
      <c r="H9" s="14">
        <v>28.1</v>
      </c>
    </row>
    <row r="10" spans="2:8" ht="15.75" thickBot="1" x14ac:dyDescent="0.3">
      <c r="B10" s="18"/>
      <c r="C10" s="12" t="s">
        <v>89</v>
      </c>
      <c r="D10" s="14">
        <v>17464</v>
      </c>
      <c r="E10" s="14">
        <v>18.5</v>
      </c>
      <c r="F10" s="14">
        <v>3456</v>
      </c>
      <c r="G10" s="14">
        <v>34.5</v>
      </c>
      <c r="H10" s="14">
        <v>19.8</v>
      </c>
    </row>
    <row r="11" spans="2:8" ht="15.75" thickBot="1" x14ac:dyDescent="0.3">
      <c r="B11" s="18"/>
      <c r="C11" s="12" t="s">
        <v>90</v>
      </c>
      <c r="D11" s="14">
        <v>16395</v>
      </c>
      <c r="E11" s="14">
        <v>17.399999999999999</v>
      </c>
      <c r="F11" s="14">
        <v>1162</v>
      </c>
      <c r="G11" s="14">
        <v>11.6</v>
      </c>
      <c r="H11" s="14">
        <v>7.1</v>
      </c>
    </row>
    <row r="12" spans="2:8" ht="15.75" thickBot="1" x14ac:dyDescent="0.3">
      <c r="B12" s="18"/>
      <c r="C12" s="12" t="s">
        <v>91</v>
      </c>
      <c r="D12" s="14">
        <v>18678</v>
      </c>
      <c r="E12" s="14">
        <v>19.8</v>
      </c>
      <c r="F12" s="14">
        <v>369</v>
      </c>
      <c r="G12" s="14">
        <v>3.7</v>
      </c>
      <c r="H12" s="14">
        <v>2</v>
      </c>
    </row>
    <row r="13" spans="2:8" ht="15.75" thickBot="1" x14ac:dyDescent="0.3">
      <c r="B13" s="18"/>
      <c r="C13" s="12" t="s">
        <v>92</v>
      </c>
      <c r="D13" s="14">
        <v>12084</v>
      </c>
      <c r="E13" s="14">
        <v>12.8</v>
      </c>
      <c r="F13" s="14">
        <v>89</v>
      </c>
      <c r="G13" s="14">
        <v>0.9</v>
      </c>
      <c r="H13" s="14">
        <v>0.7</v>
      </c>
    </row>
    <row r="14" spans="2:8" ht="15.75" thickBot="1" x14ac:dyDescent="0.3">
      <c r="B14" s="18"/>
      <c r="C14" s="12" t="s">
        <v>93</v>
      </c>
      <c r="D14" s="14">
        <v>6523</v>
      </c>
      <c r="E14" s="14">
        <v>6.9</v>
      </c>
      <c r="F14" s="14">
        <v>20</v>
      </c>
      <c r="G14" s="14">
        <v>0.2</v>
      </c>
      <c r="H14" s="14">
        <v>0.3</v>
      </c>
    </row>
    <row r="15" spans="2:8" ht="15.75" thickBot="1" x14ac:dyDescent="0.3">
      <c r="B15" s="18"/>
      <c r="C15" s="12" t="s">
        <v>94</v>
      </c>
      <c r="D15" s="14">
        <v>3830</v>
      </c>
      <c r="E15" s="14">
        <v>4.0999999999999996</v>
      </c>
      <c r="F15" s="14">
        <v>2</v>
      </c>
      <c r="G15" s="14">
        <v>0</v>
      </c>
      <c r="H15" s="14">
        <v>0.1</v>
      </c>
    </row>
    <row r="16" spans="2:8" ht="15.75" thickBot="1" x14ac:dyDescent="0.3">
      <c r="B16" s="18"/>
      <c r="C16" s="12" t="s">
        <v>95</v>
      </c>
      <c r="D16" s="14">
        <v>766</v>
      </c>
      <c r="E16" s="14">
        <v>0.8</v>
      </c>
      <c r="F16" s="14">
        <v>0</v>
      </c>
      <c r="G16" s="14">
        <v>0</v>
      </c>
      <c r="H16" s="14">
        <v>0</v>
      </c>
    </row>
    <row r="17" spans="2:14" ht="15.75" thickBot="1" x14ac:dyDescent="0.3">
      <c r="B17" s="18"/>
      <c r="C17" s="12" t="s">
        <v>96</v>
      </c>
      <c r="D17" s="14">
        <v>589</v>
      </c>
      <c r="E17" s="14">
        <v>0.6</v>
      </c>
      <c r="F17" s="14">
        <v>0</v>
      </c>
      <c r="G17" s="14">
        <v>0</v>
      </c>
      <c r="H17" s="14">
        <v>0</v>
      </c>
    </row>
    <row r="18" spans="2:14" ht="15.75" thickBot="1" x14ac:dyDescent="0.3">
      <c r="B18" s="19"/>
      <c r="C18" s="12" t="s">
        <v>97</v>
      </c>
      <c r="D18" s="14">
        <v>224</v>
      </c>
      <c r="E18" s="14">
        <v>0.2</v>
      </c>
      <c r="F18" s="14">
        <v>5</v>
      </c>
      <c r="G18" s="14">
        <v>0</v>
      </c>
      <c r="H18" s="14">
        <v>2.2000000000000002</v>
      </c>
    </row>
    <row r="20" spans="2:14" x14ac:dyDescent="0.25">
      <c r="B20" t="s">
        <v>98</v>
      </c>
      <c r="C20" s="15" t="s">
        <v>99</v>
      </c>
      <c r="D20" t="s">
        <v>100</v>
      </c>
      <c r="E20" t="s">
        <v>101</v>
      </c>
      <c r="F20" t="s">
        <v>102</v>
      </c>
      <c r="G20" t="s">
        <v>103</v>
      </c>
      <c r="I20" t="s">
        <v>104</v>
      </c>
      <c r="J20" t="s">
        <v>105</v>
      </c>
      <c r="K20" t="s">
        <v>107</v>
      </c>
      <c r="L20" t="s">
        <v>106</v>
      </c>
      <c r="M20" t="s">
        <v>108</v>
      </c>
    </row>
    <row r="21" spans="2:14" x14ac:dyDescent="0.25">
      <c r="B21">
        <v>0</v>
      </c>
      <c r="C21">
        <v>10</v>
      </c>
      <c r="D21">
        <v>589</v>
      </c>
      <c r="E21">
        <f>0.5*(B21+C21)</f>
        <v>5</v>
      </c>
      <c r="F21">
        <f>D21*E21</f>
        <v>2945</v>
      </c>
      <c r="G21">
        <f>D21*(E21-$F$32)^2</f>
        <v>1911395.1153967294</v>
      </c>
      <c r="H21" t="str">
        <f>CONCATENATE("[",B21,";",C21,")")</f>
        <v>[0;10)</v>
      </c>
      <c r="I21">
        <f>D21</f>
        <v>589</v>
      </c>
      <c r="J21">
        <f>_xlfn.NORM.DIST(B21,$F$32,$G$32,1)</f>
        <v>4.2833304360271105E-4</v>
      </c>
      <c r="K21">
        <f>_xlfn.NORM.DIST(C21,$F$32,$G$32,1)</f>
        <v>2.5885567125096317E-3</v>
      </c>
      <c r="L21">
        <f>K21</f>
        <v>2.5885567125096317E-3</v>
      </c>
      <c r="M21" s="16">
        <f>$D$31*L21</f>
        <v>243.55212396660622</v>
      </c>
      <c r="N21">
        <f>((I21-M21)^2)/M21</f>
        <v>489.97410949429894</v>
      </c>
    </row>
    <row r="22" spans="2:14" x14ac:dyDescent="0.25">
      <c r="B22">
        <v>10</v>
      </c>
      <c r="C22">
        <v>20</v>
      </c>
      <c r="D22">
        <v>766</v>
      </c>
      <c r="E22">
        <f t="shared" ref="E22:E30" si="0">0.5*(B22+C22)</f>
        <v>15</v>
      </c>
      <c r="F22">
        <f t="shared" ref="F22:F30" si="1">D22*E22</f>
        <v>11490</v>
      </c>
      <c r="G22">
        <f t="shared" ref="G22:G30" si="2">D22*(E22-$F$32)^2</f>
        <v>1689664.3322128656</v>
      </c>
      <c r="H22" t="str">
        <f t="shared" ref="H22:H30" si="3">CONCATENATE("[",B22,";",C22,")")</f>
        <v>[10;20)</v>
      </c>
      <c r="I22">
        <f t="shared" ref="I22:I30" si="4">D22</f>
        <v>766</v>
      </c>
      <c r="J22">
        <f t="shared" ref="J22:J30" si="5">_xlfn.NORM.DIST(B22,$F$32,$G$32,1)</f>
        <v>2.5885567125096317E-3</v>
      </c>
      <c r="K22">
        <f t="shared" ref="K22:K30" si="6">_xlfn.NORM.DIST(C22,$F$32,$G$32,1)</f>
        <v>1.1979115840792746E-2</v>
      </c>
      <c r="L22">
        <f>K22-J22</f>
        <v>9.3905591282831147E-3</v>
      </c>
      <c r="M22" s="16">
        <f t="shared" ref="M22:M30" si="7">$D$31*L22</f>
        <v>883.53892726190168</v>
      </c>
      <c r="N22">
        <f t="shared" ref="N22:N30" si="8">((I22-M22)^2)/M22</f>
        <v>15.636435470582731</v>
      </c>
    </row>
    <row r="23" spans="2:14" x14ac:dyDescent="0.25">
      <c r="B23">
        <v>20</v>
      </c>
      <c r="C23">
        <v>30</v>
      </c>
      <c r="D23">
        <v>3830</v>
      </c>
      <c r="E23">
        <f t="shared" si="0"/>
        <v>25</v>
      </c>
      <c r="F23">
        <f t="shared" si="1"/>
        <v>95750</v>
      </c>
      <c r="G23">
        <f t="shared" si="2"/>
        <v>5233707.3425539974</v>
      </c>
      <c r="H23" t="str">
        <f t="shared" si="3"/>
        <v>[20;30)</v>
      </c>
      <c r="I23">
        <f t="shared" si="4"/>
        <v>3830</v>
      </c>
      <c r="J23">
        <f t="shared" si="5"/>
        <v>1.1979115840792746E-2</v>
      </c>
      <c r="K23">
        <f t="shared" si="6"/>
        <v>4.2734860630292117E-2</v>
      </c>
      <c r="L23">
        <f t="shared" ref="L23:L29" si="9">K23-J23</f>
        <v>3.075574478949937E-2</v>
      </c>
      <c r="M23" s="16">
        <f t="shared" si="7"/>
        <v>2893.7465157544166</v>
      </c>
      <c r="N23">
        <f t="shared" si="8"/>
        <v>302.91892603228513</v>
      </c>
    </row>
    <row r="24" spans="2:14" x14ac:dyDescent="0.25">
      <c r="B24">
        <v>30</v>
      </c>
      <c r="C24">
        <v>40</v>
      </c>
      <c r="D24">
        <v>6523</v>
      </c>
      <c r="E24">
        <f t="shared" si="0"/>
        <v>35</v>
      </c>
      <c r="F24">
        <f t="shared" si="1"/>
        <v>228305</v>
      </c>
      <c r="G24">
        <f t="shared" si="2"/>
        <v>4743384.2808973463</v>
      </c>
      <c r="H24" t="str">
        <f t="shared" si="3"/>
        <v>[30;40)</v>
      </c>
      <c r="I24">
        <f t="shared" si="4"/>
        <v>6523</v>
      </c>
      <c r="J24">
        <f t="shared" si="5"/>
        <v>4.2734860630292117E-2</v>
      </c>
      <c r="K24">
        <f t="shared" si="6"/>
        <v>0.11864421936224252</v>
      </c>
      <c r="L24">
        <f t="shared" si="9"/>
        <v>7.5909358731950399E-2</v>
      </c>
      <c r="M24" s="16">
        <f t="shared" si="7"/>
        <v>7142.1597443717492</v>
      </c>
      <c r="N24">
        <f t="shared" si="8"/>
        <v>53.675471113984642</v>
      </c>
    </row>
    <row r="25" spans="2:14" x14ac:dyDescent="0.25">
      <c r="B25">
        <v>40</v>
      </c>
      <c r="C25">
        <v>50</v>
      </c>
      <c r="D25">
        <v>12084</v>
      </c>
      <c r="E25">
        <f t="shared" si="0"/>
        <v>45</v>
      </c>
      <c r="F25">
        <f t="shared" si="1"/>
        <v>543780</v>
      </c>
      <c r="G25">
        <f t="shared" si="2"/>
        <v>3478421.0646644477</v>
      </c>
      <c r="H25" t="str">
        <f t="shared" si="3"/>
        <v>[40;50)</v>
      </c>
      <c r="I25">
        <f t="shared" si="4"/>
        <v>12084</v>
      </c>
      <c r="J25">
        <f t="shared" si="5"/>
        <v>0.11864421936224252</v>
      </c>
      <c r="K25">
        <f t="shared" si="6"/>
        <v>0.25985643703706562</v>
      </c>
      <c r="L25">
        <f t="shared" si="9"/>
        <v>0.14121221767482312</v>
      </c>
      <c r="M25" s="16">
        <f t="shared" si="7"/>
        <v>13286.375136588757</v>
      </c>
      <c r="N25">
        <f t="shared" si="8"/>
        <v>108.81116589170854</v>
      </c>
    </row>
    <row r="26" spans="2:14" x14ac:dyDescent="0.25">
      <c r="B26">
        <v>50</v>
      </c>
      <c r="C26">
        <v>60</v>
      </c>
      <c r="D26">
        <v>18678</v>
      </c>
      <c r="E26">
        <f t="shared" si="0"/>
        <v>55</v>
      </c>
      <c r="F26">
        <f t="shared" si="1"/>
        <v>1027290</v>
      </c>
      <c r="G26">
        <f t="shared" si="2"/>
        <v>906416.45452106989</v>
      </c>
      <c r="H26" t="str">
        <f t="shared" si="3"/>
        <v>[50;60)</v>
      </c>
      <c r="I26">
        <f t="shared" si="4"/>
        <v>18678</v>
      </c>
      <c r="J26">
        <f t="shared" si="5"/>
        <v>0.25985643703706562</v>
      </c>
      <c r="K26">
        <f t="shared" si="6"/>
        <v>0.45787661845122785</v>
      </c>
      <c r="L26">
        <f t="shared" si="9"/>
        <v>0.19802018141416222</v>
      </c>
      <c r="M26" s="16">
        <f t="shared" si="7"/>
        <v>18631.322828895696</v>
      </c>
      <c r="N26">
        <f t="shared" si="8"/>
        <v>0.11694061244655039</v>
      </c>
    </row>
    <row r="27" spans="2:14" x14ac:dyDescent="0.25">
      <c r="B27">
        <v>60</v>
      </c>
      <c r="C27">
        <v>70</v>
      </c>
      <c r="D27">
        <v>16395</v>
      </c>
      <c r="E27">
        <f t="shared" si="0"/>
        <v>65</v>
      </c>
      <c r="F27">
        <f t="shared" si="1"/>
        <v>1065675</v>
      </c>
      <c r="G27">
        <f t="shared" si="2"/>
        <v>150894.2227846754</v>
      </c>
      <c r="H27" t="str">
        <f t="shared" si="3"/>
        <v>[60;70)</v>
      </c>
      <c r="I27">
        <f t="shared" si="4"/>
        <v>16395</v>
      </c>
      <c r="J27">
        <f t="shared" si="5"/>
        <v>0.45787661845122785</v>
      </c>
      <c r="K27">
        <f t="shared" si="6"/>
        <v>0.66720880811294281</v>
      </c>
      <c r="L27">
        <f t="shared" si="9"/>
        <v>0.20933218966171496</v>
      </c>
      <c r="M27" s="16">
        <f t="shared" si="7"/>
        <v>19695.647060891439</v>
      </c>
      <c r="N27">
        <f t="shared" si="8"/>
        <v>553.13090181248458</v>
      </c>
    </row>
    <row r="28" spans="2:14" x14ac:dyDescent="0.25">
      <c r="B28">
        <v>70</v>
      </c>
      <c r="C28">
        <v>80</v>
      </c>
      <c r="D28">
        <v>17464</v>
      </c>
      <c r="E28">
        <f t="shared" si="0"/>
        <v>75</v>
      </c>
      <c r="F28">
        <f t="shared" si="1"/>
        <v>1309800</v>
      </c>
      <c r="G28">
        <f t="shared" si="2"/>
        <v>2966763.1169819697</v>
      </c>
      <c r="H28" t="str">
        <f t="shared" si="3"/>
        <v>[70;80)</v>
      </c>
      <c r="I28">
        <f t="shared" si="4"/>
        <v>17464</v>
      </c>
      <c r="J28">
        <f t="shared" si="5"/>
        <v>0.66720880811294281</v>
      </c>
      <c r="K28">
        <f t="shared" si="6"/>
        <v>0.83403214113656143</v>
      </c>
      <c r="L28">
        <f t="shared" si="9"/>
        <v>0.16682333302361863</v>
      </c>
      <c r="M28" s="16">
        <f t="shared" si="7"/>
        <v>15696.07375752623</v>
      </c>
      <c r="N28">
        <f t="shared" si="8"/>
        <v>199.13025684711266</v>
      </c>
    </row>
    <row r="29" spans="2:14" x14ac:dyDescent="0.25">
      <c r="B29">
        <v>80</v>
      </c>
      <c r="C29">
        <v>90</v>
      </c>
      <c r="D29">
        <v>14186</v>
      </c>
      <c r="E29">
        <f t="shared" si="0"/>
        <v>85</v>
      </c>
      <c r="F29">
        <f t="shared" si="1"/>
        <v>1205810</v>
      </c>
      <c r="G29">
        <f t="shared" si="2"/>
        <v>7526437.6049988801</v>
      </c>
      <c r="H29" t="str">
        <f t="shared" si="3"/>
        <v>[80;90)</v>
      </c>
      <c r="I29">
        <f t="shared" si="4"/>
        <v>14186</v>
      </c>
      <c r="J29">
        <f t="shared" si="5"/>
        <v>0.83403214113656143</v>
      </c>
      <c r="K29">
        <f t="shared" si="6"/>
        <v>0.93425161418810709</v>
      </c>
      <c r="L29">
        <f t="shared" si="9"/>
        <v>0.10021947305154566</v>
      </c>
      <c r="M29" s="16">
        <f t="shared" si="7"/>
        <v>9429.4497804738276</v>
      </c>
      <c r="N29">
        <f t="shared" si="8"/>
        <v>2399.3732951126221</v>
      </c>
    </row>
    <row r="30" spans="2:14" x14ac:dyDescent="0.25">
      <c r="B30">
        <v>90</v>
      </c>
      <c r="C30">
        <v>100</v>
      </c>
      <c r="D30">
        <v>3573</v>
      </c>
      <c r="E30">
        <f t="shared" si="0"/>
        <v>95</v>
      </c>
      <c r="F30">
        <f t="shared" si="1"/>
        <v>339435</v>
      </c>
      <c r="G30">
        <f t="shared" si="2"/>
        <v>3898961.2570975334</v>
      </c>
      <c r="H30" t="str">
        <f t="shared" si="3"/>
        <v>[90;100)</v>
      </c>
      <c r="I30">
        <f t="shared" si="4"/>
        <v>3573</v>
      </c>
      <c r="J30">
        <f t="shared" si="5"/>
        <v>0.93425161418810709</v>
      </c>
      <c r="K30">
        <f t="shared" si="6"/>
        <v>0.97963308430066409</v>
      </c>
      <c r="L30">
        <f>1-J30</f>
        <v>6.5748385811892907E-2</v>
      </c>
      <c r="M30" s="16">
        <f t="shared" si="7"/>
        <v>6186.1341242693798</v>
      </c>
      <c r="N30">
        <f t="shared" si="8"/>
        <v>1103.8347721288021</v>
      </c>
    </row>
    <row r="31" spans="2:14" x14ac:dyDescent="0.25">
      <c r="D31">
        <f>SUM(D21:D30)</f>
        <v>94088</v>
      </c>
      <c r="F31">
        <f>SUM(F21:F30)</f>
        <v>5830280</v>
      </c>
      <c r="G31">
        <f>SUM(G21:G30)</f>
        <v>32506044.792109516</v>
      </c>
      <c r="N31">
        <f>SUM(N21:N30)</f>
        <v>5226.6022745163273</v>
      </c>
    </row>
    <row r="32" spans="2:14" x14ac:dyDescent="0.25">
      <c r="F32">
        <f>F31/D31</f>
        <v>61.966244366975594</v>
      </c>
      <c r="G32">
        <f>SQRT(G31/D31)</f>
        <v>18.58724169600297</v>
      </c>
      <c r="M32" t="s">
        <v>109</v>
      </c>
      <c r="N32">
        <v>7</v>
      </c>
    </row>
    <row r="33" spans="13:14" x14ac:dyDescent="0.25">
      <c r="M33" t="s">
        <v>110</v>
      </c>
      <c r="N33">
        <v>0.05</v>
      </c>
    </row>
    <row r="34" spans="13:14" x14ac:dyDescent="0.25">
      <c r="M34" t="s">
        <v>111</v>
      </c>
      <c r="N34">
        <f>CHIINV(N33,N32)</f>
        <v>14.067140449340167</v>
      </c>
    </row>
  </sheetData>
  <mergeCells count="6">
    <mergeCell ref="B8:B18"/>
    <mergeCell ref="B3:C4"/>
    <mergeCell ref="D3:E3"/>
    <mergeCell ref="F3:G3"/>
    <mergeCell ref="B5:C5"/>
    <mergeCell ref="B6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30w</vt:lpstr>
      <vt:lpstr>30m</vt:lpstr>
      <vt:lpstr>30_</vt:lpstr>
      <vt:lpstr>20m</vt:lpstr>
      <vt:lpstr>20w</vt:lpstr>
      <vt:lpstr>0</vt:lpstr>
      <vt:lpstr>00</vt:lpstr>
      <vt:lpstr>1</vt:lpstr>
      <vt:lpstr>20</vt:lpstr>
      <vt:lpstr>21</vt:lpstr>
      <vt:lpstr>30</vt:lpstr>
      <vt:lpstr>2</vt:lpstr>
      <vt:lpstr>3</vt:lpstr>
      <vt:lpstr>4</vt:lpstr>
      <vt:lpstr>5</vt:lpstr>
      <vt:lpstr>6</vt:lpstr>
      <vt:lpstr>11</vt:lpstr>
      <vt:lpstr>12</vt:lpstr>
      <vt:lpstr>13</vt:lpstr>
      <vt:lpstr>14</vt:lpstr>
      <vt:lpstr>15</vt:lpstr>
      <vt:lpstr>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2020-05-01T09:01:23Z</cp:lastPrinted>
  <dcterms:created xsi:type="dcterms:W3CDTF">2020-05-01T08:44:51Z</dcterms:created>
  <dcterms:modified xsi:type="dcterms:W3CDTF">2020-05-06T10:01:00Z</dcterms:modified>
</cp:coreProperties>
</file>