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theme/themeOverride1.xml" ContentType="application/vnd.openxmlformats-officedocument.themeOverrid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drawings/drawing13.xml" ContentType="application/vnd.openxmlformats-officedocument.drawing+xml"/>
  <Override PartName="/xl/ctrlProps/ctrlProp1.xml" ContentType="application/vnd.ms-excel.controlpropertie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trlProps/ctrlProp2.xml" ContentType="application/vnd.ms-excel.controlpropertie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5.xml" ContentType="application/vnd.openxmlformats-officedocument.drawing+xml"/>
  <Override PartName="/xl/ctrlProps/ctrlProp3.xml" ContentType="application/vnd.ms-excel.controlpropertie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6.xml" ContentType="application/vnd.openxmlformats-officedocument.drawing+xml"/>
  <Override PartName="/xl/ctrlProps/ctrlProp4.xml" ContentType="application/vnd.ms-excel.controlpropertie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7.xml" ContentType="application/vnd.openxmlformats-officedocument.drawing+xml"/>
  <Override PartName="/xl/ctrlProps/ctrlProp5.xml" ContentType="application/vnd.ms-excel.controlproperti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8.xml" ContentType="application/vnd.openxmlformats-officedocument.drawing+xml"/>
  <Override PartName="/xl/ctrlProps/ctrlProp6.xml" ContentType="application/vnd.ms-excel.controlproperties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9.xml" ContentType="application/vnd.openxmlformats-officedocument.drawing+xml"/>
  <Override PartName="/xl/charts/chart3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3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32.xml" ContentType="application/vnd.openxmlformats-officedocument.drawingml.chart+xml"/>
  <Override PartName="/xl/drawings/drawing2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Workbook__________________" defaultThemeVersion="124226"/>
  <bookViews>
    <workbookView xWindow="240" yWindow="60" windowWidth="20115" windowHeight="8010" firstSheet="9" activeTab="21"/>
  </bookViews>
  <sheets>
    <sheet name="0" sheetId="1" r:id="rId1"/>
    <sheet name="1" sheetId="2" r:id="rId2"/>
    <sheet name="2" sheetId="4" r:id="rId3"/>
    <sheet name="3" sheetId="5" r:id="rId4"/>
    <sheet name="4" sheetId="6" r:id="rId5"/>
    <sheet name="5" sheetId="7" r:id="rId6"/>
    <sheet name="6" sheetId="8" r:id="rId7"/>
    <sheet name="7" sheetId="9" r:id="rId8"/>
    <sheet name="8" sheetId="11" r:id="rId9"/>
    <sheet name="9" sheetId="12" r:id="rId10"/>
    <sheet name="10" sheetId="13" r:id="rId11"/>
    <sheet name="11" sheetId="14" r:id="rId12"/>
    <sheet name="Cases" sheetId="15" r:id="rId13"/>
    <sheet name="CasesF" sheetId="16" r:id="rId14"/>
    <sheet name="CasesM" sheetId="17" r:id="rId15"/>
    <sheet name="Deaths" sheetId="18" r:id="rId16"/>
    <sheet name="DeathsF" sheetId="19" r:id="rId17"/>
    <sheet name="DeathsM" sheetId="20" r:id="rId18"/>
    <sheet name="AllBox" sheetId="21" r:id="rId19"/>
    <sheet name="CBox" sheetId="22" r:id="rId20"/>
    <sheet name="DBox" sheetId="23" r:id="rId21"/>
    <sheet name="Developer" sheetId="24" r:id="rId22"/>
  </sheets>
  <externalReferences>
    <externalReference r:id="rId23"/>
  </externalReferences>
  <calcPr calcId="145621"/>
  <fileRecoveryPr repairLoad="1"/>
</workbook>
</file>

<file path=xl/calcChain.xml><?xml version="1.0" encoding="utf-8"?>
<calcChain xmlns="http://schemas.openxmlformats.org/spreadsheetml/2006/main">
  <c r="M24" i="24" l="1"/>
  <c r="M25" i="24" s="1"/>
  <c r="K24" i="24"/>
  <c r="K25" i="24" s="1"/>
  <c r="I24" i="24"/>
  <c r="I25" i="24" s="1"/>
  <c r="G24" i="24"/>
  <c r="G25" i="24" s="1"/>
  <c r="E24" i="24"/>
  <c r="E25" i="24" s="1"/>
  <c r="M14" i="24"/>
  <c r="M15" i="24" s="1"/>
  <c r="K14" i="24"/>
  <c r="K15" i="24" s="1"/>
  <c r="I14" i="24"/>
  <c r="I15" i="24" s="1"/>
  <c r="G14" i="24"/>
  <c r="G15" i="24" s="1"/>
  <c r="E14" i="24"/>
  <c r="E15" i="24" s="1"/>
  <c r="L5" i="24"/>
  <c r="M18" i="24" s="1"/>
  <c r="M19" i="24" s="1"/>
  <c r="M22" i="24" s="1"/>
  <c r="M23" i="24" s="1"/>
  <c r="J5" i="24"/>
  <c r="K18" i="24" s="1"/>
  <c r="K19" i="24" s="1"/>
  <c r="K22" i="24" s="1"/>
  <c r="K23" i="24" s="1"/>
  <c r="H5" i="24"/>
  <c r="I18" i="24" s="1"/>
  <c r="I19" i="24" s="1"/>
  <c r="I22" i="24" s="1"/>
  <c r="I23" i="24" s="1"/>
  <c r="F5" i="24"/>
  <c r="G18" i="24" s="1"/>
  <c r="G19" i="24" s="1"/>
  <c r="G22" i="24" s="1"/>
  <c r="G23" i="24" s="1"/>
  <c r="D5" i="24"/>
  <c r="E18" i="24" s="1"/>
  <c r="E19" i="24" s="1"/>
  <c r="E22" i="24" s="1"/>
  <c r="E23" i="24" s="1"/>
  <c r="B5" i="24"/>
  <c r="L4" i="24"/>
  <c r="M12" i="24" s="1"/>
  <c r="M26" i="24" s="1"/>
  <c r="J4" i="24"/>
  <c r="K13" i="24" s="1"/>
  <c r="K27" i="24" s="1"/>
  <c r="H4" i="24"/>
  <c r="I13" i="24" s="1"/>
  <c r="I27" i="24" s="1"/>
  <c r="F4" i="24"/>
  <c r="G13" i="24" s="1"/>
  <c r="G27" i="24" s="1"/>
  <c r="D4" i="24"/>
  <c r="E13" i="24" s="1"/>
  <c r="E27" i="24" s="1"/>
  <c r="B4" i="24"/>
  <c r="B3" i="24"/>
  <c r="L1" i="24"/>
  <c r="J1" i="24"/>
  <c r="H1" i="24"/>
  <c r="F1" i="24"/>
  <c r="D1" i="24"/>
  <c r="B1" i="24"/>
  <c r="Y24" i="20"/>
  <c r="Y25" i="20" s="1"/>
  <c r="Y18" i="20"/>
  <c r="Y19" i="20" s="1"/>
  <c r="Y22" i="20" s="1"/>
  <c r="Y23" i="20" s="1"/>
  <c r="Y16" i="20"/>
  <c r="Y17" i="20" s="1"/>
  <c r="Y14" i="20"/>
  <c r="Y15" i="20" s="1"/>
  <c r="Y13" i="20"/>
  <c r="Y26" i="20" s="1"/>
  <c r="D13" i="20"/>
  <c r="Q12" i="20" s="1"/>
  <c r="Y12" i="20"/>
  <c r="Y27" i="20" s="1"/>
  <c r="P12" i="20"/>
  <c r="Q11" i="20"/>
  <c r="P11" i="20"/>
  <c r="X10" i="20"/>
  <c r="L10" i="24" s="1"/>
  <c r="L25" i="24" s="1"/>
  <c r="L26" i="24" s="1"/>
  <c r="L27" i="24" s="1"/>
  <c r="Q10" i="20"/>
  <c r="P10" i="20"/>
  <c r="Q9" i="20"/>
  <c r="P9" i="20"/>
  <c r="Q8" i="20"/>
  <c r="P8" i="20"/>
  <c r="Q7" i="20"/>
  <c r="P7" i="20"/>
  <c r="Q6" i="20"/>
  <c r="P6" i="20"/>
  <c r="Q5" i="20"/>
  <c r="P5" i="20"/>
  <c r="Q4" i="20"/>
  <c r="P4" i="20"/>
  <c r="Q3" i="20"/>
  <c r="Q13" i="20" s="1"/>
  <c r="P3" i="20"/>
  <c r="F3" i="20"/>
  <c r="N3" i="20" s="1"/>
  <c r="E3" i="20"/>
  <c r="E4" i="20" s="1"/>
  <c r="F2" i="20"/>
  <c r="M2" i="20" s="1"/>
  <c r="I1" i="20"/>
  <c r="H1" i="20"/>
  <c r="H2" i="20" s="1"/>
  <c r="Y24" i="19"/>
  <c r="Y25" i="19" s="1"/>
  <c r="Y18" i="19"/>
  <c r="Y19" i="19" s="1"/>
  <c r="Y22" i="19" s="1"/>
  <c r="Y23" i="19" s="1"/>
  <c r="Y16" i="19"/>
  <c r="Y20" i="19" s="1"/>
  <c r="Y21" i="19" s="1"/>
  <c r="Y14" i="19"/>
  <c r="Y15" i="19" s="1"/>
  <c r="Y13" i="19"/>
  <c r="Y26" i="19" s="1"/>
  <c r="D13" i="19"/>
  <c r="Q12" i="19" s="1"/>
  <c r="Y12" i="19"/>
  <c r="Y27" i="19" s="1"/>
  <c r="P12" i="19"/>
  <c r="Q11" i="19"/>
  <c r="P11" i="19"/>
  <c r="X10" i="19"/>
  <c r="J10" i="24" s="1"/>
  <c r="J25" i="24" s="1"/>
  <c r="J26" i="24" s="1"/>
  <c r="J27" i="24" s="1"/>
  <c r="Q10" i="19"/>
  <c r="P10" i="19"/>
  <c r="Q9" i="19"/>
  <c r="P9" i="19"/>
  <c r="Q8" i="19"/>
  <c r="P8" i="19"/>
  <c r="Q7" i="19"/>
  <c r="P7" i="19"/>
  <c r="Q6" i="19"/>
  <c r="P6" i="19"/>
  <c r="Q5" i="19"/>
  <c r="P5" i="19"/>
  <c r="Q4" i="19"/>
  <c r="P4" i="19"/>
  <c r="E4" i="19"/>
  <c r="E5" i="19" s="1"/>
  <c r="Q3" i="19"/>
  <c r="P3" i="19"/>
  <c r="F3" i="19"/>
  <c r="N3" i="19" s="1"/>
  <c r="E3" i="19"/>
  <c r="F2" i="19"/>
  <c r="M2" i="19" s="1"/>
  <c r="I1" i="19"/>
  <c r="H1" i="19"/>
  <c r="H2" i="19" s="1"/>
  <c r="Y24" i="18"/>
  <c r="Y25" i="18" s="1"/>
  <c r="Y18" i="18"/>
  <c r="Y19" i="18" s="1"/>
  <c r="Y22" i="18" s="1"/>
  <c r="Y23" i="18" s="1"/>
  <c r="Y16" i="18"/>
  <c r="Y20" i="18" s="1"/>
  <c r="Y21" i="18" s="1"/>
  <c r="Y14" i="18"/>
  <c r="Y15" i="18" s="1"/>
  <c r="Y13" i="18"/>
  <c r="Y26" i="18" s="1"/>
  <c r="D13" i="18"/>
  <c r="Q12" i="18" s="1"/>
  <c r="Y12" i="18"/>
  <c r="Y27" i="18" s="1"/>
  <c r="P12" i="18"/>
  <c r="Q11" i="18"/>
  <c r="P11" i="18"/>
  <c r="X10" i="18"/>
  <c r="H10" i="24" s="1"/>
  <c r="H25" i="24" s="1"/>
  <c r="H26" i="24" s="1"/>
  <c r="H27" i="24" s="1"/>
  <c r="Q10" i="18"/>
  <c r="P10" i="18"/>
  <c r="Q9" i="18"/>
  <c r="P9" i="18"/>
  <c r="Q8" i="18"/>
  <c r="P8" i="18"/>
  <c r="Q7" i="18"/>
  <c r="P7" i="18"/>
  <c r="Q6" i="18"/>
  <c r="P6" i="18"/>
  <c r="Q5" i="18"/>
  <c r="P5" i="18"/>
  <c r="Q4" i="18"/>
  <c r="P4" i="18"/>
  <c r="E4" i="18"/>
  <c r="E5" i="18" s="1"/>
  <c r="Q3" i="18"/>
  <c r="Q13" i="18" s="1"/>
  <c r="P3" i="18"/>
  <c r="F3" i="18"/>
  <c r="N3" i="18" s="1"/>
  <c r="E3" i="18"/>
  <c r="F2" i="18"/>
  <c r="M2" i="18" s="1"/>
  <c r="I1" i="18"/>
  <c r="H1" i="18"/>
  <c r="H2" i="18" s="1"/>
  <c r="Y24" i="17"/>
  <c r="Y25" i="17" s="1"/>
  <c r="Y18" i="17"/>
  <c r="Y19" i="17" s="1"/>
  <c r="Y22" i="17" s="1"/>
  <c r="Y23" i="17" s="1"/>
  <c r="Y17" i="17"/>
  <c r="Y16" i="17"/>
  <c r="Y20" i="17" s="1"/>
  <c r="Y21" i="17" s="1"/>
  <c r="Y15" i="17"/>
  <c r="Y14" i="17"/>
  <c r="Y13" i="17"/>
  <c r="Y26" i="17" s="1"/>
  <c r="D13" i="17"/>
  <c r="Q12" i="17" s="1"/>
  <c r="Y12" i="17"/>
  <c r="Y27" i="17" s="1"/>
  <c r="P12" i="17"/>
  <c r="P11" i="17"/>
  <c r="X10" i="17"/>
  <c r="Q10" i="17"/>
  <c r="P10" i="17"/>
  <c r="P9" i="17"/>
  <c r="Q8" i="17"/>
  <c r="P8" i="17"/>
  <c r="Q7" i="17"/>
  <c r="P7" i="17"/>
  <c r="Q6" i="17"/>
  <c r="P6" i="17"/>
  <c r="Q5" i="17"/>
  <c r="P5" i="17"/>
  <c r="Q4" i="17"/>
  <c r="P4" i="17"/>
  <c r="E4" i="17"/>
  <c r="E5" i="17" s="1"/>
  <c r="Q3" i="17"/>
  <c r="P3" i="17"/>
  <c r="F3" i="17"/>
  <c r="M3" i="17" s="1"/>
  <c r="E3" i="17"/>
  <c r="F2" i="17"/>
  <c r="N2" i="17" s="1"/>
  <c r="I1" i="17"/>
  <c r="H1" i="17"/>
  <c r="H2" i="17" s="1"/>
  <c r="Y24" i="16"/>
  <c r="Y25" i="16" s="1"/>
  <c r="Y18" i="16"/>
  <c r="Y19" i="16" s="1"/>
  <c r="Y22" i="16" s="1"/>
  <c r="Y23" i="16" s="1"/>
  <c r="Y17" i="16"/>
  <c r="Y16" i="16"/>
  <c r="Y20" i="16" s="1"/>
  <c r="Y21" i="16" s="1"/>
  <c r="Y15" i="16"/>
  <c r="Y14" i="16"/>
  <c r="Y13" i="16"/>
  <c r="Y26" i="16" s="1"/>
  <c r="D13" i="16"/>
  <c r="Q12" i="16" s="1"/>
  <c r="Y12" i="16"/>
  <c r="Y27" i="16" s="1"/>
  <c r="P12" i="16"/>
  <c r="P11" i="16"/>
  <c r="X10" i="16"/>
  <c r="D10" i="24" s="1"/>
  <c r="D25" i="24" s="1"/>
  <c r="D26" i="24" s="1"/>
  <c r="D27" i="24" s="1"/>
  <c r="Q10" i="16"/>
  <c r="P10" i="16"/>
  <c r="P9" i="16"/>
  <c r="Q8" i="16"/>
  <c r="P8" i="16"/>
  <c r="Q7" i="16"/>
  <c r="P7" i="16"/>
  <c r="Q6" i="16"/>
  <c r="P6" i="16"/>
  <c r="Q5" i="16"/>
  <c r="P5" i="16"/>
  <c r="Q4" i="16"/>
  <c r="P4" i="16"/>
  <c r="E4" i="16"/>
  <c r="E5" i="16" s="1"/>
  <c r="Q3" i="16"/>
  <c r="P3" i="16"/>
  <c r="F3" i="16"/>
  <c r="M3" i="16" s="1"/>
  <c r="E3" i="16"/>
  <c r="F2" i="16"/>
  <c r="N2" i="16" s="1"/>
  <c r="I1" i="16"/>
  <c r="H1" i="16"/>
  <c r="H2" i="16" s="1"/>
  <c r="Y24" i="15"/>
  <c r="Y25" i="15" s="1"/>
  <c r="Y18" i="15"/>
  <c r="Y19" i="15" s="1"/>
  <c r="Y22" i="15" s="1"/>
  <c r="Y23" i="15" s="1"/>
  <c r="Y17" i="15"/>
  <c r="Y16" i="15"/>
  <c r="Y20" i="15" s="1"/>
  <c r="Y21" i="15" s="1"/>
  <c r="Y15" i="15"/>
  <c r="Y14" i="15"/>
  <c r="Y13" i="15"/>
  <c r="Y26" i="15" s="1"/>
  <c r="D13" i="15"/>
  <c r="Q12" i="15" s="1"/>
  <c r="Y12" i="15"/>
  <c r="Y27" i="15" s="1"/>
  <c r="P12" i="15"/>
  <c r="P11" i="15"/>
  <c r="X10" i="15"/>
  <c r="B10" i="24" s="1"/>
  <c r="B25" i="24" s="1"/>
  <c r="B26" i="24" s="1"/>
  <c r="B27" i="24" s="1"/>
  <c r="Q10" i="15"/>
  <c r="P10" i="15"/>
  <c r="Q9" i="15"/>
  <c r="P9" i="15"/>
  <c r="Q8" i="15"/>
  <c r="P8" i="15"/>
  <c r="Q7" i="15"/>
  <c r="P7" i="15"/>
  <c r="Q6" i="15"/>
  <c r="P6" i="15"/>
  <c r="Q5" i="15"/>
  <c r="P5" i="15"/>
  <c r="Q4" i="15"/>
  <c r="P4" i="15"/>
  <c r="E4" i="15"/>
  <c r="Q3" i="15"/>
  <c r="P3" i="15"/>
  <c r="I3" i="15"/>
  <c r="F3" i="15"/>
  <c r="E3" i="15"/>
  <c r="F2" i="15"/>
  <c r="N2" i="15" s="1"/>
  <c r="I1" i="15"/>
  <c r="H1" i="15"/>
  <c r="H2" i="15" s="1"/>
  <c r="I13" i="14"/>
  <c r="E13" i="14"/>
  <c r="J12" i="14"/>
  <c r="G12" i="14"/>
  <c r="F12" i="14"/>
  <c r="H12" i="14" s="1"/>
  <c r="D12" i="14"/>
  <c r="J11" i="14"/>
  <c r="F11" i="14"/>
  <c r="H11" i="14" s="1"/>
  <c r="D11" i="14"/>
  <c r="J10" i="14"/>
  <c r="G10" i="14"/>
  <c r="F10" i="14"/>
  <c r="H10" i="14" s="1"/>
  <c r="D10" i="14"/>
  <c r="J9" i="14"/>
  <c r="F9" i="14"/>
  <c r="H9" i="14" s="1"/>
  <c r="D9" i="14"/>
  <c r="J8" i="14"/>
  <c r="G8" i="14"/>
  <c r="F8" i="14"/>
  <c r="H8" i="14" s="1"/>
  <c r="D8" i="14"/>
  <c r="J7" i="14"/>
  <c r="F7" i="14"/>
  <c r="H7" i="14" s="1"/>
  <c r="D7" i="14"/>
  <c r="J6" i="14"/>
  <c r="G6" i="14"/>
  <c r="F6" i="14"/>
  <c r="H6" i="14" s="1"/>
  <c r="D6" i="14"/>
  <c r="J5" i="14"/>
  <c r="F5" i="14"/>
  <c r="H5" i="14" s="1"/>
  <c r="D5" i="14"/>
  <c r="J4" i="14"/>
  <c r="G4" i="14"/>
  <c r="F4" i="14"/>
  <c r="H4" i="14" s="1"/>
  <c r="D4" i="14"/>
  <c r="J3" i="14"/>
  <c r="F3" i="14"/>
  <c r="H3" i="14" s="1"/>
  <c r="D3" i="14"/>
  <c r="A19" i="13"/>
  <c r="C15" i="13"/>
  <c r="D14" i="13"/>
  <c r="D13" i="13"/>
  <c r="D12" i="13"/>
  <c r="D11" i="13"/>
  <c r="D10" i="13"/>
  <c r="D9" i="13"/>
  <c r="D8" i="13"/>
  <c r="D7" i="13"/>
  <c r="D6" i="13"/>
  <c r="D5" i="13"/>
  <c r="D4" i="13"/>
  <c r="E3" i="13"/>
  <c r="E4" i="13" s="1"/>
  <c r="D3" i="13"/>
  <c r="A19" i="12"/>
  <c r="D14" i="12"/>
  <c r="C14" i="12"/>
  <c r="D13" i="12"/>
  <c r="D12" i="12"/>
  <c r="D11" i="12"/>
  <c r="D10" i="12"/>
  <c r="D9" i="12"/>
  <c r="D8" i="12"/>
  <c r="D7" i="12"/>
  <c r="D6" i="12"/>
  <c r="D5" i="12"/>
  <c r="D4" i="12"/>
  <c r="D3" i="12"/>
  <c r="C3" i="12"/>
  <c r="C15" i="12" s="1"/>
  <c r="A19" i="11"/>
  <c r="C15" i="11"/>
  <c r="D14" i="11"/>
  <c r="D13" i="11"/>
  <c r="D12" i="11"/>
  <c r="D11" i="11"/>
  <c r="D10" i="11"/>
  <c r="D9" i="11"/>
  <c r="D8" i="11"/>
  <c r="D7" i="11"/>
  <c r="D6" i="11"/>
  <c r="D5" i="11"/>
  <c r="D4" i="11"/>
  <c r="E3" i="11"/>
  <c r="D3" i="11"/>
  <c r="A19" i="9"/>
  <c r="C15" i="9"/>
  <c r="D14" i="9"/>
  <c r="D13" i="9"/>
  <c r="D12" i="9"/>
  <c r="D11" i="9"/>
  <c r="D10" i="9"/>
  <c r="D9" i="9"/>
  <c r="D8" i="9"/>
  <c r="D7" i="9"/>
  <c r="D6" i="9"/>
  <c r="D5" i="9"/>
  <c r="D4" i="9"/>
  <c r="E3" i="9"/>
  <c r="D3" i="9"/>
  <c r="N33" i="8"/>
  <c r="I29" i="8"/>
  <c r="H29" i="8"/>
  <c r="E29" i="8"/>
  <c r="G29" i="8" s="1"/>
  <c r="D29" i="8"/>
  <c r="F29" i="8" s="1"/>
  <c r="H28" i="8"/>
  <c r="E28" i="8"/>
  <c r="D28" i="8"/>
  <c r="F28" i="8" s="1"/>
  <c r="I27" i="8"/>
  <c r="H27" i="8"/>
  <c r="E27" i="8"/>
  <c r="G27" i="8" s="1"/>
  <c r="D27" i="8"/>
  <c r="F27" i="8" s="1"/>
  <c r="H26" i="8"/>
  <c r="E26" i="8"/>
  <c r="D26" i="8"/>
  <c r="F26" i="8" s="1"/>
  <c r="I25" i="8"/>
  <c r="H25" i="8"/>
  <c r="E25" i="8"/>
  <c r="G25" i="8" s="1"/>
  <c r="D25" i="8"/>
  <c r="F25" i="8" s="1"/>
  <c r="H24" i="8"/>
  <c r="E24" i="8"/>
  <c r="D24" i="8"/>
  <c r="F24" i="8" s="1"/>
  <c r="I23" i="8"/>
  <c r="H23" i="8"/>
  <c r="E23" i="8"/>
  <c r="G23" i="8" s="1"/>
  <c r="D23" i="8"/>
  <c r="F23" i="8" s="1"/>
  <c r="H22" i="8"/>
  <c r="E22" i="8"/>
  <c r="D22" i="8"/>
  <c r="F22" i="8" s="1"/>
  <c r="I21" i="8"/>
  <c r="H21" i="8"/>
  <c r="E21" i="8"/>
  <c r="G21" i="8" s="1"/>
  <c r="D21" i="8"/>
  <c r="F21" i="8" s="1"/>
  <c r="H20" i="8"/>
  <c r="E20" i="8"/>
  <c r="D20" i="8"/>
  <c r="D30" i="8" s="1"/>
  <c r="D17" i="8"/>
  <c r="G16" i="8"/>
  <c r="F16" i="8"/>
  <c r="G15" i="8"/>
  <c r="D15" i="8"/>
  <c r="G14" i="8"/>
  <c r="F14" i="8"/>
  <c r="G13" i="8"/>
  <c r="D13" i="8"/>
  <c r="G12" i="8"/>
  <c r="F12" i="8"/>
  <c r="G11" i="8"/>
  <c r="D11" i="8"/>
  <c r="G10" i="8"/>
  <c r="F10" i="8"/>
  <c r="G9" i="8"/>
  <c r="D9" i="8"/>
  <c r="G8" i="8"/>
  <c r="F8" i="8"/>
  <c r="G7" i="8"/>
  <c r="D7" i="8"/>
  <c r="G6" i="8"/>
  <c r="F6" i="8"/>
  <c r="G5" i="8"/>
  <c r="D5" i="8"/>
  <c r="E4" i="8"/>
  <c r="F17" i="8" s="1"/>
  <c r="C4" i="8"/>
  <c r="D16" i="8" s="1"/>
  <c r="B14" i="7"/>
  <c r="B13" i="6"/>
  <c r="B2" i="6"/>
  <c r="B14" i="6" s="1"/>
  <c r="R15" i="4"/>
  <c r="R14" i="4"/>
  <c r="R13" i="4"/>
  <c r="R11" i="4" s="1"/>
  <c r="T7" i="4" s="1"/>
  <c r="R12" i="4"/>
  <c r="T11" i="4"/>
  <c r="T10" i="4"/>
  <c r="R10" i="4"/>
  <c r="T9" i="4"/>
  <c r="R9" i="4"/>
  <c r="T8" i="4"/>
  <c r="R8" i="4"/>
  <c r="R7" i="4"/>
  <c r="T6" i="4"/>
  <c r="R6" i="4"/>
  <c r="T5" i="4"/>
  <c r="R5" i="4"/>
  <c r="T4" i="4"/>
  <c r="R4" i="4"/>
  <c r="T3" i="4"/>
  <c r="R3" i="4"/>
  <c r="T2" i="4"/>
  <c r="B13" i="2"/>
  <c r="C11" i="2"/>
  <c r="C7" i="2"/>
  <c r="C6" i="2"/>
  <c r="C5" i="2"/>
  <c r="C4" i="2"/>
  <c r="C3" i="2"/>
  <c r="C2" i="2"/>
  <c r="C14" i="2" s="1"/>
  <c r="B2" i="2"/>
  <c r="B14" i="2" s="1"/>
  <c r="D13" i="2" l="1"/>
  <c r="D12" i="2"/>
  <c r="D9" i="2"/>
  <c r="D7" i="2"/>
  <c r="D6" i="2"/>
  <c r="D5" i="2"/>
  <c r="D3" i="2"/>
  <c r="D2" i="2"/>
  <c r="D10" i="2"/>
  <c r="D8" i="2"/>
  <c r="D4" i="2"/>
  <c r="D11" i="2"/>
  <c r="H13" i="14"/>
  <c r="H14" i="14" s="1"/>
  <c r="E5" i="13"/>
  <c r="G4" i="8"/>
  <c r="F5" i="8"/>
  <c r="F4" i="8" s="1"/>
  <c r="D6" i="8"/>
  <c r="D4" i="8" s="1"/>
  <c r="F7" i="8"/>
  <c r="D8" i="8"/>
  <c r="F9" i="8"/>
  <c r="D10" i="8"/>
  <c r="F11" i="8"/>
  <c r="D12" i="8"/>
  <c r="F13" i="8"/>
  <c r="D14" i="8"/>
  <c r="F15" i="8"/>
  <c r="G20" i="8"/>
  <c r="I20" i="8"/>
  <c r="G22" i="8"/>
  <c r="I22" i="8"/>
  <c r="G24" i="8"/>
  <c r="I24" i="8"/>
  <c r="G26" i="8"/>
  <c r="I26" i="8"/>
  <c r="G28" i="8"/>
  <c r="I28" i="8"/>
  <c r="E4" i="9"/>
  <c r="E4" i="11"/>
  <c r="G3" i="14"/>
  <c r="J13" i="14"/>
  <c r="G5" i="14"/>
  <c r="G7" i="14"/>
  <c r="G9" i="14"/>
  <c r="G11" i="14"/>
  <c r="N3" i="15"/>
  <c r="L3" i="15"/>
  <c r="M3" i="15"/>
  <c r="E5" i="15"/>
  <c r="F4" i="15"/>
  <c r="E6" i="16"/>
  <c r="F5" i="16"/>
  <c r="F20" i="8"/>
  <c r="F30" i="8" s="1"/>
  <c r="F31" i="8" s="1"/>
  <c r="E3" i="12"/>
  <c r="M2" i="15"/>
  <c r="I2" i="15"/>
  <c r="L2" i="15"/>
  <c r="E6" i="17"/>
  <c r="F5" i="17"/>
  <c r="Q11" i="15"/>
  <c r="Q13" i="15" s="1"/>
  <c r="I2" i="16"/>
  <c r="M2" i="16"/>
  <c r="L3" i="16"/>
  <c r="N3" i="16"/>
  <c r="F4" i="16"/>
  <c r="Q9" i="16"/>
  <c r="Q13" i="16" s="1"/>
  <c r="Q11" i="16"/>
  <c r="I2" i="17"/>
  <c r="M2" i="17"/>
  <c r="L3" i="17"/>
  <c r="N3" i="17"/>
  <c r="F4" i="17"/>
  <c r="Q9" i="17"/>
  <c r="Q13" i="17" s="1"/>
  <c r="F10" i="24"/>
  <c r="F25" i="24" s="1"/>
  <c r="F26" i="24" s="1"/>
  <c r="F27" i="24" s="1"/>
  <c r="X25" i="17"/>
  <c r="X26" i="17" s="1"/>
  <c r="X27" i="17" s="1"/>
  <c r="Q11" i="17"/>
  <c r="E6" i="18"/>
  <c r="F5" i="18"/>
  <c r="Q13" i="19"/>
  <c r="E5" i="20"/>
  <c r="F4" i="20"/>
  <c r="X25" i="15"/>
  <c r="X26" i="15" s="1"/>
  <c r="X27" i="15" s="1"/>
  <c r="L2" i="16"/>
  <c r="I3" i="16"/>
  <c r="X25" i="16"/>
  <c r="X26" i="16" s="1"/>
  <c r="X27" i="16" s="1"/>
  <c r="L2" i="17"/>
  <c r="I3" i="17"/>
  <c r="E6" i="19"/>
  <c r="F5" i="19"/>
  <c r="L2" i="18"/>
  <c r="N2" i="18"/>
  <c r="I3" i="18"/>
  <c r="M3" i="18"/>
  <c r="Y17" i="18"/>
  <c r="X25" i="18"/>
  <c r="X26" i="18" s="1"/>
  <c r="X27" i="18" s="1"/>
  <c r="L2" i="19"/>
  <c r="N2" i="19"/>
  <c r="I3" i="19"/>
  <c r="M3" i="19"/>
  <c r="Y17" i="19"/>
  <c r="X25" i="19"/>
  <c r="X26" i="19" s="1"/>
  <c r="X27" i="19" s="1"/>
  <c r="L2" i="20"/>
  <c r="N2" i="20"/>
  <c r="I3" i="20"/>
  <c r="M3" i="20"/>
  <c r="I2" i="18"/>
  <c r="L3" i="18"/>
  <c r="F4" i="18"/>
  <c r="I2" i="19"/>
  <c r="L3" i="19"/>
  <c r="F4" i="19"/>
  <c r="I2" i="20"/>
  <c r="L3" i="20"/>
  <c r="Y20" i="20"/>
  <c r="Y21" i="20" s="1"/>
  <c r="M13" i="24"/>
  <c r="M27" i="24" s="1"/>
  <c r="E16" i="24"/>
  <c r="I16" i="24"/>
  <c r="M16" i="24"/>
  <c r="X25" i="20"/>
  <c r="X26" i="20" s="1"/>
  <c r="X27" i="20" s="1"/>
  <c r="C24" i="24"/>
  <c r="C25" i="24" s="1"/>
  <c r="C18" i="24"/>
  <c r="C19" i="24" s="1"/>
  <c r="C22" i="24" s="1"/>
  <c r="C23" i="24" s="1"/>
  <c r="C12" i="24"/>
  <c r="C27" i="24" s="1"/>
  <c r="E12" i="24"/>
  <c r="E26" i="24" s="1"/>
  <c r="G12" i="24"/>
  <c r="G26" i="24" s="1"/>
  <c r="I12" i="24"/>
  <c r="I26" i="24" s="1"/>
  <c r="K12" i="24"/>
  <c r="K26" i="24" s="1"/>
  <c r="C13" i="24"/>
  <c r="C26" i="24" s="1"/>
  <c r="C14" i="24"/>
  <c r="C15" i="24" s="1"/>
  <c r="C16" i="24"/>
  <c r="G16" i="24"/>
  <c r="K16" i="24"/>
  <c r="G20" i="24" l="1"/>
  <c r="G21" i="24" s="1"/>
  <c r="G17" i="24"/>
  <c r="E20" i="24"/>
  <c r="E21" i="24" s="1"/>
  <c r="E17" i="24"/>
  <c r="F6" i="19"/>
  <c r="E7" i="19"/>
  <c r="F5" i="20"/>
  <c r="E6" i="20"/>
  <c r="F6" i="18"/>
  <c r="E7" i="18"/>
  <c r="M4" i="17"/>
  <c r="I4" i="17"/>
  <c r="N4" i="17"/>
  <c r="L4" i="17"/>
  <c r="E7" i="17"/>
  <c r="F6" i="17"/>
  <c r="E7" i="16"/>
  <c r="F6" i="16"/>
  <c r="N4" i="15"/>
  <c r="L4" i="15"/>
  <c r="I4" i="15"/>
  <c r="M4" i="15"/>
  <c r="G13" i="14"/>
  <c r="F14" i="14" s="1"/>
  <c r="E5" i="9"/>
  <c r="G30" i="8"/>
  <c r="G31" i="8" s="1"/>
  <c r="K29" i="8" s="1"/>
  <c r="E6" i="13"/>
  <c r="D14" i="2"/>
  <c r="M20" i="24"/>
  <c r="M21" i="24" s="1"/>
  <c r="M17" i="24"/>
  <c r="N4" i="19"/>
  <c r="L4" i="19"/>
  <c r="M4" i="19"/>
  <c r="I4" i="19"/>
  <c r="K20" i="24"/>
  <c r="K21" i="24" s="1"/>
  <c r="K17" i="24"/>
  <c r="C20" i="24"/>
  <c r="C21" i="24" s="1"/>
  <c r="C17" i="24"/>
  <c r="I20" i="24"/>
  <c r="I21" i="24" s="1"/>
  <c r="I17" i="24"/>
  <c r="N4" i="18"/>
  <c r="L4" i="18"/>
  <c r="M4" i="18"/>
  <c r="I4" i="18"/>
  <c r="M5" i="19"/>
  <c r="I5" i="19"/>
  <c r="N5" i="19"/>
  <c r="L5" i="19"/>
  <c r="N4" i="20"/>
  <c r="L4" i="20"/>
  <c r="M4" i="20"/>
  <c r="I4" i="20"/>
  <c r="M5" i="18"/>
  <c r="I5" i="18"/>
  <c r="N5" i="18"/>
  <c r="L5" i="18"/>
  <c r="M4" i="16"/>
  <c r="I4" i="16"/>
  <c r="N4" i="16"/>
  <c r="L4" i="16"/>
  <c r="N5" i="17"/>
  <c r="L5" i="17"/>
  <c r="M5" i="17"/>
  <c r="I5" i="17"/>
  <c r="E4" i="12"/>
  <c r="N5" i="16"/>
  <c r="L5" i="16"/>
  <c r="M5" i="16"/>
  <c r="I5" i="16"/>
  <c r="E6" i="15"/>
  <c r="F5" i="15"/>
  <c r="E5" i="11"/>
  <c r="E6" i="11" l="1"/>
  <c r="N5" i="15"/>
  <c r="L5" i="15"/>
  <c r="M5" i="15"/>
  <c r="I5" i="15"/>
  <c r="E7" i="13"/>
  <c r="M6" i="16"/>
  <c r="I6" i="16"/>
  <c r="N6" i="16"/>
  <c r="L6" i="16"/>
  <c r="K20" i="8"/>
  <c r="L20" i="8" s="1"/>
  <c r="M20" i="8" s="1"/>
  <c r="N20" i="8" s="1"/>
  <c r="K22" i="8"/>
  <c r="L22" i="8" s="1"/>
  <c r="M22" i="8" s="1"/>
  <c r="N22" i="8" s="1"/>
  <c r="K24" i="8"/>
  <c r="K26" i="8"/>
  <c r="L26" i="8" s="1"/>
  <c r="M26" i="8" s="1"/>
  <c r="N26" i="8" s="1"/>
  <c r="K28" i="8"/>
  <c r="J20" i="8"/>
  <c r="J22" i="8"/>
  <c r="J24" i="8"/>
  <c r="J26" i="8"/>
  <c r="J28" i="8"/>
  <c r="M6" i="17"/>
  <c r="I6" i="17"/>
  <c r="N6" i="17"/>
  <c r="L6" i="17"/>
  <c r="E8" i="18"/>
  <c r="F7" i="18"/>
  <c r="F6" i="20"/>
  <c r="E7" i="20"/>
  <c r="N6" i="19"/>
  <c r="L6" i="19"/>
  <c r="M6" i="19"/>
  <c r="I6" i="19"/>
  <c r="E7" i="15"/>
  <c r="F6" i="15"/>
  <c r="E5" i="12"/>
  <c r="E6" i="9"/>
  <c r="E8" i="16"/>
  <c r="F7" i="16"/>
  <c r="J21" i="8"/>
  <c r="J23" i="8"/>
  <c r="J25" i="8"/>
  <c r="J27" i="8"/>
  <c r="J29" i="8"/>
  <c r="L29" i="8" s="1"/>
  <c r="M29" i="8" s="1"/>
  <c r="N29" i="8" s="1"/>
  <c r="K21" i="8"/>
  <c r="L21" i="8" s="1"/>
  <c r="M21" i="8" s="1"/>
  <c r="N21" i="8" s="1"/>
  <c r="K23" i="8"/>
  <c r="K25" i="8"/>
  <c r="L25" i="8" s="1"/>
  <c r="M25" i="8" s="1"/>
  <c r="N25" i="8" s="1"/>
  <c r="K27" i="8"/>
  <c r="E8" i="17"/>
  <c r="F7" i="17"/>
  <c r="N6" i="18"/>
  <c r="L6" i="18"/>
  <c r="M6" i="18"/>
  <c r="I6" i="18"/>
  <c r="M5" i="20"/>
  <c r="I5" i="20"/>
  <c r="N5" i="20"/>
  <c r="L5" i="20"/>
  <c r="E8" i="19"/>
  <c r="F7" i="19"/>
  <c r="N7" i="19" l="1"/>
  <c r="L7" i="19"/>
  <c r="M7" i="19"/>
  <c r="I7" i="19"/>
  <c r="E9" i="17"/>
  <c r="F8" i="17"/>
  <c r="M7" i="16"/>
  <c r="I7" i="16"/>
  <c r="N7" i="16"/>
  <c r="L7" i="16"/>
  <c r="E7" i="9"/>
  <c r="M6" i="15"/>
  <c r="I6" i="15"/>
  <c r="N6" i="15"/>
  <c r="L6" i="15"/>
  <c r="E8" i="20"/>
  <c r="F7" i="20"/>
  <c r="N7" i="18"/>
  <c r="L7" i="18"/>
  <c r="M7" i="18"/>
  <c r="I7" i="18"/>
  <c r="E8" i="13"/>
  <c r="E7" i="11"/>
  <c r="E9" i="19"/>
  <c r="F8" i="19"/>
  <c r="M7" i="17"/>
  <c r="I7" i="17"/>
  <c r="N7" i="17"/>
  <c r="L7" i="17"/>
  <c r="L27" i="8"/>
  <c r="M27" i="8" s="1"/>
  <c r="N27" i="8" s="1"/>
  <c r="L23" i="8"/>
  <c r="M23" i="8" s="1"/>
  <c r="N23" i="8" s="1"/>
  <c r="N30" i="8" s="1"/>
  <c r="E9" i="16"/>
  <c r="F8" i="16"/>
  <c r="E6" i="12"/>
  <c r="E8" i="15"/>
  <c r="F7" i="15"/>
  <c r="N6" i="20"/>
  <c r="L6" i="20"/>
  <c r="I6" i="20"/>
  <c r="M6" i="20"/>
  <c r="E9" i="18"/>
  <c r="F8" i="18"/>
  <c r="L28" i="8"/>
  <c r="M28" i="8" s="1"/>
  <c r="N28" i="8" s="1"/>
  <c r="L24" i="8"/>
  <c r="M24" i="8" s="1"/>
  <c r="N24" i="8" s="1"/>
  <c r="M7" i="15" l="1"/>
  <c r="I7" i="15"/>
  <c r="N7" i="15"/>
  <c r="L7" i="15"/>
  <c r="E8" i="11"/>
  <c r="E10" i="18"/>
  <c r="F9" i="18"/>
  <c r="E9" i="15"/>
  <c r="F8" i="15"/>
  <c r="E7" i="12"/>
  <c r="E10" i="16"/>
  <c r="F9" i="16"/>
  <c r="E10" i="19"/>
  <c r="F9" i="19"/>
  <c r="E9" i="13"/>
  <c r="M7" i="20"/>
  <c r="N7" i="20"/>
  <c r="L7" i="20"/>
  <c r="I7" i="20"/>
  <c r="E8" i="9"/>
  <c r="N8" i="17"/>
  <c r="L8" i="17"/>
  <c r="M8" i="17"/>
  <c r="I8" i="17"/>
  <c r="M8" i="18"/>
  <c r="I8" i="18"/>
  <c r="N8" i="18"/>
  <c r="L8" i="18"/>
  <c r="N8" i="16"/>
  <c r="L8" i="16"/>
  <c r="M8" i="16"/>
  <c r="I8" i="16"/>
  <c r="M8" i="19"/>
  <c r="I8" i="19"/>
  <c r="N8" i="19"/>
  <c r="L8" i="19"/>
  <c r="E9" i="20"/>
  <c r="F8" i="20"/>
  <c r="E10" i="17"/>
  <c r="F9" i="17"/>
  <c r="E10" i="20" l="1"/>
  <c r="F9" i="20"/>
  <c r="E11" i="19"/>
  <c r="F10" i="19"/>
  <c r="M9" i="17"/>
  <c r="I9" i="17"/>
  <c r="N9" i="17"/>
  <c r="L9" i="17"/>
  <c r="N8" i="20"/>
  <c r="L8" i="20"/>
  <c r="M8" i="20"/>
  <c r="I8" i="20"/>
  <c r="E9" i="9"/>
  <c r="E10" i="13"/>
  <c r="N9" i="19"/>
  <c r="L9" i="19"/>
  <c r="M9" i="19"/>
  <c r="I9" i="19"/>
  <c r="E11" i="16"/>
  <c r="F10" i="16"/>
  <c r="E8" i="12"/>
  <c r="E10" i="15"/>
  <c r="F9" i="15"/>
  <c r="N9" i="18"/>
  <c r="L9" i="18"/>
  <c r="M9" i="18"/>
  <c r="I9" i="18"/>
  <c r="E9" i="11"/>
  <c r="E11" i="17"/>
  <c r="F10" i="17"/>
  <c r="M9" i="16"/>
  <c r="I9" i="16"/>
  <c r="N9" i="16"/>
  <c r="L9" i="16"/>
  <c r="N8" i="15"/>
  <c r="L8" i="15"/>
  <c r="M8" i="15"/>
  <c r="I8" i="15"/>
  <c r="E11" i="18"/>
  <c r="F10" i="18"/>
  <c r="M10" i="18" l="1"/>
  <c r="I10" i="18"/>
  <c r="N10" i="18"/>
  <c r="L10" i="18"/>
  <c r="N10" i="17"/>
  <c r="L10" i="17"/>
  <c r="M10" i="17"/>
  <c r="I10" i="17"/>
  <c r="E9" i="12"/>
  <c r="F11" i="18"/>
  <c r="E12" i="18"/>
  <c r="F12" i="18" s="1"/>
  <c r="E12" i="17"/>
  <c r="F12" i="17" s="1"/>
  <c r="F11" i="17"/>
  <c r="E10" i="11"/>
  <c r="M9" i="15"/>
  <c r="I9" i="15"/>
  <c r="N9" i="15"/>
  <c r="L9" i="15"/>
  <c r="N10" i="16"/>
  <c r="L10" i="16"/>
  <c r="M10" i="16"/>
  <c r="I10" i="16"/>
  <c r="E11" i="13"/>
  <c r="E10" i="9"/>
  <c r="M10" i="19"/>
  <c r="I10" i="19"/>
  <c r="N10" i="19"/>
  <c r="L10" i="19"/>
  <c r="M9" i="20"/>
  <c r="I9" i="20"/>
  <c r="N9" i="20"/>
  <c r="L9" i="20"/>
  <c r="E11" i="15"/>
  <c r="F10" i="15"/>
  <c r="E12" i="16"/>
  <c r="F12" i="16" s="1"/>
  <c r="F11" i="16"/>
  <c r="F11" i="19"/>
  <c r="E12" i="19"/>
  <c r="F12" i="19" s="1"/>
  <c r="E11" i="20"/>
  <c r="F10" i="20"/>
  <c r="E12" i="20" l="1"/>
  <c r="F12" i="20" s="1"/>
  <c r="F11" i="20"/>
  <c r="N11" i="19"/>
  <c r="L11" i="19"/>
  <c r="M11" i="19"/>
  <c r="I11" i="19"/>
  <c r="E12" i="15"/>
  <c r="F12" i="15" s="1"/>
  <c r="F11" i="15"/>
  <c r="N10" i="20"/>
  <c r="L10" i="20"/>
  <c r="M10" i="20"/>
  <c r="I10" i="20"/>
  <c r="N12" i="19"/>
  <c r="N13" i="19" s="1"/>
  <c r="A18" i="19" s="1"/>
  <c r="L12" i="19"/>
  <c r="L13" i="19" s="1"/>
  <c r="A16" i="19" s="1"/>
  <c r="M12" i="19"/>
  <c r="M13" i="19" s="1"/>
  <c r="A17" i="19" s="1"/>
  <c r="I12" i="19"/>
  <c r="I13" i="19" s="1"/>
  <c r="A15" i="19" s="1"/>
  <c r="M11" i="16"/>
  <c r="I11" i="16"/>
  <c r="N11" i="16"/>
  <c r="L11" i="16"/>
  <c r="N10" i="15"/>
  <c r="L10" i="15"/>
  <c r="M10" i="15"/>
  <c r="I10" i="15"/>
  <c r="E11" i="9"/>
  <c r="E12" i="13"/>
  <c r="E11" i="11"/>
  <c r="M11" i="17"/>
  <c r="I11" i="17"/>
  <c r="N11" i="17"/>
  <c r="L11" i="17"/>
  <c r="N12" i="18"/>
  <c r="L12" i="18"/>
  <c r="M12" i="18"/>
  <c r="I12" i="18"/>
  <c r="M12" i="16"/>
  <c r="M13" i="16" s="1"/>
  <c r="A17" i="16" s="1"/>
  <c r="I12" i="16"/>
  <c r="I13" i="16" s="1"/>
  <c r="A15" i="16" s="1"/>
  <c r="N12" i="16"/>
  <c r="N13" i="16" s="1"/>
  <c r="A18" i="16" s="1"/>
  <c r="L12" i="16"/>
  <c r="L13" i="16" s="1"/>
  <c r="A16" i="16" s="1"/>
  <c r="M12" i="17"/>
  <c r="M13" i="17" s="1"/>
  <c r="A17" i="17" s="1"/>
  <c r="I12" i="17"/>
  <c r="I13" i="17" s="1"/>
  <c r="A15" i="17" s="1"/>
  <c r="N12" i="17"/>
  <c r="N13" i="17" s="1"/>
  <c r="A18" i="17" s="1"/>
  <c r="L12" i="17"/>
  <c r="L13" i="17" s="1"/>
  <c r="A16" i="17" s="1"/>
  <c r="N11" i="18"/>
  <c r="L11" i="18"/>
  <c r="M11" i="18"/>
  <c r="I11" i="18"/>
  <c r="E10" i="12"/>
  <c r="E18" i="17" l="1"/>
  <c r="C18" i="17"/>
  <c r="D18" i="17"/>
  <c r="B18" i="17"/>
  <c r="D18" i="16"/>
  <c r="B18" i="16"/>
  <c r="E18" i="16"/>
  <c r="F18" i="16" s="1"/>
  <c r="C18" i="16"/>
  <c r="M13" i="18"/>
  <c r="A17" i="18" s="1"/>
  <c r="E16" i="17"/>
  <c r="C16" i="17"/>
  <c r="D16" i="17"/>
  <c r="B16" i="17"/>
  <c r="D15" i="17"/>
  <c r="B15" i="17"/>
  <c r="E15" i="17"/>
  <c r="C15" i="17"/>
  <c r="D16" i="16"/>
  <c r="B16" i="16"/>
  <c r="E16" i="16"/>
  <c r="F16" i="16" s="1"/>
  <c r="C16" i="16"/>
  <c r="E15" i="16"/>
  <c r="C15" i="16"/>
  <c r="D15" i="16"/>
  <c r="B15" i="16"/>
  <c r="I13" i="18"/>
  <c r="A15" i="18" s="1"/>
  <c r="L13" i="18"/>
  <c r="A16" i="18" s="1"/>
  <c r="E12" i="11"/>
  <c r="E13" i="13"/>
  <c r="E12" i="9"/>
  <c r="D15" i="19"/>
  <c r="B15" i="19"/>
  <c r="E15" i="19"/>
  <c r="F15" i="19" s="1"/>
  <c r="C15" i="19"/>
  <c r="E16" i="19"/>
  <c r="C16" i="19"/>
  <c r="D16" i="19"/>
  <c r="B16" i="19"/>
  <c r="M11" i="15"/>
  <c r="I11" i="15"/>
  <c r="N11" i="15"/>
  <c r="L11" i="15"/>
  <c r="M11" i="20"/>
  <c r="I11" i="20"/>
  <c r="N11" i="20"/>
  <c r="L11" i="20"/>
  <c r="E11" i="12"/>
  <c r="D17" i="17"/>
  <c r="B17" i="17"/>
  <c r="E17" i="17"/>
  <c r="F17" i="17" s="1"/>
  <c r="C17" i="17"/>
  <c r="E17" i="16"/>
  <c r="C17" i="16"/>
  <c r="D17" i="16"/>
  <c r="B17" i="16"/>
  <c r="N13" i="18"/>
  <c r="A18" i="18" s="1"/>
  <c r="D17" i="19"/>
  <c r="B17" i="19"/>
  <c r="E17" i="19"/>
  <c r="C17" i="19"/>
  <c r="E18" i="19"/>
  <c r="C18" i="19"/>
  <c r="D18" i="19"/>
  <c r="B18" i="19"/>
  <c r="M12" i="15"/>
  <c r="M13" i="15" s="1"/>
  <c r="A17" i="15" s="1"/>
  <c r="I12" i="15"/>
  <c r="I13" i="15" s="1"/>
  <c r="A15" i="15" s="1"/>
  <c r="N12" i="15"/>
  <c r="N13" i="15" s="1"/>
  <c r="A18" i="15" s="1"/>
  <c r="L12" i="15"/>
  <c r="L13" i="15" s="1"/>
  <c r="A16" i="15" s="1"/>
  <c r="M12" i="20"/>
  <c r="M13" i="20" s="1"/>
  <c r="A17" i="20" s="1"/>
  <c r="I12" i="20"/>
  <c r="I13" i="20" s="1"/>
  <c r="A15" i="20" s="1"/>
  <c r="N12" i="20"/>
  <c r="N13" i="20" s="1"/>
  <c r="A18" i="20" s="1"/>
  <c r="L12" i="20"/>
  <c r="L13" i="20" s="1"/>
  <c r="A16" i="20" s="1"/>
  <c r="D16" i="20" l="1"/>
  <c r="B16" i="20"/>
  <c r="E16" i="20"/>
  <c r="F16" i="20" s="1"/>
  <c r="C16" i="20"/>
  <c r="D16" i="15"/>
  <c r="B16" i="15"/>
  <c r="E16" i="15"/>
  <c r="F16" i="15" s="1"/>
  <c r="C16" i="15"/>
  <c r="E15" i="15"/>
  <c r="C15" i="15"/>
  <c r="D15" i="15"/>
  <c r="B15" i="15"/>
  <c r="E18" i="18"/>
  <c r="C18" i="18"/>
  <c r="D18" i="18"/>
  <c r="B18" i="18"/>
  <c r="G17" i="16"/>
  <c r="T5" i="16" s="1"/>
  <c r="X8" i="16" s="1"/>
  <c r="F17" i="16"/>
  <c r="G17" i="17"/>
  <c r="T5" i="17" s="1"/>
  <c r="X8" i="17" s="1"/>
  <c r="E12" i="12"/>
  <c r="F16" i="19"/>
  <c r="G16" i="19" s="1"/>
  <c r="T4" i="19" s="1"/>
  <c r="G15" i="19"/>
  <c r="G2" i="19" s="1"/>
  <c r="G3" i="19" s="1"/>
  <c r="D15" i="18"/>
  <c r="B15" i="18"/>
  <c r="E15" i="18"/>
  <c r="F15" i="18" s="1"/>
  <c r="C15" i="18"/>
  <c r="G15" i="16"/>
  <c r="G2" i="16" s="1"/>
  <c r="G3" i="16" s="1"/>
  <c r="F15" i="16"/>
  <c r="G16" i="16"/>
  <c r="T4" i="16" s="1"/>
  <c r="F15" i="17"/>
  <c r="G15" i="17"/>
  <c r="G2" i="17" s="1"/>
  <c r="G3" i="17" s="1"/>
  <c r="F16" i="17"/>
  <c r="G16" i="17" s="1"/>
  <c r="T4" i="17" s="1"/>
  <c r="E15" i="20"/>
  <c r="C15" i="20"/>
  <c r="D15" i="20"/>
  <c r="B15" i="20"/>
  <c r="D18" i="20"/>
  <c r="B18" i="20"/>
  <c r="E18" i="20"/>
  <c r="C18" i="20"/>
  <c r="E17" i="20"/>
  <c r="C17" i="20"/>
  <c r="D17" i="20"/>
  <c r="B17" i="20"/>
  <c r="D18" i="15"/>
  <c r="B18" i="15"/>
  <c r="E18" i="15"/>
  <c r="C18" i="15"/>
  <c r="E17" i="15"/>
  <c r="C17" i="15"/>
  <c r="D17" i="15"/>
  <c r="B17" i="15"/>
  <c r="F18" i="19"/>
  <c r="G18" i="19" s="1"/>
  <c r="T6" i="19" s="1"/>
  <c r="X9" i="19" s="1"/>
  <c r="F17" i="19"/>
  <c r="G17" i="19"/>
  <c r="T5" i="19" s="1"/>
  <c r="X8" i="19" s="1"/>
  <c r="E13" i="9"/>
  <c r="E14" i="13"/>
  <c r="E13" i="11"/>
  <c r="E16" i="18"/>
  <c r="C16" i="18"/>
  <c r="D16" i="18"/>
  <c r="B16" i="18"/>
  <c r="D17" i="18"/>
  <c r="B17" i="18"/>
  <c r="E17" i="18"/>
  <c r="C17" i="18"/>
  <c r="G18" i="16"/>
  <c r="T6" i="16" s="1"/>
  <c r="X9" i="16" s="1"/>
  <c r="G18" i="17"/>
  <c r="T6" i="17" s="1"/>
  <c r="X9" i="17" s="1"/>
  <c r="F18" i="17"/>
  <c r="J9" i="24" l="1"/>
  <c r="J17" i="24" s="1"/>
  <c r="J18" i="24" s="1"/>
  <c r="J23" i="24" s="1"/>
  <c r="J24" i="24" s="1"/>
  <c r="X17" i="19"/>
  <c r="X18" i="19" s="1"/>
  <c r="X23" i="19" s="1"/>
  <c r="X24" i="19" s="1"/>
  <c r="U3" i="19"/>
  <c r="T3" i="19" s="1"/>
  <c r="X6" i="19" s="1"/>
  <c r="X7" i="19"/>
  <c r="X7" i="17"/>
  <c r="U3" i="17"/>
  <c r="T3" i="17" s="1"/>
  <c r="X6" i="17" s="1"/>
  <c r="F9" i="24"/>
  <c r="F17" i="24" s="1"/>
  <c r="F18" i="24" s="1"/>
  <c r="F23" i="24" s="1"/>
  <c r="F24" i="24" s="1"/>
  <c r="X17" i="17"/>
  <c r="X18" i="17" s="1"/>
  <c r="X23" i="17" s="1"/>
  <c r="X24" i="17" s="1"/>
  <c r="F13" i="11"/>
  <c r="E14" i="11"/>
  <c r="F14" i="13"/>
  <c r="F3" i="13"/>
  <c r="F2" i="13"/>
  <c r="F4" i="13"/>
  <c r="G4" i="13" s="1"/>
  <c r="F5" i="13"/>
  <c r="G5" i="13" s="1"/>
  <c r="F6" i="13"/>
  <c r="F7" i="13"/>
  <c r="G7" i="13" s="1"/>
  <c r="F8" i="13"/>
  <c r="F9" i="13"/>
  <c r="G9" i="13" s="1"/>
  <c r="F10" i="13"/>
  <c r="F11" i="13"/>
  <c r="G11" i="13" s="1"/>
  <c r="F12" i="13"/>
  <c r="F13" i="9"/>
  <c r="E14" i="9"/>
  <c r="D9" i="24"/>
  <c r="D17" i="24" s="1"/>
  <c r="D18" i="24" s="1"/>
  <c r="D23" i="24" s="1"/>
  <c r="D24" i="24" s="1"/>
  <c r="X17" i="16"/>
  <c r="X18" i="16" s="1"/>
  <c r="X23" i="16" s="1"/>
  <c r="X24" i="16" s="1"/>
  <c r="F17" i="18"/>
  <c r="G17" i="18" s="1"/>
  <c r="T5" i="18" s="1"/>
  <c r="X8" i="18" s="1"/>
  <c r="G16" i="18"/>
  <c r="T4" i="18" s="1"/>
  <c r="F16" i="18"/>
  <c r="F13" i="13"/>
  <c r="G13" i="13" s="1"/>
  <c r="F17" i="15"/>
  <c r="G17" i="15" s="1"/>
  <c r="T5" i="15" s="1"/>
  <c r="X8" i="15" s="1"/>
  <c r="F18" i="15"/>
  <c r="G18" i="15"/>
  <c r="T6" i="15" s="1"/>
  <c r="X9" i="15" s="1"/>
  <c r="F17" i="20"/>
  <c r="G17" i="20" s="1"/>
  <c r="T5" i="20" s="1"/>
  <c r="X8" i="20" s="1"/>
  <c r="F18" i="20"/>
  <c r="G18" i="20"/>
  <c r="T6" i="20" s="1"/>
  <c r="X9" i="20" s="1"/>
  <c r="F15" i="20"/>
  <c r="G15" i="20" s="1"/>
  <c r="G2" i="20" s="1"/>
  <c r="G3" i="20" s="1"/>
  <c r="E13" i="12"/>
  <c r="J8" i="24"/>
  <c r="J21" i="24" s="1"/>
  <c r="J22" i="24" s="1"/>
  <c r="X21" i="19"/>
  <c r="X22" i="19" s="1"/>
  <c r="X7" i="16"/>
  <c r="U3" i="16"/>
  <c r="T3" i="16" s="1"/>
  <c r="X6" i="16" s="1"/>
  <c r="G15" i="18"/>
  <c r="G2" i="18" s="1"/>
  <c r="G3" i="18" s="1"/>
  <c r="F8" i="24"/>
  <c r="F21" i="24" s="1"/>
  <c r="F22" i="24" s="1"/>
  <c r="X21" i="17"/>
  <c r="X22" i="17" s="1"/>
  <c r="D8" i="24"/>
  <c r="D21" i="24" s="1"/>
  <c r="D22" i="24" s="1"/>
  <c r="X21" i="16"/>
  <c r="X22" i="16" s="1"/>
  <c r="G18" i="18"/>
  <c r="T6" i="18" s="1"/>
  <c r="X9" i="18" s="1"/>
  <c r="F18" i="18"/>
  <c r="G15" i="15"/>
  <c r="G2" i="15" s="1"/>
  <c r="G3" i="15" s="1"/>
  <c r="F15" i="15"/>
  <c r="G16" i="15"/>
  <c r="T4" i="15" s="1"/>
  <c r="G16" i="20"/>
  <c r="T4" i="20" s="1"/>
  <c r="B8" i="24" l="1"/>
  <c r="B21" i="24" s="1"/>
  <c r="B22" i="24" s="1"/>
  <c r="X21" i="15"/>
  <c r="X22" i="15" s="1"/>
  <c r="H8" i="24"/>
  <c r="H21" i="24" s="1"/>
  <c r="H22" i="24" s="1"/>
  <c r="X21" i="18"/>
  <c r="X22" i="18" s="1"/>
  <c r="L8" i="24"/>
  <c r="L21" i="24" s="1"/>
  <c r="L22" i="24" s="1"/>
  <c r="X21" i="20"/>
  <c r="X22" i="20" s="1"/>
  <c r="X7" i="20"/>
  <c r="U3" i="20"/>
  <c r="T3" i="20" s="1"/>
  <c r="X6" i="20" s="1"/>
  <c r="D7" i="24"/>
  <c r="X19" i="16"/>
  <c r="X20" i="16" s="1"/>
  <c r="X15" i="16"/>
  <c r="X16" i="16" s="1"/>
  <c r="E14" i="12"/>
  <c r="F13" i="12" s="1"/>
  <c r="F14" i="9"/>
  <c r="G14" i="9" s="1"/>
  <c r="F2" i="9"/>
  <c r="F3" i="9"/>
  <c r="F4" i="9"/>
  <c r="G4" i="9" s="1"/>
  <c r="F5" i="9"/>
  <c r="F6" i="9"/>
  <c r="G6" i="9" s="1"/>
  <c r="F7" i="9"/>
  <c r="F8" i="9"/>
  <c r="G8" i="9" s="1"/>
  <c r="F9" i="9"/>
  <c r="F10" i="9"/>
  <c r="G10" i="9" s="1"/>
  <c r="F11" i="9"/>
  <c r="F12" i="9"/>
  <c r="G12" i="9" s="1"/>
  <c r="G12" i="13"/>
  <c r="G10" i="13"/>
  <c r="G8" i="13"/>
  <c r="G6" i="13"/>
  <c r="G3" i="13"/>
  <c r="F14" i="11"/>
  <c r="G14" i="11" s="1"/>
  <c r="F2" i="11"/>
  <c r="F3" i="11"/>
  <c r="G3" i="11" s="1"/>
  <c r="F4" i="11"/>
  <c r="F5" i="11"/>
  <c r="G5" i="11" s="1"/>
  <c r="F6" i="11"/>
  <c r="F7" i="11"/>
  <c r="G7" i="11" s="1"/>
  <c r="F8" i="11"/>
  <c r="F9" i="11"/>
  <c r="G9" i="11" s="1"/>
  <c r="F10" i="11"/>
  <c r="F11" i="11"/>
  <c r="G11" i="11" s="1"/>
  <c r="F12" i="11"/>
  <c r="F6" i="24"/>
  <c r="F12" i="24" s="1"/>
  <c r="F13" i="24" s="1"/>
  <c r="F14" i="24" s="1"/>
  <c r="X12" i="17"/>
  <c r="X13" i="17" s="1"/>
  <c r="X14" i="17" s="1"/>
  <c r="J7" i="24"/>
  <c r="X15" i="19"/>
  <c r="X16" i="19" s="1"/>
  <c r="X19" i="19"/>
  <c r="X20" i="19" s="1"/>
  <c r="X7" i="15"/>
  <c r="U3" i="15"/>
  <c r="T3" i="15" s="1"/>
  <c r="X6" i="15" s="1"/>
  <c r="H9" i="24"/>
  <c r="H17" i="24" s="1"/>
  <c r="H18" i="24" s="1"/>
  <c r="H23" i="24" s="1"/>
  <c r="H24" i="24" s="1"/>
  <c r="X17" i="18"/>
  <c r="X18" i="18" s="1"/>
  <c r="X23" i="18" s="1"/>
  <c r="X24" i="18" s="1"/>
  <c r="D6" i="24"/>
  <c r="D12" i="24" s="1"/>
  <c r="D13" i="24" s="1"/>
  <c r="D14" i="24" s="1"/>
  <c r="X12" i="16"/>
  <c r="X13" i="16" s="1"/>
  <c r="X14" i="16" s="1"/>
  <c r="L9" i="24"/>
  <c r="L17" i="24" s="1"/>
  <c r="L18" i="24" s="1"/>
  <c r="L23" i="24" s="1"/>
  <c r="L24" i="24" s="1"/>
  <c r="X17" i="20"/>
  <c r="X18" i="20" s="1"/>
  <c r="X23" i="20" s="1"/>
  <c r="X24" i="20" s="1"/>
  <c r="B9" i="24"/>
  <c r="B17" i="24" s="1"/>
  <c r="B18" i="24" s="1"/>
  <c r="B23" i="24" s="1"/>
  <c r="B24" i="24" s="1"/>
  <c r="X17" i="15"/>
  <c r="X18" i="15" s="1"/>
  <c r="X23" i="15" s="1"/>
  <c r="X24" i="15" s="1"/>
  <c r="U3" i="18"/>
  <c r="T3" i="18" s="1"/>
  <c r="X6" i="18" s="1"/>
  <c r="X7" i="18"/>
  <c r="G13" i="9"/>
  <c r="G14" i="13"/>
  <c r="G13" i="11"/>
  <c r="F7" i="24"/>
  <c r="X15" i="17"/>
  <c r="X16" i="17" s="1"/>
  <c r="X19" i="17"/>
  <c r="X20" i="17" s="1"/>
  <c r="J6" i="24"/>
  <c r="J12" i="24" s="1"/>
  <c r="J13" i="24" s="1"/>
  <c r="J14" i="24" s="1"/>
  <c r="X12" i="19"/>
  <c r="X13" i="19" s="1"/>
  <c r="X14" i="19" s="1"/>
  <c r="H7" i="24" l="1"/>
  <c r="X15" i="18"/>
  <c r="X16" i="18" s="1"/>
  <c r="X19" i="18"/>
  <c r="X20" i="18" s="1"/>
  <c r="J19" i="24"/>
  <c r="J20" i="24" s="1"/>
  <c r="J15" i="24"/>
  <c r="J16" i="24" s="1"/>
  <c r="H6" i="24"/>
  <c r="H12" i="24" s="1"/>
  <c r="H13" i="24" s="1"/>
  <c r="H14" i="24" s="1"/>
  <c r="X12" i="18"/>
  <c r="X13" i="18" s="1"/>
  <c r="X14" i="18" s="1"/>
  <c r="B7" i="24"/>
  <c r="X19" i="15"/>
  <c r="X20" i="15" s="1"/>
  <c r="X15" i="15"/>
  <c r="X16" i="15" s="1"/>
  <c r="G12" i="11"/>
  <c r="G10" i="11"/>
  <c r="G8" i="11"/>
  <c r="G6" i="11"/>
  <c r="G4" i="11"/>
  <c r="G15" i="13"/>
  <c r="G16" i="13" s="1"/>
  <c r="G17" i="13" s="1"/>
  <c r="G18" i="13" s="1"/>
  <c r="A20" i="13" s="1"/>
  <c r="G11" i="9"/>
  <c r="G9" i="9"/>
  <c r="G7" i="9"/>
  <c r="G5" i="9"/>
  <c r="G3" i="9"/>
  <c r="L6" i="24"/>
  <c r="L12" i="24" s="1"/>
  <c r="L13" i="24" s="1"/>
  <c r="L14" i="24" s="1"/>
  <c r="X12" i="20"/>
  <c r="X13" i="20" s="1"/>
  <c r="X14" i="20" s="1"/>
  <c r="F19" i="24"/>
  <c r="F20" i="24" s="1"/>
  <c r="F15" i="24"/>
  <c r="F16" i="24" s="1"/>
  <c r="B6" i="24"/>
  <c r="B12" i="24" s="1"/>
  <c r="B13" i="24" s="1"/>
  <c r="B14" i="24" s="1"/>
  <c r="X12" i="15"/>
  <c r="X13" i="15" s="1"/>
  <c r="X14" i="15" s="1"/>
  <c r="G15" i="11"/>
  <c r="G16" i="11" s="1"/>
  <c r="G17" i="11" s="1"/>
  <c r="G18" i="11" s="1"/>
  <c r="A20" i="11" s="1"/>
  <c r="F14" i="12"/>
  <c r="G14" i="12" s="1"/>
  <c r="F2" i="12"/>
  <c r="F3" i="12"/>
  <c r="F4" i="12"/>
  <c r="G4" i="12" s="1"/>
  <c r="F5" i="12"/>
  <c r="F6" i="12"/>
  <c r="G6" i="12" s="1"/>
  <c r="F7" i="12"/>
  <c r="F8" i="12"/>
  <c r="G8" i="12" s="1"/>
  <c r="F9" i="12"/>
  <c r="F10" i="12"/>
  <c r="G10" i="12" s="1"/>
  <c r="F11" i="12"/>
  <c r="F12" i="12"/>
  <c r="G12" i="12" s="1"/>
  <c r="D19" i="24"/>
  <c r="D20" i="24" s="1"/>
  <c r="D15" i="24"/>
  <c r="D16" i="24" s="1"/>
  <c r="L7" i="24"/>
  <c r="X19" i="20"/>
  <c r="X20" i="20" s="1"/>
  <c r="X15" i="20"/>
  <c r="X16" i="20" s="1"/>
  <c r="L19" i="24" l="1"/>
  <c r="L20" i="24" s="1"/>
  <c r="L15" i="24"/>
  <c r="L16" i="24" s="1"/>
  <c r="G11" i="12"/>
  <c r="G9" i="12"/>
  <c r="G7" i="12"/>
  <c r="G5" i="12"/>
  <c r="G3" i="12"/>
  <c r="G15" i="9"/>
  <c r="G16" i="9" s="1"/>
  <c r="G17" i="9" s="1"/>
  <c r="G18" i="9" s="1"/>
  <c r="A20" i="9" s="1"/>
  <c r="H19" i="24"/>
  <c r="H20" i="24" s="1"/>
  <c r="H15" i="24"/>
  <c r="H16" i="24" s="1"/>
  <c r="B19" i="24"/>
  <c r="B20" i="24" s="1"/>
  <c r="B15" i="24"/>
  <c r="B16" i="24" s="1"/>
  <c r="G13" i="12"/>
  <c r="G15" i="12" l="1"/>
  <c r="G16" i="12" s="1"/>
  <c r="G17" i="12" s="1"/>
  <c r="G18" i="12" s="1"/>
  <c r="A20" i="12" s="1"/>
</calcChain>
</file>

<file path=xl/sharedStrings.xml><?xml version="1.0" encoding="utf-8"?>
<sst xmlns="http://schemas.openxmlformats.org/spreadsheetml/2006/main" count="612" uniqueCount="142">
  <si>
    <t>Курсова задача</t>
  </si>
  <si>
    <t>Михаела Малинова, 43А</t>
  </si>
  <si>
    <t>Регион</t>
  </si>
  <si>
    <t>Столица</t>
  </si>
  <si>
    <t>Площ</t>
  </si>
  <si>
    <t>Население</t>
  </si>
  <si>
    <t>БВП</t>
  </si>
  <si>
    <t>Държава - Словения</t>
  </si>
  <si>
    <t>Горенски регион</t>
  </si>
  <si>
    <t>Горишки регион</t>
  </si>
  <si>
    <t>Югоизточна Словения</t>
  </si>
  <si>
    <t>Корошки регион</t>
  </si>
  <si>
    <t>Нотранско-крашка</t>
  </si>
  <si>
    <t>Обално-крашка</t>
  </si>
  <si>
    <t>Средна Словения</t>
  </si>
  <si>
    <t>Подравски регион</t>
  </si>
  <si>
    <t>Помурски регион</t>
  </si>
  <si>
    <t>Савински регион</t>
  </si>
  <si>
    <t>Споднепосавски регион</t>
  </si>
  <si>
    <t>Засавски регион</t>
  </si>
  <si>
    <t>Кран</t>
  </si>
  <si>
    <t>Ново место</t>
  </si>
  <si>
    <t>Копер</t>
  </si>
  <si>
    <t>Любляна</t>
  </si>
  <si>
    <t>Целе</t>
  </si>
  <si>
    <t>Тръбволе</t>
  </si>
  <si>
    <t>Мурска Собота</t>
  </si>
  <si>
    <t>Нова Горица</t>
  </si>
  <si>
    <t>Словен Градец</t>
  </si>
  <si>
    <t>Постойна</t>
  </si>
  <si>
    <t>Марибор</t>
  </si>
  <si>
    <t>Кръшко</t>
  </si>
  <si>
    <t>885 </t>
  </si>
  <si>
    <t>Region</t>
  </si>
  <si>
    <t>Cases</t>
  </si>
  <si>
    <t>Deaths</t>
  </si>
  <si>
    <t>Deaths%</t>
  </si>
  <si>
    <t>ICU</t>
  </si>
  <si>
    <t>ICU%</t>
  </si>
  <si>
    <t>Recovered</t>
  </si>
  <si>
    <t>REC%</t>
  </si>
  <si>
    <t>-</t>
  </si>
  <si>
    <t>Classification</t>
  </si>
  <si>
    <t>Lethality</t>
  </si>
  <si>
    <t>Number</t>
  </si>
  <si>
    <t>(%)</t>
  </si>
  <si>
    <t>All</t>
  </si>
  <si>
    <t>Sex</t>
  </si>
  <si>
    <t>Male</t>
  </si>
  <si>
    <t>Female</t>
  </si>
  <si>
    <t>Age</t>
  </si>
  <si>
    <t>n/d</t>
  </si>
  <si>
    <t>0–4</t>
  </si>
  <si>
    <t>85+</t>
  </si>
  <si>
    <t>75-84</t>
  </si>
  <si>
    <t>65-74</t>
  </si>
  <si>
    <t>55-64</t>
  </si>
  <si>
    <t>45-54</t>
  </si>
  <si>
    <t>35-44</t>
  </si>
  <si>
    <t>25-34</t>
  </si>
  <si>
    <t>15-24</t>
  </si>
  <si>
    <t>5-14</t>
  </si>
  <si>
    <t>площи на регионите</t>
  </si>
  <si>
    <t>Словения</t>
  </si>
  <si>
    <t>население на регионите</t>
  </si>
  <si>
    <t>cases на регионите</t>
  </si>
  <si>
    <t>deaths на регионите</t>
  </si>
  <si>
    <t>L</t>
  </si>
  <si>
    <t>R</t>
  </si>
  <si>
    <t>f</t>
  </si>
  <si>
    <t>xm</t>
  </si>
  <si>
    <t>f.xm</t>
  </si>
  <si>
    <t>f.(xm-m)^2</t>
  </si>
  <si>
    <t>O</t>
  </si>
  <si>
    <t>PL</t>
  </si>
  <si>
    <t>PR</t>
  </si>
  <si>
    <t>P</t>
  </si>
  <si>
    <t>E</t>
  </si>
  <si>
    <t>df</t>
  </si>
  <si>
    <t>alpha</t>
  </si>
  <si>
    <t>Crit</t>
  </si>
  <si>
    <t>m=</t>
  </si>
  <si>
    <t>s</t>
  </si>
  <si>
    <t>m &amp; s =</t>
  </si>
  <si>
    <t>Mean</t>
  </si>
  <si>
    <t>Median</t>
  </si>
  <si>
    <t>Standard Error</t>
  </si>
  <si>
    <t>StDev</t>
  </si>
  <si>
    <t>Kurt</t>
  </si>
  <si>
    <t>Mode</t>
  </si>
  <si>
    <t>Skew</t>
  </si>
  <si>
    <t>Standard Deviation</t>
  </si>
  <si>
    <t>Range</t>
  </si>
  <si>
    <t>Sample Variance</t>
  </si>
  <si>
    <t>Min</t>
  </si>
  <si>
    <t>Kurtosis</t>
  </si>
  <si>
    <t>Max</t>
  </si>
  <si>
    <t>Skewness</t>
  </si>
  <si>
    <t>Sum</t>
  </si>
  <si>
    <t>Count</t>
  </si>
  <si>
    <t>Minimum</t>
  </si>
  <si>
    <t>Maximum</t>
  </si>
  <si>
    <t>Mode не може да се изчисли, понеже нямаме</t>
  </si>
  <si>
    <t xml:space="preserve"> поне две еднакви(повтарящи се стойности).</t>
  </si>
  <si>
    <t>w</t>
  </si>
  <si>
    <t>m</t>
  </si>
  <si>
    <t>x1</t>
  </si>
  <si>
    <t>x2</t>
  </si>
  <si>
    <t>y1</t>
  </si>
  <si>
    <t>y2</t>
  </si>
  <si>
    <t>k</t>
  </si>
  <si>
    <t>x</t>
  </si>
  <si>
    <t>Q1</t>
  </si>
  <si>
    <t>Md</t>
  </si>
  <si>
    <t>Q3</t>
  </si>
  <si>
    <t>min</t>
  </si>
  <si>
    <t>max</t>
  </si>
  <si>
    <t>Name</t>
  </si>
  <si>
    <t>x0</t>
  </si>
  <si>
    <t>y0</t>
  </si>
  <si>
    <t>h</t>
  </si>
  <si>
    <t>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</si>
  <si>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</si>
  <si>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</si>
  <si>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</si>
  <si>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</si>
  <si>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</si>
  <si>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</si>
  <si>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</si>
  <si>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</si>
  <si>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</si>
  <si>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</si>
  <si>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</si>
  <si>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</si>
  <si>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</si>
  <si>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</si>
  <si>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</si>
  <si>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</si>
  <si>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CasesF</t>
  </si>
  <si>
    <t>CasesM</t>
  </si>
  <si>
    <t>DeathsM</t>
  </si>
  <si>
    <t>DeathsF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</si>
</sst>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%"/>
    <numFmt numFmtId="166" formatCode="0.00000"/>
    <numFmt numFmtId="167" formatCode="0.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222222"/>
      <name val="Arial"/>
      <family val="2"/>
    </font>
    <font>
      <sz val="10"/>
      <color rgb="FF222222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3" applyFont="1" applyAlignment="1">
      <alignment horizontal="left" vertical="center"/>
    </xf>
    <xf numFmtId="0" fontId="2" fillId="0" borderId="0" xfId="3" applyFont="1" applyFill="1" applyBorder="1" applyAlignment="1">
      <alignment horizontal="left" vertical="center" wrapText="1"/>
    </xf>
    <xf numFmtId="0" fontId="2" fillId="0" borderId="0" xfId="3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3" applyFont="1" applyAlignment="1">
      <alignment horizontal="left" vertical="center"/>
    </xf>
    <xf numFmtId="0" fontId="0" fillId="0" borderId="1" xfId="0" applyBorder="1"/>
    <xf numFmtId="0" fontId="3" fillId="0" borderId="0" xfId="3" applyFont="1" applyAlignment="1">
      <alignment horizontal="left" vertical="center"/>
    </xf>
    <xf numFmtId="0" fontId="3" fillId="0" borderId="0" xfId="3" applyFont="1" applyFill="1" applyBorder="1" applyAlignment="1">
      <alignment horizontal="left" vertical="center"/>
    </xf>
    <xf numFmtId="0" fontId="3" fillId="0" borderId="1" xfId="3" applyFont="1" applyBorder="1" applyAlignment="1">
      <alignment horizontal="left" vertical="center"/>
    </xf>
    <xf numFmtId="0" fontId="2" fillId="0" borderId="1" xfId="3" applyFont="1" applyBorder="1" applyAlignment="1">
      <alignment horizontal="left" vertical="center"/>
    </xf>
    <xf numFmtId="0" fontId="0" fillId="0" borderId="1" xfId="3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6" fillId="0" borderId="0" xfId="3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3" applyFont="1" applyFill="1" applyBorder="1" applyAlignment="1">
      <alignment horizontal="left" vertical="center"/>
    </xf>
    <xf numFmtId="0" fontId="6" fillId="0" borderId="1" xfId="3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3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0" fontId="6" fillId="0" borderId="0" xfId="3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0" borderId="0" xfId="3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3" xfId="0" applyBorder="1" applyAlignment="1">
      <alignment horizontal="left"/>
    </xf>
    <xf numFmtId="0" fontId="3" fillId="0" borderId="1" xfId="3" applyFont="1" applyFill="1" applyBorder="1" applyAlignment="1">
      <alignment horizontal="left" vertical="center"/>
    </xf>
    <xf numFmtId="164" fontId="0" fillId="0" borderId="0" xfId="4" applyNumberFormat="1" applyFont="1" applyAlignment="1">
      <alignment horizontal="left"/>
    </xf>
    <xf numFmtId="0" fontId="0" fillId="0" borderId="3" xfId="4" applyNumberFormat="1" applyFont="1" applyFill="1" applyBorder="1" applyAlignment="1">
      <alignment horizontal="left"/>
    </xf>
    <xf numFmtId="0" fontId="9" fillId="2" borderId="4" xfId="0" applyFont="1" applyFill="1" applyBorder="1" applyAlignment="1">
      <alignment vertical="center" wrapText="1"/>
    </xf>
    <xf numFmtId="0" fontId="10" fillId="2" borderId="4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horizontal="center" vertical="center" wrapText="1"/>
    </xf>
    <xf numFmtId="49" fontId="9" fillId="3" borderId="4" xfId="0" applyNumberFormat="1" applyFont="1" applyFill="1" applyBorder="1" applyAlignment="1">
      <alignment horizontal="center" vertical="center" wrapText="1"/>
    </xf>
    <xf numFmtId="164" fontId="10" fillId="2" borderId="4" xfId="0" applyNumberFormat="1" applyFont="1" applyFill="1" applyBorder="1" applyAlignment="1">
      <alignment vertical="center" wrapText="1"/>
    </xf>
    <xf numFmtId="164" fontId="0" fillId="0" borderId="5" xfId="4" applyNumberFormat="1" applyFont="1" applyBorder="1" applyAlignment="1">
      <alignment horizontal="left"/>
    </xf>
    <xf numFmtId="164" fontId="9" fillId="2" borderId="4" xfId="0" applyNumberFormat="1" applyFont="1" applyFill="1" applyBorder="1" applyAlignment="1">
      <alignment vertical="center" wrapText="1"/>
    </xf>
    <xf numFmtId="165" fontId="0" fillId="0" borderId="0" xfId="2" applyNumberFormat="1" applyFont="1"/>
    <xf numFmtId="9" fontId="0" fillId="0" borderId="0" xfId="4" applyFont="1"/>
    <xf numFmtId="0" fontId="6" fillId="0" borderId="2" xfId="0" applyFont="1" applyBorder="1" applyAlignment="1">
      <alignment horizontal="right"/>
    </xf>
    <xf numFmtId="9" fontId="0" fillId="0" borderId="0" xfId="4" applyFont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0" fillId="0" borderId="0" xfId="0" applyNumberFormat="1"/>
    <xf numFmtId="0" fontId="0" fillId="0" borderId="0" xfId="0" applyFont="1" applyBorder="1" applyAlignment="1">
      <alignment horizontal="right"/>
    </xf>
    <xf numFmtId="0" fontId="0" fillId="0" borderId="0" xfId="0" applyFont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0" fillId="0" borderId="6" xfId="0" applyBorder="1"/>
    <xf numFmtId="0" fontId="0" fillId="0" borderId="3" xfId="0" applyBorder="1"/>
    <xf numFmtId="165" fontId="0" fillId="0" borderId="1" xfId="2" applyNumberFormat="1" applyFont="1" applyBorder="1"/>
    <xf numFmtId="9" fontId="0" fillId="0" borderId="1" xfId="4" applyFont="1" applyBorder="1" applyAlignment="1">
      <alignment horizontal="right"/>
    </xf>
    <xf numFmtId="0" fontId="0" fillId="0" borderId="1" xfId="0" applyBorder="1" applyAlignment="1">
      <alignment horizontal="right"/>
    </xf>
    <xf numFmtId="165" fontId="0" fillId="0" borderId="1" xfId="0" applyNumberFormat="1" applyBorder="1"/>
    <xf numFmtId="164" fontId="0" fillId="0" borderId="0" xfId="0" applyNumberFormat="1"/>
    <xf numFmtId="0" fontId="11" fillId="0" borderId="0" xfId="0" applyFont="1"/>
    <xf numFmtId="0" fontId="11" fillId="0" borderId="0" xfId="0" applyFont="1" applyAlignment="1">
      <alignment horizontal="left"/>
    </xf>
    <xf numFmtId="0" fontId="12" fillId="0" borderId="0" xfId="0" applyFont="1" applyFill="1" applyBorder="1" applyAlignment="1">
      <alignment horizontal="left" vertical="center" wrapText="1"/>
    </xf>
    <xf numFmtId="0" fontId="13" fillId="0" borderId="7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8" xfId="0" applyFill="1" applyBorder="1" applyAlignment="1"/>
    <xf numFmtId="2" fontId="0" fillId="0" borderId="0" xfId="0" applyNumberFormat="1" applyFill="1" applyBorder="1" applyAlignment="1"/>
    <xf numFmtId="1" fontId="0" fillId="0" borderId="0" xfId="0" applyNumberFormat="1" applyFill="1" applyBorder="1" applyAlignment="1"/>
    <xf numFmtId="2" fontId="0" fillId="0" borderId="0" xfId="0" applyNumberFormat="1"/>
    <xf numFmtId="0" fontId="11" fillId="0" borderId="1" xfId="1" applyFont="1" applyBorder="1"/>
    <xf numFmtId="0" fontId="11" fillId="0" borderId="1" xfId="0" applyFont="1" applyBorder="1"/>
    <xf numFmtId="0" fontId="15" fillId="0" borderId="1" xfId="1" applyFont="1" applyBorder="1" applyAlignment="1"/>
    <xf numFmtId="165" fontId="11" fillId="0" borderId="1" xfId="2" applyNumberFormat="1" applyFont="1" applyBorder="1"/>
    <xf numFmtId="0" fontId="16" fillId="0" borderId="0" xfId="0" applyFont="1" applyFill="1" applyBorder="1" applyAlignment="1">
      <alignment horizontal="right" vertical="center" wrapText="1"/>
    </xf>
    <xf numFmtId="165" fontId="0" fillId="0" borderId="0" xfId="4" applyNumberFormat="1" applyFont="1"/>
    <xf numFmtId="0" fontId="0" fillId="0" borderId="3" xfId="0" applyFill="1" applyBorder="1"/>
    <xf numFmtId="166" fontId="0" fillId="0" borderId="0" xfId="0" applyNumberFormat="1"/>
    <xf numFmtId="167" fontId="0" fillId="0" borderId="0" xfId="0" applyNumberFormat="1"/>
    <xf numFmtId="0" fontId="0" fillId="0" borderId="9" xfId="0" applyFill="1" applyBorder="1"/>
    <xf numFmtId="0" fontId="0" fillId="0" borderId="2" xfId="0" applyFill="1" applyBorder="1"/>
    <xf numFmtId="165" fontId="0" fillId="0" borderId="2" xfId="2" applyNumberFormat="1" applyFont="1" applyFill="1" applyBorder="1"/>
    <xf numFmtId="165" fontId="0" fillId="0" borderId="6" xfId="2" applyNumberFormat="1" applyFont="1" applyFill="1" applyBorder="1"/>
    <xf numFmtId="0" fontId="0" fillId="0" borderId="10" xfId="0" applyFill="1" applyBorder="1"/>
    <xf numFmtId="0" fontId="0" fillId="0" borderId="0" xfId="0" applyFill="1" applyBorder="1"/>
    <xf numFmtId="165" fontId="0" fillId="0" borderId="0" xfId="2" applyNumberFormat="1" applyFont="1" applyFill="1" applyBorder="1"/>
    <xf numFmtId="165" fontId="0" fillId="0" borderId="11" xfId="2" applyNumberFormat="1" applyFont="1" applyFill="1" applyBorder="1"/>
    <xf numFmtId="0" fontId="0" fillId="0" borderId="12" xfId="0" applyFill="1" applyBorder="1"/>
    <xf numFmtId="0" fontId="0" fillId="0" borderId="1" xfId="0" applyFill="1" applyBorder="1"/>
    <xf numFmtId="165" fontId="0" fillId="0" borderId="1" xfId="2" applyNumberFormat="1" applyFont="1" applyFill="1" applyBorder="1"/>
    <xf numFmtId="165" fontId="0" fillId="0" borderId="13" xfId="2" applyNumberFormat="1" applyFont="1" applyFill="1" applyBorder="1"/>
    <xf numFmtId="0" fontId="11" fillId="0" borderId="0" xfId="0" applyFont="1" applyFill="1"/>
    <xf numFmtId="0" fontId="0" fillId="0" borderId="6" xfId="0" applyFill="1" applyBorder="1"/>
    <xf numFmtId="0" fontId="0" fillId="0" borderId="11" xfId="0" applyFill="1" applyBorder="1"/>
    <xf numFmtId="0" fontId="0" fillId="0" borderId="13" xfId="0" applyFill="1" applyBorder="1"/>
    <xf numFmtId="166" fontId="0" fillId="0" borderId="10" xfId="0" applyNumberFormat="1" applyFill="1" applyBorder="1"/>
    <xf numFmtId="2" fontId="0" fillId="0" borderId="6" xfId="0" applyNumberFormat="1" applyFill="1" applyBorder="1"/>
    <xf numFmtId="2" fontId="0" fillId="0" borderId="11" xfId="0" applyNumberFormat="1" applyFill="1" applyBorder="1"/>
    <xf numFmtId="164" fontId="9" fillId="2" borderId="4" xfId="4" applyNumberFormat="1" applyFont="1" applyFill="1" applyBorder="1" applyAlignment="1">
      <alignment vertical="center"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9" fillId="3" borderId="4" xfId="0" applyFont="1" applyFill="1" applyBorder="1" applyAlignment="1">
      <alignment horizontal="center" vertical="center" wrapText="1"/>
    </xf>
  </cellXfs>
  <cellStyles count="5">
    <cellStyle name="Нормален" xfId="0" builtinId="0"/>
    <cellStyle name="Нормален 2" xfId="1"/>
    <cellStyle name="Процент" xfId="4" builtinId="5"/>
    <cellStyle name="Процент 2" xfId="2"/>
    <cellStyle name="Хипервръзка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 sz="1800" b="0" i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</a:rPr>
              <a:t>Площ</a:t>
            </a:r>
            <a:r>
              <a:rPr lang="en-US" sz="1800" b="0" i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</a:rPr>
              <a:t> </a:t>
            </a:r>
            <a:r>
              <a:rPr lang="bg-BG" sz="1800" b="0" i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</a:rPr>
              <a:t>на регионите в Словения(кв.км)</a:t>
            </a:r>
            <a:endParaRPr lang="en-US">
              <a:solidFill>
                <a:schemeClr val="tx1">
                  <a:lumMod val="65000"/>
                  <a:lumOff val="35000"/>
                </a:schemeClr>
              </a:solidFill>
              <a:effectLst/>
            </a:endParaRP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Площ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'2'!$A$2:$A$13</c:f>
              <c:strCache>
                <c:ptCount val="12"/>
                <c:pt idx="0">
                  <c:v>Засавски регион</c:v>
                </c:pt>
                <c:pt idx="1">
                  <c:v>Споднепосавски регион</c:v>
                </c:pt>
                <c:pt idx="2">
                  <c:v>Корошки регион</c:v>
                </c:pt>
                <c:pt idx="3">
                  <c:v>Обално-крашка</c:v>
                </c:pt>
                <c:pt idx="4">
                  <c:v>Помурски регион</c:v>
                </c:pt>
                <c:pt idx="5">
                  <c:v>Нотранско-крашка</c:v>
                </c:pt>
                <c:pt idx="6">
                  <c:v>Горенски регион</c:v>
                </c:pt>
                <c:pt idx="7">
                  <c:v>Подравски регион</c:v>
                </c:pt>
                <c:pt idx="8">
                  <c:v>Горишки регион</c:v>
                </c:pt>
                <c:pt idx="9">
                  <c:v>Савински регион</c:v>
                </c:pt>
                <c:pt idx="10">
                  <c:v>Средна Словения</c:v>
                </c:pt>
                <c:pt idx="11">
                  <c:v>Югоизточна Словения</c:v>
                </c:pt>
              </c:strCache>
            </c:strRef>
          </c:cat>
          <c:val>
            <c:numRef>
              <c:f>'2'!$C$2:$C$13</c:f>
              <c:numCache>
                <c:formatCode>General</c:formatCode>
                <c:ptCount val="12"/>
                <c:pt idx="0">
                  <c:v>264</c:v>
                </c:pt>
                <c:pt idx="1">
                  <c:v>885</c:v>
                </c:pt>
                <c:pt idx="2">
                  <c:v>1041</c:v>
                </c:pt>
                <c:pt idx="3">
                  <c:v>1044</c:v>
                </c:pt>
                <c:pt idx="4">
                  <c:v>1337</c:v>
                </c:pt>
                <c:pt idx="5">
                  <c:v>1456</c:v>
                </c:pt>
                <c:pt idx="6">
                  <c:v>2137</c:v>
                </c:pt>
                <c:pt idx="7">
                  <c:v>2170</c:v>
                </c:pt>
                <c:pt idx="8">
                  <c:v>2325</c:v>
                </c:pt>
                <c:pt idx="9">
                  <c:v>2384</c:v>
                </c:pt>
                <c:pt idx="10">
                  <c:v>2555</c:v>
                </c:pt>
                <c:pt idx="11">
                  <c:v>2675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8529536"/>
        <c:axId val="238214464"/>
        <c:axId val="0"/>
      </c:bar3DChart>
      <c:catAx>
        <c:axId val="238529536"/>
        <c:scaling>
          <c:orientation val="minMax"/>
        </c:scaling>
        <c:delete val="0"/>
        <c:axPos val="l"/>
        <c:majorTickMark val="out"/>
        <c:minorTickMark val="none"/>
        <c:tickLblPos val="nextTo"/>
        <c:crossAx val="238214464"/>
        <c:crosses val="autoZero"/>
        <c:auto val="1"/>
        <c:lblAlgn val="ctr"/>
        <c:lblOffset val="100"/>
        <c:noMultiLvlLbl val="0"/>
      </c:catAx>
      <c:valAx>
        <c:axId val="2382144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38529536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6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400" b="0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'10'!$A$20</c:f>
              <c:strCache>
                <c:ptCount val="1"/>
                <c:pt idx="0">
                  <c:v>Словения - deaths на регионите - Gini = 68.4%</c:v>
                </c:pt>
              </c:strCache>
            </c:strRef>
          </c:tx>
          <c:xVal>
            <c:numRef>
              <c:f>'10'!$D$2:$D$15</c:f>
              <c:numCache>
                <c:formatCode>0%</c:formatCode>
                <c:ptCount val="14"/>
                <c:pt idx="0" formatCode="General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0</c:v>
                </c:pt>
              </c:numCache>
            </c:numRef>
          </c:xVal>
          <c:yVal>
            <c:numRef>
              <c:f>'10'!$F$2:$F$15</c:f>
              <c:numCache>
                <c:formatCode>0.0%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9.6153846153846159E-3</c:v>
                </c:pt>
                <c:pt idx="7">
                  <c:v>2.8846153846153848E-2</c:v>
                </c:pt>
                <c:pt idx="8">
                  <c:v>6.7307692307692304E-2</c:v>
                </c:pt>
                <c:pt idx="9">
                  <c:v>0.23076923076923078</c:v>
                </c:pt>
                <c:pt idx="10">
                  <c:v>0.41346153846153844</c:v>
                </c:pt>
                <c:pt idx="11">
                  <c:v>0.64423076923076927</c:v>
                </c:pt>
                <c:pt idx="12">
                  <c:v>1</c:v>
                </c:pt>
                <c:pt idx="13" formatCode="0%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747072"/>
        <c:axId val="240747648"/>
      </c:scatterChart>
      <c:valAx>
        <c:axId val="240747072"/>
        <c:scaling>
          <c:orientation val="minMax"/>
          <c:max val="1.1000000000000001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240747648"/>
        <c:crosses val="autoZero"/>
        <c:crossBetween val="midCat"/>
        <c:majorUnit val="0.1"/>
      </c:valAx>
      <c:valAx>
        <c:axId val="240747648"/>
        <c:scaling>
          <c:orientation val="minMax"/>
          <c:max val="1.100000000000000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40747072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b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 lang="en-US"/>
        </a:p>
      </c:txPr>
    </c:title>
    <c:autoTitleDeleted val="0"/>
    <c:view3D>
      <c:rotX val="0"/>
      <c:rotY val="1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Общо</c:v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'11'!$D$3:$D$12</c:f>
              <c:strCache>
                <c:ptCount val="10"/>
                <c:pt idx="0">
                  <c:v>[0;5)</c:v>
                </c:pt>
                <c:pt idx="1">
                  <c:v>[5;15)</c:v>
                </c:pt>
                <c:pt idx="2">
                  <c:v>[15;25)</c:v>
                </c:pt>
                <c:pt idx="3">
                  <c:v>[25;35)</c:v>
                </c:pt>
                <c:pt idx="4">
                  <c:v>[35;45)</c:v>
                </c:pt>
                <c:pt idx="5">
                  <c:v>[45;55)</c:v>
                </c:pt>
                <c:pt idx="6">
                  <c:v>[55;65)</c:v>
                </c:pt>
                <c:pt idx="7">
                  <c:v>[65;75)</c:v>
                </c:pt>
                <c:pt idx="8">
                  <c:v>[75;85)</c:v>
                </c:pt>
                <c:pt idx="9">
                  <c:v>[85;100)</c:v>
                </c:pt>
              </c:strCache>
            </c:strRef>
          </c:cat>
          <c:val>
            <c:numRef>
              <c:f>'11'!$E$3:$E$12</c:f>
              <c:numCache>
                <c:formatCode>General</c:formatCode>
                <c:ptCount val="10"/>
                <c:pt idx="0">
                  <c:v>8</c:v>
                </c:pt>
                <c:pt idx="1">
                  <c:v>27</c:v>
                </c:pt>
                <c:pt idx="2">
                  <c:v>101</c:v>
                </c:pt>
                <c:pt idx="3">
                  <c:v>204</c:v>
                </c:pt>
                <c:pt idx="4">
                  <c:v>202</c:v>
                </c:pt>
                <c:pt idx="5">
                  <c:v>243</c:v>
                </c:pt>
                <c:pt idx="6">
                  <c:v>219</c:v>
                </c:pt>
                <c:pt idx="7">
                  <c:v>132</c:v>
                </c:pt>
                <c:pt idx="8">
                  <c:v>159</c:v>
                </c:pt>
                <c:pt idx="9">
                  <c:v>171</c:v>
                </c:pt>
              </c:numCache>
            </c:numRef>
          </c:val>
        </c:ser>
        <c:ser>
          <c:idx val="1"/>
          <c:order val="1"/>
          <c:tx>
            <c:v>Жени</c:v>
          </c:tx>
          <c:invertIfNegative val="0"/>
          <c:val>
            <c:numRef>
              <c:f>'11'!$I$3:$I$12</c:f>
              <c:numCache>
                <c:formatCode>General</c:formatCode>
                <c:ptCount val="10"/>
                <c:pt idx="0">
                  <c:v>4</c:v>
                </c:pt>
                <c:pt idx="1">
                  <c:v>12</c:v>
                </c:pt>
                <c:pt idx="2">
                  <c:v>60</c:v>
                </c:pt>
                <c:pt idx="3">
                  <c:v>114</c:v>
                </c:pt>
                <c:pt idx="4">
                  <c:v>112</c:v>
                </c:pt>
                <c:pt idx="5">
                  <c:v>135</c:v>
                </c:pt>
                <c:pt idx="6">
                  <c:v>102</c:v>
                </c:pt>
                <c:pt idx="7">
                  <c:v>60</c:v>
                </c:pt>
                <c:pt idx="8">
                  <c:v>87</c:v>
                </c:pt>
                <c:pt idx="9">
                  <c:v>135</c:v>
                </c:pt>
              </c:numCache>
            </c:numRef>
          </c:val>
        </c:ser>
        <c:ser>
          <c:idx val="2"/>
          <c:order val="2"/>
          <c:tx>
            <c:v>Мъже</c:v>
          </c:tx>
          <c:invertIfNegative val="0"/>
          <c:val>
            <c:numRef>
              <c:f>'11'!$J$3:$J$12</c:f>
              <c:numCache>
                <c:formatCode>General</c:formatCode>
                <c:ptCount val="10"/>
                <c:pt idx="0">
                  <c:v>4</c:v>
                </c:pt>
                <c:pt idx="1">
                  <c:v>15</c:v>
                </c:pt>
                <c:pt idx="2">
                  <c:v>41</c:v>
                </c:pt>
                <c:pt idx="3">
                  <c:v>90</c:v>
                </c:pt>
                <c:pt idx="4">
                  <c:v>90</c:v>
                </c:pt>
                <c:pt idx="5">
                  <c:v>108</c:v>
                </c:pt>
                <c:pt idx="6">
                  <c:v>117</c:v>
                </c:pt>
                <c:pt idx="7">
                  <c:v>72</c:v>
                </c:pt>
                <c:pt idx="8">
                  <c:v>72</c:v>
                </c:pt>
                <c:pt idx="9">
                  <c:v>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gapDepth val="0"/>
        <c:shape val="box"/>
        <c:axId val="240578560"/>
        <c:axId val="240749376"/>
        <c:axId val="0"/>
      </c:bar3DChart>
      <c:catAx>
        <c:axId val="24057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40749376"/>
        <c:crosses val="autoZero"/>
        <c:auto val="1"/>
        <c:lblAlgn val="ctr"/>
        <c:lblOffset val="100"/>
        <c:noMultiLvlLbl val="0"/>
      </c:catAx>
      <c:valAx>
        <c:axId val="24074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5785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bg-BG" b="0">
                <a:solidFill>
                  <a:schemeClr val="tx1">
                    <a:lumMod val="75000"/>
                    <a:lumOff val="25000"/>
                  </a:schemeClr>
                </a:solidFill>
              </a:rPr>
              <a:t>Кумулата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5875"/>
          </c:spPr>
          <c:marker>
            <c:spPr>
              <a:ln w="0"/>
            </c:spPr>
          </c:marker>
          <c:xVal>
            <c:numRef>
              <c:f>Cases!$C$2:$C$12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100</c:v>
                </c:pt>
              </c:numCache>
            </c:numRef>
          </c:xVal>
          <c:yVal>
            <c:numRef>
              <c:f>Cases!$F$2:$F$12</c:f>
              <c:numCache>
                <c:formatCode>0.0%</c:formatCode>
                <c:ptCount val="11"/>
                <c:pt idx="0">
                  <c:v>0</c:v>
                </c:pt>
                <c:pt idx="1">
                  <c:v>5.4570259208731242E-3</c:v>
                </c:pt>
                <c:pt idx="2">
                  <c:v>2.3874488403819918E-2</c:v>
                </c:pt>
                <c:pt idx="3">
                  <c:v>9.2769440654843105E-2</c:v>
                </c:pt>
                <c:pt idx="4">
                  <c:v>0.23192360163710776</c:v>
                </c:pt>
                <c:pt idx="5">
                  <c:v>0.36971350613915416</c:v>
                </c:pt>
                <c:pt idx="6">
                  <c:v>0.53547066848567526</c:v>
                </c:pt>
                <c:pt idx="7">
                  <c:v>0.68485675306957705</c:v>
                </c:pt>
                <c:pt idx="8">
                  <c:v>0.77489768076398358</c:v>
                </c:pt>
                <c:pt idx="9">
                  <c:v>0.88335607094133695</c:v>
                </c:pt>
                <c:pt idx="10">
                  <c:v>1</c:v>
                </c:pt>
              </c:numCache>
            </c:numRef>
          </c:yVal>
          <c:smooth val="1"/>
        </c:ser>
        <c:ser>
          <c:idx val="1"/>
          <c:order val="1"/>
          <c:spPr>
            <a:ln w="15875"/>
          </c:spPr>
          <c:marker>
            <c:symbol val="none"/>
          </c:marker>
          <c:xVal>
            <c:numRef>
              <c:f>Cases!$G$1:$G$3</c:f>
              <c:numCache>
                <c:formatCode>General</c:formatCode>
                <c:ptCount val="3"/>
                <c:pt idx="0">
                  <c:v>0</c:v>
                </c:pt>
                <c:pt idx="1">
                  <c:v>59.31963470319635</c:v>
                </c:pt>
                <c:pt idx="2">
                  <c:v>59.31963470319635</c:v>
                </c:pt>
              </c:numCache>
            </c:numRef>
          </c:xVal>
          <c:yVal>
            <c:numRef>
              <c:f>Cases!$H$1:$H$3</c:f>
              <c:numCache>
                <c:formatCode>0.00</c:formatCode>
                <c:ptCount val="3"/>
                <c:pt idx="0">
                  <c:v>0.6</c:v>
                </c:pt>
                <c:pt idx="1">
                  <c:v>0.6</c:v>
                </c:pt>
                <c:pt idx="2" formatCode="General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751104"/>
        <c:axId val="240751680"/>
      </c:scatterChart>
      <c:valAx>
        <c:axId val="240751104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40751680"/>
        <c:crosses val="autoZero"/>
        <c:crossBetween val="midCat"/>
        <c:majorUnit val="10"/>
      </c:valAx>
      <c:valAx>
        <c:axId val="240751680"/>
        <c:scaling>
          <c:orientation val="minMax"/>
          <c:max val="1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40751104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bg-BG" b="0">
                <a:solidFill>
                  <a:schemeClr val="tx1">
                    <a:lumMod val="75000"/>
                    <a:lumOff val="25000"/>
                  </a:schemeClr>
                </a:solidFill>
              </a:rPr>
              <a:t>Хистограма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Cases!$P$3:$P$12</c:f>
              <c:strCache>
                <c:ptCount val="10"/>
                <c:pt idx="0">
                  <c:v>[0;5)</c:v>
                </c:pt>
                <c:pt idx="1">
                  <c:v>[5;15)</c:v>
                </c:pt>
                <c:pt idx="2">
                  <c:v>[15;25)</c:v>
                </c:pt>
                <c:pt idx="3">
                  <c:v>[25;35)</c:v>
                </c:pt>
                <c:pt idx="4">
                  <c:v>[35;45)</c:v>
                </c:pt>
                <c:pt idx="5">
                  <c:v>[45;55)</c:v>
                </c:pt>
                <c:pt idx="6">
                  <c:v>[55;65)</c:v>
                </c:pt>
                <c:pt idx="7">
                  <c:v>[65;75)</c:v>
                </c:pt>
                <c:pt idx="8">
                  <c:v>[75;85)</c:v>
                </c:pt>
                <c:pt idx="9">
                  <c:v>[85;100)</c:v>
                </c:pt>
              </c:strCache>
            </c:strRef>
          </c:cat>
          <c:val>
            <c:numRef>
              <c:f>Cases!$Q$3:$Q$12</c:f>
              <c:numCache>
                <c:formatCode>0.0%</c:formatCode>
                <c:ptCount val="10"/>
                <c:pt idx="0">
                  <c:v>5.4570259208731242E-3</c:v>
                </c:pt>
                <c:pt idx="1">
                  <c:v>1.8417462482946793E-2</c:v>
                </c:pt>
                <c:pt idx="2">
                  <c:v>6.8894952251023198E-2</c:v>
                </c:pt>
                <c:pt idx="3">
                  <c:v>0.13915416098226466</c:v>
                </c:pt>
                <c:pt idx="4">
                  <c:v>0.1377899045020464</c:v>
                </c:pt>
                <c:pt idx="5">
                  <c:v>0.16575716234652116</c:v>
                </c:pt>
                <c:pt idx="6">
                  <c:v>0.14938608458390176</c:v>
                </c:pt>
                <c:pt idx="7">
                  <c:v>9.0040927694406553E-2</c:v>
                </c:pt>
                <c:pt idx="8">
                  <c:v>0.10845839017735334</c:v>
                </c:pt>
                <c:pt idx="9">
                  <c:v>0.11664392905866303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39923712"/>
        <c:axId val="240753408"/>
      </c:barChart>
      <c:catAx>
        <c:axId val="239923712"/>
        <c:scaling>
          <c:orientation val="minMax"/>
        </c:scaling>
        <c:delete val="0"/>
        <c:axPos val="b"/>
        <c:majorTickMark val="none"/>
        <c:minorTickMark val="none"/>
        <c:tickLblPos val="nextTo"/>
        <c:crossAx val="240753408"/>
        <c:crosses val="autoZero"/>
        <c:auto val="1"/>
        <c:lblAlgn val="ctr"/>
        <c:lblOffset val="100"/>
        <c:noMultiLvlLbl val="0"/>
      </c:catAx>
      <c:valAx>
        <c:axId val="24075340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39923712"/>
        <c:crosses val="autoZero"/>
        <c:crossBetween val="between"/>
      </c:valAx>
    </c:plotArea>
    <c:plotVisOnly val="1"/>
    <c:dispBlanksAs val="gap"/>
    <c:showDLblsOverMax val="0"/>
  </c:chart>
  <c:spPr>
    <a:ln w="6350"/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bg-BG" sz="1600" b="0">
                <a:solidFill>
                  <a:schemeClr val="tx1">
                    <a:lumMod val="75000"/>
                    <a:lumOff val="25000"/>
                  </a:schemeClr>
                </a:solidFill>
              </a:rPr>
              <a:t>Квартилна</a:t>
            </a:r>
            <a:r>
              <a:rPr lang="bg-BG" sz="1600" b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диаграма</a:t>
            </a:r>
            <a:endParaRPr lang="bg-BG" sz="1600" b="0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5875"/>
          </c:spPr>
          <c:marker>
            <c:symbol val="none"/>
          </c:marker>
          <c:xVal>
            <c:numRef>
              <c:f>Cases!$X$12:$X$27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000">
                  <c:v>36.311881188118811</c:v>
                </c:pt>
                <c:pt idx="4" formatCode="0.00000">
                  <c:v>36.311881188118811</c:v>
                </c:pt>
                <c:pt idx="5" formatCode="0.00000">
                  <c:v>69.360730593607315</c:v>
                </c:pt>
                <c:pt idx="6" formatCode="0.00000">
                  <c:v>69.360730593607315</c:v>
                </c:pt>
                <c:pt idx="7" formatCode="0.00000">
                  <c:v>36.311881188118811</c:v>
                </c:pt>
                <c:pt idx="8" formatCode="0.00000">
                  <c:v>36.311881188118811</c:v>
                </c:pt>
                <c:pt idx="9" formatCode="0.00000">
                  <c:v>52.625570776255714</c:v>
                </c:pt>
                <c:pt idx="10" formatCode="0.00000">
                  <c:v>52.625570776255714</c:v>
                </c:pt>
                <c:pt idx="11" formatCode="0.00000">
                  <c:v>69.360730593607315</c:v>
                </c:pt>
                <c:pt idx="12" formatCode="0.00000">
                  <c:v>69.360730593607315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Cases!$Y$12:$Y$27</c:f>
              <c:numCache>
                <c:formatCode>General</c:formatCode>
                <c:ptCount val="16"/>
                <c:pt idx="0">
                  <c:v>7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2</c:v>
                </c:pt>
                <c:pt idx="7">
                  <c:v>2</c:v>
                </c:pt>
                <c:pt idx="8">
                  <c:v>8</c:v>
                </c:pt>
                <c:pt idx="9">
                  <c:v>8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091136"/>
        <c:axId val="241091712"/>
      </c:scatterChart>
      <c:valAx>
        <c:axId val="241091136"/>
        <c:scaling>
          <c:orientation val="minMax"/>
          <c:max val="110"/>
          <c:min val="0"/>
        </c:scaling>
        <c:delete val="0"/>
        <c:axPos val="b"/>
        <c:majorGridlines/>
        <c:numFmt formatCode="General" sourceLinked="1"/>
        <c:majorTickMark val="out"/>
        <c:minorTickMark val="out"/>
        <c:tickLblPos val="nextTo"/>
        <c:crossAx val="241091712"/>
        <c:crosses val="autoZero"/>
        <c:crossBetween val="midCat"/>
        <c:majorUnit val="10"/>
      </c:valAx>
      <c:valAx>
        <c:axId val="2410917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41091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bg-BG" b="0">
                <a:solidFill>
                  <a:schemeClr val="tx1">
                    <a:lumMod val="75000"/>
                    <a:lumOff val="25000"/>
                  </a:schemeClr>
                </a:solidFill>
              </a:rPr>
              <a:t>Кумулата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5875"/>
          </c:spPr>
          <c:marker>
            <c:spPr>
              <a:ln w="0"/>
            </c:spPr>
          </c:marker>
          <c:xVal>
            <c:numRef>
              <c:f>CasesF!$C$2:$C$12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100</c:v>
                </c:pt>
              </c:numCache>
            </c:numRef>
          </c:xVal>
          <c:yVal>
            <c:numRef>
              <c:f>CasesF!$F$2:$F$12</c:f>
              <c:numCache>
                <c:formatCode>0.0%</c:formatCode>
                <c:ptCount val="11"/>
                <c:pt idx="0">
                  <c:v>0</c:v>
                </c:pt>
                <c:pt idx="1">
                  <c:v>4.8721071863580996E-3</c:v>
                </c:pt>
                <c:pt idx="2">
                  <c:v>1.9488428745432398E-2</c:v>
                </c:pt>
                <c:pt idx="3">
                  <c:v>9.2570036540803896E-2</c:v>
                </c:pt>
                <c:pt idx="4">
                  <c:v>0.23142509135200975</c:v>
                </c:pt>
                <c:pt idx="5">
                  <c:v>0.36784409257003653</c:v>
                </c:pt>
                <c:pt idx="6">
                  <c:v>0.53227771010962244</c:v>
                </c:pt>
                <c:pt idx="7">
                  <c:v>0.65651644336175397</c:v>
                </c:pt>
                <c:pt idx="8">
                  <c:v>0.7295980511571255</c:v>
                </c:pt>
                <c:pt idx="9">
                  <c:v>0.83556638246041415</c:v>
                </c:pt>
                <c:pt idx="10">
                  <c:v>1</c:v>
                </c:pt>
              </c:numCache>
            </c:numRef>
          </c:yVal>
          <c:smooth val="1"/>
        </c:ser>
        <c:ser>
          <c:idx val="1"/>
          <c:order val="1"/>
          <c:spPr>
            <a:ln w="15875"/>
          </c:spPr>
          <c:marker>
            <c:symbol val="none"/>
          </c:marker>
          <c:xVal>
            <c:numRef>
              <c:f>CasesF!$G$1:$G$3</c:f>
              <c:numCache>
                <c:formatCode>General</c:formatCode>
                <c:ptCount val="3"/>
                <c:pt idx="0">
                  <c:v>0</c:v>
                </c:pt>
                <c:pt idx="1">
                  <c:v>60.450980392156858</c:v>
                </c:pt>
                <c:pt idx="2">
                  <c:v>60.450980392156858</c:v>
                </c:pt>
              </c:numCache>
            </c:numRef>
          </c:xVal>
          <c:yVal>
            <c:numRef>
              <c:f>CasesF!$H$1:$H$3</c:f>
              <c:numCache>
                <c:formatCode>0.00</c:formatCode>
                <c:ptCount val="3"/>
                <c:pt idx="0">
                  <c:v>0.6</c:v>
                </c:pt>
                <c:pt idx="1">
                  <c:v>0.6</c:v>
                </c:pt>
                <c:pt idx="2" formatCode="General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093440"/>
        <c:axId val="241094016"/>
      </c:scatterChart>
      <c:valAx>
        <c:axId val="241093440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41094016"/>
        <c:crosses val="autoZero"/>
        <c:crossBetween val="midCat"/>
        <c:majorUnit val="10"/>
      </c:valAx>
      <c:valAx>
        <c:axId val="241094016"/>
        <c:scaling>
          <c:orientation val="minMax"/>
          <c:max val="1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41093440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bg-BG" b="0">
                <a:solidFill>
                  <a:schemeClr val="tx1">
                    <a:lumMod val="75000"/>
                    <a:lumOff val="25000"/>
                  </a:schemeClr>
                </a:solidFill>
              </a:rPr>
              <a:t>Хистограма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CasesF!$P$3:$P$12</c:f>
              <c:strCache>
                <c:ptCount val="10"/>
                <c:pt idx="0">
                  <c:v>[0;5)</c:v>
                </c:pt>
                <c:pt idx="1">
                  <c:v>[5;15)</c:v>
                </c:pt>
                <c:pt idx="2">
                  <c:v>[15;25)</c:v>
                </c:pt>
                <c:pt idx="3">
                  <c:v>[25;35)</c:v>
                </c:pt>
                <c:pt idx="4">
                  <c:v>[35;45)</c:v>
                </c:pt>
                <c:pt idx="5">
                  <c:v>[45;55)</c:v>
                </c:pt>
                <c:pt idx="6">
                  <c:v>[55;65)</c:v>
                </c:pt>
                <c:pt idx="7">
                  <c:v>[65;75)</c:v>
                </c:pt>
                <c:pt idx="8">
                  <c:v>[75;85)</c:v>
                </c:pt>
                <c:pt idx="9">
                  <c:v>[85;100)</c:v>
                </c:pt>
              </c:strCache>
            </c:strRef>
          </c:cat>
          <c:val>
            <c:numRef>
              <c:f>CasesF!$Q$3:$Q$12</c:f>
              <c:numCache>
                <c:formatCode>0.0%</c:formatCode>
                <c:ptCount val="10"/>
                <c:pt idx="0">
                  <c:v>4.8721071863580996E-3</c:v>
                </c:pt>
                <c:pt idx="1">
                  <c:v>1.4616321559074299E-2</c:v>
                </c:pt>
                <c:pt idx="2">
                  <c:v>7.3081607795371498E-2</c:v>
                </c:pt>
                <c:pt idx="3">
                  <c:v>0.13885505481120586</c:v>
                </c:pt>
                <c:pt idx="4">
                  <c:v>0.1364190012180268</c:v>
                </c:pt>
                <c:pt idx="5">
                  <c:v>0.16443361753958588</c:v>
                </c:pt>
                <c:pt idx="6">
                  <c:v>0.12423873325213154</c:v>
                </c:pt>
                <c:pt idx="7">
                  <c:v>7.3081607795371498E-2</c:v>
                </c:pt>
                <c:pt idx="8">
                  <c:v>0.10596833130328867</c:v>
                </c:pt>
                <c:pt idx="9">
                  <c:v>0.16443361753958588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39925760"/>
        <c:axId val="241095744"/>
      </c:barChart>
      <c:catAx>
        <c:axId val="239925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241095744"/>
        <c:crosses val="autoZero"/>
        <c:auto val="1"/>
        <c:lblAlgn val="ctr"/>
        <c:lblOffset val="100"/>
        <c:noMultiLvlLbl val="0"/>
      </c:catAx>
      <c:valAx>
        <c:axId val="24109574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39925760"/>
        <c:crosses val="autoZero"/>
        <c:crossBetween val="between"/>
      </c:valAx>
    </c:plotArea>
    <c:plotVisOnly val="1"/>
    <c:dispBlanksAs val="gap"/>
    <c:showDLblsOverMax val="0"/>
  </c:chart>
  <c:spPr>
    <a:ln w="6350"/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bg-BG" sz="1600" b="0">
                <a:solidFill>
                  <a:schemeClr val="tx1">
                    <a:lumMod val="75000"/>
                    <a:lumOff val="25000"/>
                  </a:schemeClr>
                </a:solidFill>
              </a:rPr>
              <a:t>Квартилна</a:t>
            </a:r>
            <a:r>
              <a:rPr lang="bg-BG" sz="1600" b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диаграма</a:t>
            </a:r>
            <a:endParaRPr lang="bg-BG" sz="1600" b="0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5875"/>
          </c:spPr>
          <c:marker>
            <c:symbol val="none"/>
          </c:marker>
          <c:xVal>
            <c:numRef>
              <c:f>CasesF!$X$12:$X$27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000">
                  <c:v>36.361607142857139</c:v>
                </c:pt>
                <c:pt idx="4" formatCode="0.00000">
                  <c:v>36.361607142857139</c:v>
                </c:pt>
                <c:pt idx="5" formatCode="0.00000">
                  <c:v>72.524509803921575</c:v>
                </c:pt>
                <c:pt idx="6" formatCode="0.00000">
                  <c:v>72.524509803921575</c:v>
                </c:pt>
                <c:pt idx="7" formatCode="0.00000">
                  <c:v>36.361607142857139</c:v>
                </c:pt>
                <c:pt idx="8" formatCode="0.00000">
                  <c:v>36.361607142857139</c:v>
                </c:pt>
                <c:pt idx="9" formatCode="0.00000">
                  <c:v>52.401960784313722</c:v>
                </c:pt>
                <c:pt idx="10" formatCode="0.00000">
                  <c:v>52.401960784313722</c:v>
                </c:pt>
                <c:pt idx="11" formatCode="0.00000">
                  <c:v>72.524509803921575</c:v>
                </c:pt>
                <c:pt idx="12" formatCode="0.00000">
                  <c:v>72.524509803921575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CasesF!$Y$12:$Y$27</c:f>
              <c:numCache>
                <c:formatCode>General</c:formatCode>
                <c:ptCount val="16"/>
                <c:pt idx="0">
                  <c:v>7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2</c:v>
                </c:pt>
                <c:pt idx="7">
                  <c:v>2</c:v>
                </c:pt>
                <c:pt idx="8">
                  <c:v>8</c:v>
                </c:pt>
                <c:pt idx="9">
                  <c:v>8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097472"/>
        <c:axId val="241098048"/>
      </c:scatterChart>
      <c:valAx>
        <c:axId val="241097472"/>
        <c:scaling>
          <c:orientation val="minMax"/>
          <c:max val="110"/>
          <c:min val="0"/>
        </c:scaling>
        <c:delete val="0"/>
        <c:axPos val="b"/>
        <c:majorGridlines/>
        <c:numFmt formatCode="General" sourceLinked="1"/>
        <c:majorTickMark val="out"/>
        <c:minorTickMark val="out"/>
        <c:tickLblPos val="nextTo"/>
        <c:crossAx val="241098048"/>
        <c:crosses val="autoZero"/>
        <c:crossBetween val="midCat"/>
        <c:majorUnit val="10"/>
      </c:valAx>
      <c:valAx>
        <c:axId val="2410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41097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bg-BG" b="0">
                <a:solidFill>
                  <a:schemeClr val="tx1">
                    <a:lumMod val="75000"/>
                    <a:lumOff val="25000"/>
                  </a:schemeClr>
                </a:solidFill>
              </a:rPr>
              <a:t>Кумулата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5875"/>
          </c:spPr>
          <c:marker>
            <c:spPr>
              <a:ln w="0"/>
            </c:spPr>
          </c:marker>
          <c:xVal>
            <c:numRef>
              <c:f>CasesM!$C$2:$C$12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100</c:v>
                </c:pt>
              </c:numCache>
            </c:numRef>
          </c:xVal>
          <c:yVal>
            <c:numRef>
              <c:f>CasesM!$F$2:$F$12</c:f>
              <c:numCache>
                <c:formatCode>0.0%</c:formatCode>
                <c:ptCount val="11"/>
                <c:pt idx="0">
                  <c:v>0</c:v>
                </c:pt>
                <c:pt idx="1">
                  <c:v>6.2015503875968991E-3</c:v>
                </c:pt>
                <c:pt idx="2">
                  <c:v>2.9457364341085271E-2</c:v>
                </c:pt>
                <c:pt idx="3">
                  <c:v>9.3023255813953487E-2</c:v>
                </c:pt>
                <c:pt idx="4">
                  <c:v>0.23255813953488372</c:v>
                </c:pt>
                <c:pt idx="5">
                  <c:v>0.37209302325581395</c:v>
                </c:pt>
                <c:pt idx="6">
                  <c:v>0.53953488372093028</c:v>
                </c:pt>
                <c:pt idx="7">
                  <c:v>0.72093023255813948</c:v>
                </c:pt>
                <c:pt idx="8">
                  <c:v>0.83255813953488367</c:v>
                </c:pt>
                <c:pt idx="9">
                  <c:v>0.94418604651162785</c:v>
                </c:pt>
                <c:pt idx="10">
                  <c:v>1</c:v>
                </c:pt>
              </c:numCache>
            </c:numRef>
          </c:yVal>
          <c:smooth val="1"/>
        </c:ser>
        <c:ser>
          <c:idx val="1"/>
          <c:order val="1"/>
          <c:spPr>
            <a:ln w="15875"/>
          </c:spPr>
          <c:marker>
            <c:symbol val="none"/>
          </c:marker>
          <c:xVal>
            <c:numRef>
              <c:f>CasesM!$G$1:$G$3</c:f>
              <c:numCache>
                <c:formatCode>General</c:formatCode>
                <c:ptCount val="3"/>
                <c:pt idx="0">
                  <c:v>0</c:v>
                </c:pt>
                <c:pt idx="1">
                  <c:v>58.333333333333329</c:v>
                </c:pt>
                <c:pt idx="2">
                  <c:v>58.333333333333329</c:v>
                </c:pt>
              </c:numCache>
            </c:numRef>
          </c:xVal>
          <c:yVal>
            <c:numRef>
              <c:f>CasesM!$H$1:$H$3</c:f>
              <c:numCache>
                <c:formatCode>0.00</c:formatCode>
                <c:ptCount val="3"/>
                <c:pt idx="0">
                  <c:v>0.6</c:v>
                </c:pt>
                <c:pt idx="1">
                  <c:v>0.6</c:v>
                </c:pt>
                <c:pt idx="2" formatCode="General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788032"/>
        <c:axId val="241788608"/>
      </c:scatterChart>
      <c:valAx>
        <c:axId val="241788032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41788608"/>
        <c:crosses val="autoZero"/>
        <c:crossBetween val="midCat"/>
        <c:majorUnit val="10"/>
      </c:valAx>
      <c:valAx>
        <c:axId val="241788608"/>
        <c:scaling>
          <c:orientation val="minMax"/>
          <c:max val="1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41788032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bg-BG" b="0">
                <a:solidFill>
                  <a:schemeClr val="tx1">
                    <a:lumMod val="75000"/>
                    <a:lumOff val="25000"/>
                  </a:schemeClr>
                </a:solidFill>
              </a:rPr>
              <a:t>Хистограма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CasesM!$P$3:$P$12</c:f>
              <c:strCache>
                <c:ptCount val="10"/>
                <c:pt idx="0">
                  <c:v>[0;5)</c:v>
                </c:pt>
                <c:pt idx="1">
                  <c:v>[5;15)</c:v>
                </c:pt>
                <c:pt idx="2">
                  <c:v>[15;25)</c:v>
                </c:pt>
                <c:pt idx="3">
                  <c:v>[25;35)</c:v>
                </c:pt>
                <c:pt idx="4">
                  <c:v>[35;45)</c:v>
                </c:pt>
                <c:pt idx="5">
                  <c:v>[45;55)</c:v>
                </c:pt>
                <c:pt idx="6">
                  <c:v>[55;65)</c:v>
                </c:pt>
                <c:pt idx="7">
                  <c:v>[65;75)</c:v>
                </c:pt>
                <c:pt idx="8">
                  <c:v>[75;85)</c:v>
                </c:pt>
                <c:pt idx="9">
                  <c:v>[85;100)</c:v>
                </c:pt>
              </c:strCache>
            </c:strRef>
          </c:cat>
          <c:val>
            <c:numRef>
              <c:f>CasesM!$Q$3:$Q$12</c:f>
              <c:numCache>
                <c:formatCode>0.0%</c:formatCode>
                <c:ptCount val="10"/>
                <c:pt idx="0">
                  <c:v>6.2015503875968991E-3</c:v>
                </c:pt>
                <c:pt idx="1">
                  <c:v>2.3255813953488372E-2</c:v>
                </c:pt>
                <c:pt idx="2">
                  <c:v>6.3565891472868216E-2</c:v>
                </c:pt>
                <c:pt idx="3">
                  <c:v>0.13953488372093023</c:v>
                </c:pt>
                <c:pt idx="4">
                  <c:v>0.13953488372093023</c:v>
                </c:pt>
                <c:pt idx="5">
                  <c:v>0.16744186046511628</c:v>
                </c:pt>
                <c:pt idx="6">
                  <c:v>0.18139534883720931</c:v>
                </c:pt>
                <c:pt idx="7">
                  <c:v>0.11162790697674418</c:v>
                </c:pt>
                <c:pt idx="8">
                  <c:v>0.11162790697674418</c:v>
                </c:pt>
                <c:pt idx="9">
                  <c:v>5.5813953488372092E-2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41433600"/>
        <c:axId val="241790336"/>
      </c:barChart>
      <c:catAx>
        <c:axId val="241433600"/>
        <c:scaling>
          <c:orientation val="minMax"/>
        </c:scaling>
        <c:delete val="0"/>
        <c:axPos val="b"/>
        <c:majorTickMark val="none"/>
        <c:minorTickMark val="none"/>
        <c:tickLblPos val="nextTo"/>
        <c:crossAx val="241790336"/>
        <c:crosses val="autoZero"/>
        <c:auto val="1"/>
        <c:lblAlgn val="ctr"/>
        <c:lblOffset val="100"/>
        <c:noMultiLvlLbl val="0"/>
      </c:catAx>
      <c:valAx>
        <c:axId val="24179033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41433600"/>
        <c:crosses val="autoZero"/>
        <c:crossBetween val="between"/>
      </c:valAx>
    </c:plotArea>
    <c:plotVisOnly val="1"/>
    <c:dispBlanksAs val="gap"/>
    <c:showDLblsOverMax val="0"/>
  </c:chart>
  <c:spPr>
    <a:ln w="6350"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bg-BG" b="0">
                <a:solidFill>
                  <a:schemeClr val="tx1">
                    <a:lumMod val="65000"/>
                    <a:lumOff val="35000"/>
                  </a:schemeClr>
                </a:solidFill>
              </a:rPr>
              <a:t>Население на</a:t>
            </a:r>
            <a:r>
              <a:rPr lang="bg-BG" b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регионите в Словения</a:t>
            </a:r>
            <a:endParaRPr lang="bg-BG" b="0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Население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'3'!$A$2:$A$13</c:f>
              <c:strCache>
                <c:ptCount val="12"/>
                <c:pt idx="0">
                  <c:v>Засавски регион</c:v>
                </c:pt>
                <c:pt idx="1">
                  <c:v>Нотранско-крашка</c:v>
                </c:pt>
                <c:pt idx="2">
                  <c:v>Споднепосавски регион</c:v>
                </c:pt>
                <c:pt idx="3">
                  <c:v>Корошки регион</c:v>
                </c:pt>
                <c:pt idx="4">
                  <c:v>Обално-крашка</c:v>
                </c:pt>
                <c:pt idx="5">
                  <c:v>Помурски регион</c:v>
                </c:pt>
                <c:pt idx="6">
                  <c:v>Горишки регион</c:v>
                </c:pt>
                <c:pt idx="7">
                  <c:v>Югоизточна Словения</c:v>
                </c:pt>
                <c:pt idx="8">
                  <c:v>Горенски регион</c:v>
                </c:pt>
                <c:pt idx="9">
                  <c:v>Савински регион</c:v>
                </c:pt>
                <c:pt idx="10">
                  <c:v>Подравски регион</c:v>
                </c:pt>
                <c:pt idx="11">
                  <c:v>Средна Словения</c:v>
                </c:pt>
              </c:strCache>
            </c:strRef>
          </c:cat>
          <c:val>
            <c:numRef>
              <c:f>'3'!$B$2:$B$13</c:f>
              <c:numCache>
                <c:formatCode>General</c:formatCode>
                <c:ptCount val="12"/>
                <c:pt idx="0">
                  <c:v>41744</c:v>
                </c:pt>
                <c:pt idx="1">
                  <c:v>51032</c:v>
                </c:pt>
                <c:pt idx="2">
                  <c:v>69826</c:v>
                </c:pt>
                <c:pt idx="3">
                  <c:v>70550</c:v>
                </c:pt>
                <c:pt idx="4">
                  <c:v>106000</c:v>
                </c:pt>
                <c:pt idx="5">
                  <c:v>114776</c:v>
                </c:pt>
                <c:pt idx="6">
                  <c:v>119622</c:v>
                </c:pt>
                <c:pt idx="7">
                  <c:v>142819</c:v>
                </c:pt>
                <c:pt idx="8">
                  <c:v>198342</c:v>
                </c:pt>
                <c:pt idx="9">
                  <c:v>260317</c:v>
                </c:pt>
                <c:pt idx="10">
                  <c:v>322058</c:v>
                </c:pt>
                <c:pt idx="11">
                  <c:v>557623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8765056"/>
        <c:axId val="238650496"/>
        <c:axId val="0"/>
      </c:bar3DChart>
      <c:catAx>
        <c:axId val="238765056"/>
        <c:scaling>
          <c:orientation val="minMax"/>
        </c:scaling>
        <c:delete val="0"/>
        <c:axPos val="l"/>
        <c:majorTickMark val="out"/>
        <c:minorTickMark val="none"/>
        <c:tickLblPos val="nextTo"/>
        <c:crossAx val="238650496"/>
        <c:crosses val="autoZero"/>
        <c:auto val="1"/>
        <c:lblAlgn val="ctr"/>
        <c:lblOffset val="100"/>
        <c:noMultiLvlLbl val="0"/>
      </c:catAx>
      <c:valAx>
        <c:axId val="2386504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38765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bg-BG" sz="1600" b="0">
                <a:solidFill>
                  <a:schemeClr val="tx1">
                    <a:lumMod val="75000"/>
                    <a:lumOff val="25000"/>
                  </a:schemeClr>
                </a:solidFill>
              </a:rPr>
              <a:t>Квартилна</a:t>
            </a:r>
            <a:r>
              <a:rPr lang="bg-BG" sz="1600" b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диаграма</a:t>
            </a:r>
            <a:endParaRPr lang="bg-BG" sz="1600" b="0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5875"/>
          </c:spPr>
          <c:marker>
            <c:symbol val="none"/>
          </c:marker>
          <c:xVal>
            <c:numRef>
              <c:f>CasesM!$X$12:$X$27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000">
                  <c:v>36.25</c:v>
                </c:pt>
                <c:pt idx="4" formatCode="0.00000">
                  <c:v>36.25</c:v>
                </c:pt>
                <c:pt idx="5" formatCode="0.00000">
                  <c:v>66.602564102564102</c:v>
                </c:pt>
                <c:pt idx="6" formatCode="0.00000">
                  <c:v>66.602564102564102</c:v>
                </c:pt>
                <c:pt idx="7" formatCode="0.00000">
                  <c:v>36.25</c:v>
                </c:pt>
                <c:pt idx="8" formatCode="0.00000">
                  <c:v>36.25</c:v>
                </c:pt>
                <c:pt idx="9" formatCode="0.00000">
                  <c:v>52.820512820512818</c:v>
                </c:pt>
                <c:pt idx="10" formatCode="0.00000">
                  <c:v>52.820512820512818</c:v>
                </c:pt>
                <c:pt idx="11" formatCode="0.00000">
                  <c:v>66.602564102564102</c:v>
                </c:pt>
                <c:pt idx="12" formatCode="0.00000">
                  <c:v>66.602564102564102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CasesM!$Y$12:$Y$27</c:f>
              <c:numCache>
                <c:formatCode>General</c:formatCode>
                <c:ptCount val="16"/>
                <c:pt idx="0">
                  <c:v>7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2</c:v>
                </c:pt>
                <c:pt idx="7">
                  <c:v>2</c:v>
                </c:pt>
                <c:pt idx="8">
                  <c:v>8</c:v>
                </c:pt>
                <c:pt idx="9">
                  <c:v>8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792064"/>
        <c:axId val="241792640"/>
      </c:scatterChart>
      <c:valAx>
        <c:axId val="241792064"/>
        <c:scaling>
          <c:orientation val="minMax"/>
          <c:max val="110"/>
          <c:min val="0"/>
        </c:scaling>
        <c:delete val="0"/>
        <c:axPos val="b"/>
        <c:majorGridlines/>
        <c:numFmt formatCode="General" sourceLinked="1"/>
        <c:majorTickMark val="out"/>
        <c:minorTickMark val="out"/>
        <c:tickLblPos val="nextTo"/>
        <c:crossAx val="241792640"/>
        <c:crosses val="autoZero"/>
        <c:crossBetween val="midCat"/>
        <c:majorUnit val="10"/>
      </c:valAx>
      <c:valAx>
        <c:axId val="2417926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41792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bg-BG" b="0">
                <a:solidFill>
                  <a:schemeClr val="tx1">
                    <a:lumMod val="75000"/>
                    <a:lumOff val="25000"/>
                  </a:schemeClr>
                </a:solidFill>
              </a:rPr>
              <a:t>Кумулата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5875"/>
          </c:spPr>
          <c:marker>
            <c:spPr>
              <a:ln w="0"/>
            </c:spPr>
          </c:marker>
          <c:xVal>
            <c:numRef>
              <c:f>Deaths!$C$2:$C$12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100</c:v>
                </c:pt>
              </c:numCache>
            </c:numRef>
          </c:xVal>
          <c:yVal>
            <c:numRef>
              <c:f>Deaths!$F$2:$F$12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1.9230769230769232E-2</c:v>
                </c:pt>
                <c:pt idx="7">
                  <c:v>3.8461538461538464E-2</c:v>
                </c:pt>
                <c:pt idx="8">
                  <c:v>0.16346153846153846</c:v>
                </c:pt>
                <c:pt idx="9">
                  <c:v>0.41346153846153844</c:v>
                </c:pt>
                <c:pt idx="10">
                  <c:v>1</c:v>
                </c:pt>
              </c:numCache>
            </c:numRef>
          </c:yVal>
          <c:smooth val="1"/>
        </c:ser>
        <c:ser>
          <c:idx val="1"/>
          <c:order val="1"/>
          <c:spPr>
            <a:ln w="15875"/>
          </c:spPr>
          <c:marker>
            <c:symbol val="none"/>
          </c:marker>
          <c:xVal>
            <c:numRef>
              <c:f>Deaths!$G$1:$G$3</c:f>
              <c:numCache>
                <c:formatCode>General</c:formatCode>
                <c:ptCount val="3"/>
                <c:pt idx="0">
                  <c:v>0</c:v>
                </c:pt>
                <c:pt idx="1">
                  <c:v>89.770491803278688</c:v>
                </c:pt>
                <c:pt idx="2">
                  <c:v>89.770491803278688</c:v>
                </c:pt>
              </c:numCache>
            </c:numRef>
          </c:xVal>
          <c:yVal>
            <c:numRef>
              <c:f>Deaths!$H$1:$H$3</c:f>
              <c:numCache>
                <c:formatCode>0.00</c:formatCode>
                <c:ptCount val="3"/>
                <c:pt idx="0">
                  <c:v>0.6</c:v>
                </c:pt>
                <c:pt idx="1">
                  <c:v>0.6</c:v>
                </c:pt>
                <c:pt idx="2" formatCode="General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793792"/>
        <c:axId val="241793216"/>
      </c:scatterChart>
      <c:valAx>
        <c:axId val="241793792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41793216"/>
        <c:crosses val="autoZero"/>
        <c:crossBetween val="midCat"/>
        <c:majorUnit val="10"/>
      </c:valAx>
      <c:valAx>
        <c:axId val="241793216"/>
        <c:scaling>
          <c:orientation val="minMax"/>
          <c:max val="1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41793792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bg-BG" b="0">
                <a:solidFill>
                  <a:schemeClr val="tx1">
                    <a:lumMod val="75000"/>
                    <a:lumOff val="25000"/>
                  </a:schemeClr>
                </a:solidFill>
              </a:rPr>
              <a:t>Хистограма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Deaths!$P$3:$P$12</c:f>
              <c:strCache>
                <c:ptCount val="10"/>
                <c:pt idx="0">
                  <c:v>[0;5)</c:v>
                </c:pt>
                <c:pt idx="1">
                  <c:v>[5;15)</c:v>
                </c:pt>
                <c:pt idx="2">
                  <c:v>[15;25)</c:v>
                </c:pt>
                <c:pt idx="3">
                  <c:v>[25;35)</c:v>
                </c:pt>
                <c:pt idx="4">
                  <c:v>[35;45)</c:v>
                </c:pt>
                <c:pt idx="5">
                  <c:v>[45;55)</c:v>
                </c:pt>
                <c:pt idx="6">
                  <c:v>[55;65)</c:v>
                </c:pt>
                <c:pt idx="7">
                  <c:v>[65;75)</c:v>
                </c:pt>
                <c:pt idx="8">
                  <c:v>[75;85)</c:v>
                </c:pt>
                <c:pt idx="9">
                  <c:v>[85;100)</c:v>
                </c:pt>
              </c:strCache>
            </c:strRef>
          </c:cat>
          <c:val>
            <c:numRef>
              <c:f>Deaths!$Q$3:$Q$12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1.9230769230769232E-2</c:v>
                </c:pt>
                <c:pt idx="6">
                  <c:v>1.9230769230769232E-2</c:v>
                </c:pt>
                <c:pt idx="7">
                  <c:v>0.125</c:v>
                </c:pt>
                <c:pt idx="8">
                  <c:v>0.25</c:v>
                </c:pt>
                <c:pt idx="9">
                  <c:v>0.58653846153846156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41526784"/>
        <c:axId val="241592000"/>
      </c:barChart>
      <c:catAx>
        <c:axId val="241526784"/>
        <c:scaling>
          <c:orientation val="minMax"/>
        </c:scaling>
        <c:delete val="0"/>
        <c:axPos val="b"/>
        <c:majorTickMark val="none"/>
        <c:minorTickMark val="none"/>
        <c:tickLblPos val="nextTo"/>
        <c:crossAx val="241592000"/>
        <c:crosses val="autoZero"/>
        <c:auto val="1"/>
        <c:lblAlgn val="ctr"/>
        <c:lblOffset val="100"/>
        <c:noMultiLvlLbl val="0"/>
      </c:catAx>
      <c:valAx>
        <c:axId val="24159200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41526784"/>
        <c:crosses val="autoZero"/>
        <c:crossBetween val="between"/>
      </c:valAx>
    </c:plotArea>
    <c:plotVisOnly val="1"/>
    <c:dispBlanksAs val="gap"/>
    <c:showDLblsOverMax val="0"/>
  </c:chart>
  <c:spPr>
    <a:ln w="6350"/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bg-BG" sz="1600" b="0">
                <a:solidFill>
                  <a:schemeClr val="tx1">
                    <a:lumMod val="75000"/>
                    <a:lumOff val="25000"/>
                  </a:schemeClr>
                </a:solidFill>
              </a:rPr>
              <a:t>Квартилна</a:t>
            </a:r>
            <a:r>
              <a:rPr lang="bg-BG" sz="1600" b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диаграма</a:t>
            </a:r>
            <a:endParaRPr lang="bg-BG" sz="1600" b="0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5875"/>
          </c:spPr>
          <c:marker>
            <c:symbol val="none"/>
          </c:marker>
          <c:xVal>
            <c:numRef>
              <c:f>Deaths!$X$12:$X$27</c:f>
              <c:numCache>
                <c:formatCode>General</c:formatCode>
                <c:ptCount val="16"/>
                <c:pt idx="0">
                  <c:v>55.74401008827239</c:v>
                </c:pt>
                <c:pt idx="1">
                  <c:v>55.74401008827239</c:v>
                </c:pt>
                <c:pt idx="2">
                  <c:v>55.74401008827239</c:v>
                </c:pt>
                <c:pt idx="3" formatCode="0.00000">
                  <c:v>78.461538461538467</c:v>
                </c:pt>
                <c:pt idx="4" formatCode="0.00000">
                  <c:v>78.461538461538467</c:v>
                </c:pt>
                <c:pt idx="5" formatCode="0.00000">
                  <c:v>93.606557377049185</c:v>
                </c:pt>
                <c:pt idx="6" formatCode="0.00000">
                  <c:v>93.606557377049185</c:v>
                </c:pt>
                <c:pt idx="7" formatCode="0.00000">
                  <c:v>78.461538461538467</c:v>
                </c:pt>
                <c:pt idx="8" formatCode="0.00000">
                  <c:v>78.461538461538467</c:v>
                </c:pt>
                <c:pt idx="9" formatCode="0.00000">
                  <c:v>87.213114754098356</c:v>
                </c:pt>
                <c:pt idx="10" formatCode="0.00000">
                  <c:v>87.213114754098356</c:v>
                </c:pt>
                <c:pt idx="11" formatCode="0.00000">
                  <c:v>93.606557377049185</c:v>
                </c:pt>
                <c:pt idx="12" formatCode="0.00000">
                  <c:v>93.606557377049185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Deaths!$Y$12:$Y$27</c:f>
              <c:numCache>
                <c:formatCode>General</c:formatCode>
                <c:ptCount val="16"/>
                <c:pt idx="0">
                  <c:v>7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2</c:v>
                </c:pt>
                <c:pt idx="7">
                  <c:v>2</c:v>
                </c:pt>
                <c:pt idx="8">
                  <c:v>8</c:v>
                </c:pt>
                <c:pt idx="9">
                  <c:v>8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93728"/>
        <c:axId val="241594304"/>
      </c:scatterChart>
      <c:valAx>
        <c:axId val="241593728"/>
        <c:scaling>
          <c:orientation val="minMax"/>
          <c:max val="110"/>
          <c:min val="0"/>
        </c:scaling>
        <c:delete val="0"/>
        <c:axPos val="b"/>
        <c:majorGridlines/>
        <c:numFmt formatCode="General" sourceLinked="1"/>
        <c:majorTickMark val="out"/>
        <c:minorTickMark val="out"/>
        <c:tickLblPos val="nextTo"/>
        <c:crossAx val="241594304"/>
        <c:crosses val="autoZero"/>
        <c:crossBetween val="midCat"/>
        <c:majorUnit val="10"/>
      </c:valAx>
      <c:valAx>
        <c:axId val="2415943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41593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bg-BG" b="0">
                <a:solidFill>
                  <a:schemeClr val="tx1">
                    <a:lumMod val="75000"/>
                    <a:lumOff val="25000"/>
                  </a:schemeClr>
                </a:solidFill>
              </a:rPr>
              <a:t>Кумулата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5875"/>
          </c:spPr>
          <c:marker>
            <c:spPr>
              <a:ln w="0"/>
            </c:spPr>
          </c:marker>
          <c:xVal>
            <c:numRef>
              <c:f>DeathsF!$C$2:$C$12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100</c:v>
                </c:pt>
              </c:numCache>
            </c:numRef>
          </c:xVal>
          <c:yVal>
            <c:numRef>
              <c:f>DeathsF!$F$2:$F$12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1.6129032258064516E-2</c:v>
                </c:pt>
                <c:pt idx="7">
                  <c:v>1.6129032258064516E-2</c:v>
                </c:pt>
                <c:pt idx="8">
                  <c:v>9.6774193548387094E-2</c:v>
                </c:pt>
                <c:pt idx="9">
                  <c:v>0.27419354838709675</c:v>
                </c:pt>
                <c:pt idx="10">
                  <c:v>1</c:v>
                </c:pt>
              </c:numCache>
            </c:numRef>
          </c:yVal>
          <c:smooth val="1"/>
        </c:ser>
        <c:ser>
          <c:idx val="1"/>
          <c:order val="1"/>
          <c:spPr>
            <a:ln w="15875"/>
          </c:spPr>
          <c:marker>
            <c:symbol val="none"/>
          </c:marker>
          <c:xVal>
            <c:numRef>
              <c:f>DeathsF!$G$1:$G$3</c:f>
              <c:numCache>
                <c:formatCode>General</c:formatCode>
                <c:ptCount val="3"/>
                <c:pt idx="0">
                  <c:v>0</c:v>
                </c:pt>
                <c:pt idx="1">
                  <c:v>91.733333333333334</c:v>
                </c:pt>
                <c:pt idx="2">
                  <c:v>91.733333333333334</c:v>
                </c:pt>
              </c:numCache>
            </c:numRef>
          </c:xVal>
          <c:yVal>
            <c:numRef>
              <c:f>DeathsF!$H$1:$H$3</c:f>
              <c:numCache>
                <c:formatCode>0.00</c:formatCode>
                <c:ptCount val="3"/>
                <c:pt idx="0">
                  <c:v>0.6</c:v>
                </c:pt>
                <c:pt idx="1">
                  <c:v>0.6</c:v>
                </c:pt>
                <c:pt idx="2" formatCode="General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96032"/>
        <c:axId val="241596608"/>
      </c:scatterChart>
      <c:valAx>
        <c:axId val="241596032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41596608"/>
        <c:crosses val="autoZero"/>
        <c:crossBetween val="midCat"/>
        <c:majorUnit val="10"/>
      </c:valAx>
      <c:valAx>
        <c:axId val="241596608"/>
        <c:scaling>
          <c:orientation val="minMax"/>
          <c:max val="1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41596032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bg-BG" b="0">
                <a:solidFill>
                  <a:schemeClr val="tx1">
                    <a:lumMod val="75000"/>
                    <a:lumOff val="25000"/>
                  </a:schemeClr>
                </a:solidFill>
              </a:rPr>
              <a:t>Хистограма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DeathsF!$P$3:$P$12</c:f>
              <c:strCache>
                <c:ptCount val="10"/>
                <c:pt idx="0">
                  <c:v>[0;5)</c:v>
                </c:pt>
                <c:pt idx="1">
                  <c:v>[5;15)</c:v>
                </c:pt>
                <c:pt idx="2">
                  <c:v>[15;25)</c:v>
                </c:pt>
                <c:pt idx="3">
                  <c:v>[25;35)</c:v>
                </c:pt>
                <c:pt idx="4">
                  <c:v>[35;45)</c:v>
                </c:pt>
                <c:pt idx="5">
                  <c:v>[45;55)</c:v>
                </c:pt>
                <c:pt idx="6">
                  <c:v>[55;65)</c:v>
                </c:pt>
                <c:pt idx="7">
                  <c:v>[65;75)</c:v>
                </c:pt>
                <c:pt idx="8">
                  <c:v>[75;85)</c:v>
                </c:pt>
                <c:pt idx="9">
                  <c:v>[85;100)</c:v>
                </c:pt>
              </c:strCache>
            </c:strRef>
          </c:cat>
          <c:val>
            <c:numRef>
              <c:f>DeathsF!$Q$3:$Q$12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1.6129032258064516E-2</c:v>
                </c:pt>
                <c:pt idx="6">
                  <c:v>0</c:v>
                </c:pt>
                <c:pt idx="7">
                  <c:v>8.0645161290322578E-2</c:v>
                </c:pt>
                <c:pt idx="8">
                  <c:v>0.17741935483870969</c:v>
                </c:pt>
                <c:pt idx="9">
                  <c:v>0.72580645161290325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42485248"/>
        <c:axId val="242253824"/>
      </c:barChart>
      <c:catAx>
        <c:axId val="242485248"/>
        <c:scaling>
          <c:orientation val="minMax"/>
        </c:scaling>
        <c:delete val="0"/>
        <c:axPos val="b"/>
        <c:majorTickMark val="none"/>
        <c:minorTickMark val="none"/>
        <c:tickLblPos val="nextTo"/>
        <c:crossAx val="242253824"/>
        <c:crosses val="autoZero"/>
        <c:auto val="1"/>
        <c:lblAlgn val="ctr"/>
        <c:lblOffset val="100"/>
        <c:noMultiLvlLbl val="0"/>
      </c:catAx>
      <c:valAx>
        <c:axId val="24225382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42485248"/>
        <c:crosses val="autoZero"/>
        <c:crossBetween val="between"/>
      </c:valAx>
    </c:plotArea>
    <c:plotVisOnly val="1"/>
    <c:dispBlanksAs val="gap"/>
    <c:showDLblsOverMax val="0"/>
  </c:chart>
  <c:spPr>
    <a:ln w="6350"/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bg-BG" sz="1600" b="0">
                <a:solidFill>
                  <a:schemeClr val="tx1">
                    <a:lumMod val="75000"/>
                    <a:lumOff val="25000"/>
                  </a:schemeClr>
                </a:solidFill>
              </a:rPr>
              <a:t>Квартилна</a:t>
            </a:r>
            <a:r>
              <a:rPr lang="bg-BG" sz="1600" b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диаграма</a:t>
            </a:r>
            <a:endParaRPr lang="bg-BG" sz="1600" b="0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5875"/>
          </c:spPr>
          <c:marker>
            <c:symbol val="none"/>
          </c:marker>
          <c:xVal>
            <c:numRef>
              <c:f>DeathsF!$X$12:$X$27</c:f>
              <c:numCache>
                <c:formatCode>General</c:formatCode>
                <c:ptCount val="16"/>
                <c:pt idx="0">
                  <c:v>66.840909090909108</c:v>
                </c:pt>
                <c:pt idx="1">
                  <c:v>66.840909090909108</c:v>
                </c:pt>
                <c:pt idx="2">
                  <c:v>66.840909090909108</c:v>
                </c:pt>
                <c:pt idx="3" formatCode="0.00000">
                  <c:v>83.63636363636364</c:v>
                </c:pt>
                <c:pt idx="4" formatCode="0.00000">
                  <c:v>83.63636363636364</c:v>
                </c:pt>
                <c:pt idx="5" formatCode="0.00000">
                  <c:v>94.833333333333329</c:v>
                </c:pt>
                <c:pt idx="6" formatCode="0.00000">
                  <c:v>94.833333333333329</c:v>
                </c:pt>
                <c:pt idx="7" formatCode="0.00000">
                  <c:v>83.63636363636364</c:v>
                </c:pt>
                <c:pt idx="8" formatCode="0.00000">
                  <c:v>83.63636363636364</c:v>
                </c:pt>
                <c:pt idx="9" formatCode="0.00000">
                  <c:v>89.666666666666671</c:v>
                </c:pt>
                <c:pt idx="10" formatCode="0.00000">
                  <c:v>89.666666666666671</c:v>
                </c:pt>
                <c:pt idx="11" formatCode="0.00000">
                  <c:v>94.833333333333329</c:v>
                </c:pt>
                <c:pt idx="12" formatCode="0.00000">
                  <c:v>94.833333333333329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DeathsF!$Y$12:$Y$27</c:f>
              <c:numCache>
                <c:formatCode>General</c:formatCode>
                <c:ptCount val="16"/>
                <c:pt idx="0">
                  <c:v>7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2</c:v>
                </c:pt>
                <c:pt idx="7">
                  <c:v>2</c:v>
                </c:pt>
                <c:pt idx="8">
                  <c:v>8</c:v>
                </c:pt>
                <c:pt idx="9">
                  <c:v>8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255552"/>
        <c:axId val="242256128"/>
      </c:scatterChart>
      <c:valAx>
        <c:axId val="242255552"/>
        <c:scaling>
          <c:orientation val="minMax"/>
          <c:max val="110"/>
          <c:min val="0"/>
        </c:scaling>
        <c:delete val="0"/>
        <c:axPos val="b"/>
        <c:majorGridlines/>
        <c:numFmt formatCode="General" sourceLinked="1"/>
        <c:majorTickMark val="out"/>
        <c:minorTickMark val="out"/>
        <c:tickLblPos val="nextTo"/>
        <c:crossAx val="242256128"/>
        <c:crosses val="autoZero"/>
        <c:crossBetween val="midCat"/>
        <c:majorUnit val="10"/>
      </c:valAx>
      <c:valAx>
        <c:axId val="2422561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42255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bg-BG" b="0">
                <a:solidFill>
                  <a:schemeClr val="tx1">
                    <a:lumMod val="75000"/>
                    <a:lumOff val="25000"/>
                  </a:schemeClr>
                </a:solidFill>
              </a:rPr>
              <a:t>Кумулата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5875"/>
          </c:spPr>
          <c:marker>
            <c:spPr>
              <a:ln w="0"/>
            </c:spPr>
          </c:marker>
          <c:xVal>
            <c:numRef>
              <c:f>DeathsM!$C$2:$C$12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100</c:v>
                </c:pt>
              </c:numCache>
            </c:numRef>
          </c:xVal>
          <c:yVal>
            <c:numRef>
              <c:f>DeathsM!$F$2:$F$12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2.3809523809523808E-2</c:v>
                </c:pt>
                <c:pt idx="7">
                  <c:v>7.1428571428571425E-2</c:v>
                </c:pt>
                <c:pt idx="8">
                  <c:v>0.26190476190476192</c:v>
                </c:pt>
                <c:pt idx="9">
                  <c:v>0.61904761904761907</c:v>
                </c:pt>
                <c:pt idx="10">
                  <c:v>1</c:v>
                </c:pt>
              </c:numCache>
            </c:numRef>
          </c:yVal>
          <c:smooth val="1"/>
        </c:ser>
        <c:ser>
          <c:idx val="1"/>
          <c:order val="1"/>
          <c:spPr>
            <a:ln w="15875"/>
          </c:spPr>
          <c:marker>
            <c:symbol val="none"/>
          </c:marker>
          <c:xVal>
            <c:numRef>
              <c:f>DeathsM!$G$1:$G$3</c:f>
              <c:numCache>
                <c:formatCode>General</c:formatCode>
                <c:ptCount val="3"/>
                <c:pt idx="0">
                  <c:v>0</c:v>
                </c:pt>
                <c:pt idx="1">
                  <c:v>84.466666666666669</c:v>
                </c:pt>
                <c:pt idx="2">
                  <c:v>84.466666666666669</c:v>
                </c:pt>
              </c:numCache>
            </c:numRef>
          </c:xVal>
          <c:yVal>
            <c:numRef>
              <c:f>DeathsM!$H$1:$H$3</c:f>
              <c:numCache>
                <c:formatCode>0.00</c:formatCode>
                <c:ptCount val="3"/>
                <c:pt idx="0">
                  <c:v>0.6</c:v>
                </c:pt>
                <c:pt idx="1">
                  <c:v>0.6</c:v>
                </c:pt>
                <c:pt idx="2" formatCode="General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257856"/>
        <c:axId val="242258432"/>
      </c:scatterChart>
      <c:valAx>
        <c:axId val="242257856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42258432"/>
        <c:crosses val="autoZero"/>
        <c:crossBetween val="midCat"/>
        <c:majorUnit val="10"/>
      </c:valAx>
      <c:valAx>
        <c:axId val="242258432"/>
        <c:scaling>
          <c:orientation val="minMax"/>
          <c:max val="1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4225785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bg-BG" b="0">
                <a:solidFill>
                  <a:schemeClr val="tx1">
                    <a:lumMod val="75000"/>
                    <a:lumOff val="25000"/>
                  </a:schemeClr>
                </a:solidFill>
              </a:rPr>
              <a:t>Хистограма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DeathsM!$P$3:$P$12</c:f>
              <c:strCache>
                <c:ptCount val="10"/>
                <c:pt idx="0">
                  <c:v>[0;5)</c:v>
                </c:pt>
                <c:pt idx="1">
                  <c:v>[5;15)</c:v>
                </c:pt>
                <c:pt idx="2">
                  <c:v>[15;25)</c:v>
                </c:pt>
                <c:pt idx="3">
                  <c:v>[25;35)</c:v>
                </c:pt>
                <c:pt idx="4">
                  <c:v>[35;45)</c:v>
                </c:pt>
                <c:pt idx="5">
                  <c:v>[45;55)</c:v>
                </c:pt>
                <c:pt idx="6">
                  <c:v>[55;65)</c:v>
                </c:pt>
                <c:pt idx="7">
                  <c:v>[65;75)</c:v>
                </c:pt>
                <c:pt idx="8">
                  <c:v>[75;85)</c:v>
                </c:pt>
                <c:pt idx="9">
                  <c:v>[85;100)</c:v>
                </c:pt>
              </c:strCache>
            </c:strRef>
          </c:cat>
          <c:val>
            <c:numRef>
              <c:f>DeathsM!$Q$3:$Q$12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2.3809523809523808E-2</c:v>
                </c:pt>
                <c:pt idx="6">
                  <c:v>4.7619047619047616E-2</c:v>
                </c:pt>
                <c:pt idx="7">
                  <c:v>0.19047619047619047</c:v>
                </c:pt>
                <c:pt idx="8">
                  <c:v>0.35714285714285715</c:v>
                </c:pt>
                <c:pt idx="9">
                  <c:v>0.38095238095238093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42382336"/>
        <c:axId val="242260160"/>
      </c:barChart>
      <c:catAx>
        <c:axId val="242382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242260160"/>
        <c:crosses val="autoZero"/>
        <c:auto val="1"/>
        <c:lblAlgn val="ctr"/>
        <c:lblOffset val="100"/>
        <c:noMultiLvlLbl val="0"/>
      </c:catAx>
      <c:valAx>
        <c:axId val="24226016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42382336"/>
        <c:crosses val="autoZero"/>
        <c:crossBetween val="between"/>
      </c:valAx>
    </c:plotArea>
    <c:plotVisOnly val="1"/>
    <c:dispBlanksAs val="gap"/>
    <c:showDLblsOverMax val="0"/>
  </c:chart>
  <c:spPr>
    <a:ln w="6350"/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bg-BG" sz="1600" b="0">
                <a:solidFill>
                  <a:schemeClr val="tx1">
                    <a:lumMod val="75000"/>
                    <a:lumOff val="25000"/>
                  </a:schemeClr>
                </a:solidFill>
              </a:rPr>
              <a:t>Квартилна</a:t>
            </a:r>
            <a:r>
              <a:rPr lang="bg-BG" sz="1600" b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диаграма</a:t>
            </a:r>
            <a:endParaRPr lang="bg-BG" sz="1600" b="0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5875"/>
          </c:spPr>
          <c:marker>
            <c:symbol val="none"/>
          </c:marker>
          <c:xVal>
            <c:numRef>
              <c:f>DeathsM!$X$12:$X$27</c:f>
              <c:numCache>
                <c:formatCode>General</c:formatCode>
                <c:ptCount val="16"/>
                <c:pt idx="0">
                  <c:v>52.937499999999993</c:v>
                </c:pt>
                <c:pt idx="1">
                  <c:v>52.937499999999993</c:v>
                </c:pt>
                <c:pt idx="2">
                  <c:v>52.937499999999993</c:v>
                </c:pt>
                <c:pt idx="3" formatCode="0.00000">
                  <c:v>74.375</c:v>
                </c:pt>
                <c:pt idx="4" formatCode="0.00000">
                  <c:v>74.375</c:v>
                </c:pt>
                <c:pt idx="5" formatCode="0.00000">
                  <c:v>88.666666666666671</c:v>
                </c:pt>
                <c:pt idx="6" formatCode="0.00000">
                  <c:v>88.666666666666671</c:v>
                </c:pt>
                <c:pt idx="7" formatCode="0.00000">
                  <c:v>74.375</c:v>
                </c:pt>
                <c:pt idx="8" formatCode="0.00000">
                  <c:v>74.375</c:v>
                </c:pt>
                <c:pt idx="9" formatCode="0.00000">
                  <c:v>81.666666666666671</c:v>
                </c:pt>
                <c:pt idx="10" formatCode="0.00000">
                  <c:v>81.666666666666671</c:v>
                </c:pt>
                <c:pt idx="11" formatCode="0.00000">
                  <c:v>88.666666666666671</c:v>
                </c:pt>
                <c:pt idx="12" formatCode="0.00000">
                  <c:v>88.666666666666671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DeathsM!$Y$12:$Y$27</c:f>
              <c:numCache>
                <c:formatCode>General</c:formatCode>
                <c:ptCount val="16"/>
                <c:pt idx="0">
                  <c:v>7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2</c:v>
                </c:pt>
                <c:pt idx="7">
                  <c:v>2</c:v>
                </c:pt>
                <c:pt idx="8">
                  <c:v>8</c:v>
                </c:pt>
                <c:pt idx="9">
                  <c:v>8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35744"/>
        <c:axId val="242336320"/>
      </c:scatterChart>
      <c:valAx>
        <c:axId val="242335744"/>
        <c:scaling>
          <c:orientation val="minMax"/>
          <c:max val="110"/>
          <c:min val="0"/>
        </c:scaling>
        <c:delete val="0"/>
        <c:axPos val="b"/>
        <c:majorGridlines/>
        <c:numFmt formatCode="General" sourceLinked="1"/>
        <c:majorTickMark val="out"/>
        <c:minorTickMark val="out"/>
        <c:tickLblPos val="nextTo"/>
        <c:crossAx val="242336320"/>
        <c:crosses val="autoZero"/>
        <c:crossBetween val="midCat"/>
        <c:majorUnit val="10"/>
      </c:valAx>
      <c:valAx>
        <c:axId val="2423363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42335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b="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'4'!$B$1</c:f>
              <c:strCache>
                <c:ptCount val="1"/>
                <c:pt idx="0">
                  <c:v>Cases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'4'!$A$2:$A$13</c:f>
              <c:strCache>
                <c:ptCount val="12"/>
                <c:pt idx="0">
                  <c:v>Споднепосавски регион</c:v>
                </c:pt>
                <c:pt idx="1">
                  <c:v>Горишки регион</c:v>
                </c:pt>
                <c:pt idx="2">
                  <c:v>Обално-крашка</c:v>
                </c:pt>
                <c:pt idx="3">
                  <c:v>Нотранско-крашка</c:v>
                </c:pt>
                <c:pt idx="4">
                  <c:v>Засавски регион</c:v>
                </c:pt>
                <c:pt idx="5">
                  <c:v>Корошки регион</c:v>
                </c:pt>
                <c:pt idx="6">
                  <c:v>Горенски регион</c:v>
                </c:pt>
                <c:pt idx="7">
                  <c:v>Подравски регион</c:v>
                </c:pt>
                <c:pt idx="8">
                  <c:v>Югоизточна Словения</c:v>
                </c:pt>
                <c:pt idx="9">
                  <c:v>Помурски регион</c:v>
                </c:pt>
                <c:pt idx="10">
                  <c:v>Савински регион</c:v>
                </c:pt>
                <c:pt idx="11">
                  <c:v>Средна Словения</c:v>
                </c:pt>
              </c:strCache>
            </c:strRef>
          </c:cat>
          <c:val>
            <c:numRef>
              <c:f>'4'!$B$2:$B$13</c:f>
              <c:numCache>
                <c:formatCode>General</c:formatCode>
                <c:ptCount val="12"/>
                <c:pt idx="0">
                  <c:v>18</c:v>
                </c:pt>
                <c:pt idx="1">
                  <c:v>23</c:v>
                </c:pt>
                <c:pt idx="2">
                  <c:v>29</c:v>
                </c:pt>
                <c:pt idx="3">
                  <c:v>31</c:v>
                </c:pt>
                <c:pt idx="4">
                  <c:v>35</c:v>
                </c:pt>
                <c:pt idx="5">
                  <c:v>52</c:v>
                </c:pt>
                <c:pt idx="6">
                  <c:v>86</c:v>
                </c:pt>
                <c:pt idx="7">
                  <c:v>125</c:v>
                </c:pt>
                <c:pt idx="8">
                  <c:v>152</c:v>
                </c:pt>
                <c:pt idx="9">
                  <c:v>188</c:v>
                </c:pt>
                <c:pt idx="10">
                  <c:v>307</c:v>
                </c:pt>
                <c:pt idx="11">
                  <c:v>420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8767104"/>
        <c:axId val="238652224"/>
        <c:axId val="0"/>
      </c:bar3DChart>
      <c:catAx>
        <c:axId val="238767104"/>
        <c:scaling>
          <c:orientation val="minMax"/>
        </c:scaling>
        <c:delete val="0"/>
        <c:axPos val="l"/>
        <c:majorTickMark val="out"/>
        <c:minorTickMark val="none"/>
        <c:tickLblPos val="nextTo"/>
        <c:crossAx val="238652224"/>
        <c:crosses val="autoZero"/>
        <c:auto val="1"/>
        <c:lblAlgn val="ctr"/>
        <c:lblOffset val="100"/>
        <c:noMultiLvlLbl val="0"/>
      </c:catAx>
      <c:valAx>
        <c:axId val="2386522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3876710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Cases</c:v>
          </c:tx>
          <c:spPr>
            <a:ln w="19050"/>
          </c:spPr>
          <c:marker>
            <c:symbol val="none"/>
          </c:marker>
          <c:xVal>
            <c:numRef>
              <c:f>Developer!$B$12:$B$27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36.311881188118811</c:v>
                </c:pt>
                <c:pt idx="4">
                  <c:v>36.311881188118811</c:v>
                </c:pt>
                <c:pt idx="5">
                  <c:v>69.360730593607315</c:v>
                </c:pt>
                <c:pt idx="6">
                  <c:v>69.360730593607315</c:v>
                </c:pt>
                <c:pt idx="7">
                  <c:v>36.311881188118811</c:v>
                </c:pt>
                <c:pt idx="8">
                  <c:v>36.311881188118811</c:v>
                </c:pt>
                <c:pt idx="9">
                  <c:v>52.625570776255714</c:v>
                </c:pt>
                <c:pt idx="10">
                  <c:v>52.625570776255714</c:v>
                </c:pt>
                <c:pt idx="11">
                  <c:v>69.360730593607315</c:v>
                </c:pt>
                <c:pt idx="12">
                  <c:v>69.360730593607315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Developer!$C$12:$C$27</c:f>
              <c:numCache>
                <c:formatCode>General</c:formatCode>
                <c:ptCount val="16"/>
                <c:pt idx="0">
                  <c:v>7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2</c:v>
                </c:pt>
                <c:pt idx="7">
                  <c:v>2</c:v>
                </c:pt>
                <c:pt idx="8">
                  <c:v>8</c:v>
                </c:pt>
                <c:pt idx="9">
                  <c:v>8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CasesF</c:v>
          </c:tx>
          <c:spPr>
            <a:ln w="19050"/>
          </c:spPr>
          <c:marker>
            <c:symbol val="none"/>
          </c:marker>
          <c:xVal>
            <c:numRef>
              <c:f>Developer!$D$12:$D$27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36.361607142857139</c:v>
                </c:pt>
                <c:pt idx="4">
                  <c:v>36.361607142857139</c:v>
                </c:pt>
                <c:pt idx="5">
                  <c:v>72.524509803921575</c:v>
                </c:pt>
                <c:pt idx="6">
                  <c:v>72.524509803921575</c:v>
                </c:pt>
                <c:pt idx="7">
                  <c:v>36.361607142857139</c:v>
                </c:pt>
                <c:pt idx="8">
                  <c:v>36.361607142857139</c:v>
                </c:pt>
                <c:pt idx="9">
                  <c:v>52.401960784313722</c:v>
                </c:pt>
                <c:pt idx="10">
                  <c:v>52.401960784313722</c:v>
                </c:pt>
                <c:pt idx="11">
                  <c:v>72.524509803921575</c:v>
                </c:pt>
                <c:pt idx="12">
                  <c:v>72.524509803921575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Developer!$E$12:$E$27</c:f>
              <c:numCache>
                <c:formatCode>General</c:formatCode>
                <c:ptCount val="16"/>
                <c:pt idx="0">
                  <c:v>17</c:v>
                </c:pt>
                <c:pt idx="1">
                  <c:v>13</c:v>
                </c:pt>
                <c:pt idx="2">
                  <c:v>15</c:v>
                </c:pt>
                <c:pt idx="3">
                  <c:v>15</c:v>
                </c:pt>
                <c:pt idx="4">
                  <c:v>18</c:v>
                </c:pt>
                <c:pt idx="5">
                  <c:v>18</c:v>
                </c:pt>
                <c:pt idx="6">
                  <c:v>12</c:v>
                </c:pt>
                <c:pt idx="7">
                  <c:v>12</c:v>
                </c:pt>
                <c:pt idx="8">
                  <c:v>18</c:v>
                </c:pt>
                <c:pt idx="9">
                  <c:v>18</c:v>
                </c:pt>
                <c:pt idx="10">
                  <c:v>12</c:v>
                </c:pt>
                <c:pt idx="11">
                  <c:v>12</c:v>
                </c:pt>
                <c:pt idx="12">
                  <c:v>15</c:v>
                </c:pt>
                <c:pt idx="13">
                  <c:v>15</c:v>
                </c:pt>
                <c:pt idx="14">
                  <c:v>17</c:v>
                </c:pt>
                <c:pt idx="15">
                  <c:v>13</c:v>
                </c:pt>
              </c:numCache>
            </c:numRef>
          </c:yVal>
          <c:smooth val="0"/>
        </c:ser>
        <c:ser>
          <c:idx val="2"/>
          <c:order val="2"/>
          <c:tx>
            <c:v>CasesM</c:v>
          </c:tx>
          <c:spPr>
            <a:ln w="19050"/>
          </c:spPr>
          <c:marker>
            <c:symbol val="none"/>
          </c:marker>
          <c:xVal>
            <c:numRef>
              <c:f>Developer!$F$12:$F$27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36.25</c:v>
                </c:pt>
                <c:pt idx="4">
                  <c:v>36.25</c:v>
                </c:pt>
                <c:pt idx="5">
                  <c:v>66.602564102564102</c:v>
                </c:pt>
                <c:pt idx="6">
                  <c:v>66.602564102564102</c:v>
                </c:pt>
                <c:pt idx="7">
                  <c:v>36.25</c:v>
                </c:pt>
                <c:pt idx="8">
                  <c:v>36.25</c:v>
                </c:pt>
                <c:pt idx="9">
                  <c:v>52.820512820512818</c:v>
                </c:pt>
                <c:pt idx="10">
                  <c:v>52.820512820512818</c:v>
                </c:pt>
                <c:pt idx="11">
                  <c:v>66.602564102564102</c:v>
                </c:pt>
                <c:pt idx="12">
                  <c:v>66.602564102564102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Developer!$G$12:$G$27</c:f>
              <c:numCache>
                <c:formatCode>General</c:formatCode>
                <c:ptCount val="16"/>
                <c:pt idx="0">
                  <c:v>27</c:v>
                </c:pt>
                <c:pt idx="1">
                  <c:v>23</c:v>
                </c:pt>
                <c:pt idx="2">
                  <c:v>25</c:v>
                </c:pt>
                <c:pt idx="3">
                  <c:v>25</c:v>
                </c:pt>
                <c:pt idx="4">
                  <c:v>28</c:v>
                </c:pt>
                <c:pt idx="5">
                  <c:v>28</c:v>
                </c:pt>
                <c:pt idx="6">
                  <c:v>22</c:v>
                </c:pt>
                <c:pt idx="7">
                  <c:v>22</c:v>
                </c:pt>
                <c:pt idx="8">
                  <c:v>28</c:v>
                </c:pt>
                <c:pt idx="9">
                  <c:v>28</c:v>
                </c:pt>
                <c:pt idx="10">
                  <c:v>22</c:v>
                </c:pt>
                <c:pt idx="11">
                  <c:v>22</c:v>
                </c:pt>
                <c:pt idx="12">
                  <c:v>25</c:v>
                </c:pt>
                <c:pt idx="13">
                  <c:v>25</c:v>
                </c:pt>
                <c:pt idx="14">
                  <c:v>27</c:v>
                </c:pt>
                <c:pt idx="15">
                  <c:v>23</c:v>
                </c:pt>
              </c:numCache>
            </c:numRef>
          </c:yVal>
          <c:smooth val="0"/>
        </c:ser>
        <c:ser>
          <c:idx val="3"/>
          <c:order val="3"/>
          <c:tx>
            <c:v>Deaths</c:v>
          </c:tx>
          <c:spPr>
            <a:ln w="19050"/>
          </c:spPr>
          <c:marker>
            <c:symbol val="none"/>
          </c:marker>
          <c:xVal>
            <c:numRef>
              <c:f>Developer!$H$12:$H$27</c:f>
              <c:numCache>
                <c:formatCode>General</c:formatCode>
                <c:ptCount val="16"/>
                <c:pt idx="0">
                  <c:v>55.74401008827239</c:v>
                </c:pt>
                <c:pt idx="1">
                  <c:v>55.74401008827239</c:v>
                </c:pt>
                <c:pt idx="2">
                  <c:v>55.74401008827239</c:v>
                </c:pt>
                <c:pt idx="3">
                  <c:v>78.461538461538467</c:v>
                </c:pt>
                <c:pt idx="4">
                  <c:v>78.461538461538467</c:v>
                </c:pt>
                <c:pt idx="5">
                  <c:v>93.606557377049185</c:v>
                </c:pt>
                <c:pt idx="6">
                  <c:v>93.606557377049185</c:v>
                </c:pt>
                <c:pt idx="7">
                  <c:v>78.461538461538467</c:v>
                </c:pt>
                <c:pt idx="8">
                  <c:v>78.461538461538467</c:v>
                </c:pt>
                <c:pt idx="9">
                  <c:v>87.213114754098356</c:v>
                </c:pt>
                <c:pt idx="10">
                  <c:v>87.213114754098356</c:v>
                </c:pt>
                <c:pt idx="11">
                  <c:v>93.606557377049185</c:v>
                </c:pt>
                <c:pt idx="12">
                  <c:v>93.606557377049185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Developer!$I$12:$I$27</c:f>
              <c:numCache>
                <c:formatCode>General</c:formatCode>
                <c:ptCount val="16"/>
                <c:pt idx="0">
                  <c:v>37</c:v>
                </c:pt>
                <c:pt idx="1">
                  <c:v>33</c:v>
                </c:pt>
                <c:pt idx="2">
                  <c:v>35</c:v>
                </c:pt>
                <c:pt idx="3">
                  <c:v>35</c:v>
                </c:pt>
                <c:pt idx="4">
                  <c:v>38</c:v>
                </c:pt>
                <c:pt idx="5">
                  <c:v>38</c:v>
                </c:pt>
                <c:pt idx="6">
                  <c:v>32</c:v>
                </c:pt>
                <c:pt idx="7">
                  <c:v>32</c:v>
                </c:pt>
                <c:pt idx="8">
                  <c:v>38</c:v>
                </c:pt>
                <c:pt idx="9">
                  <c:v>38</c:v>
                </c:pt>
                <c:pt idx="10">
                  <c:v>32</c:v>
                </c:pt>
                <c:pt idx="11">
                  <c:v>32</c:v>
                </c:pt>
                <c:pt idx="12">
                  <c:v>35</c:v>
                </c:pt>
                <c:pt idx="13">
                  <c:v>35</c:v>
                </c:pt>
                <c:pt idx="14">
                  <c:v>37</c:v>
                </c:pt>
                <c:pt idx="15">
                  <c:v>33</c:v>
                </c:pt>
              </c:numCache>
            </c:numRef>
          </c:yVal>
          <c:smooth val="0"/>
        </c:ser>
        <c:ser>
          <c:idx val="4"/>
          <c:order val="4"/>
          <c:tx>
            <c:v>DeathsF</c:v>
          </c:tx>
          <c:spPr>
            <a:ln w="19050"/>
          </c:spPr>
          <c:marker>
            <c:symbol val="none"/>
          </c:marker>
          <c:xVal>
            <c:numRef>
              <c:f>Developer!$J$12:$J$27</c:f>
              <c:numCache>
                <c:formatCode>General</c:formatCode>
                <c:ptCount val="16"/>
                <c:pt idx="0">
                  <c:v>66.840909090909108</c:v>
                </c:pt>
                <c:pt idx="1">
                  <c:v>66.840909090909108</c:v>
                </c:pt>
                <c:pt idx="2">
                  <c:v>66.840909090909108</c:v>
                </c:pt>
                <c:pt idx="3">
                  <c:v>83.63636363636364</c:v>
                </c:pt>
                <c:pt idx="4">
                  <c:v>83.63636363636364</c:v>
                </c:pt>
                <c:pt idx="5">
                  <c:v>94.833333333333329</c:v>
                </c:pt>
                <c:pt idx="6">
                  <c:v>94.833333333333329</c:v>
                </c:pt>
                <c:pt idx="7">
                  <c:v>83.63636363636364</c:v>
                </c:pt>
                <c:pt idx="8">
                  <c:v>83.63636363636364</c:v>
                </c:pt>
                <c:pt idx="9">
                  <c:v>89.666666666666671</c:v>
                </c:pt>
                <c:pt idx="10">
                  <c:v>89.666666666666671</c:v>
                </c:pt>
                <c:pt idx="11">
                  <c:v>94.833333333333329</c:v>
                </c:pt>
                <c:pt idx="12">
                  <c:v>94.833333333333329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Developer!$K$12:$K$27</c:f>
              <c:numCache>
                <c:formatCode>General</c:formatCode>
                <c:ptCount val="16"/>
                <c:pt idx="0">
                  <c:v>47</c:v>
                </c:pt>
                <c:pt idx="1">
                  <c:v>43</c:v>
                </c:pt>
                <c:pt idx="2">
                  <c:v>45</c:v>
                </c:pt>
                <c:pt idx="3">
                  <c:v>45</c:v>
                </c:pt>
                <c:pt idx="4">
                  <c:v>48</c:v>
                </c:pt>
                <c:pt idx="5">
                  <c:v>48</c:v>
                </c:pt>
                <c:pt idx="6">
                  <c:v>42</c:v>
                </c:pt>
                <c:pt idx="7">
                  <c:v>42</c:v>
                </c:pt>
                <c:pt idx="8">
                  <c:v>48</c:v>
                </c:pt>
                <c:pt idx="9">
                  <c:v>48</c:v>
                </c:pt>
                <c:pt idx="10">
                  <c:v>42</c:v>
                </c:pt>
                <c:pt idx="11">
                  <c:v>42</c:v>
                </c:pt>
                <c:pt idx="12">
                  <c:v>45</c:v>
                </c:pt>
                <c:pt idx="13">
                  <c:v>45</c:v>
                </c:pt>
                <c:pt idx="14">
                  <c:v>47</c:v>
                </c:pt>
                <c:pt idx="15">
                  <c:v>43</c:v>
                </c:pt>
              </c:numCache>
            </c:numRef>
          </c:yVal>
          <c:smooth val="0"/>
        </c:ser>
        <c:ser>
          <c:idx val="5"/>
          <c:order val="5"/>
          <c:tx>
            <c:v>DeathsM</c:v>
          </c:tx>
          <c:spPr>
            <a:ln w="19050"/>
          </c:spPr>
          <c:marker>
            <c:symbol val="none"/>
          </c:marker>
          <c:xVal>
            <c:numRef>
              <c:f>Developer!$L$12:$L$27</c:f>
              <c:numCache>
                <c:formatCode>General</c:formatCode>
                <c:ptCount val="16"/>
                <c:pt idx="0">
                  <c:v>52.937499999999993</c:v>
                </c:pt>
                <c:pt idx="1">
                  <c:v>52.937499999999993</c:v>
                </c:pt>
                <c:pt idx="2">
                  <c:v>52.937499999999993</c:v>
                </c:pt>
                <c:pt idx="3">
                  <c:v>74.375</c:v>
                </c:pt>
                <c:pt idx="4">
                  <c:v>74.375</c:v>
                </c:pt>
                <c:pt idx="5">
                  <c:v>88.666666666666671</c:v>
                </c:pt>
                <c:pt idx="6">
                  <c:v>88.666666666666671</c:v>
                </c:pt>
                <c:pt idx="7">
                  <c:v>74.375</c:v>
                </c:pt>
                <c:pt idx="8">
                  <c:v>74.375</c:v>
                </c:pt>
                <c:pt idx="9">
                  <c:v>81.666666666666671</c:v>
                </c:pt>
                <c:pt idx="10">
                  <c:v>81.666666666666671</c:v>
                </c:pt>
                <c:pt idx="11">
                  <c:v>88.666666666666671</c:v>
                </c:pt>
                <c:pt idx="12">
                  <c:v>88.666666666666671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Developer!$M$12:$M$27</c:f>
              <c:numCache>
                <c:formatCode>General</c:formatCode>
                <c:ptCount val="16"/>
                <c:pt idx="0">
                  <c:v>57</c:v>
                </c:pt>
                <c:pt idx="1">
                  <c:v>53</c:v>
                </c:pt>
                <c:pt idx="2">
                  <c:v>55</c:v>
                </c:pt>
                <c:pt idx="3">
                  <c:v>55</c:v>
                </c:pt>
                <c:pt idx="4">
                  <c:v>58</c:v>
                </c:pt>
                <c:pt idx="5">
                  <c:v>58</c:v>
                </c:pt>
                <c:pt idx="6">
                  <c:v>52</c:v>
                </c:pt>
                <c:pt idx="7">
                  <c:v>52</c:v>
                </c:pt>
                <c:pt idx="8">
                  <c:v>58</c:v>
                </c:pt>
                <c:pt idx="9">
                  <c:v>58</c:v>
                </c:pt>
                <c:pt idx="10">
                  <c:v>52</c:v>
                </c:pt>
                <c:pt idx="11">
                  <c:v>52</c:v>
                </c:pt>
                <c:pt idx="12">
                  <c:v>55</c:v>
                </c:pt>
                <c:pt idx="13">
                  <c:v>55</c:v>
                </c:pt>
                <c:pt idx="14">
                  <c:v>57</c:v>
                </c:pt>
                <c:pt idx="15">
                  <c:v>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38048"/>
        <c:axId val="242338624"/>
      </c:scatterChart>
      <c:valAx>
        <c:axId val="2423380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out"/>
        <c:tickLblPos val="nextTo"/>
        <c:crossAx val="242338624"/>
        <c:crosses val="autoZero"/>
        <c:crossBetween val="midCat"/>
      </c:valAx>
      <c:valAx>
        <c:axId val="242338624"/>
        <c:scaling>
          <c:orientation val="minMax"/>
          <c:max val="7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242338048"/>
        <c:crosses val="autoZero"/>
        <c:crossBetween val="midCat"/>
        <c:majorUnit val="10"/>
      </c:valAx>
      <c:spPr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bg-BG" sz="1200" b="0">
                <a:solidFill>
                  <a:schemeClr val="tx1">
                    <a:lumMod val="65000"/>
                    <a:lumOff val="35000"/>
                  </a:schemeClr>
                </a:solidFill>
              </a:rPr>
              <a:t>Квартилна</a:t>
            </a:r>
            <a:r>
              <a:rPr lang="bg-BG" sz="1200" b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диаграма на възрастта на случаите</a:t>
            </a:r>
            <a:endParaRPr lang="bg-BG" sz="1200" b="0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Cases</c:v>
          </c:tx>
          <c:spPr>
            <a:ln w="19050"/>
          </c:spPr>
          <c:marker>
            <c:symbol val="none"/>
          </c:marker>
          <c:xVal>
            <c:numRef>
              <c:f>Developer!$B$12:$B$27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36.311881188118811</c:v>
                </c:pt>
                <c:pt idx="4">
                  <c:v>36.311881188118811</c:v>
                </c:pt>
                <c:pt idx="5">
                  <c:v>69.360730593607315</c:v>
                </c:pt>
                <c:pt idx="6">
                  <c:v>69.360730593607315</c:v>
                </c:pt>
                <c:pt idx="7">
                  <c:v>36.311881188118811</c:v>
                </c:pt>
                <c:pt idx="8">
                  <c:v>36.311881188118811</c:v>
                </c:pt>
                <c:pt idx="9">
                  <c:v>52.625570776255714</c:v>
                </c:pt>
                <c:pt idx="10">
                  <c:v>52.625570776255714</c:v>
                </c:pt>
                <c:pt idx="11">
                  <c:v>69.360730593607315</c:v>
                </c:pt>
                <c:pt idx="12">
                  <c:v>69.360730593607315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Developer!$C$12:$C$27</c:f>
              <c:numCache>
                <c:formatCode>General</c:formatCode>
                <c:ptCount val="16"/>
                <c:pt idx="0">
                  <c:v>7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2</c:v>
                </c:pt>
                <c:pt idx="7">
                  <c:v>2</c:v>
                </c:pt>
                <c:pt idx="8">
                  <c:v>8</c:v>
                </c:pt>
                <c:pt idx="9">
                  <c:v>8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CasesF</c:v>
          </c:tx>
          <c:spPr>
            <a:ln w="19050"/>
          </c:spPr>
          <c:marker>
            <c:symbol val="none"/>
          </c:marker>
          <c:xVal>
            <c:numRef>
              <c:f>Developer!$D$12:$D$27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36.361607142857139</c:v>
                </c:pt>
                <c:pt idx="4">
                  <c:v>36.361607142857139</c:v>
                </c:pt>
                <c:pt idx="5">
                  <c:v>72.524509803921575</c:v>
                </c:pt>
                <c:pt idx="6">
                  <c:v>72.524509803921575</c:v>
                </c:pt>
                <c:pt idx="7">
                  <c:v>36.361607142857139</c:v>
                </c:pt>
                <c:pt idx="8">
                  <c:v>36.361607142857139</c:v>
                </c:pt>
                <c:pt idx="9">
                  <c:v>52.401960784313722</c:v>
                </c:pt>
                <c:pt idx="10">
                  <c:v>52.401960784313722</c:v>
                </c:pt>
                <c:pt idx="11">
                  <c:v>72.524509803921575</c:v>
                </c:pt>
                <c:pt idx="12">
                  <c:v>72.524509803921575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Developer!$E$12:$E$27</c:f>
              <c:numCache>
                <c:formatCode>General</c:formatCode>
                <c:ptCount val="16"/>
                <c:pt idx="0">
                  <c:v>17</c:v>
                </c:pt>
                <c:pt idx="1">
                  <c:v>13</c:v>
                </c:pt>
                <c:pt idx="2">
                  <c:v>15</c:v>
                </c:pt>
                <c:pt idx="3">
                  <c:v>15</c:v>
                </c:pt>
                <c:pt idx="4">
                  <c:v>18</c:v>
                </c:pt>
                <c:pt idx="5">
                  <c:v>18</c:v>
                </c:pt>
                <c:pt idx="6">
                  <c:v>12</c:v>
                </c:pt>
                <c:pt idx="7">
                  <c:v>12</c:v>
                </c:pt>
                <c:pt idx="8">
                  <c:v>18</c:v>
                </c:pt>
                <c:pt idx="9">
                  <c:v>18</c:v>
                </c:pt>
                <c:pt idx="10">
                  <c:v>12</c:v>
                </c:pt>
                <c:pt idx="11">
                  <c:v>12</c:v>
                </c:pt>
                <c:pt idx="12">
                  <c:v>15</c:v>
                </c:pt>
                <c:pt idx="13">
                  <c:v>15</c:v>
                </c:pt>
                <c:pt idx="14">
                  <c:v>17</c:v>
                </c:pt>
                <c:pt idx="15">
                  <c:v>13</c:v>
                </c:pt>
              </c:numCache>
            </c:numRef>
          </c:yVal>
          <c:smooth val="0"/>
        </c:ser>
        <c:ser>
          <c:idx val="2"/>
          <c:order val="2"/>
          <c:tx>
            <c:v>CasesM</c:v>
          </c:tx>
          <c:spPr>
            <a:ln w="19050"/>
          </c:spPr>
          <c:marker>
            <c:symbol val="none"/>
          </c:marker>
          <c:xVal>
            <c:numRef>
              <c:f>Developer!$F$12:$F$27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36.25</c:v>
                </c:pt>
                <c:pt idx="4">
                  <c:v>36.25</c:v>
                </c:pt>
                <c:pt idx="5">
                  <c:v>66.602564102564102</c:v>
                </c:pt>
                <c:pt idx="6">
                  <c:v>66.602564102564102</c:v>
                </c:pt>
                <c:pt idx="7">
                  <c:v>36.25</c:v>
                </c:pt>
                <c:pt idx="8">
                  <c:v>36.25</c:v>
                </c:pt>
                <c:pt idx="9">
                  <c:v>52.820512820512818</c:v>
                </c:pt>
                <c:pt idx="10">
                  <c:v>52.820512820512818</c:v>
                </c:pt>
                <c:pt idx="11">
                  <c:v>66.602564102564102</c:v>
                </c:pt>
                <c:pt idx="12">
                  <c:v>66.602564102564102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Developer!$G$12:$G$27</c:f>
              <c:numCache>
                <c:formatCode>General</c:formatCode>
                <c:ptCount val="16"/>
                <c:pt idx="0">
                  <c:v>27</c:v>
                </c:pt>
                <c:pt idx="1">
                  <c:v>23</c:v>
                </c:pt>
                <c:pt idx="2">
                  <c:v>25</c:v>
                </c:pt>
                <c:pt idx="3">
                  <c:v>25</c:v>
                </c:pt>
                <c:pt idx="4">
                  <c:v>28</c:v>
                </c:pt>
                <c:pt idx="5">
                  <c:v>28</c:v>
                </c:pt>
                <c:pt idx="6">
                  <c:v>22</c:v>
                </c:pt>
                <c:pt idx="7">
                  <c:v>22</c:v>
                </c:pt>
                <c:pt idx="8">
                  <c:v>28</c:v>
                </c:pt>
                <c:pt idx="9">
                  <c:v>28</c:v>
                </c:pt>
                <c:pt idx="10">
                  <c:v>22</c:v>
                </c:pt>
                <c:pt idx="11">
                  <c:v>22</c:v>
                </c:pt>
                <c:pt idx="12">
                  <c:v>25</c:v>
                </c:pt>
                <c:pt idx="13">
                  <c:v>25</c:v>
                </c:pt>
                <c:pt idx="14">
                  <c:v>27</c:v>
                </c:pt>
                <c:pt idx="15">
                  <c:v>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40928"/>
        <c:axId val="242341504"/>
      </c:scatterChart>
      <c:valAx>
        <c:axId val="2423409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42341504"/>
        <c:crosses val="autoZero"/>
        <c:crossBetween val="midCat"/>
      </c:valAx>
      <c:valAx>
        <c:axId val="24234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340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bg-BG" sz="1200" b="0">
                <a:solidFill>
                  <a:schemeClr val="tx1">
                    <a:lumMod val="75000"/>
                    <a:lumOff val="25000"/>
                  </a:schemeClr>
                </a:solidFill>
              </a:rPr>
              <a:t>Квартилна</a:t>
            </a:r>
            <a:r>
              <a:rPr lang="bg-BG" sz="1200" b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диаграма на възрастта на съртните случаи</a:t>
            </a:r>
            <a:endParaRPr lang="bg-BG" sz="1200" b="0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Deaths</c:v>
          </c:tx>
          <c:spPr>
            <a:ln w="19050"/>
          </c:spPr>
          <c:marker>
            <c:symbol val="none"/>
          </c:marker>
          <c:xVal>
            <c:numRef>
              <c:f>Developer!$H$12:$H$27</c:f>
              <c:numCache>
                <c:formatCode>General</c:formatCode>
                <c:ptCount val="16"/>
                <c:pt idx="0">
                  <c:v>55.74401008827239</c:v>
                </c:pt>
                <c:pt idx="1">
                  <c:v>55.74401008827239</c:v>
                </c:pt>
                <c:pt idx="2">
                  <c:v>55.74401008827239</c:v>
                </c:pt>
                <c:pt idx="3">
                  <c:v>78.461538461538467</c:v>
                </c:pt>
                <c:pt idx="4">
                  <c:v>78.461538461538467</c:v>
                </c:pt>
                <c:pt idx="5">
                  <c:v>93.606557377049185</c:v>
                </c:pt>
                <c:pt idx="6">
                  <c:v>93.606557377049185</c:v>
                </c:pt>
                <c:pt idx="7">
                  <c:v>78.461538461538467</c:v>
                </c:pt>
                <c:pt idx="8">
                  <c:v>78.461538461538467</c:v>
                </c:pt>
                <c:pt idx="9">
                  <c:v>87.213114754098356</c:v>
                </c:pt>
                <c:pt idx="10">
                  <c:v>87.213114754098356</c:v>
                </c:pt>
                <c:pt idx="11">
                  <c:v>93.606557377049185</c:v>
                </c:pt>
                <c:pt idx="12">
                  <c:v>93.606557377049185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Developer!$I$12:$I$27</c:f>
              <c:numCache>
                <c:formatCode>General</c:formatCode>
                <c:ptCount val="16"/>
                <c:pt idx="0">
                  <c:v>37</c:v>
                </c:pt>
                <c:pt idx="1">
                  <c:v>33</c:v>
                </c:pt>
                <c:pt idx="2">
                  <c:v>35</c:v>
                </c:pt>
                <c:pt idx="3">
                  <c:v>35</c:v>
                </c:pt>
                <c:pt idx="4">
                  <c:v>38</c:v>
                </c:pt>
                <c:pt idx="5">
                  <c:v>38</c:v>
                </c:pt>
                <c:pt idx="6">
                  <c:v>32</c:v>
                </c:pt>
                <c:pt idx="7">
                  <c:v>32</c:v>
                </c:pt>
                <c:pt idx="8">
                  <c:v>38</c:v>
                </c:pt>
                <c:pt idx="9">
                  <c:v>38</c:v>
                </c:pt>
                <c:pt idx="10">
                  <c:v>32</c:v>
                </c:pt>
                <c:pt idx="11">
                  <c:v>32</c:v>
                </c:pt>
                <c:pt idx="12">
                  <c:v>35</c:v>
                </c:pt>
                <c:pt idx="13">
                  <c:v>35</c:v>
                </c:pt>
                <c:pt idx="14">
                  <c:v>37</c:v>
                </c:pt>
                <c:pt idx="15">
                  <c:v>33</c:v>
                </c:pt>
              </c:numCache>
            </c:numRef>
          </c:yVal>
          <c:smooth val="0"/>
        </c:ser>
        <c:ser>
          <c:idx val="1"/>
          <c:order val="1"/>
          <c:tx>
            <c:v>DeathsF</c:v>
          </c:tx>
          <c:spPr>
            <a:ln w="19050"/>
          </c:spPr>
          <c:marker>
            <c:symbol val="none"/>
          </c:marker>
          <c:xVal>
            <c:numRef>
              <c:f>Developer!$J$12:$J$27</c:f>
              <c:numCache>
                <c:formatCode>General</c:formatCode>
                <c:ptCount val="16"/>
                <c:pt idx="0">
                  <c:v>66.840909090909108</c:v>
                </c:pt>
                <c:pt idx="1">
                  <c:v>66.840909090909108</c:v>
                </c:pt>
                <c:pt idx="2">
                  <c:v>66.840909090909108</c:v>
                </c:pt>
                <c:pt idx="3">
                  <c:v>83.63636363636364</c:v>
                </c:pt>
                <c:pt idx="4">
                  <c:v>83.63636363636364</c:v>
                </c:pt>
                <c:pt idx="5">
                  <c:v>94.833333333333329</c:v>
                </c:pt>
                <c:pt idx="6">
                  <c:v>94.833333333333329</c:v>
                </c:pt>
                <c:pt idx="7">
                  <c:v>83.63636363636364</c:v>
                </c:pt>
                <c:pt idx="8">
                  <c:v>83.63636363636364</c:v>
                </c:pt>
                <c:pt idx="9">
                  <c:v>89.666666666666671</c:v>
                </c:pt>
                <c:pt idx="10">
                  <c:v>89.666666666666671</c:v>
                </c:pt>
                <c:pt idx="11">
                  <c:v>94.833333333333329</c:v>
                </c:pt>
                <c:pt idx="12">
                  <c:v>94.833333333333329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Developer!$K$12:$K$27</c:f>
              <c:numCache>
                <c:formatCode>General</c:formatCode>
                <c:ptCount val="16"/>
                <c:pt idx="0">
                  <c:v>47</c:v>
                </c:pt>
                <c:pt idx="1">
                  <c:v>43</c:v>
                </c:pt>
                <c:pt idx="2">
                  <c:v>45</c:v>
                </c:pt>
                <c:pt idx="3">
                  <c:v>45</c:v>
                </c:pt>
                <c:pt idx="4">
                  <c:v>48</c:v>
                </c:pt>
                <c:pt idx="5">
                  <c:v>48</c:v>
                </c:pt>
                <c:pt idx="6">
                  <c:v>42</c:v>
                </c:pt>
                <c:pt idx="7">
                  <c:v>42</c:v>
                </c:pt>
                <c:pt idx="8">
                  <c:v>48</c:v>
                </c:pt>
                <c:pt idx="9">
                  <c:v>48</c:v>
                </c:pt>
                <c:pt idx="10">
                  <c:v>42</c:v>
                </c:pt>
                <c:pt idx="11">
                  <c:v>42</c:v>
                </c:pt>
                <c:pt idx="12">
                  <c:v>45</c:v>
                </c:pt>
                <c:pt idx="13">
                  <c:v>45</c:v>
                </c:pt>
                <c:pt idx="14">
                  <c:v>47</c:v>
                </c:pt>
                <c:pt idx="15">
                  <c:v>43</c:v>
                </c:pt>
              </c:numCache>
            </c:numRef>
          </c:yVal>
          <c:smooth val="0"/>
        </c:ser>
        <c:ser>
          <c:idx val="2"/>
          <c:order val="2"/>
          <c:tx>
            <c:v>DeathsM</c:v>
          </c:tx>
          <c:spPr>
            <a:ln w="19050" cap="flat"/>
          </c:spPr>
          <c:marker>
            <c:symbol val="none"/>
          </c:marker>
          <c:xVal>
            <c:numRef>
              <c:f>Developer!$L$12:$L$27</c:f>
              <c:numCache>
                <c:formatCode>General</c:formatCode>
                <c:ptCount val="16"/>
                <c:pt idx="0">
                  <c:v>52.937499999999993</c:v>
                </c:pt>
                <c:pt idx="1">
                  <c:v>52.937499999999993</c:v>
                </c:pt>
                <c:pt idx="2">
                  <c:v>52.937499999999993</c:v>
                </c:pt>
                <c:pt idx="3">
                  <c:v>74.375</c:v>
                </c:pt>
                <c:pt idx="4">
                  <c:v>74.375</c:v>
                </c:pt>
                <c:pt idx="5">
                  <c:v>88.666666666666671</c:v>
                </c:pt>
                <c:pt idx="6">
                  <c:v>88.666666666666671</c:v>
                </c:pt>
                <c:pt idx="7">
                  <c:v>74.375</c:v>
                </c:pt>
                <c:pt idx="8">
                  <c:v>74.375</c:v>
                </c:pt>
                <c:pt idx="9">
                  <c:v>81.666666666666671</c:v>
                </c:pt>
                <c:pt idx="10">
                  <c:v>81.666666666666671</c:v>
                </c:pt>
                <c:pt idx="11">
                  <c:v>88.666666666666671</c:v>
                </c:pt>
                <c:pt idx="12">
                  <c:v>88.666666666666671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Developer!$M$12:$M$27</c:f>
              <c:numCache>
                <c:formatCode>General</c:formatCode>
                <c:ptCount val="16"/>
                <c:pt idx="0">
                  <c:v>57</c:v>
                </c:pt>
                <c:pt idx="1">
                  <c:v>53</c:v>
                </c:pt>
                <c:pt idx="2">
                  <c:v>55</c:v>
                </c:pt>
                <c:pt idx="3">
                  <c:v>55</c:v>
                </c:pt>
                <c:pt idx="4">
                  <c:v>58</c:v>
                </c:pt>
                <c:pt idx="5">
                  <c:v>58</c:v>
                </c:pt>
                <c:pt idx="6">
                  <c:v>52</c:v>
                </c:pt>
                <c:pt idx="7">
                  <c:v>52</c:v>
                </c:pt>
                <c:pt idx="8">
                  <c:v>58</c:v>
                </c:pt>
                <c:pt idx="9">
                  <c:v>58</c:v>
                </c:pt>
                <c:pt idx="10">
                  <c:v>52</c:v>
                </c:pt>
                <c:pt idx="11">
                  <c:v>52</c:v>
                </c:pt>
                <c:pt idx="12">
                  <c:v>55</c:v>
                </c:pt>
                <c:pt idx="13">
                  <c:v>55</c:v>
                </c:pt>
                <c:pt idx="14">
                  <c:v>57</c:v>
                </c:pt>
                <c:pt idx="15">
                  <c:v>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81248"/>
        <c:axId val="240181824"/>
      </c:scatterChart>
      <c:valAx>
        <c:axId val="2401812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out"/>
        <c:tickLblPos val="nextTo"/>
        <c:crossAx val="240181824"/>
        <c:crosses val="autoZero"/>
        <c:crossBetween val="midCat"/>
      </c:valAx>
      <c:valAx>
        <c:axId val="24018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181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b="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'5'!$B$1</c:f>
              <c:strCache>
                <c:ptCount val="1"/>
                <c:pt idx="0">
                  <c:v>Deaths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'5'!$A$2:$A$13</c:f>
              <c:strCache>
                <c:ptCount val="12"/>
                <c:pt idx="0">
                  <c:v>Корошки регион</c:v>
                </c:pt>
                <c:pt idx="1">
                  <c:v>Засавски регион</c:v>
                </c:pt>
                <c:pt idx="2">
                  <c:v>Нотранско-крашка</c:v>
                </c:pt>
                <c:pt idx="3">
                  <c:v>Горишки регион</c:v>
                </c:pt>
                <c:pt idx="4">
                  <c:v>Споднепосавски регион</c:v>
                </c:pt>
                <c:pt idx="5">
                  <c:v>Обално-крашка</c:v>
                </c:pt>
                <c:pt idx="6">
                  <c:v>Подравски регион</c:v>
                </c:pt>
                <c:pt idx="7">
                  <c:v>Горенски регион</c:v>
                </c:pt>
                <c:pt idx="8">
                  <c:v>Югоизточна Словения</c:v>
                </c:pt>
                <c:pt idx="9">
                  <c:v>Помурски регион</c:v>
                </c:pt>
                <c:pt idx="10">
                  <c:v>Средна Словения</c:v>
                </c:pt>
                <c:pt idx="11">
                  <c:v>Савински регион</c:v>
                </c:pt>
              </c:strCache>
            </c:strRef>
          </c:cat>
          <c:val>
            <c:numRef>
              <c:f>'5'!$B$2:$B$13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17</c:v>
                </c:pt>
                <c:pt idx="9">
                  <c:v>19</c:v>
                </c:pt>
                <c:pt idx="10">
                  <c:v>24</c:v>
                </c:pt>
                <c:pt idx="11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9567872"/>
        <c:axId val="238653952"/>
        <c:axId val="0"/>
      </c:bar3DChart>
      <c:catAx>
        <c:axId val="239567872"/>
        <c:scaling>
          <c:orientation val="minMax"/>
        </c:scaling>
        <c:delete val="0"/>
        <c:axPos val="l"/>
        <c:majorTickMark val="out"/>
        <c:minorTickMark val="none"/>
        <c:tickLblPos val="nextTo"/>
        <c:crossAx val="238653952"/>
        <c:crosses val="autoZero"/>
        <c:auto val="1"/>
        <c:lblAlgn val="ctr"/>
        <c:lblOffset val="100"/>
        <c:noMultiLvlLbl val="0"/>
      </c:catAx>
      <c:valAx>
        <c:axId val="2386539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39567872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b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 lang="en-US"/>
        </a:p>
      </c:txPr>
    </c:title>
    <c:autoTitleDeleted val="0"/>
    <c:view3D>
      <c:rotX val="10"/>
      <c:rotY val="10"/>
      <c:depthPercent val="8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5539336031756892E-2"/>
          <c:y val="0.15497412353236409"/>
          <c:w val="0.93446066396824312"/>
          <c:h val="0.73490616180814394"/>
        </c:manualLayout>
      </c:layout>
      <c:bar3DChart>
        <c:barDir val="col"/>
        <c:grouping val="clustered"/>
        <c:varyColors val="0"/>
        <c:ser>
          <c:idx val="0"/>
          <c:order val="0"/>
          <c:spPr>
            <a:ln w="28575">
              <a:solidFill>
                <a:schemeClr val="tx1">
                  <a:lumMod val="85000"/>
                  <a:lumOff val="15000"/>
                </a:schemeClr>
              </a:solidFill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'6'!$H$20:$H$29</c:f>
              <c:strCache>
                <c:ptCount val="10"/>
                <c:pt idx="0">
                  <c:v>[0;5)</c:v>
                </c:pt>
                <c:pt idx="1">
                  <c:v>[5;15)</c:v>
                </c:pt>
                <c:pt idx="2">
                  <c:v>[15;25)</c:v>
                </c:pt>
                <c:pt idx="3">
                  <c:v>[25;35)</c:v>
                </c:pt>
                <c:pt idx="4">
                  <c:v>[35;45)</c:v>
                </c:pt>
                <c:pt idx="5">
                  <c:v>[45;55)</c:v>
                </c:pt>
                <c:pt idx="6">
                  <c:v>[55;65)</c:v>
                </c:pt>
                <c:pt idx="7">
                  <c:v>[65;75)</c:v>
                </c:pt>
                <c:pt idx="8">
                  <c:v>[75;85)</c:v>
                </c:pt>
                <c:pt idx="9">
                  <c:v>[85;100)</c:v>
                </c:pt>
              </c:strCache>
            </c:strRef>
          </c:cat>
          <c:val>
            <c:numRef>
              <c:f>'6'!$I$20:$I$29</c:f>
              <c:numCache>
                <c:formatCode>General</c:formatCode>
                <c:ptCount val="10"/>
                <c:pt idx="0">
                  <c:v>8</c:v>
                </c:pt>
                <c:pt idx="1">
                  <c:v>27</c:v>
                </c:pt>
                <c:pt idx="2">
                  <c:v>101</c:v>
                </c:pt>
                <c:pt idx="3">
                  <c:v>204</c:v>
                </c:pt>
                <c:pt idx="4">
                  <c:v>202</c:v>
                </c:pt>
                <c:pt idx="5">
                  <c:v>243</c:v>
                </c:pt>
                <c:pt idx="6">
                  <c:v>219</c:v>
                </c:pt>
                <c:pt idx="7">
                  <c:v>132</c:v>
                </c:pt>
                <c:pt idx="8">
                  <c:v>159</c:v>
                </c:pt>
                <c:pt idx="9">
                  <c:v>171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239570432"/>
        <c:axId val="238655680"/>
        <c:axId val="0"/>
      </c:bar3DChart>
      <c:catAx>
        <c:axId val="23957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8655680"/>
        <c:crosses val="autoZero"/>
        <c:auto val="1"/>
        <c:lblAlgn val="ctr"/>
        <c:lblOffset val="20"/>
        <c:noMultiLvlLbl val="0"/>
      </c:catAx>
      <c:valAx>
        <c:axId val="23865568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570432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'[1]20w'!$H$21:$H$30</c:f>
              <c:strCache>
                <c:ptCount val="10"/>
                <c:pt idx="0">
                  <c:v>[0;10)</c:v>
                </c:pt>
                <c:pt idx="1">
                  <c:v>[10;20)</c:v>
                </c:pt>
                <c:pt idx="2">
                  <c:v>[20;30)</c:v>
                </c:pt>
                <c:pt idx="3">
                  <c:v>[30;40)</c:v>
                </c:pt>
                <c:pt idx="4">
                  <c:v>[40;50)</c:v>
                </c:pt>
                <c:pt idx="5">
                  <c:v>[50;60)</c:v>
                </c:pt>
                <c:pt idx="6">
                  <c:v>[60;70)</c:v>
                </c:pt>
                <c:pt idx="7">
                  <c:v>[70;80)</c:v>
                </c:pt>
                <c:pt idx="8">
                  <c:v>[80;90)</c:v>
                </c:pt>
                <c:pt idx="9">
                  <c:v>[90;100)</c:v>
                </c:pt>
              </c:strCache>
            </c:strRef>
          </c:cat>
          <c:val>
            <c:numRef>
              <c:f>'6'!$I$20:$I$29</c:f>
              <c:numCache>
                <c:formatCode>General</c:formatCode>
                <c:ptCount val="10"/>
                <c:pt idx="0">
                  <c:v>8</c:v>
                </c:pt>
                <c:pt idx="1">
                  <c:v>27</c:v>
                </c:pt>
                <c:pt idx="2">
                  <c:v>101</c:v>
                </c:pt>
                <c:pt idx="3">
                  <c:v>204</c:v>
                </c:pt>
                <c:pt idx="4">
                  <c:v>202</c:v>
                </c:pt>
                <c:pt idx="5">
                  <c:v>243</c:v>
                </c:pt>
                <c:pt idx="6">
                  <c:v>219</c:v>
                </c:pt>
                <c:pt idx="7">
                  <c:v>132</c:v>
                </c:pt>
                <c:pt idx="8">
                  <c:v>159</c:v>
                </c:pt>
                <c:pt idx="9">
                  <c:v>171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'[1]20w'!$H$21:$H$30</c:f>
              <c:strCache>
                <c:ptCount val="10"/>
                <c:pt idx="0">
                  <c:v>[0;10)</c:v>
                </c:pt>
                <c:pt idx="1">
                  <c:v>[10;20)</c:v>
                </c:pt>
                <c:pt idx="2">
                  <c:v>[20;30)</c:v>
                </c:pt>
                <c:pt idx="3">
                  <c:v>[30;40)</c:v>
                </c:pt>
                <c:pt idx="4">
                  <c:v>[40;50)</c:v>
                </c:pt>
                <c:pt idx="5">
                  <c:v>[50;60)</c:v>
                </c:pt>
                <c:pt idx="6">
                  <c:v>[60;70)</c:v>
                </c:pt>
                <c:pt idx="7">
                  <c:v>[70;80)</c:v>
                </c:pt>
                <c:pt idx="8">
                  <c:v>[80;90)</c:v>
                </c:pt>
                <c:pt idx="9">
                  <c:v>[90;100)</c:v>
                </c:pt>
              </c:strCache>
            </c:strRef>
          </c:cat>
          <c:val>
            <c:numRef>
              <c:f>'6'!$M$20:$M$29</c:f>
              <c:numCache>
                <c:formatCode>0.0</c:formatCode>
                <c:ptCount val="10"/>
                <c:pt idx="0">
                  <c:v>294.79684621896553</c:v>
                </c:pt>
                <c:pt idx="1">
                  <c:v>74.850687360180189</c:v>
                </c:pt>
                <c:pt idx="2">
                  <c:v>83.825032302217295</c:v>
                </c:pt>
                <c:pt idx="3">
                  <c:v>91.207903445269267</c:v>
                </c:pt>
                <c:pt idx="4">
                  <c:v>96.421088644165721</c:v>
                </c:pt>
                <c:pt idx="5">
                  <c:v>99.035844060833981</c:v>
                </c:pt>
                <c:pt idx="6">
                  <c:v>98.831094617252745</c:v>
                </c:pt>
                <c:pt idx="7">
                  <c:v>95.824293260135093</c:v>
                </c:pt>
                <c:pt idx="8">
                  <c:v>90.268964953352182</c:v>
                </c:pt>
                <c:pt idx="9">
                  <c:v>440.93824513762803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221184"/>
        <c:axId val="240133248"/>
      </c:barChart>
      <c:catAx>
        <c:axId val="24022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33248"/>
        <c:crosses val="autoZero"/>
        <c:auto val="1"/>
        <c:lblAlgn val="ctr"/>
        <c:lblOffset val="100"/>
        <c:noMultiLvlLbl val="0"/>
      </c:catAx>
      <c:valAx>
        <c:axId val="2401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2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>
          <a:lumMod val="50000"/>
          <a:lumOff val="50000"/>
        </a:sys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400" b="0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'7'!$A$20</c:f>
              <c:strCache>
                <c:ptCount val="1"/>
                <c:pt idx="0">
                  <c:v>Словения - площи на регионите - Gini = 24.9%</c:v>
                </c:pt>
              </c:strCache>
            </c:strRef>
          </c:tx>
          <c:xVal>
            <c:numRef>
              <c:f>'7'!$D$2:$D$15</c:f>
              <c:numCache>
                <c:formatCode>0%</c:formatCode>
                <c:ptCount val="14"/>
                <c:pt idx="0" formatCode="General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0</c:v>
                </c:pt>
              </c:numCache>
            </c:numRef>
          </c:xVal>
          <c:yVal>
            <c:numRef>
              <c:f>'7'!$F$2:$F$15</c:f>
              <c:numCache>
                <c:formatCode>0.0%</c:formatCode>
                <c:ptCount val="14"/>
                <c:pt idx="0">
                  <c:v>0</c:v>
                </c:pt>
                <c:pt idx="1">
                  <c:v>1.3022246337493217E-2</c:v>
                </c:pt>
                <c:pt idx="2">
                  <c:v>5.6676367582498888E-2</c:v>
                </c:pt>
                <c:pt idx="3">
                  <c:v>0.10802545257238692</c:v>
                </c:pt>
                <c:pt idx="4">
                  <c:v>0.15952251763429193</c:v>
                </c:pt>
                <c:pt idx="5">
                  <c:v>0.2254723030631875</c:v>
                </c:pt>
                <c:pt idx="6">
                  <c:v>0.29729196468208946</c:v>
                </c:pt>
                <c:pt idx="7">
                  <c:v>0.40270310264884329</c:v>
                </c:pt>
                <c:pt idx="8">
                  <c:v>0.5097420214077838</c:v>
                </c:pt>
                <c:pt idx="9">
                  <c:v>0.6244265772209342</c:v>
                </c:pt>
                <c:pt idx="10">
                  <c:v>0.74202140778375181</c:v>
                </c:pt>
                <c:pt idx="11">
                  <c:v>0.86805110245153649</c:v>
                </c:pt>
                <c:pt idx="12">
                  <c:v>1</c:v>
                </c:pt>
                <c:pt idx="13" formatCode="0%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33824"/>
        <c:axId val="240134400"/>
      </c:scatterChart>
      <c:valAx>
        <c:axId val="240133824"/>
        <c:scaling>
          <c:orientation val="minMax"/>
          <c:max val="1"/>
          <c:min val="0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240134400"/>
        <c:crosses val="autoZero"/>
        <c:crossBetween val="midCat"/>
        <c:majorUnit val="0.1"/>
      </c:valAx>
      <c:valAx>
        <c:axId val="240134400"/>
        <c:scaling>
          <c:orientation val="minMax"/>
          <c:max val="1"/>
          <c:min val="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40133824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400" b="0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'8'!$A$20</c:f>
              <c:strCache>
                <c:ptCount val="1"/>
                <c:pt idx="0">
                  <c:v>Словения - население на регионите - Gini = 41.4%</c:v>
                </c:pt>
              </c:strCache>
            </c:strRef>
          </c:tx>
          <c:xVal>
            <c:numRef>
              <c:f>'8'!$D$2:$D$15</c:f>
              <c:numCache>
                <c:formatCode>0%</c:formatCode>
                <c:ptCount val="14"/>
                <c:pt idx="0" formatCode="General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0</c:v>
                </c:pt>
              </c:numCache>
            </c:numRef>
          </c:xVal>
          <c:yVal>
            <c:numRef>
              <c:f>'8'!$F$2:$F$15</c:f>
              <c:numCache>
                <c:formatCode>0.0%</c:formatCode>
                <c:ptCount val="14"/>
                <c:pt idx="0">
                  <c:v>0</c:v>
                </c:pt>
                <c:pt idx="1">
                  <c:v>2.0316258896028585E-2</c:v>
                </c:pt>
                <c:pt idx="2">
                  <c:v>4.5152865928946628E-2</c:v>
                </c:pt>
                <c:pt idx="3">
                  <c:v>7.9136266984765238E-2</c:v>
                </c:pt>
                <c:pt idx="4">
                  <c:v>0.11347202937252915</c:v>
                </c:pt>
                <c:pt idx="5">
                  <c:v>0.16506084316562589</c:v>
                </c:pt>
                <c:pt idx="6">
                  <c:v>0.22092082139125296</c:v>
                </c:pt>
                <c:pt idx="7">
                  <c:v>0.27913928444368519</c:v>
                </c:pt>
                <c:pt idx="8">
                  <c:v>0.34864742403912186</c:v>
                </c:pt>
                <c:pt idx="9">
                  <c:v>0.44517788163676708</c:v>
                </c:pt>
                <c:pt idx="10">
                  <c:v>0.57187076126108372</c:v>
                </c:pt>
                <c:pt idx="11">
                  <c:v>0.72861217817218882</c:v>
                </c:pt>
                <c:pt idx="12">
                  <c:v>1</c:v>
                </c:pt>
                <c:pt idx="13" formatCode="0%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36128"/>
        <c:axId val="240136704"/>
      </c:scatterChart>
      <c:valAx>
        <c:axId val="240136128"/>
        <c:scaling>
          <c:orientation val="minMax"/>
          <c:max val="1.1000000000000001"/>
          <c:min val="0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240136704"/>
        <c:crosses val="autoZero"/>
        <c:crossBetween val="midCat"/>
        <c:majorUnit val="0.1"/>
      </c:valAx>
      <c:valAx>
        <c:axId val="240136704"/>
        <c:scaling>
          <c:orientation val="minMax"/>
          <c:max val="1.1000000000000001"/>
          <c:min val="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40136128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400" b="0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'9'!$A$20</c:f>
              <c:strCache>
                <c:ptCount val="1"/>
                <c:pt idx="0">
                  <c:v>Словения - cases на регионите - Gini = 51.2%</c:v>
                </c:pt>
              </c:strCache>
            </c:strRef>
          </c:tx>
          <c:xVal>
            <c:numRef>
              <c:f>'9'!$D$2:$D$15</c:f>
              <c:numCache>
                <c:formatCode>0%</c:formatCode>
                <c:ptCount val="14"/>
                <c:pt idx="0" formatCode="General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0</c:v>
                </c:pt>
              </c:numCache>
            </c:numRef>
          </c:xVal>
          <c:yVal>
            <c:numRef>
              <c:f>'9'!$F$2:$F$15</c:f>
              <c:numCache>
                <c:formatCode>0.0%</c:formatCode>
                <c:ptCount val="14"/>
                <c:pt idx="0">
                  <c:v>0</c:v>
                </c:pt>
                <c:pt idx="1">
                  <c:v>1.227830832196453E-2</c:v>
                </c:pt>
                <c:pt idx="2">
                  <c:v>2.796725784447476E-2</c:v>
                </c:pt>
                <c:pt idx="3">
                  <c:v>4.7748976807639835E-2</c:v>
                </c:pt>
                <c:pt idx="4">
                  <c:v>6.8894952251023198E-2</c:v>
                </c:pt>
                <c:pt idx="5">
                  <c:v>9.2769440654843105E-2</c:v>
                </c:pt>
                <c:pt idx="6">
                  <c:v>0.12824010914051842</c:v>
                </c:pt>
                <c:pt idx="7">
                  <c:v>0.1869031377899045</c:v>
                </c:pt>
                <c:pt idx="8">
                  <c:v>0.27216916780354705</c:v>
                </c:pt>
                <c:pt idx="9">
                  <c:v>0.37585266030013642</c:v>
                </c:pt>
                <c:pt idx="10">
                  <c:v>0.50409276944065484</c:v>
                </c:pt>
                <c:pt idx="11">
                  <c:v>0.71350613915416095</c:v>
                </c:pt>
                <c:pt idx="12">
                  <c:v>1</c:v>
                </c:pt>
                <c:pt idx="13" formatCode="0%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38432"/>
        <c:axId val="240139008"/>
      </c:scatterChart>
      <c:valAx>
        <c:axId val="240138432"/>
        <c:scaling>
          <c:orientation val="minMax"/>
          <c:max val="1.1000000000000001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240139008"/>
        <c:crosses val="autoZero"/>
        <c:crossBetween val="midCat"/>
        <c:majorUnit val="0.1"/>
      </c:valAx>
      <c:valAx>
        <c:axId val="240139008"/>
        <c:scaling>
          <c:orientation val="minMax"/>
          <c:max val="1.100000000000000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40138432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16" fmlaLink="$J$1" max="100" page="10" val="60"/>
</file>

<file path=xl/ctrlProps/ctrlProp2.xml><?xml version="1.0" encoding="utf-8"?>
<formControlPr xmlns="http://schemas.microsoft.com/office/spreadsheetml/2009/9/main" objectType="Scroll" dx="16" fmlaLink="$J$1" max="100" page="10" val="60"/>
</file>

<file path=xl/ctrlProps/ctrlProp3.xml><?xml version="1.0" encoding="utf-8"?>
<formControlPr xmlns="http://schemas.microsoft.com/office/spreadsheetml/2009/9/main" objectType="Scroll" dx="16" fmlaLink="$J$1" max="100" page="10" val="60"/>
</file>

<file path=xl/ctrlProps/ctrlProp4.xml><?xml version="1.0" encoding="utf-8"?>
<formControlPr xmlns="http://schemas.microsoft.com/office/spreadsheetml/2009/9/main" objectType="Scroll" dx="16" fmlaLink="$J$1" max="100" page="10" val="60"/>
</file>

<file path=xl/ctrlProps/ctrlProp5.xml><?xml version="1.0" encoding="utf-8"?>
<formControlPr xmlns="http://schemas.microsoft.com/office/spreadsheetml/2009/9/main" objectType="Scroll" dx="16" fmlaLink="$J$1" max="100" page="10" val="60"/>
</file>

<file path=xl/ctrlProps/ctrlProp6.xml><?xml version="1.0" encoding="utf-8"?>
<formControlPr xmlns="http://schemas.microsoft.com/office/spreadsheetml/2009/9/main" objectType="Scroll" dx="16" fmlaLink="$J$1" max="100" page="10" val="6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14</xdr:col>
      <xdr:colOff>0</xdr:colOff>
      <xdr:row>17</xdr:row>
      <xdr:rowOff>180975</xdr:rowOff>
    </xdr:to>
    <xdr:pic>
      <xdr:nvPicPr>
        <xdr:cNvPr id="2" name="Картина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6425" y="790575"/>
          <a:ext cx="4267200" cy="26574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180974</xdr:rowOff>
    </xdr:from>
    <xdr:to>
      <xdr:col>15</xdr:col>
      <xdr:colOff>590550</xdr:colOff>
      <xdr:row>24</xdr:row>
      <xdr:rowOff>0</xdr:rowOff>
    </xdr:to>
    <xdr:graphicFrame macro="">
      <xdr:nvGraphicFramePr>
        <xdr:cNvPr id="2" name="Диагра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180974</xdr:rowOff>
    </xdr:from>
    <xdr:to>
      <xdr:col>15</xdr:col>
      <xdr:colOff>590550</xdr:colOff>
      <xdr:row>24</xdr:row>
      <xdr:rowOff>0</xdr:rowOff>
    </xdr:to>
    <xdr:graphicFrame macro="">
      <xdr:nvGraphicFramePr>
        <xdr:cNvPr id="2" name="Диагра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</xdr:row>
      <xdr:rowOff>0</xdr:rowOff>
    </xdr:from>
    <xdr:to>
      <xdr:col>20</xdr:col>
      <xdr:colOff>133350</xdr:colOff>
      <xdr:row>17</xdr:row>
      <xdr:rowOff>161925</xdr:rowOff>
    </xdr:to>
    <xdr:graphicFrame macro="">
      <xdr:nvGraphicFramePr>
        <xdr:cNvPr id="2" name="Ди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123825</xdr:colOff>
          <xdr:row>0</xdr:row>
          <xdr:rowOff>180975</xdr:rowOff>
        </xdr:from>
        <xdr:to>
          <xdr:col>10</xdr:col>
          <xdr:colOff>504825</xdr:colOff>
          <xdr:row>13</xdr:row>
          <xdr:rowOff>9525</xdr:rowOff>
        </xdr:to>
        <xdr:sp macro="" textlink="">
          <xdr:nvSpPr>
            <xdr:cNvPr id="13314" name="Scroll Bar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85725</xdr:colOff>
      <xdr:row>19</xdr:row>
      <xdr:rowOff>0</xdr:rowOff>
    </xdr:from>
    <xdr:to>
      <xdr:col>7</xdr:col>
      <xdr:colOff>207645</xdr:colOff>
      <xdr:row>33</xdr:row>
      <xdr:rowOff>76200</xdr:rowOff>
    </xdr:to>
    <xdr:graphicFrame macro="">
      <xdr:nvGraphicFramePr>
        <xdr:cNvPr id="4" name="Диагра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400049</xdr:colOff>
      <xdr:row>19</xdr:row>
      <xdr:rowOff>9525</xdr:rowOff>
    </xdr:from>
    <xdr:to>
      <xdr:col>15</xdr:col>
      <xdr:colOff>533400</xdr:colOff>
      <xdr:row>33</xdr:row>
      <xdr:rowOff>85725</xdr:rowOff>
    </xdr:to>
    <xdr:graphicFrame macro="">
      <xdr:nvGraphicFramePr>
        <xdr:cNvPr id="5" name="Диагра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28575</xdr:colOff>
      <xdr:row>27</xdr:row>
      <xdr:rowOff>66675</xdr:rowOff>
    </xdr:from>
    <xdr:to>
      <xdr:col>23</xdr:col>
      <xdr:colOff>342900</xdr:colOff>
      <xdr:row>33</xdr:row>
      <xdr:rowOff>114299</xdr:rowOff>
    </xdr:to>
    <xdr:graphicFrame macro="">
      <xdr:nvGraphicFramePr>
        <xdr:cNvPr id="7" name="Диагра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123825</xdr:colOff>
          <xdr:row>0</xdr:row>
          <xdr:rowOff>180975</xdr:rowOff>
        </xdr:from>
        <xdr:to>
          <xdr:col>10</xdr:col>
          <xdr:colOff>504825</xdr:colOff>
          <xdr:row>13</xdr:row>
          <xdr:rowOff>9525</xdr:rowOff>
        </xdr:to>
        <xdr:sp macro="" textlink="">
          <xdr:nvSpPr>
            <xdr:cNvPr id="14337" name="Scroll Bar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85725</xdr:colOff>
      <xdr:row>19</xdr:row>
      <xdr:rowOff>0</xdr:rowOff>
    </xdr:from>
    <xdr:to>
      <xdr:col>7</xdr:col>
      <xdr:colOff>207645</xdr:colOff>
      <xdr:row>33</xdr:row>
      <xdr:rowOff>76200</xdr:rowOff>
    </xdr:to>
    <xdr:graphicFrame macro="">
      <xdr:nvGraphicFramePr>
        <xdr:cNvPr id="3" name="Диагра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400049</xdr:colOff>
      <xdr:row>19</xdr:row>
      <xdr:rowOff>9525</xdr:rowOff>
    </xdr:from>
    <xdr:to>
      <xdr:col>15</xdr:col>
      <xdr:colOff>533400</xdr:colOff>
      <xdr:row>33</xdr:row>
      <xdr:rowOff>85725</xdr:rowOff>
    </xdr:to>
    <xdr:graphicFrame macro="">
      <xdr:nvGraphicFramePr>
        <xdr:cNvPr id="4" name="Диагра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28575</xdr:colOff>
      <xdr:row>27</xdr:row>
      <xdr:rowOff>66675</xdr:rowOff>
    </xdr:from>
    <xdr:to>
      <xdr:col>23</xdr:col>
      <xdr:colOff>342900</xdr:colOff>
      <xdr:row>33</xdr:row>
      <xdr:rowOff>114299</xdr:rowOff>
    </xdr:to>
    <xdr:graphicFrame macro="">
      <xdr:nvGraphicFramePr>
        <xdr:cNvPr id="5" name="Диагра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123825</xdr:colOff>
          <xdr:row>0</xdr:row>
          <xdr:rowOff>180975</xdr:rowOff>
        </xdr:from>
        <xdr:to>
          <xdr:col>10</xdr:col>
          <xdr:colOff>504825</xdr:colOff>
          <xdr:row>13</xdr:row>
          <xdr:rowOff>9525</xdr:rowOff>
        </xdr:to>
        <xdr:sp macro="" textlink="">
          <xdr:nvSpPr>
            <xdr:cNvPr id="15361" name="Scroll Bar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85725</xdr:colOff>
      <xdr:row>19</xdr:row>
      <xdr:rowOff>0</xdr:rowOff>
    </xdr:from>
    <xdr:to>
      <xdr:col>7</xdr:col>
      <xdr:colOff>207645</xdr:colOff>
      <xdr:row>33</xdr:row>
      <xdr:rowOff>76200</xdr:rowOff>
    </xdr:to>
    <xdr:graphicFrame macro="">
      <xdr:nvGraphicFramePr>
        <xdr:cNvPr id="3" name="Диагра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400049</xdr:colOff>
      <xdr:row>19</xdr:row>
      <xdr:rowOff>9525</xdr:rowOff>
    </xdr:from>
    <xdr:to>
      <xdr:col>15</xdr:col>
      <xdr:colOff>533400</xdr:colOff>
      <xdr:row>33</xdr:row>
      <xdr:rowOff>85725</xdr:rowOff>
    </xdr:to>
    <xdr:graphicFrame macro="">
      <xdr:nvGraphicFramePr>
        <xdr:cNvPr id="4" name="Диагра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28575</xdr:colOff>
      <xdr:row>27</xdr:row>
      <xdr:rowOff>66675</xdr:rowOff>
    </xdr:from>
    <xdr:to>
      <xdr:col>23</xdr:col>
      <xdr:colOff>342900</xdr:colOff>
      <xdr:row>33</xdr:row>
      <xdr:rowOff>114299</xdr:rowOff>
    </xdr:to>
    <xdr:graphicFrame macro="">
      <xdr:nvGraphicFramePr>
        <xdr:cNvPr id="5" name="Диагра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123825</xdr:colOff>
          <xdr:row>0</xdr:row>
          <xdr:rowOff>180975</xdr:rowOff>
        </xdr:from>
        <xdr:to>
          <xdr:col>10</xdr:col>
          <xdr:colOff>504825</xdr:colOff>
          <xdr:row>13</xdr:row>
          <xdr:rowOff>9525</xdr:rowOff>
        </xdr:to>
        <xdr:sp macro="" textlink="">
          <xdr:nvSpPr>
            <xdr:cNvPr id="16385" name="Scroll Bar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85725</xdr:colOff>
      <xdr:row>19</xdr:row>
      <xdr:rowOff>0</xdr:rowOff>
    </xdr:from>
    <xdr:to>
      <xdr:col>7</xdr:col>
      <xdr:colOff>207645</xdr:colOff>
      <xdr:row>33</xdr:row>
      <xdr:rowOff>76200</xdr:rowOff>
    </xdr:to>
    <xdr:graphicFrame macro="">
      <xdr:nvGraphicFramePr>
        <xdr:cNvPr id="3" name="Диагра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400049</xdr:colOff>
      <xdr:row>19</xdr:row>
      <xdr:rowOff>9525</xdr:rowOff>
    </xdr:from>
    <xdr:to>
      <xdr:col>15</xdr:col>
      <xdr:colOff>533400</xdr:colOff>
      <xdr:row>33</xdr:row>
      <xdr:rowOff>85725</xdr:rowOff>
    </xdr:to>
    <xdr:graphicFrame macro="">
      <xdr:nvGraphicFramePr>
        <xdr:cNvPr id="4" name="Диагра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28575</xdr:colOff>
      <xdr:row>27</xdr:row>
      <xdr:rowOff>66675</xdr:rowOff>
    </xdr:from>
    <xdr:to>
      <xdr:col>23</xdr:col>
      <xdr:colOff>342900</xdr:colOff>
      <xdr:row>33</xdr:row>
      <xdr:rowOff>114299</xdr:rowOff>
    </xdr:to>
    <xdr:graphicFrame macro="">
      <xdr:nvGraphicFramePr>
        <xdr:cNvPr id="5" name="Диагра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123825</xdr:colOff>
          <xdr:row>0</xdr:row>
          <xdr:rowOff>180975</xdr:rowOff>
        </xdr:from>
        <xdr:to>
          <xdr:col>10</xdr:col>
          <xdr:colOff>504825</xdr:colOff>
          <xdr:row>13</xdr:row>
          <xdr:rowOff>9525</xdr:rowOff>
        </xdr:to>
        <xdr:sp macro="" textlink="">
          <xdr:nvSpPr>
            <xdr:cNvPr id="17409" name="Scroll Bar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85725</xdr:colOff>
      <xdr:row>19</xdr:row>
      <xdr:rowOff>0</xdr:rowOff>
    </xdr:from>
    <xdr:to>
      <xdr:col>7</xdr:col>
      <xdr:colOff>207645</xdr:colOff>
      <xdr:row>33</xdr:row>
      <xdr:rowOff>76200</xdr:rowOff>
    </xdr:to>
    <xdr:graphicFrame macro="">
      <xdr:nvGraphicFramePr>
        <xdr:cNvPr id="3" name="Диагра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400049</xdr:colOff>
      <xdr:row>19</xdr:row>
      <xdr:rowOff>9525</xdr:rowOff>
    </xdr:from>
    <xdr:to>
      <xdr:col>15</xdr:col>
      <xdr:colOff>533400</xdr:colOff>
      <xdr:row>33</xdr:row>
      <xdr:rowOff>85725</xdr:rowOff>
    </xdr:to>
    <xdr:graphicFrame macro="">
      <xdr:nvGraphicFramePr>
        <xdr:cNvPr id="4" name="Диагра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28575</xdr:colOff>
      <xdr:row>27</xdr:row>
      <xdr:rowOff>66675</xdr:rowOff>
    </xdr:from>
    <xdr:to>
      <xdr:col>23</xdr:col>
      <xdr:colOff>342900</xdr:colOff>
      <xdr:row>33</xdr:row>
      <xdr:rowOff>114299</xdr:rowOff>
    </xdr:to>
    <xdr:graphicFrame macro="">
      <xdr:nvGraphicFramePr>
        <xdr:cNvPr id="5" name="Диагра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123825</xdr:colOff>
          <xdr:row>0</xdr:row>
          <xdr:rowOff>180975</xdr:rowOff>
        </xdr:from>
        <xdr:to>
          <xdr:col>10</xdr:col>
          <xdr:colOff>504825</xdr:colOff>
          <xdr:row>13</xdr:row>
          <xdr:rowOff>9525</xdr:rowOff>
        </xdr:to>
        <xdr:sp macro="" textlink="">
          <xdr:nvSpPr>
            <xdr:cNvPr id="18433" name="Scroll Bar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85725</xdr:colOff>
      <xdr:row>19</xdr:row>
      <xdr:rowOff>0</xdr:rowOff>
    </xdr:from>
    <xdr:to>
      <xdr:col>7</xdr:col>
      <xdr:colOff>207645</xdr:colOff>
      <xdr:row>33</xdr:row>
      <xdr:rowOff>76200</xdr:rowOff>
    </xdr:to>
    <xdr:graphicFrame macro="">
      <xdr:nvGraphicFramePr>
        <xdr:cNvPr id="3" name="Диагра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400049</xdr:colOff>
      <xdr:row>19</xdr:row>
      <xdr:rowOff>9525</xdr:rowOff>
    </xdr:from>
    <xdr:to>
      <xdr:col>15</xdr:col>
      <xdr:colOff>533400</xdr:colOff>
      <xdr:row>33</xdr:row>
      <xdr:rowOff>85725</xdr:rowOff>
    </xdr:to>
    <xdr:graphicFrame macro="">
      <xdr:nvGraphicFramePr>
        <xdr:cNvPr id="4" name="Диагра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28575</xdr:colOff>
      <xdr:row>27</xdr:row>
      <xdr:rowOff>66675</xdr:rowOff>
    </xdr:from>
    <xdr:to>
      <xdr:col>23</xdr:col>
      <xdr:colOff>342900</xdr:colOff>
      <xdr:row>33</xdr:row>
      <xdr:rowOff>114299</xdr:rowOff>
    </xdr:to>
    <xdr:graphicFrame macro="">
      <xdr:nvGraphicFramePr>
        <xdr:cNvPr id="5" name="Диагра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171450</xdr:rowOff>
    </xdr:from>
    <xdr:to>
      <xdr:col>16</xdr:col>
      <xdr:colOff>342900</xdr:colOff>
      <xdr:row>24</xdr:row>
      <xdr:rowOff>152400</xdr:rowOff>
    </xdr:to>
    <xdr:graphicFrame macro="">
      <xdr:nvGraphicFramePr>
        <xdr:cNvPr id="3" name="Диагра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323850</xdr:colOff>
      <xdr:row>20</xdr:row>
      <xdr:rowOff>171450</xdr:rowOff>
    </xdr:from>
    <xdr:to>
      <xdr:col>15</xdr:col>
      <xdr:colOff>485775</xdr:colOff>
      <xdr:row>22</xdr:row>
      <xdr:rowOff>76200</xdr:rowOff>
    </xdr:to>
    <xdr:sp macro="" textlink="">
      <xdr:nvSpPr>
        <xdr:cNvPr id="4" name="Текстово поле 3"/>
        <xdr:cNvSpPr txBox="1"/>
      </xdr:nvSpPr>
      <xdr:spPr>
        <a:xfrm>
          <a:off x="8858250" y="3981450"/>
          <a:ext cx="771525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0070C0"/>
              </a:solidFill>
            </a:rPr>
            <a:t>Cases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600076</xdr:colOff>
      <xdr:row>1</xdr:row>
      <xdr:rowOff>9526</xdr:rowOff>
    </xdr:from>
    <xdr:to>
      <xdr:col>14</xdr:col>
      <xdr:colOff>266700</xdr:colOff>
      <xdr:row>22</xdr:row>
      <xdr:rowOff>180976</xdr:rowOff>
    </xdr:to>
    <xdr:graphicFrame macro="">
      <xdr:nvGraphicFramePr>
        <xdr:cNvPr id="2" name="Ди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0.82072</cdr:x>
      <cdr:y>0.7099</cdr:y>
    </cdr:from>
    <cdr:to>
      <cdr:x>0.93018</cdr:x>
      <cdr:y>0.77266</cdr:y>
    </cdr:to>
    <cdr:sp macro="" textlink="">
      <cdr:nvSpPr>
        <cdr:cNvPr id="2" name="Текстово поле 3"/>
        <cdr:cNvSpPr txBox="1"/>
      </cdr:nvSpPr>
      <cdr:spPr>
        <a:xfrm xmlns:a="http://schemas.openxmlformats.org/drawingml/2006/main">
          <a:off x="5784850" y="3232150"/>
          <a:ext cx="771525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rgbClr val="C00000"/>
              </a:solidFill>
            </a:rPr>
            <a:t>CasesF</a:t>
          </a:r>
        </a:p>
      </cdr:txBody>
    </cdr:sp>
  </cdr:relSizeAnchor>
  <cdr:relSizeAnchor xmlns:cdr="http://schemas.openxmlformats.org/drawingml/2006/chartDrawing">
    <cdr:from>
      <cdr:x>0.82207</cdr:x>
      <cdr:y>0.5802</cdr:y>
    </cdr:from>
    <cdr:to>
      <cdr:x>0.93153</cdr:x>
      <cdr:y>0.64296</cdr:y>
    </cdr:to>
    <cdr:sp macro="" textlink="">
      <cdr:nvSpPr>
        <cdr:cNvPr id="3" name="Текстово поле 3"/>
        <cdr:cNvSpPr txBox="1"/>
      </cdr:nvSpPr>
      <cdr:spPr>
        <a:xfrm xmlns:a="http://schemas.openxmlformats.org/drawingml/2006/main">
          <a:off x="5794375" y="2641600"/>
          <a:ext cx="771525" cy="2857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rgbClr val="92D050"/>
              </a:solidFill>
            </a:rPr>
            <a:t>CasesM</a:t>
          </a:r>
        </a:p>
      </cdr:txBody>
    </cdr:sp>
  </cdr:relSizeAnchor>
  <cdr:relSizeAnchor xmlns:cdr="http://schemas.openxmlformats.org/drawingml/2006/chartDrawing">
    <cdr:from>
      <cdr:x>0.82342</cdr:x>
      <cdr:y>0.45258</cdr:y>
    </cdr:from>
    <cdr:to>
      <cdr:x>0.93288</cdr:x>
      <cdr:y>0.51534</cdr:y>
    </cdr:to>
    <cdr:sp macro="" textlink="">
      <cdr:nvSpPr>
        <cdr:cNvPr id="5" name="Текстово поле 3"/>
        <cdr:cNvSpPr txBox="1"/>
      </cdr:nvSpPr>
      <cdr:spPr>
        <a:xfrm xmlns:a="http://schemas.openxmlformats.org/drawingml/2006/main">
          <a:off x="5803900" y="2060575"/>
          <a:ext cx="771525" cy="2857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rgbClr val="7030A0"/>
              </a:solidFill>
            </a:rPr>
            <a:t>Deaths</a:t>
          </a:r>
        </a:p>
      </cdr:txBody>
    </cdr:sp>
  </cdr:relSizeAnchor>
  <cdr:relSizeAnchor xmlns:cdr="http://schemas.openxmlformats.org/drawingml/2006/chartDrawing">
    <cdr:from>
      <cdr:x>0.81937</cdr:x>
      <cdr:y>0.32497</cdr:y>
    </cdr:from>
    <cdr:to>
      <cdr:x>0.93514</cdr:x>
      <cdr:y>0.38773</cdr:y>
    </cdr:to>
    <cdr:sp macro="" textlink="">
      <cdr:nvSpPr>
        <cdr:cNvPr id="6" name="Текстово поле 3"/>
        <cdr:cNvSpPr txBox="1"/>
      </cdr:nvSpPr>
      <cdr:spPr>
        <a:xfrm xmlns:a="http://schemas.openxmlformats.org/drawingml/2006/main">
          <a:off x="5775325" y="1479550"/>
          <a:ext cx="815975" cy="2857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accent5">
                  <a:lumMod val="50000"/>
                </a:schemeClr>
              </a:solidFill>
            </a:rPr>
            <a:t>DeathsF</a:t>
          </a:r>
        </a:p>
      </cdr:txBody>
    </cdr:sp>
  </cdr:relSizeAnchor>
  <cdr:relSizeAnchor xmlns:cdr="http://schemas.openxmlformats.org/drawingml/2006/chartDrawing">
    <cdr:from>
      <cdr:x>0.81667</cdr:x>
      <cdr:y>0.19317</cdr:y>
    </cdr:from>
    <cdr:to>
      <cdr:x>0.93919</cdr:x>
      <cdr:y>0.25593</cdr:y>
    </cdr:to>
    <cdr:sp macro="" textlink="">
      <cdr:nvSpPr>
        <cdr:cNvPr id="7" name="Текстово поле 3"/>
        <cdr:cNvSpPr txBox="1"/>
      </cdr:nvSpPr>
      <cdr:spPr>
        <a:xfrm xmlns:a="http://schemas.openxmlformats.org/drawingml/2006/main">
          <a:off x="5756275" y="879475"/>
          <a:ext cx="863600" cy="2857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accent6">
                  <a:lumMod val="75000"/>
                </a:schemeClr>
              </a:solidFill>
            </a:rPr>
            <a:t>DeathsM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0</xdr:row>
      <xdr:rowOff>180974</xdr:rowOff>
    </xdr:from>
    <xdr:to>
      <xdr:col>16</xdr:col>
      <xdr:colOff>295274</xdr:colOff>
      <xdr:row>24</xdr:row>
      <xdr:rowOff>152399</xdr:rowOff>
    </xdr:to>
    <xdr:graphicFrame macro="">
      <xdr:nvGraphicFramePr>
        <xdr:cNvPr id="2" name="Ди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0.83175</cdr:x>
      <cdr:y>0.75961</cdr:y>
    </cdr:from>
    <cdr:to>
      <cdr:x>0.94195</cdr:x>
      <cdr:y>0.8225</cdr:y>
    </cdr:to>
    <cdr:sp macro="" textlink="">
      <cdr:nvSpPr>
        <cdr:cNvPr id="2" name="Текстово поле 3"/>
        <cdr:cNvSpPr txBox="1"/>
      </cdr:nvSpPr>
      <cdr:spPr>
        <a:xfrm xmlns:a="http://schemas.openxmlformats.org/drawingml/2006/main">
          <a:off x="5822959" y="3451234"/>
          <a:ext cx="771496" cy="2857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bg-BG" sz="1400" b="1">
              <a:solidFill>
                <a:srgbClr val="0070C0"/>
              </a:solidFill>
            </a:rPr>
            <a:t>Общо</a:t>
          </a:r>
          <a:endParaRPr lang="en-US" sz="1400" b="1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0.83311</cdr:x>
      <cdr:y>0.47659</cdr:y>
    </cdr:from>
    <cdr:to>
      <cdr:x>0.94331</cdr:x>
      <cdr:y>0.53948</cdr:y>
    </cdr:to>
    <cdr:sp macro="" textlink="">
      <cdr:nvSpPr>
        <cdr:cNvPr id="3" name="Текстово поле 3"/>
        <cdr:cNvSpPr txBox="1"/>
      </cdr:nvSpPr>
      <cdr:spPr>
        <a:xfrm xmlns:a="http://schemas.openxmlformats.org/drawingml/2006/main">
          <a:off x="5832475" y="2165350"/>
          <a:ext cx="771529" cy="2857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bg-BG" sz="1400" b="1">
              <a:solidFill>
                <a:srgbClr val="C00000"/>
              </a:solidFill>
            </a:rPr>
            <a:t>Жени</a:t>
          </a:r>
          <a:endParaRPr lang="en-US" sz="1400" b="1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0.83175</cdr:x>
      <cdr:y>0.20196</cdr:y>
    </cdr:from>
    <cdr:to>
      <cdr:x>0.94195</cdr:x>
      <cdr:y>0.26485</cdr:y>
    </cdr:to>
    <cdr:sp macro="" textlink="">
      <cdr:nvSpPr>
        <cdr:cNvPr id="5" name="Текстово поле 3"/>
        <cdr:cNvSpPr txBox="1"/>
      </cdr:nvSpPr>
      <cdr:spPr>
        <a:xfrm xmlns:a="http://schemas.openxmlformats.org/drawingml/2006/main">
          <a:off x="5822950" y="917575"/>
          <a:ext cx="771529" cy="2857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bg-BG" sz="1400" b="1">
              <a:solidFill>
                <a:srgbClr val="92D050"/>
              </a:solidFill>
            </a:rPr>
            <a:t>Мъже</a:t>
          </a:r>
          <a:endParaRPr lang="en-US" sz="1400" b="1">
            <a:solidFill>
              <a:srgbClr val="92D050"/>
            </a:solidFill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9524</xdr:rowOff>
    </xdr:from>
    <xdr:to>
      <xdr:col>16</xdr:col>
      <xdr:colOff>342900</xdr:colOff>
      <xdr:row>24</xdr:row>
      <xdr:rowOff>133349</xdr:rowOff>
    </xdr:to>
    <xdr:graphicFrame macro="">
      <xdr:nvGraphicFramePr>
        <xdr:cNvPr id="2" name="Ди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0.82613</cdr:x>
      <cdr:y>0.48485</cdr:y>
    </cdr:from>
    <cdr:to>
      <cdr:x>0.93558</cdr:x>
      <cdr:y>0.54827</cdr:y>
    </cdr:to>
    <cdr:sp macro="" textlink="">
      <cdr:nvSpPr>
        <cdr:cNvPr id="2" name="Текстово поле 3"/>
        <cdr:cNvSpPr txBox="1"/>
      </cdr:nvSpPr>
      <cdr:spPr>
        <a:xfrm xmlns:a="http://schemas.openxmlformats.org/drawingml/2006/main">
          <a:off x="5822950" y="2184400"/>
          <a:ext cx="771496" cy="2857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bg-BG" sz="1400" b="1">
              <a:solidFill>
                <a:srgbClr val="0070C0"/>
              </a:solidFill>
            </a:rPr>
            <a:t>Общо</a:t>
          </a:r>
          <a:endParaRPr lang="en-US" sz="1400" b="1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0.82883</cdr:x>
      <cdr:y>0.36646</cdr:y>
    </cdr:from>
    <cdr:to>
      <cdr:x>0.93829</cdr:x>
      <cdr:y>0.42988</cdr:y>
    </cdr:to>
    <cdr:sp macro="" textlink="">
      <cdr:nvSpPr>
        <cdr:cNvPr id="3" name="Текстово поле 3"/>
        <cdr:cNvSpPr txBox="1"/>
      </cdr:nvSpPr>
      <cdr:spPr>
        <a:xfrm xmlns:a="http://schemas.openxmlformats.org/drawingml/2006/main">
          <a:off x="5842000" y="1651000"/>
          <a:ext cx="771529" cy="2857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bg-BG" sz="1400" b="1">
              <a:solidFill>
                <a:srgbClr val="C00000"/>
              </a:solidFill>
            </a:rPr>
            <a:t>Жени</a:t>
          </a:r>
          <a:endParaRPr lang="en-US" sz="1400" b="1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0.82883</cdr:x>
      <cdr:y>0.25018</cdr:y>
    </cdr:from>
    <cdr:to>
      <cdr:x>0.93829</cdr:x>
      <cdr:y>0.3136</cdr:y>
    </cdr:to>
    <cdr:sp macro="" textlink="">
      <cdr:nvSpPr>
        <cdr:cNvPr id="4" name="Текстово поле 3"/>
        <cdr:cNvSpPr txBox="1"/>
      </cdr:nvSpPr>
      <cdr:spPr>
        <a:xfrm xmlns:a="http://schemas.openxmlformats.org/drawingml/2006/main">
          <a:off x="5842000" y="1127125"/>
          <a:ext cx="771529" cy="2857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bg-BG" sz="1400" b="1">
              <a:solidFill>
                <a:srgbClr val="92D050"/>
              </a:solidFill>
            </a:rPr>
            <a:t>Мъже</a:t>
          </a:r>
          <a:endParaRPr lang="en-US" sz="1400" b="1">
            <a:solidFill>
              <a:srgbClr val="92D050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180974</xdr:rowOff>
    </xdr:from>
    <xdr:to>
      <xdr:col>13</xdr:col>
      <xdr:colOff>9525</xdr:colOff>
      <xdr:row>20</xdr:row>
      <xdr:rowOff>190499</xdr:rowOff>
    </xdr:to>
    <xdr:graphicFrame macro="">
      <xdr:nvGraphicFramePr>
        <xdr:cNvPr id="2" name="Ди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9524</xdr:rowOff>
    </xdr:from>
    <xdr:to>
      <xdr:col>12</xdr:col>
      <xdr:colOff>590550</xdr:colOff>
      <xdr:row>20</xdr:row>
      <xdr:rowOff>133349</xdr:rowOff>
    </xdr:to>
    <xdr:graphicFrame macro="">
      <xdr:nvGraphicFramePr>
        <xdr:cNvPr id="3" name="Диагра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190499</xdr:rowOff>
    </xdr:from>
    <xdr:to>
      <xdr:col>11</xdr:col>
      <xdr:colOff>600075</xdr:colOff>
      <xdr:row>19</xdr:row>
      <xdr:rowOff>180974</xdr:rowOff>
    </xdr:to>
    <xdr:graphicFrame macro="">
      <xdr:nvGraphicFramePr>
        <xdr:cNvPr id="3" name="Диагра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0</xdr:row>
      <xdr:rowOff>190499</xdr:rowOff>
    </xdr:from>
    <xdr:to>
      <xdr:col>18</xdr:col>
      <xdr:colOff>0</xdr:colOff>
      <xdr:row>16</xdr:row>
      <xdr:rowOff>180974</xdr:rowOff>
    </xdr:to>
    <xdr:graphicFrame macro="">
      <xdr:nvGraphicFramePr>
        <xdr:cNvPr id="3" name="Диагра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32</xdr:row>
      <xdr:rowOff>0</xdr:rowOff>
    </xdr:from>
    <xdr:to>
      <xdr:col>11</xdr:col>
      <xdr:colOff>0</xdr:colOff>
      <xdr:row>49</xdr:row>
      <xdr:rowOff>0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0.1184</cdr:x>
      <cdr:y>0.87774</cdr:y>
    </cdr:from>
    <cdr:to>
      <cdr:x>1</cdr:x>
      <cdr:y>1</cdr:y>
    </cdr:to>
    <cdr:sp macro="" textlink="">
      <cdr:nvSpPr>
        <cdr:cNvPr id="2" name="Текстово поле 1"/>
        <cdr:cNvSpPr txBox="1"/>
      </cdr:nvSpPr>
      <cdr:spPr>
        <a:xfrm xmlns:a="http://schemas.openxmlformats.org/drawingml/2006/main">
          <a:off x="619126" y="2667001"/>
          <a:ext cx="4610100" cy="3714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0.1184</cdr:x>
      <cdr:y>0.87461</cdr:y>
    </cdr:from>
    <cdr:to>
      <cdr:x>0.93443</cdr:x>
      <cdr:y>1</cdr:y>
    </cdr:to>
    <cdr:sp macro="" textlink="">
      <cdr:nvSpPr>
        <cdr:cNvPr id="3" name="Текстово поле 2"/>
        <cdr:cNvSpPr txBox="1"/>
      </cdr:nvSpPr>
      <cdr:spPr>
        <a:xfrm xmlns:a="http://schemas.openxmlformats.org/drawingml/2006/main">
          <a:off x="619126" y="2857501"/>
          <a:ext cx="42672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180974</xdr:rowOff>
    </xdr:from>
    <xdr:to>
      <xdr:col>15</xdr:col>
      <xdr:colOff>590550</xdr:colOff>
      <xdr:row>24</xdr:row>
      <xdr:rowOff>0</xdr:rowOff>
    </xdr:to>
    <xdr:graphicFrame macro="">
      <xdr:nvGraphicFramePr>
        <xdr:cNvPr id="4" name="Диагра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180974</xdr:rowOff>
    </xdr:from>
    <xdr:to>
      <xdr:col>15</xdr:col>
      <xdr:colOff>590550</xdr:colOff>
      <xdr:row>24</xdr:row>
      <xdr:rowOff>0</xdr:rowOff>
    </xdr:to>
    <xdr:graphicFrame macro="">
      <xdr:nvGraphicFramePr>
        <xdr:cNvPr id="2" name="Диагра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a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w"/>
      <sheetName val="30m"/>
      <sheetName val="30_"/>
      <sheetName val="20m"/>
      <sheetName val="20w"/>
      <sheetName val="0"/>
      <sheetName val="00"/>
      <sheetName val="1"/>
      <sheetName val="20"/>
      <sheetName val="21"/>
      <sheetName val="30"/>
      <sheetName val="2"/>
      <sheetName val="3"/>
      <sheetName val="4"/>
      <sheetName val="5"/>
      <sheetName val="6"/>
      <sheetName val="11"/>
      <sheetName val="12"/>
      <sheetName val="13"/>
      <sheetName val="14"/>
      <sheetName val="15"/>
      <sheetName val="16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1">
          <cell r="H21" t="str">
            <v>[0;10)</v>
          </cell>
        </row>
        <row r="22">
          <cell r="H22" t="str">
            <v>[10;20)</v>
          </cell>
        </row>
        <row r="23">
          <cell r="H23" t="str">
            <v>[20;30)</v>
          </cell>
        </row>
        <row r="24">
          <cell r="H24" t="str">
            <v>[30;40)</v>
          </cell>
        </row>
        <row r="25">
          <cell r="H25" t="str">
            <v>[40;50)</v>
          </cell>
        </row>
        <row r="26">
          <cell r="H26" t="str">
            <v>[50;60)</v>
          </cell>
        </row>
        <row r="27">
          <cell r="H27" t="str">
            <v>[60;70)</v>
          </cell>
        </row>
        <row r="28">
          <cell r="H28" t="str">
            <v>[70;80)</v>
          </cell>
        </row>
        <row r="29">
          <cell r="H29" t="str">
            <v>[80;90)</v>
          </cell>
        </row>
        <row r="30">
          <cell r="H30" t="str">
            <v>[90;100)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g.wikipedia.org/wiki/%D0%9F%D0%BE%D0%B4%D1%80%D0%B0%D0%B2%D1%81%D0%BA%D0%B8_%D1%80%D0%B5%D0%B3%D0%B8%D0%BE%D0%BD_(%D0%A1%D0%BB%D0%BE%D0%B2%D0%B5%D0%BD%D0%B8%D1%8F)" TargetMode="External"/><Relationship Id="rId13" Type="http://schemas.openxmlformats.org/officeDocument/2006/relationships/hyperlink" Target="https://bg.wikipedia.org/wiki/%D0%9D%D0%BE%D0%B2%D0%B0_%D0%93%D0%BE%D1%80%D0%B8%D1%86%D0%B0" TargetMode="External"/><Relationship Id="rId18" Type="http://schemas.openxmlformats.org/officeDocument/2006/relationships/hyperlink" Target="https://bg.wikipedia.org/wiki/%D0%9B%D1%8E%D0%B1%D0%BB%D1%8F%D0%BD%D0%B0" TargetMode="External"/><Relationship Id="rId3" Type="http://schemas.openxmlformats.org/officeDocument/2006/relationships/hyperlink" Target="https://bg.wikipedia.org/wiki/%D0%AE%D0%B3%D0%BE%D0%B8%D0%B7%D1%82%D0%BE%D1%87%D0%BD%D0%B0_%D0%A1%D0%BB%D0%BE%D0%B2%D0%B5%D0%BD%D0%B8%D1%8F" TargetMode="External"/><Relationship Id="rId21" Type="http://schemas.openxmlformats.org/officeDocument/2006/relationships/hyperlink" Target="https://bg.wikipedia.org/wiki/%D0%9A%D1%80%D1%8A%D1%88%D0%BA%D0%BE" TargetMode="External"/><Relationship Id="rId7" Type="http://schemas.openxmlformats.org/officeDocument/2006/relationships/hyperlink" Target="https://bg.wikipedia.org/wiki/%D0%A1%D1%80%D0%B5%D0%B4%D0%BD%D0%B0_%D0%A1%D0%BB%D0%BE%D0%B2%D0%B5%D0%BD%D0%B8%D1%8F" TargetMode="External"/><Relationship Id="rId12" Type="http://schemas.openxmlformats.org/officeDocument/2006/relationships/hyperlink" Target="https://bg.wikipedia.org/wiki/%D0%97%D0%B0%D1%81%D0%B0%D0%B2%D1%81%D0%BA%D0%B8_%D1%80%D0%B5%D0%B3%D0%B8%D0%BE%D0%BD_(%D0%A1%D0%BB%D0%BE%D0%B2%D0%B5%D0%BD%D0%B8%D1%8F)" TargetMode="External"/><Relationship Id="rId17" Type="http://schemas.openxmlformats.org/officeDocument/2006/relationships/hyperlink" Target="https://bg.wikipedia.org/wiki/%D0%9A%D0%BE%D0%BF%D0%B5%D1%80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https://bg.wikipedia.org/wiki/%D0%93%D0%BE%D1%80%D0%B5%D0%BD%D1%81%D0%BA%D0%B8_%D1%80%D0%B5%D0%B3%D0%B8%D0%BE%D0%BD_(%D0%A1%D0%BB%D0%BE%D0%B2%D0%B5%D0%BD%D0%B8%D1%8F)" TargetMode="External"/><Relationship Id="rId16" Type="http://schemas.openxmlformats.org/officeDocument/2006/relationships/hyperlink" Target="https://bg.wikipedia.org/wiki/%D0%9F%D0%BE%D1%81%D1%82%D0%BE%D0%B9%D0%BD%D0%B0" TargetMode="External"/><Relationship Id="rId20" Type="http://schemas.openxmlformats.org/officeDocument/2006/relationships/hyperlink" Target="https://bg.wikipedia.org/wiki/%D0%A6%D0%B5%D0%BB%D0%B5_(%D0%A1%D0%BB%D0%BE%D0%B2%D0%B5%D0%BD%D0%B8%D1%8F)" TargetMode="External"/><Relationship Id="rId1" Type="http://schemas.openxmlformats.org/officeDocument/2006/relationships/hyperlink" Target="https://bg.wikipedia.org/wiki/%D0%93%D0%BE%D1%80%D0%B8%D1%86%D0%B8%D1%8F_(%D0%A1%D0%BB%D0%BE%D0%B2%D0%B5%D0%BD%D0%B8%D1%8F)" TargetMode="External"/><Relationship Id="rId6" Type="http://schemas.openxmlformats.org/officeDocument/2006/relationships/hyperlink" Target="https://bg.wikipedia.org/wiki/%D0%9E%D0%B1%D0%B0%D0%BB%D0%BD%D0%BE-%D0%BA%D1%80%D0%B0%D1%88%D0%BA%D0%B8_%D1%80%D0%B5%D0%B3%D0%B8%D0%BE%D0%BD_(%D0%A1%D0%BB%D0%BE%D0%B2%D0%B5%D0%BD%D0%B8%D1%8F)" TargetMode="External"/><Relationship Id="rId11" Type="http://schemas.openxmlformats.org/officeDocument/2006/relationships/hyperlink" Target="https://bg.wikipedia.org/wiki/%D0%A1%D0%BF%D0%BE%D0%B4%D0%BD%D0%B5%D0%BF%D0%BE%D1%81%D0%B0%D0%B2%D1%81%D0%BA%D0%B8_%D1%80%D0%B5%D0%B3%D0%B8%D0%BE%D0%BD_(%D0%A1%D0%BB%D0%BE%D0%B2%D0%B5%D0%BD%D0%B8%D1%8F)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bg.wikipedia.org/wiki/%D0%9D%D0%BE%D1%82%D1%80%D0%B0%D0%BD%D1%81%D0%BA%D0%BE-%D0%BA%D1%80%D0%B0%D1%88%D0%BA%D0%B8_%D1%80%D0%B5%D0%B3%D0%B8%D0%BE%D0%BD_(%D0%A1%D0%BB%D0%BE%D0%B2%D0%B5%D0%BD%D0%B8%D1%8F)" TargetMode="External"/><Relationship Id="rId15" Type="http://schemas.openxmlformats.org/officeDocument/2006/relationships/hyperlink" Target="https://bg.wikipedia.org/wiki/%D0%A1%D0%BB%D0%BE%D0%B2%D0%B5%D0%BD_%D0%93%D1%80%D0%B0%D0%B4%D0%B5%D1%86" TargetMode="External"/><Relationship Id="rId23" Type="http://schemas.openxmlformats.org/officeDocument/2006/relationships/hyperlink" Target="https://bg.wikipedia.org/wiki/%D0%9C%D1%83%D1%80%D1%81%D0%BA%D0%B0_%D0%A1%D0%BE%D0%B1%D0%BE%D1%82%D0%B0" TargetMode="External"/><Relationship Id="rId10" Type="http://schemas.openxmlformats.org/officeDocument/2006/relationships/hyperlink" Target="https://bg.wikipedia.org/wiki/%D0%A1%D0%B0%D0%B2%D0%B8%D0%BD%D1%81%D0%BA%D0%B8_%D1%80%D0%B5%D0%B3%D0%B8%D0%BE%D0%BD_(%D0%A1%D0%BB%D0%BE%D0%B2%D0%B5%D0%BD%D0%B8%D1%8F)" TargetMode="External"/><Relationship Id="rId19" Type="http://schemas.openxmlformats.org/officeDocument/2006/relationships/hyperlink" Target="https://bg.wikipedia.org/wiki/%D0%9C%D0%B0%D1%80%D0%B8%D0%B1%D0%BE%D1%80" TargetMode="External"/><Relationship Id="rId4" Type="http://schemas.openxmlformats.org/officeDocument/2006/relationships/hyperlink" Target="https://bg.wikipedia.org/wiki/%D0%9A%D0%BE%D1%80%D0%BE%D1%88%D0%BA%D0%B8_%D1%80%D0%B5%D0%B3%D0%B8%D0%BE%D0%BD" TargetMode="External"/><Relationship Id="rId9" Type="http://schemas.openxmlformats.org/officeDocument/2006/relationships/hyperlink" Target="https://bg.wikipedia.org/wiki/%D0%9F%D0%BE%D0%BC%D1%83%D1%80%D1%81%D0%BA%D0%B8_%D1%80%D0%B5%D0%B3%D0%B8%D0%BE%D0%BD_(%D0%A1%D0%BB%D0%BE%D0%B2%D0%B5%D0%BD%D0%B8%D1%8F)" TargetMode="External"/><Relationship Id="rId14" Type="http://schemas.openxmlformats.org/officeDocument/2006/relationships/hyperlink" Target="https://bg.wikipedia.org/wiki/%D0%9D%D0%BE%D0%B2%D0%BE_%D0%BC%D0%B5%D1%81%D1%82%D0%BE" TargetMode="External"/><Relationship Id="rId22" Type="http://schemas.openxmlformats.org/officeDocument/2006/relationships/hyperlink" Target="https://bg.wikipedia.org/wiki/%D0%A2%D1%80%D1%8A%D0%B1%D0%B2%D0%BE%D0%BB%D0%B5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bg.wikipedia.org/wiki/%D0%9F%D0%BE%D0%B4%D1%80%D0%B0%D0%B2%D1%81%D0%BA%D0%B8_%D1%80%D0%B5%D0%B3%D0%B8%D0%BE%D0%BD_(%D0%A1%D0%BB%D0%BE%D0%B2%D0%B5%D0%BD%D0%B8%D1%8F)" TargetMode="External"/><Relationship Id="rId13" Type="http://schemas.openxmlformats.org/officeDocument/2006/relationships/drawing" Target="../drawings/drawing10.xml"/><Relationship Id="rId3" Type="http://schemas.openxmlformats.org/officeDocument/2006/relationships/hyperlink" Target="https://bg.wikipedia.org/wiki/%D0%AE%D0%B3%D0%BE%D0%B8%D0%B7%D1%82%D0%BE%D1%87%D0%BD%D0%B0_%D0%A1%D0%BB%D0%BE%D0%B2%D0%B5%D0%BD%D0%B8%D1%8F" TargetMode="External"/><Relationship Id="rId7" Type="http://schemas.openxmlformats.org/officeDocument/2006/relationships/hyperlink" Target="https://bg.wikipedia.org/wiki/%D0%A1%D1%80%D0%B5%D0%B4%D0%BD%D0%B0_%D0%A1%D0%BB%D0%BE%D0%B2%D0%B5%D0%BD%D0%B8%D1%8F" TargetMode="External"/><Relationship Id="rId12" Type="http://schemas.openxmlformats.org/officeDocument/2006/relationships/hyperlink" Target="https://bg.wikipedia.org/wiki/%D0%97%D0%B0%D1%81%D0%B0%D0%B2%D1%81%D0%BA%D0%B8_%D1%80%D0%B5%D0%B3%D0%B8%D0%BE%D0%BD_(%D0%A1%D0%BB%D0%BE%D0%B2%D0%B5%D0%BD%D0%B8%D1%8F)" TargetMode="External"/><Relationship Id="rId2" Type="http://schemas.openxmlformats.org/officeDocument/2006/relationships/hyperlink" Target="https://bg.wikipedia.org/wiki/%D0%93%D0%BE%D1%80%D0%B5%D0%BD%D1%81%D0%BA%D0%B8_%D1%80%D0%B5%D0%B3%D0%B8%D0%BE%D0%BD_(%D0%A1%D0%BB%D0%BE%D0%B2%D0%B5%D0%BD%D0%B8%D1%8F)" TargetMode="External"/><Relationship Id="rId1" Type="http://schemas.openxmlformats.org/officeDocument/2006/relationships/hyperlink" Target="https://bg.wikipedia.org/wiki/%D0%93%D0%BE%D1%80%D0%B8%D1%86%D0%B8%D1%8F_(%D0%A1%D0%BB%D0%BE%D0%B2%D0%B5%D0%BD%D0%B8%D1%8F)" TargetMode="External"/><Relationship Id="rId6" Type="http://schemas.openxmlformats.org/officeDocument/2006/relationships/hyperlink" Target="https://bg.wikipedia.org/wiki/%D0%9E%D0%B1%D0%B0%D0%BB%D0%BD%D0%BE-%D0%BA%D1%80%D0%B0%D1%88%D0%BA%D0%B8_%D1%80%D0%B5%D0%B3%D0%B8%D0%BE%D0%BD_(%D0%A1%D0%BB%D0%BE%D0%B2%D0%B5%D0%BD%D0%B8%D1%8F)" TargetMode="External"/><Relationship Id="rId11" Type="http://schemas.openxmlformats.org/officeDocument/2006/relationships/hyperlink" Target="https://bg.wikipedia.org/wiki/%D0%A1%D0%BF%D0%BE%D0%B4%D0%BD%D0%B5%D0%BF%D0%BE%D1%81%D0%B0%D0%B2%D1%81%D0%BA%D0%B8_%D1%80%D0%B5%D0%B3%D0%B8%D0%BE%D0%BD_(%D0%A1%D0%BB%D0%BE%D0%B2%D0%B5%D0%BD%D0%B8%D1%8F)" TargetMode="External"/><Relationship Id="rId5" Type="http://schemas.openxmlformats.org/officeDocument/2006/relationships/hyperlink" Target="https://bg.wikipedia.org/wiki/%D0%9D%D0%BE%D1%82%D1%80%D0%B0%D0%BD%D1%81%D0%BA%D0%BE-%D0%BA%D1%80%D0%B0%D1%88%D0%BA%D0%B8_%D1%80%D0%B5%D0%B3%D0%B8%D0%BE%D0%BD_(%D0%A1%D0%BB%D0%BE%D0%B2%D0%B5%D0%BD%D0%B8%D1%8F)" TargetMode="External"/><Relationship Id="rId10" Type="http://schemas.openxmlformats.org/officeDocument/2006/relationships/hyperlink" Target="https://bg.wikipedia.org/wiki/%D0%A1%D0%B0%D0%B2%D0%B8%D0%BD%D1%81%D0%BA%D0%B8_%D1%80%D0%B5%D0%B3%D0%B8%D0%BE%D0%BD_(%D0%A1%D0%BB%D0%BE%D0%B2%D0%B5%D0%BD%D0%B8%D1%8F)" TargetMode="External"/><Relationship Id="rId4" Type="http://schemas.openxmlformats.org/officeDocument/2006/relationships/hyperlink" Target="https://bg.wikipedia.org/wiki/%D0%9A%D0%BE%D1%80%D0%BE%D1%88%D0%BA%D0%B8_%D1%80%D0%B5%D0%B3%D0%B8%D0%BE%D0%BD" TargetMode="External"/><Relationship Id="rId9" Type="http://schemas.openxmlformats.org/officeDocument/2006/relationships/hyperlink" Target="https://bg.wikipedia.org/wiki/%D0%9F%D0%BE%D0%BC%D1%83%D1%80%D1%81%D0%BA%D0%B8_%D1%80%D0%B5%D0%B3%D0%B8%D0%BE%D0%BD_(%D0%A1%D0%BB%D0%BE%D0%B2%D0%B5%D0%BD%D0%B8%D1%8F)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bg.wikipedia.org/wiki/%D0%9F%D0%BE%D0%B4%D1%80%D0%B0%D0%B2%D1%81%D0%BA%D0%B8_%D1%80%D0%B5%D0%B3%D0%B8%D0%BE%D0%BD_(%D0%A1%D0%BB%D0%BE%D0%B2%D0%B5%D0%BD%D0%B8%D1%8F)" TargetMode="External"/><Relationship Id="rId13" Type="http://schemas.openxmlformats.org/officeDocument/2006/relationships/drawing" Target="../drawings/drawing11.xml"/><Relationship Id="rId3" Type="http://schemas.openxmlformats.org/officeDocument/2006/relationships/hyperlink" Target="https://bg.wikipedia.org/wiki/%D0%AE%D0%B3%D0%BE%D0%B8%D0%B7%D1%82%D0%BE%D1%87%D0%BD%D0%B0_%D0%A1%D0%BB%D0%BE%D0%B2%D0%B5%D0%BD%D0%B8%D1%8F" TargetMode="External"/><Relationship Id="rId7" Type="http://schemas.openxmlformats.org/officeDocument/2006/relationships/hyperlink" Target="https://bg.wikipedia.org/wiki/%D0%A1%D1%80%D0%B5%D0%B4%D0%BD%D0%B0_%D0%A1%D0%BB%D0%BE%D0%B2%D0%B5%D0%BD%D0%B8%D1%8F" TargetMode="External"/><Relationship Id="rId12" Type="http://schemas.openxmlformats.org/officeDocument/2006/relationships/hyperlink" Target="https://bg.wikipedia.org/wiki/%D0%97%D0%B0%D1%81%D0%B0%D0%B2%D1%81%D0%BA%D0%B8_%D1%80%D0%B5%D0%B3%D0%B8%D0%BE%D0%BD_(%D0%A1%D0%BB%D0%BE%D0%B2%D0%B5%D0%BD%D0%B8%D1%8F)" TargetMode="External"/><Relationship Id="rId2" Type="http://schemas.openxmlformats.org/officeDocument/2006/relationships/hyperlink" Target="https://bg.wikipedia.org/wiki/%D0%93%D0%BE%D1%80%D0%B5%D0%BD%D1%81%D0%BA%D0%B8_%D1%80%D0%B5%D0%B3%D0%B8%D0%BE%D0%BD_(%D0%A1%D0%BB%D0%BE%D0%B2%D0%B5%D0%BD%D0%B8%D1%8F)" TargetMode="External"/><Relationship Id="rId1" Type="http://schemas.openxmlformats.org/officeDocument/2006/relationships/hyperlink" Target="https://bg.wikipedia.org/wiki/%D0%93%D0%BE%D1%80%D0%B8%D1%86%D0%B8%D1%8F_(%D0%A1%D0%BB%D0%BE%D0%B2%D0%B5%D0%BD%D0%B8%D1%8F)" TargetMode="External"/><Relationship Id="rId6" Type="http://schemas.openxmlformats.org/officeDocument/2006/relationships/hyperlink" Target="https://bg.wikipedia.org/wiki/%D0%9E%D0%B1%D0%B0%D0%BB%D0%BD%D0%BE-%D0%BA%D1%80%D0%B0%D1%88%D0%BA%D0%B8_%D1%80%D0%B5%D0%B3%D0%B8%D0%BE%D0%BD_(%D0%A1%D0%BB%D0%BE%D0%B2%D0%B5%D0%BD%D0%B8%D1%8F)" TargetMode="External"/><Relationship Id="rId11" Type="http://schemas.openxmlformats.org/officeDocument/2006/relationships/hyperlink" Target="https://bg.wikipedia.org/wiki/%D0%A1%D0%BF%D0%BE%D0%B4%D0%BD%D0%B5%D0%BF%D0%BE%D1%81%D0%B0%D0%B2%D1%81%D0%BA%D0%B8_%D1%80%D0%B5%D0%B3%D0%B8%D0%BE%D0%BD_(%D0%A1%D0%BB%D0%BE%D0%B2%D0%B5%D0%BD%D0%B8%D1%8F)" TargetMode="External"/><Relationship Id="rId5" Type="http://schemas.openxmlformats.org/officeDocument/2006/relationships/hyperlink" Target="https://bg.wikipedia.org/wiki/%D0%9D%D0%BE%D1%82%D1%80%D0%B0%D0%BD%D1%81%D0%BA%D0%BE-%D0%BA%D1%80%D0%B0%D1%88%D0%BA%D0%B8_%D1%80%D0%B5%D0%B3%D0%B8%D0%BE%D0%BD_(%D0%A1%D0%BB%D0%BE%D0%B2%D0%B5%D0%BD%D0%B8%D1%8F)" TargetMode="External"/><Relationship Id="rId10" Type="http://schemas.openxmlformats.org/officeDocument/2006/relationships/hyperlink" Target="https://bg.wikipedia.org/wiki/%D0%A1%D0%B0%D0%B2%D0%B8%D0%BD%D1%81%D0%BA%D0%B8_%D1%80%D0%B5%D0%B3%D0%B8%D0%BE%D0%BD_(%D0%A1%D0%BB%D0%BE%D0%B2%D0%B5%D0%BD%D0%B8%D1%8F)" TargetMode="External"/><Relationship Id="rId4" Type="http://schemas.openxmlformats.org/officeDocument/2006/relationships/hyperlink" Target="https://bg.wikipedia.org/wiki/%D0%9A%D0%BE%D1%80%D0%BE%D1%88%D0%BA%D0%B8_%D1%80%D0%B5%D0%B3%D0%B8%D0%BE%D0%BD" TargetMode="External"/><Relationship Id="rId9" Type="http://schemas.openxmlformats.org/officeDocument/2006/relationships/hyperlink" Target="https://bg.wikipedia.org/wiki/%D0%9F%D0%BE%D0%BC%D1%83%D1%80%D1%81%D0%BA%D0%B8_%D1%80%D0%B5%D0%B3%D0%B8%D0%BE%D0%BD_(%D0%A1%D0%BB%D0%BE%D0%B2%D0%B5%D0%BD%D0%B8%D1%8F)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4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5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g.wikipedia.org/wiki/%D0%9F%D0%BE%D0%B4%D1%80%D0%B0%D0%B2%D1%81%D0%BA%D0%B8_%D1%80%D0%B5%D0%B3%D0%B8%D0%BE%D0%BD_(%D0%A1%D0%BB%D0%BE%D0%B2%D0%B5%D0%BD%D0%B8%D1%8F)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bg.wikipedia.org/wiki/%D0%AE%D0%B3%D0%BE%D0%B8%D0%B7%D1%82%D0%BE%D1%87%D0%BD%D0%B0_%D0%A1%D0%BB%D0%BE%D0%B2%D0%B5%D0%BD%D0%B8%D1%8F" TargetMode="External"/><Relationship Id="rId7" Type="http://schemas.openxmlformats.org/officeDocument/2006/relationships/hyperlink" Target="https://bg.wikipedia.org/wiki/%D0%A1%D1%80%D0%B5%D0%B4%D0%BD%D0%B0_%D0%A1%D0%BB%D0%BE%D0%B2%D0%B5%D0%BD%D0%B8%D1%8F" TargetMode="External"/><Relationship Id="rId12" Type="http://schemas.openxmlformats.org/officeDocument/2006/relationships/hyperlink" Target="https://bg.wikipedia.org/wiki/%D0%97%D0%B0%D1%81%D0%B0%D0%B2%D1%81%D0%BA%D0%B8_%D1%80%D0%B5%D0%B3%D0%B8%D0%BE%D0%BD_(%D0%A1%D0%BB%D0%BE%D0%B2%D0%B5%D0%BD%D0%B8%D1%8F)" TargetMode="External"/><Relationship Id="rId2" Type="http://schemas.openxmlformats.org/officeDocument/2006/relationships/hyperlink" Target="https://bg.wikipedia.org/wiki/%D0%93%D0%BE%D1%80%D0%B5%D0%BD%D1%81%D0%BA%D0%B8_%D1%80%D0%B5%D0%B3%D0%B8%D0%BE%D0%BD_(%D0%A1%D0%BB%D0%BE%D0%B2%D0%B5%D0%BD%D0%B8%D1%8F)" TargetMode="External"/><Relationship Id="rId1" Type="http://schemas.openxmlformats.org/officeDocument/2006/relationships/hyperlink" Target="https://bg.wikipedia.org/wiki/%D0%93%D0%BE%D1%80%D0%B8%D1%86%D0%B8%D1%8F_(%D0%A1%D0%BB%D0%BE%D0%B2%D0%B5%D0%BD%D0%B8%D1%8F)" TargetMode="External"/><Relationship Id="rId6" Type="http://schemas.openxmlformats.org/officeDocument/2006/relationships/hyperlink" Target="https://bg.wikipedia.org/wiki/%D0%9E%D0%B1%D0%B0%D0%BB%D0%BD%D0%BE-%D0%BA%D1%80%D0%B0%D1%88%D0%BA%D0%B8_%D1%80%D0%B5%D0%B3%D0%B8%D0%BE%D0%BD_(%D0%A1%D0%BB%D0%BE%D0%B2%D0%B5%D0%BD%D0%B8%D1%8F)" TargetMode="External"/><Relationship Id="rId11" Type="http://schemas.openxmlformats.org/officeDocument/2006/relationships/hyperlink" Target="https://bg.wikipedia.org/wiki/%D0%A1%D0%BF%D0%BE%D0%B4%D0%BD%D0%B5%D0%BF%D0%BE%D1%81%D0%B0%D0%B2%D1%81%D0%BA%D0%B8_%D1%80%D0%B5%D0%B3%D0%B8%D0%BE%D0%BD_(%D0%A1%D0%BB%D0%BE%D0%B2%D0%B5%D0%BD%D0%B8%D1%8F)" TargetMode="External"/><Relationship Id="rId5" Type="http://schemas.openxmlformats.org/officeDocument/2006/relationships/hyperlink" Target="https://bg.wikipedia.org/wiki/%D0%9D%D0%BE%D1%82%D1%80%D0%B0%D0%BD%D1%81%D0%BA%D0%BE-%D0%BA%D1%80%D0%B0%D1%88%D0%BA%D0%B8_%D1%80%D0%B5%D0%B3%D0%B8%D0%BE%D0%BD_(%D0%A1%D0%BB%D0%BE%D0%B2%D0%B5%D0%BD%D0%B8%D1%8F)" TargetMode="External"/><Relationship Id="rId10" Type="http://schemas.openxmlformats.org/officeDocument/2006/relationships/hyperlink" Target="https://bg.wikipedia.org/wiki/%D0%A1%D0%B0%D0%B2%D0%B8%D0%BD%D1%81%D0%BA%D0%B8_%D1%80%D0%B5%D0%B3%D0%B8%D0%BE%D0%BD_(%D0%A1%D0%BB%D0%BE%D0%B2%D0%B5%D0%BD%D0%B8%D1%8F)" TargetMode="External"/><Relationship Id="rId4" Type="http://schemas.openxmlformats.org/officeDocument/2006/relationships/hyperlink" Target="https://bg.wikipedia.org/wiki/%D0%9A%D0%BE%D1%80%D0%BE%D1%88%D0%BA%D0%B8_%D1%80%D0%B5%D0%B3%D0%B8%D0%BE%D0%BD" TargetMode="External"/><Relationship Id="rId9" Type="http://schemas.openxmlformats.org/officeDocument/2006/relationships/hyperlink" Target="https://bg.wikipedia.org/wiki/%D0%9F%D0%BE%D0%BC%D1%83%D1%80%D1%81%D0%BA%D0%B8_%D1%80%D0%B5%D0%B3%D0%B8%D0%BE%D0%BD_(%D0%A1%D0%BB%D0%BE%D0%B2%D0%B5%D0%BD%D0%B8%D1%8F)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bg.wikipedia.org/wiki/%D0%9A%D0%BE%D0%BF%D0%B5%D1%80" TargetMode="External"/><Relationship Id="rId13" Type="http://schemas.openxmlformats.org/officeDocument/2006/relationships/hyperlink" Target="https://bg.wikipedia.org/wiki/%D0%93%D0%BE%D1%80%D0%B5%D0%BD%D1%81%D0%BA%D0%B8_%D1%80%D0%B5%D0%B3%D0%B8%D0%BE%D0%BD_(%D0%A1%D0%BB%D0%BE%D0%B2%D0%B5%D0%BD%D0%B8%D1%8F)" TargetMode="External"/><Relationship Id="rId18" Type="http://schemas.openxmlformats.org/officeDocument/2006/relationships/hyperlink" Target="https://bg.wikipedia.org/wiki/%D0%A1%D0%B0%D0%B2%D0%B8%D0%BD%D1%81%D0%BA%D0%B8_%D1%80%D0%B5%D0%B3%D0%B8%D0%BE%D0%BD_(%D0%A1%D0%BB%D0%BE%D0%B2%D0%B5%D0%BD%D0%B8%D1%8F)" TargetMode="External"/><Relationship Id="rId3" Type="http://schemas.openxmlformats.org/officeDocument/2006/relationships/hyperlink" Target="https://bg.wikipedia.org/wiki/%D0%A1%D0%BF%D0%BE%D0%B4%D0%BD%D0%B5%D0%BF%D0%BE%D1%81%D0%B0%D0%B2%D1%81%D0%BA%D0%B8_%D1%80%D0%B5%D0%B3%D0%B8%D0%BE%D0%BD_(%D0%A1%D0%BB%D0%BE%D0%B2%D0%B5%D0%BD%D0%B8%D1%8F)" TargetMode="External"/><Relationship Id="rId21" Type="http://schemas.openxmlformats.org/officeDocument/2006/relationships/hyperlink" Target="https://bg.wikipedia.org/wiki/%D0%9B%D1%8E%D0%B1%D0%BB%D1%8F%D0%BD%D0%B0" TargetMode="External"/><Relationship Id="rId7" Type="http://schemas.openxmlformats.org/officeDocument/2006/relationships/hyperlink" Target="https://bg.wikipedia.org/wiki/%D0%9E%D0%B1%D0%B0%D0%BB%D0%BD%D0%BE-%D0%BA%D1%80%D0%B0%D1%88%D0%BA%D0%B8_%D1%80%D0%B5%D0%B3%D0%B8%D0%BE%D0%BD_(%D0%A1%D0%BB%D0%BE%D0%B2%D0%B5%D0%BD%D0%B8%D1%8F)" TargetMode="External"/><Relationship Id="rId12" Type="http://schemas.openxmlformats.org/officeDocument/2006/relationships/hyperlink" Target="https://bg.wikipedia.org/wiki/%D0%9F%D0%BE%D1%81%D1%82%D0%BE%D0%B9%D0%BD%D0%B0" TargetMode="External"/><Relationship Id="rId17" Type="http://schemas.openxmlformats.org/officeDocument/2006/relationships/hyperlink" Target="https://bg.wikipedia.org/wiki/%D0%9D%D0%BE%D0%B2%D0%B0_%D0%93%D0%BE%D1%80%D0%B8%D1%86%D0%B0" TargetMode="External"/><Relationship Id="rId2" Type="http://schemas.openxmlformats.org/officeDocument/2006/relationships/hyperlink" Target="https://bg.wikipedia.org/wiki/%D0%A2%D1%80%D1%8A%D0%B1%D0%B2%D0%BE%D0%BB%D0%B5" TargetMode="External"/><Relationship Id="rId16" Type="http://schemas.openxmlformats.org/officeDocument/2006/relationships/hyperlink" Target="https://bg.wikipedia.org/wiki/%D0%93%D0%BE%D1%80%D0%B8%D1%86%D0%B8%D1%8F_(%D0%A1%D0%BB%D0%BE%D0%B2%D0%B5%D0%BD%D0%B8%D1%8F)" TargetMode="External"/><Relationship Id="rId20" Type="http://schemas.openxmlformats.org/officeDocument/2006/relationships/hyperlink" Target="https://bg.wikipedia.org/wiki/%D0%A1%D1%80%D0%B5%D0%B4%D0%BD%D0%B0_%D0%A1%D0%BB%D0%BE%D0%B2%D0%B5%D0%BD%D0%B8%D1%8F" TargetMode="External"/><Relationship Id="rId1" Type="http://schemas.openxmlformats.org/officeDocument/2006/relationships/hyperlink" Target="https://bg.wikipedia.org/wiki/%D0%97%D0%B0%D1%81%D0%B0%D0%B2%D1%81%D0%BA%D0%B8_%D1%80%D0%B5%D0%B3%D0%B8%D0%BE%D0%BD_(%D0%A1%D0%BB%D0%BE%D0%B2%D0%B5%D0%BD%D0%B8%D1%8F)" TargetMode="External"/><Relationship Id="rId6" Type="http://schemas.openxmlformats.org/officeDocument/2006/relationships/hyperlink" Target="https://bg.wikipedia.org/wiki/%D0%A1%D0%BB%D0%BE%D0%B2%D0%B5%D0%BD_%D0%93%D1%80%D0%B0%D0%B4%D0%B5%D1%86" TargetMode="External"/><Relationship Id="rId11" Type="http://schemas.openxmlformats.org/officeDocument/2006/relationships/hyperlink" Target="https://bg.wikipedia.org/wiki/%D0%9D%D0%BE%D1%82%D1%80%D0%B0%D0%BD%D1%81%D0%BA%D0%BE-%D0%BA%D1%80%D0%B0%D1%88%D0%BA%D0%B8_%D1%80%D0%B5%D0%B3%D0%B8%D0%BE%D0%BD_(%D0%A1%D0%BB%D0%BE%D0%B2%D0%B5%D0%BD%D0%B8%D1%8F)" TargetMode="External"/><Relationship Id="rId24" Type="http://schemas.openxmlformats.org/officeDocument/2006/relationships/drawing" Target="../drawings/drawing2.xml"/><Relationship Id="rId5" Type="http://schemas.openxmlformats.org/officeDocument/2006/relationships/hyperlink" Target="https://bg.wikipedia.org/wiki/%D0%9A%D0%BE%D1%80%D0%BE%D1%88%D0%BA%D0%B8_%D1%80%D0%B5%D0%B3%D0%B8%D0%BE%D0%BD" TargetMode="External"/><Relationship Id="rId15" Type="http://schemas.openxmlformats.org/officeDocument/2006/relationships/hyperlink" Target="https://bg.wikipedia.org/wiki/%D0%9C%D0%B0%D1%80%D0%B8%D0%B1%D0%BE%D1%80" TargetMode="External"/><Relationship Id="rId23" Type="http://schemas.openxmlformats.org/officeDocument/2006/relationships/hyperlink" Target="https://bg.wikipedia.org/wiki/%D0%9D%D0%BE%D0%B2%D0%BE_%D0%BC%D0%B5%D1%81%D1%82%D0%BE" TargetMode="External"/><Relationship Id="rId10" Type="http://schemas.openxmlformats.org/officeDocument/2006/relationships/hyperlink" Target="https://bg.wikipedia.org/wiki/%D0%9C%D1%83%D1%80%D1%81%D0%BA%D0%B0_%D0%A1%D0%BE%D0%B1%D0%BE%D1%82%D0%B0" TargetMode="External"/><Relationship Id="rId19" Type="http://schemas.openxmlformats.org/officeDocument/2006/relationships/hyperlink" Target="https://bg.wikipedia.org/wiki/%D0%A6%D0%B5%D0%BB%D0%B5_(%D0%A1%D0%BB%D0%BE%D0%B2%D0%B5%D0%BD%D0%B8%D1%8F)" TargetMode="External"/><Relationship Id="rId4" Type="http://schemas.openxmlformats.org/officeDocument/2006/relationships/hyperlink" Target="https://bg.wikipedia.org/wiki/%D0%9A%D1%80%D1%8A%D1%88%D0%BA%D0%BE" TargetMode="External"/><Relationship Id="rId9" Type="http://schemas.openxmlformats.org/officeDocument/2006/relationships/hyperlink" Target="https://bg.wikipedia.org/wiki/%D0%9F%D0%BE%D0%BC%D1%83%D1%80%D1%81%D0%BA%D0%B8_%D1%80%D0%B5%D0%B3%D0%B8%D0%BE%D0%BD_(%D0%A1%D0%BB%D0%BE%D0%B2%D0%B5%D0%BD%D0%B8%D1%8F)" TargetMode="External"/><Relationship Id="rId14" Type="http://schemas.openxmlformats.org/officeDocument/2006/relationships/hyperlink" Target="https://bg.wikipedia.org/wiki/%D0%9F%D0%BE%D0%B4%D1%80%D0%B0%D0%B2%D1%81%D0%BA%D0%B8_%D1%80%D0%B5%D0%B3%D0%B8%D0%BE%D0%BD_(%D0%A1%D0%BB%D0%BE%D0%B2%D0%B5%D0%BD%D0%B8%D1%8F)" TargetMode="External"/><Relationship Id="rId22" Type="http://schemas.openxmlformats.org/officeDocument/2006/relationships/hyperlink" Target="https://bg.wikipedia.org/wiki/%D0%AE%D0%B3%D0%BE%D0%B8%D0%B7%D1%82%D0%BE%D1%87%D0%BD%D0%B0_%D0%A1%D0%BB%D0%BE%D0%B2%D0%B5%D0%BD%D0%B8%D1%8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bg.wikipedia.org/wiki/%D0%93%D0%BE%D1%80%D0%B8%D1%86%D0%B8%D1%8F_(%D0%A1%D0%BB%D0%BE%D0%B2%D0%B5%D0%BD%D0%B8%D1%8F)" TargetMode="External"/><Relationship Id="rId13" Type="http://schemas.openxmlformats.org/officeDocument/2006/relationships/drawing" Target="../drawings/drawing3.xml"/><Relationship Id="rId3" Type="http://schemas.openxmlformats.org/officeDocument/2006/relationships/hyperlink" Target="https://bg.wikipedia.org/wiki/%D0%9D%D0%BE%D1%82%D1%80%D0%B0%D0%BD%D1%81%D0%BA%D0%BE-%D0%BA%D1%80%D0%B0%D1%88%D0%BA%D0%B8_%D1%80%D0%B5%D0%B3%D0%B8%D0%BE%D0%BD_(%D0%A1%D0%BB%D0%BE%D0%B2%D0%B5%D0%BD%D0%B8%D1%8F)" TargetMode="External"/><Relationship Id="rId7" Type="http://schemas.openxmlformats.org/officeDocument/2006/relationships/hyperlink" Target="https://bg.wikipedia.org/wiki/%D0%9F%D0%BE%D0%BC%D1%83%D1%80%D1%81%D0%BA%D0%B8_%D1%80%D0%B5%D0%B3%D0%B8%D0%BE%D0%BD_(%D0%A1%D0%BB%D0%BE%D0%B2%D0%B5%D0%BD%D0%B8%D1%8F)" TargetMode="External"/><Relationship Id="rId12" Type="http://schemas.openxmlformats.org/officeDocument/2006/relationships/hyperlink" Target="https://bg.wikipedia.org/wiki/%D0%A1%D1%80%D0%B5%D0%B4%D0%BD%D0%B0_%D0%A1%D0%BB%D0%BE%D0%B2%D0%B5%D0%BD%D0%B8%D1%8F" TargetMode="External"/><Relationship Id="rId2" Type="http://schemas.openxmlformats.org/officeDocument/2006/relationships/hyperlink" Target="https://bg.wikipedia.org/wiki/%D0%A1%D0%B0%D0%B2%D0%B8%D0%BD%D1%81%D0%BA%D0%B8_%D1%80%D0%B5%D0%B3%D0%B8%D0%BE%D0%BD_(%D0%A1%D0%BB%D0%BE%D0%B2%D0%B5%D0%BD%D0%B8%D1%8F)" TargetMode="External"/><Relationship Id="rId1" Type="http://schemas.openxmlformats.org/officeDocument/2006/relationships/hyperlink" Target="https://bg.wikipedia.org/wiki/%D0%97%D0%B0%D1%81%D0%B0%D0%B2%D1%81%D0%BA%D0%B8_%D1%80%D0%B5%D0%B3%D0%B8%D0%BE%D0%BD_(%D0%A1%D0%BB%D0%BE%D0%B2%D0%B5%D0%BD%D0%B8%D1%8F)" TargetMode="External"/><Relationship Id="rId6" Type="http://schemas.openxmlformats.org/officeDocument/2006/relationships/hyperlink" Target="https://bg.wikipedia.org/wiki/%D0%9E%D0%B1%D0%B0%D0%BB%D0%BD%D0%BE-%D0%BA%D1%80%D0%B0%D1%88%D0%BA%D0%B8_%D1%80%D0%B5%D0%B3%D0%B8%D0%BE%D0%BD_(%D0%A1%D0%BB%D0%BE%D0%B2%D0%B5%D0%BD%D0%B8%D1%8F)" TargetMode="External"/><Relationship Id="rId11" Type="http://schemas.openxmlformats.org/officeDocument/2006/relationships/hyperlink" Target="https://bg.wikipedia.org/wiki/%D0%9F%D0%BE%D0%B4%D1%80%D0%B0%D0%B2%D1%81%D0%BA%D0%B8_%D1%80%D0%B5%D0%B3%D0%B8%D0%BE%D0%BD_(%D0%A1%D0%BB%D0%BE%D0%B2%D0%B5%D0%BD%D0%B8%D1%8F)" TargetMode="External"/><Relationship Id="rId5" Type="http://schemas.openxmlformats.org/officeDocument/2006/relationships/hyperlink" Target="https://bg.wikipedia.org/wiki/%D0%9A%D0%BE%D1%80%D0%BE%D1%88%D0%BA%D0%B8_%D1%80%D0%B5%D0%B3%D0%B8%D0%BE%D0%BD" TargetMode="External"/><Relationship Id="rId10" Type="http://schemas.openxmlformats.org/officeDocument/2006/relationships/hyperlink" Target="https://bg.wikipedia.org/wiki/%D0%93%D0%BE%D1%80%D0%B5%D0%BD%D1%81%D0%BA%D0%B8_%D1%80%D0%B5%D0%B3%D0%B8%D0%BE%D0%BD_(%D0%A1%D0%BB%D0%BE%D0%B2%D0%B5%D0%BD%D0%B8%D1%8F)" TargetMode="External"/><Relationship Id="rId4" Type="http://schemas.openxmlformats.org/officeDocument/2006/relationships/hyperlink" Target="https://bg.wikipedia.org/wiki/%D0%A1%D0%BF%D0%BE%D0%B4%D0%BD%D0%B5%D0%BF%D0%BE%D1%81%D0%B0%D0%B2%D1%81%D0%BA%D0%B8_%D1%80%D0%B5%D0%B3%D0%B8%D0%BE%D0%BD_(%D0%A1%D0%BB%D0%BE%D0%B2%D0%B5%D0%BD%D0%B8%D1%8F)" TargetMode="External"/><Relationship Id="rId9" Type="http://schemas.openxmlformats.org/officeDocument/2006/relationships/hyperlink" Target="https://bg.wikipedia.org/wiki/%D0%AE%D0%B3%D0%BE%D0%B8%D0%B7%D1%82%D0%BE%D1%87%D0%BD%D0%B0_%D0%A1%D0%BB%D0%BE%D0%B2%D0%B5%D0%BD%D0%B8%D1%8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bg.wikipedia.org/wiki/%D0%9F%D0%BE%D0%B4%D1%80%D0%B0%D0%B2%D1%81%D0%BA%D0%B8_%D1%80%D0%B5%D0%B3%D0%B8%D0%BE%D0%BD_(%D0%A1%D0%BB%D0%BE%D0%B2%D0%B5%D0%BD%D0%B8%D1%8F)" TargetMode="External"/><Relationship Id="rId13" Type="http://schemas.openxmlformats.org/officeDocument/2006/relationships/drawing" Target="../drawings/drawing4.xml"/><Relationship Id="rId3" Type="http://schemas.openxmlformats.org/officeDocument/2006/relationships/hyperlink" Target="https://bg.wikipedia.org/wiki/%D0%AE%D0%B3%D0%BE%D0%B8%D0%B7%D1%82%D0%BE%D1%87%D0%BD%D0%B0_%D0%A1%D0%BB%D0%BE%D0%B2%D0%B5%D0%BD%D0%B8%D1%8F" TargetMode="External"/><Relationship Id="rId7" Type="http://schemas.openxmlformats.org/officeDocument/2006/relationships/hyperlink" Target="https://bg.wikipedia.org/wiki/%D0%A1%D1%80%D0%B5%D0%B4%D0%BD%D0%B0_%D0%A1%D0%BB%D0%BE%D0%B2%D0%B5%D0%BD%D0%B8%D1%8F" TargetMode="External"/><Relationship Id="rId12" Type="http://schemas.openxmlformats.org/officeDocument/2006/relationships/hyperlink" Target="https://bg.wikipedia.org/wiki/%D0%97%D0%B0%D1%81%D0%B0%D0%B2%D1%81%D0%BA%D0%B8_%D1%80%D0%B5%D0%B3%D0%B8%D0%BE%D0%BD_(%D0%A1%D0%BB%D0%BE%D0%B2%D0%B5%D0%BD%D0%B8%D1%8F)" TargetMode="External"/><Relationship Id="rId2" Type="http://schemas.openxmlformats.org/officeDocument/2006/relationships/hyperlink" Target="https://bg.wikipedia.org/wiki/%D0%93%D0%BE%D1%80%D0%B5%D0%BD%D1%81%D0%BA%D0%B8_%D1%80%D0%B5%D0%B3%D0%B8%D0%BE%D0%BD_(%D0%A1%D0%BB%D0%BE%D0%B2%D0%B5%D0%BD%D0%B8%D1%8F)" TargetMode="External"/><Relationship Id="rId1" Type="http://schemas.openxmlformats.org/officeDocument/2006/relationships/hyperlink" Target="https://bg.wikipedia.org/wiki/%D0%93%D0%BE%D1%80%D0%B8%D1%86%D0%B8%D1%8F_(%D0%A1%D0%BB%D0%BE%D0%B2%D0%B5%D0%BD%D0%B8%D1%8F)" TargetMode="External"/><Relationship Id="rId6" Type="http://schemas.openxmlformats.org/officeDocument/2006/relationships/hyperlink" Target="https://bg.wikipedia.org/wiki/%D0%9E%D0%B1%D0%B0%D0%BB%D0%BD%D0%BE-%D0%BA%D1%80%D0%B0%D1%88%D0%BA%D0%B8_%D1%80%D0%B5%D0%B3%D0%B8%D0%BE%D0%BD_(%D0%A1%D0%BB%D0%BE%D0%B2%D0%B5%D0%BD%D0%B8%D1%8F)" TargetMode="External"/><Relationship Id="rId11" Type="http://schemas.openxmlformats.org/officeDocument/2006/relationships/hyperlink" Target="https://bg.wikipedia.org/wiki/%D0%A1%D0%BF%D0%BE%D0%B4%D0%BD%D0%B5%D0%BF%D0%BE%D1%81%D0%B0%D0%B2%D1%81%D0%BA%D0%B8_%D1%80%D0%B5%D0%B3%D0%B8%D0%BE%D0%BD_(%D0%A1%D0%BB%D0%BE%D0%B2%D0%B5%D0%BD%D0%B8%D1%8F)" TargetMode="External"/><Relationship Id="rId5" Type="http://schemas.openxmlformats.org/officeDocument/2006/relationships/hyperlink" Target="https://bg.wikipedia.org/wiki/%D0%9D%D0%BE%D1%82%D1%80%D0%B0%D0%BD%D1%81%D0%BA%D0%BE-%D0%BA%D1%80%D0%B0%D1%88%D0%BA%D0%B8_%D1%80%D0%B5%D0%B3%D0%B8%D0%BE%D0%BD_(%D0%A1%D0%BB%D0%BE%D0%B2%D0%B5%D0%BD%D0%B8%D1%8F)" TargetMode="External"/><Relationship Id="rId10" Type="http://schemas.openxmlformats.org/officeDocument/2006/relationships/hyperlink" Target="https://bg.wikipedia.org/wiki/%D0%A1%D0%B0%D0%B2%D0%B8%D0%BD%D1%81%D0%BA%D0%B8_%D1%80%D0%B5%D0%B3%D0%B8%D0%BE%D0%BD_(%D0%A1%D0%BB%D0%BE%D0%B2%D0%B5%D0%BD%D0%B8%D1%8F)" TargetMode="External"/><Relationship Id="rId4" Type="http://schemas.openxmlformats.org/officeDocument/2006/relationships/hyperlink" Target="https://bg.wikipedia.org/wiki/%D0%9A%D0%BE%D1%80%D0%BE%D1%88%D0%BA%D0%B8_%D1%80%D0%B5%D0%B3%D0%B8%D0%BE%D0%BD" TargetMode="External"/><Relationship Id="rId9" Type="http://schemas.openxmlformats.org/officeDocument/2006/relationships/hyperlink" Target="https://bg.wikipedia.org/wiki/%D0%9F%D0%BE%D0%BC%D1%83%D1%80%D1%81%D0%BA%D0%B8_%D1%80%D0%B5%D0%B3%D0%B8%D0%BE%D0%BD_(%D0%A1%D0%BB%D0%BE%D0%B2%D0%B5%D0%BD%D0%B8%D1%8F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bg.wikipedia.org/wiki/%D0%9F%D0%BE%D0%B4%D1%80%D0%B0%D0%B2%D1%81%D0%BA%D0%B8_%D1%80%D0%B5%D0%B3%D0%B8%D0%BE%D0%BD_(%D0%A1%D0%BB%D0%BE%D0%B2%D0%B5%D0%BD%D0%B8%D1%8F)" TargetMode="External"/><Relationship Id="rId13" Type="http://schemas.openxmlformats.org/officeDocument/2006/relationships/drawing" Target="../drawings/drawing5.xml"/><Relationship Id="rId3" Type="http://schemas.openxmlformats.org/officeDocument/2006/relationships/hyperlink" Target="https://bg.wikipedia.org/wiki/%D0%AE%D0%B3%D0%BE%D0%B8%D0%B7%D1%82%D0%BE%D1%87%D0%BD%D0%B0_%D0%A1%D0%BB%D0%BE%D0%B2%D0%B5%D0%BD%D0%B8%D1%8F" TargetMode="External"/><Relationship Id="rId7" Type="http://schemas.openxmlformats.org/officeDocument/2006/relationships/hyperlink" Target="https://bg.wikipedia.org/wiki/%D0%A1%D1%80%D0%B5%D0%B4%D0%BD%D0%B0_%D0%A1%D0%BB%D0%BE%D0%B2%D0%B5%D0%BD%D0%B8%D1%8F" TargetMode="External"/><Relationship Id="rId12" Type="http://schemas.openxmlformats.org/officeDocument/2006/relationships/hyperlink" Target="https://bg.wikipedia.org/wiki/%D0%97%D0%B0%D1%81%D0%B0%D0%B2%D1%81%D0%BA%D0%B8_%D1%80%D0%B5%D0%B3%D0%B8%D0%BE%D0%BD_(%D0%A1%D0%BB%D0%BE%D0%B2%D0%B5%D0%BD%D0%B8%D1%8F)" TargetMode="External"/><Relationship Id="rId2" Type="http://schemas.openxmlformats.org/officeDocument/2006/relationships/hyperlink" Target="https://bg.wikipedia.org/wiki/%D0%93%D0%BE%D1%80%D0%B5%D0%BD%D1%81%D0%BA%D0%B8_%D1%80%D0%B5%D0%B3%D0%B8%D0%BE%D0%BD_(%D0%A1%D0%BB%D0%BE%D0%B2%D0%B5%D0%BD%D0%B8%D1%8F)" TargetMode="External"/><Relationship Id="rId1" Type="http://schemas.openxmlformats.org/officeDocument/2006/relationships/hyperlink" Target="https://bg.wikipedia.org/wiki/%D0%93%D0%BE%D1%80%D0%B8%D1%86%D0%B8%D1%8F_(%D0%A1%D0%BB%D0%BE%D0%B2%D0%B5%D0%BD%D0%B8%D1%8F)" TargetMode="External"/><Relationship Id="rId6" Type="http://schemas.openxmlformats.org/officeDocument/2006/relationships/hyperlink" Target="https://bg.wikipedia.org/wiki/%D0%9E%D0%B1%D0%B0%D0%BB%D0%BD%D0%BE-%D0%BA%D1%80%D0%B0%D1%88%D0%BA%D0%B8_%D1%80%D0%B5%D0%B3%D0%B8%D0%BE%D0%BD_(%D0%A1%D0%BB%D0%BE%D0%B2%D0%B5%D0%BD%D0%B8%D1%8F)" TargetMode="External"/><Relationship Id="rId11" Type="http://schemas.openxmlformats.org/officeDocument/2006/relationships/hyperlink" Target="https://bg.wikipedia.org/wiki/%D0%A1%D0%BF%D0%BE%D0%B4%D0%BD%D0%B5%D0%BF%D0%BE%D1%81%D0%B0%D0%B2%D1%81%D0%BA%D0%B8_%D1%80%D0%B5%D0%B3%D0%B8%D0%BE%D0%BD_(%D0%A1%D0%BB%D0%BE%D0%B2%D0%B5%D0%BD%D0%B8%D1%8F)" TargetMode="External"/><Relationship Id="rId5" Type="http://schemas.openxmlformats.org/officeDocument/2006/relationships/hyperlink" Target="https://bg.wikipedia.org/wiki/%D0%9D%D0%BE%D1%82%D1%80%D0%B0%D0%BD%D1%81%D0%BA%D0%BE-%D0%BA%D1%80%D0%B0%D1%88%D0%BA%D0%B8_%D1%80%D0%B5%D0%B3%D0%B8%D0%BE%D0%BD_(%D0%A1%D0%BB%D0%BE%D0%B2%D0%B5%D0%BD%D0%B8%D1%8F)" TargetMode="External"/><Relationship Id="rId10" Type="http://schemas.openxmlformats.org/officeDocument/2006/relationships/hyperlink" Target="https://bg.wikipedia.org/wiki/%D0%A1%D0%B0%D0%B2%D0%B8%D0%BD%D1%81%D0%BA%D0%B8_%D1%80%D0%B5%D0%B3%D0%B8%D0%BE%D0%BD_(%D0%A1%D0%BB%D0%BE%D0%B2%D0%B5%D0%BD%D0%B8%D1%8F)" TargetMode="External"/><Relationship Id="rId4" Type="http://schemas.openxmlformats.org/officeDocument/2006/relationships/hyperlink" Target="https://bg.wikipedia.org/wiki/%D0%9A%D0%BE%D1%80%D0%BE%D1%88%D0%BA%D0%B8_%D1%80%D0%B5%D0%B3%D0%B8%D0%BE%D0%BD" TargetMode="External"/><Relationship Id="rId9" Type="http://schemas.openxmlformats.org/officeDocument/2006/relationships/hyperlink" Target="https://bg.wikipedia.org/wiki/%D0%9F%D0%BE%D0%BC%D1%83%D1%80%D1%81%D0%BA%D0%B8_%D1%80%D0%B5%D0%B3%D0%B8%D0%BE%D0%BD_(%D0%A1%D0%BB%D0%BE%D0%B2%D0%B5%D0%BD%D0%B8%D1%8F)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g.wikipedia.org/wiki/%D0%9F%D0%BE%D0%B4%D1%80%D0%B0%D0%B2%D1%81%D0%BA%D0%B8_%D1%80%D0%B5%D0%B3%D0%B8%D0%BE%D0%BD_(%D0%A1%D0%BB%D0%BE%D0%B2%D0%B5%D0%BD%D0%B8%D1%8F)" TargetMode="External"/><Relationship Id="rId13" Type="http://schemas.openxmlformats.org/officeDocument/2006/relationships/drawing" Target="../drawings/drawing8.xml"/><Relationship Id="rId3" Type="http://schemas.openxmlformats.org/officeDocument/2006/relationships/hyperlink" Target="https://bg.wikipedia.org/wiki/%D0%9A%D0%BE%D1%80%D0%BE%D1%88%D0%BA%D0%B8_%D1%80%D0%B5%D0%B3%D0%B8%D0%BE%D0%BD" TargetMode="External"/><Relationship Id="rId7" Type="http://schemas.openxmlformats.org/officeDocument/2006/relationships/hyperlink" Target="https://bg.wikipedia.org/wiki/%D0%93%D0%BE%D1%80%D0%B5%D0%BD%D1%81%D0%BA%D0%B8_%D1%80%D0%B5%D0%B3%D0%B8%D0%BE%D0%BD_(%D0%A1%D0%BB%D0%BE%D0%B2%D0%B5%D0%BD%D0%B8%D1%8F)" TargetMode="External"/><Relationship Id="rId12" Type="http://schemas.openxmlformats.org/officeDocument/2006/relationships/hyperlink" Target="https://bg.wikipedia.org/wiki/%D0%AE%D0%B3%D0%BE%D0%B8%D0%B7%D1%82%D0%BE%D1%87%D0%BD%D0%B0_%D0%A1%D0%BB%D0%BE%D0%B2%D0%B5%D0%BD%D0%B8%D1%8F" TargetMode="External"/><Relationship Id="rId2" Type="http://schemas.openxmlformats.org/officeDocument/2006/relationships/hyperlink" Target="https://bg.wikipedia.org/wiki/%D0%A1%D0%BF%D0%BE%D0%B4%D0%BD%D0%B5%D0%BF%D0%BE%D1%81%D0%B0%D0%B2%D1%81%D0%BA%D0%B8_%D1%80%D0%B5%D0%B3%D0%B8%D0%BE%D0%BD_(%D0%A1%D0%BB%D0%BE%D0%B2%D0%B5%D0%BD%D0%B8%D1%8F)" TargetMode="External"/><Relationship Id="rId1" Type="http://schemas.openxmlformats.org/officeDocument/2006/relationships/hyperlink" Target="https://bg.wikipedia.org/wiki/%D0%97%D0%B0%D1%81%D0%B0%D0%B2%D1%81%D0%BA%D0%B8_%D1%80%D0%B5%D0%B3%D0%B8%D0%BE%D0%BD_(%D0%A1%D0%BB%D0%BE%D0%B2%D0%B5%D0%BD%D0%B8%D1%8F)" TargetMode="External"/><Relationship Id="rId6" Type="http://schemas.openxmlformats.org/officeDocument/2006/relationships/hyperlink" Target="https://bg.wikipedia.org/wiki/%D0%9D%D0%BE%D1%82%D1%80%D0%B0%D0%BD%D1%81%D0%BA%D0%BE-%D0%BA%D1%80%D0%B0%D1%88%D0%BA%D0%B8_%D1%80%D0%B5%D0%B3%D0%B8%D0%BE%D0%BD_(%D0%A1%D0%BB%D0%BE%D0%B2%D0%B5%D0%BD%D0%B8%D1%8F)" TargetMode="External"/><Relationship Id="rId11" Type="http://schemas.openxmlformats.org/officeDocument/2006/relationships/hyperlink" Target="https://bg.wikipedia.org/wiki/%D0%A1%D1%80%D0%B5%D0%B4%D0%BD%D0%B0_%D0%A1%D0%BB%D0%BE%D0%B2%D0%B5%D0%BD%D0%B8%D1%8F" TargetMode="External"/><Relationship Id="rId5" Type="http://schemas.openxmlformats.org/officeDocument/2006/relationships/hyperlink" Target="https://bg.wikipedia.org/wiki/%D0%9F%D0%BE%D0%BC%D1%83%D1%80%D1%81%D0%BA%D0%B8_%D1%80%D0%B5%D0%B3%D0%B8%D0%BE%D0%BD_(%D0%A1%D0%BB%D0%BE%D0%B2%D0%B5%D0%BD%D0%B8%D1%8F)" TargetMode="External"/><Relationship Id="rId10" Type="http://schemas.openxmlformats.org/officeDocument/2006/relationships/hyperlink" Target="https://bg.wikipedia.org/wiki/%D0%A1%D0%B0%D0%B2%D0%B8%D0%BD%D1%81%D0%BA%D0%B8_%D1%80%D0%B5%D0%B3%D0%B8%D0%BE%D0%BD_(%D0%A1%D0%BB%D0%BE%D0%B2%D0%B5%D0%BD%D0%B8%D1%8F)" TargetMode="External"/><Relationship Id="rId4" Type="http://schemas.openxmlformats.org/officeDocument/2006/relationships/hyperlink" Target="https://bg.wikipedia.org/wiki/%D0%9E%D0%B1%D0%B0%D0%BB%D0%BD%D0%BE-%D0%BA%D1%80%D0%B0%D1%88%D0%BA%D0%B8_%D1%80%D0%B5%D0%B3%D0%B8%D0%BE%D0%BD_(%D0%A1%D0%BB%D0%BE%D0%B2%D0%B5%D0%BD%D0%B8%D1%8F)" TargetMode="External"/><Relationship Id="rId9" Type="http://schemas.openxmlformats.org/officeDocument/2006/relationships/hyperlink" Target="https://bg.wikipedia.org/wiki/%D0%93%D0%BE%D1%80%D0%B8%D1%86%D0%B8%D1%8F_(%D0%A1%D0%BB%D0%BE%D0%B2%D0%B5%D0%BD%D0%B8%D1%8F)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g.wikipedia.org/wiki/%D0%93%D0%BE%D1%80%D0%B8%D1%86%D0%B8%D1%8F_(%D0%A1%D0%BB%D0%BE%D0%B2%D0%B5%D0%BD%D0%B8%D1%8F)" TargetMode="External"/><Relationship Id="rId13" Type="http://schemas.openxmlformats.org/officeDocument/2006/relationships/drawing" Target="../drawings/drawing9.xml"/><Relationship Id="rId3" Type="http://schemas.openxmlformats.org/officeDocument/2006/relationships/hyperlink" Target="https://bg.wikipedia.org/wiki/%D0%9D%D0%BE%D1%82%D1%80%D0%B0%D0%BD%D1%81%D0%BA%D0%BE-%D0%BA%D1%80%D0%B0%D1%88%D0%BA%D0%B8_%D1%80%D0%B5%D0%B3%D0%B8%D0%BE%D0%BD_(%D0%A1%D0%BB%D0%BE%D0%B2%D0%B5%D0%BD%D0%B8%D1%8F)" TargetMode="External"/><Relationship Id="rId7" Type="http://schemas.openxmlformats.org/officeDocument/2006/relationships/hyperlink" Target="https://bg.wikipedia.org/wiki/%D0%9F%D0%BE%D0%BC%D1%83%D1%80%D1%81%D0%BA%D0%B8_%D1%80%D0%B5%D0%B3%D0%B8%D0%BE%D0%BD_(%D0%A1%D0%BB%D0%BE%D0%B2%D0%B5%D0%BD%D0%B8%D1%8F)" TargetMode="External"/><Relationship Id="rId12" Type="http://schemas.openxmlformats.org/officeDocument/2006/relationships/hyperlink" Target="https://bg.wikipedia.org/wiki/%D0%A1%D1%80%D0%B5%D0%B4%D0%BD%D0%B0_%D0%A1%D0%BB%D0%BE%D0%B2%D0%B5%D0%BD%D0%B8%D1%8F" TargetMode="External"/><Relationship Id="rId2" Type="http://schemas.openxmlformats.org/officeDocument/2006/relationships/hyperlink" Target="https://bg.wikipedia.org/wiki/%D0%A1%D0%B0%D0%B2%D0%B8%D0%BD%D1%81%D0%BA%D0%B8_%D1%80%D0%B5%D0%B3%D0%B8%D0%BE%D0%BD_(%D0%A1%D0%BB%D0%BE%D0%B2%D0%B5%D0%BD%D0%B8%D1%8F)" TargetMode="External"/><Relationship Id="rId1" Type="http://schemas.openxmlformats.org/officeDocument/2006/relationships/hyperlink" Target="https://bg.wikipedia.org/wiki/%D0%97%D0%B0%D1%81%D0%B0%D0%B2%D1%81%D0%BA%D0%B8_%D1%80%D0%B5%D0%B3%D0%B8%D0%BE%D0%BD_(%D0%A1%D0%BB%D0%BE%D0%B2%D0%B5%D0%BD%D0%B8%D1%8F)" TargetMode="External"/><Relationship Id="rId6" Type="http://schemas.openxmlformats.org/officeDocument/2006/relationships/hyperlink" Target="https://bg.wikipedia.org/wiki/%D0%9E%D0%B1%D0%B0%D0%BB%D0%BD%D0%BE-%D0%BA%D1%80%D0%B0%D1%88%D0%BA%D0%B8_%D1%80%D0%B5%D0%B3%D0%B8%D0%BE%D0%BD_(%D0%A1%D0%BB%D0%BE%D0%B2%D0%B5%D0%BD%D0%B8%D1%8F)" TargetMode="External"/><Relationship Id="rId11" Type="http://schemas.openxmlformats.org/officeDocument/2006/relationships/hyperlink" Target="https://bg.wikipedia.org/wiki/%D0%9F%D0%BE%D0%B4%D1%80%D0%B0%D0%B2%D1%81%D0%BA%D0%B8_%D1%80%D0%B5%D0%B3%D0%B8%D0%BE%D0%BD_(%D0%A1%D0%BB%D0%BE%D0%B2%D0%B5%D0%BD%D0%B8%D1%8F)" TargetMode="External"/><Relationship Id="rId5" Type="http://schemas.openxmlformats.org/officeDocument/2006/relationships/hyperlink" Target="https://bg.wikipedia.org/wiki/%D0%9A%D0%BE%D1%80%D0%BE%D1%88%D0%BA%D0%B8_%D1%80%D0%B5%D0%B3%D0%B8%D0%BE%D0%BD" TargetMode="External"/><Relationship Id="rId10" Type="http://schemas.openxmlformats.org/officeDocument/2006/relationships/hyperlink" Target="https://bg.wikipedia.org/wiki/%D0%93%D0%BE%D1%80%D0%B5%D0%BD%D1%81%D0%BA%D0%B8_%D1%80%D0%B5%D0%B3%D0%B8%D0%BE%D0%BD_(%D0%A1%D0%BB%D0%BE%D0%B2%D0%B5%D0%BD%D0%B8%D1%8F)" TargetMode="External"/><Relationship Id="rId4" Type="http://schemas.openxmlformats.org/officeDocument/2006/relationships/hyperlink" Target="https://bg.wikipedia.org/wiki/%D0%A1%D0%BF%D0%BE%D0%B4%D0%BD%D0%B5%D0%BF%D0%BE%D1%81%D0%B0%D0%B2%D1%81%D0%BA%D0%B8_%D1%80%D0%B5%D0%B3%D0%B8%D0%BE%D0%BD_(%D0%A1%D0%BB%D0%BE%D0%B2%D0%B5%D0%BD%D0%B8%D1%8F)" TargetMode="External"/><Relationship Id="rId9" Type="http://schemas.openxmlformats.org/officeDocument/2006/relationships/hyperlink" Target="https://bg.wikipedia.org/wiki/%D0%AE%D0%B3%D0%BE%D0%B8%D0%B7%D1%82%D0%BE%D1%87%D0%BD%D0%B0_%D0%A1%D0%BB%D0%BE%D0%B2%D0%B5%D0%BD%D0%B8%D1%8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2"/>
  <dimension ref="A1:J16"/>
  <sheetViews>
    <sheetView workbookViewId="0">
      <selection activeCell="A22" sqref="A22"/>
    </sheetView>
  </sheetViews>
  <sheetFormatPr defaultRowHeight="15" x14ac:dyDescent="0.25"/>
  <cols>
    <col min="1" max="1" width="23" customWidth="1"/>
    <col min="2" max="2" width="15.140625" customWidth="1"/>
    <col min="4" max="4" width="10.5703125" customWidth="1"/>
  </cols>
  <sheetData>
    <row r="1" spans="1:10" ht="17.25" x14ac:dyDescent="0.3">
      <c r="D1" s="100" t="s">
        <v>0</v>
      </c>
      <c r="E1" s="100"/>
      <c r="F1" s="100"/>
    </row>
    <row r="2" spans="1:10" ht="17.25" x14ac:dyDescent="0.3">
      <c r="D2" s="101" t="s">
        <v>1</v>
      </c>
      <c r="E2" s="101"/>
      <c r="F2" s="101"/>
    </row>
    <row r="3" spans="1:10" ht="15.75" x14ac:dyDescent="0.25">
      <c r="H3" s="102" t="s">
        <v>7</v>
      </c>
      <c r="I3" s="102"/>
      <c r="J3" s="102"/>
    </row>
    <row r="4" spans="1:10" x14ac:dyDescent="0.25">
      <c r="A4" s="71" t="s">
        <v>2</v>
      </c>
      <c r="B4" s="71" t="s">
        <v>3</v>
      </c>
      <c r="C4" s="71" t="s">
        <v>4</v>
      </c>
      <c r="D4" s="71" t="s">
        <v>5</v>
      </c>
      <c r="E4" s="71" t="s">
        <v>6</v>
      </c>
    </row>
    <row r="5" spans="1:10" x14ac:dyDescent="0.25">
      <c r="A5" s="1" t="s">
        <v>8</v>
      </c>
      <c r="B5" s="4" t="s">
        <v>20</v>
      </c>
      <c r="C5" s="4">
        <v>2137</v>
      </c>
      <c r="D5" s="4">
        <v>198342</v>
      </c>
      <c r="E5" t="s">
        <v>41</v>
      </c>
    </row>
    <row r="6" spans="1:10" x14ac:dyDescent="0.25">
      <c r="A6" s="2" t="s">
        <v>9</v>
      </c>
      <c r="B6" s="5" t="s">
        <v>27</v>
      </c>
      <c r="C6" s="4">
        <v>2325</v>
      </c>
      <c r="D6" s="4">
        <v>119622</v>
      </c>
      <c r="E6" t="s">
        <v>41</v>
      </c>
    </row>
    <row r="7" spans="1:10" x14ac:dyDescent="0.25">
      <c r="A7" s="10" t="s">
        <v>10</v>
      </c>
      <c r="B7" s="11" t="s">
        <v>21</v>
      </c>
      <c r="C7" s="12">
        <v>2675</v>
      </c>
      <c r="D7" s="12">
        <v>142819</v>
      </c>
      <c r="E7" s="6" t="s">
        <v>41</v>
      </c>
    </row>
    <row r="8" spans="1:10" x14ac:dyDescent="0.25">
      <c r="A8" s="3" t="s">
        <v>11</v>
      </c>
      <c r="B8" s="5" t="s">
        <v>28</v>
      </c>
      <c r="C8" s="4">
        <v>1041</v>
      </c>
      <c r="D8" s="4">
        <v>70550</v>
      </c>
      <c r="E8" t="s">
        <v>41</v>
      </c>
    </row>
    <row r="9" spans="1:10" x14ac:dyDescent="0.25">
      <c r="A9" s="1" t="s">
        <v>12</v>
      </c>
      <c r="B9" s="5" t="s">
        <v>29</v>
      </c>
      <c r="C9" s="4">
        <v>1456</v>
      </c>
      <c r="D9" s="4">
        <v>51032</v>
      </c>
      <c r="E9" t="s">
        <v>41</v>
      </c>
    </row>
    <row r="10" spans="1:10" x14ac:dyDescent="0.25">
      <c r="A10" s="10" t="s">
        <v>13</v>
      </c>
      <c r="B10" s="11" t="s">
        <v>22</v>
      </c>
      <c r="C10" s="12">
        <v>1044</v>
      </c>
      <c r="D10" s="12">
        <v>106000</v>
      </c>
      <c r="E10" s="6" t="s">
        <v>41</v>
      </c>
    </row>
    <row r="11" spans="1:10" x14ac:dyDescent="0.25">
      <c r="A11" s="1" t="s">
        <v>14</v>
      </c>
      <c r="B11" s="5" t="s">
        <v>23</v>
      </c>
      <c r="C11" s="4">
        <v>2555</v>
      </c>
      <c r="D11" s="4">
        <v>557623</v>
      </c>
      <c r="E11" t="s">
        <v>41</v>
      </c>
    </row>
    <row r="12" spans="1:10" x14ac:dyDescent="0.25">
      <c r="A12" s="1" t="s">
        <v>15</v>
      </c>
      <c r="B12" s="5" t="s">
        <v>30</v>
      </c>
      <c r="C12" s="4">
        <v>2170</v>
      </c>
      <c r="D12" s="4">
        <v>322058</v>
      </c>
      <c r="E12" t="s">
        <v>41</v>
      </c>
    </row>
    <row r="13" spans="1:10" x14ac:dyDescent="0.25">
      <c r="A13" s="10" t="s">
        <v>16</v>
      </c>
      <c r="B13" s="11" t="s">
        <v>26</v>
      </c>
      <c r="C13" s="12">
        <v>1337</v>
      </c>
      <c r="D13" s="12">
        <v>114776</v>
      </c>
      <c r="E13" s="6" t="s">
        <v>41</v>
      </c>
    </row>
    <row r="14" spans="1:10" x14ac:dyDescent="0.25">
      <c r="A14" s="2" t="s">
        <v>17</v>
      </c>
      <c r="B14" s="5" t="s">
        <v>24</v>
      </c>
      <c r="C14" s="4">
        <v>2384</v>
      </c>
      <c r="D14" s="4">
        <v>260317</v>
      </c>
      <c r="E14" t="s">
        <v>41</v>
      </c>
    </row>
    <row r="15" spans="1:10" x14ac:dyDescent="0.25">
      <c r="A15" s="1" t="s">
        <v>18</v>
      </c>
      <c r="B15" s="5" t="s">
        <v>31</v>
      </c>
      <c r="C15" s="4" t="s">
        <v>32</v>
      </c>
      <c r="D15" s="4">
        <v>69826</v>
      </c>
      <c r="E15" t="s">
        <v>41</v>
      </c>
    </row>
    <row r="16" spans="1:10" x14ac:dyDescent="0.25">
      <c r="A16" s="10" t="s">
        <v>19</v>
      </c>
      <c r="B16" s="11" t="s">
        <v>25</v>
      </c>
      <c r="C16" s="13">
        <v>264</v>
      </c>
      <c r="D16" s="13">
        <v>41744</v>
      </c>
      <c r="E16" s="6" t="s">
        <v>41</v>
      </c>
    </row>
  </sheetData>
  <mergeCells count="3">
    <mergeCell ref="D1:F1"/>
    <mergeCell ref="D2:F2"/>
    <mergeCell ref="H3:J3"/>
  </mergeCells>
  <hyperlinks>
    <hyperlink ref="A6" r:id="rId1" tooltip="Гориция (Словения)" display="https://bg.wikipedia.org/wiki/%D0%93%D0%BE%D1%80%D0%B8%D1%86%D0%B8%D1%8F_(%D0%A1%D0%BB%D0%BE%D0%B2%D0%B5%D0%BD%D0%B8%D1%8F)"/>
    <hyperlink ref="A5" r:id="rId2" tooltip="Горенски регион (Словения)" display="https://bg.wikipedia.org/wiki/%D0%93%D0%BE%D1%80%D0%B5%D0%BD%D1%81%D0%BA%D0%B8_%D1%80%D0%B5%D0%B3%D0%B8%D0%BE%D0%BD_(%D0%A1%D0%BB%D0%BE%D0%B2%D0%B5%D0%BD%D0%B8%D1%8F)"/>
    <hyperlink ref="A7" r:id="rId3" display="https://bg.wikipedia.org/wiki/%D0%AE%D0%B3%D0%BE%D0%B8%D0%B7%D1%82%D0%BE%D1%87%D0%BD%D0%B0_%D0%A1%D0%BB%D0%BE%D0%B2%D0%B5%D0%BD%D0%B8%D1%8F"/>
    <hyperlink ref="A8" r:id="rId4" display="https://bg.wikipedia.org/wiki/%D0%9A%D0%BE%D1%80%D0%BE%D1%88%D0%BA%D0%B8_%D1%80%D0%B5%D0%B3%D0%B8%D0%BE%D0%BD"/>
    <hyperlink ref="A9" r:id="rId5" display="https://bg.wikipedia.org/wiki/%D0%9D%D0%BE%D1%82%D1%80%D0%B0%D0%BD%D1%81%D0%BA%D0%BE-%D0%BA%D1%80%D0%B0%D1%88%D0%BA%D0%B8_%D1%80%D0%B5%D0%B3%D0%B8%D0%BE%D0%BD_(%D0%A1%D0%BB%D0%BE%D0%B2%D0%B5%D0%BD%D0%B8%D1%8F)"/>
    <hyperlink ref="A10" r:id="rId6" tooltip="Обално-крашки регион (Словения)" display="https://bg.wikipedia.org/wiki/%D0%9E%D0%B1%D0%B0%D0%BB%D0%BD%D0%BE-%D0%BA%D1%80%D0%B0%D1%88%D0%BA%D0%B8_%D1%80%D0%B5%D0%B3%D0%B8%D0%BE%D0%BD_(%D0%A1%D0%BB%D0%BE%D0%B2%D0%B5%D0%BD%D0%B8%D1%8F)"/>
    <hyperlink ref="A11" r:id="rId7" display="https://bg.wikipedia.org/wiki/%D0%A1%D1%80%D0%B5%D0%B4%D0%BD%D0%B0_%D0%A1%D0%BB%D0%BE%D0%B2%D0%B5%D0%BD%D0%B8%D1%8F"/>
    <hyperlink ref="A12" r:id="rId8" display="https://bg.wikipedia.org/wiki/%D0%9F%D0%BE%D0%B4%D1%80%D0%B0%D0%B2%D1%81%D0%BA%D0%B8_%D1%80%D0%B5%D0%B3%D0%B8%D0%BE%D0%BD_(%D0%A1%D0%BB%D0%BE%D0%B2%D0%B5%D0%BD%D0%B8%D1%8F)"/>
    <hyperlink ref="A13" r:id="rId9" display="https://bg.wikipedia.org/wiki/%D0%9F%D0%BE%D0%BC%D1%83%D1%80%D1%81%D0%BA%D0%B8_%D1%80%D0%B5%D0%B3%D0%B8%D0%BE%D0%BD_(%D0%A1%D0%BB%D0%BE%D0%B2%D0%B5%D0%BD%D0%B8%D1%8F)"/>
    <hyperlink ref="A14" r:id="rId10" tooltip="Савински регион (Словения)" display="https://bg.wikipedia.org/wiki/%D0%A1%D0%B0%D0%B2%D0%B8%D0%BD%D1%81%D0%BA%D0%B8_%D1%80%D0%B5%D0%B3%D0%B8%D0%BE%D0%BD_(%D0%A1%D0%BB%D0%BE%D0%B2%D0%B5%D0%BD%D0%B8%D1%8F)"/>
    <hyperlink ref="A15" r:id="rId11" tooltip="Споднепосавски регион (Словения)" display="https://bg.wikipedia.org/wiki/%D0%A1%D0%BF%D0%BE%D0%B4%D0%BD%D0%B5%D0%BF%D0%BE%D1%81%D0%B0%D0%B2%D1%81%D0%BA%D0%B8_%D1%80%D0%B5%D0%B3%D0%B8%D0%BE%D0%BD_(%D0%A1%D0%BB%D0%BE%D0%B2%D0%B5%D0%BD%D0%B8%D1%8F)"/>
    <hyperlink ref="A16" r:id="rId12" tooltip="Засавски регион (Словения)" display="https://bg.wikipedia.org/wiki/%D0%97%D0%B0%D1%81%D0%B0%D0%B2%D1%81%D0%BA%D0%B8_%D1%80%D0%B5%D0%B3%D0%B8%D0%BE%D0%BD_(%D0%A1%D0%BB%D0%BE%D0%B2%D0%B5%D0%BD%D0%B8%D1%8F)"/>
    <hyperlink ref="B6" r:id="rId13" display="https://bg.wikipedia.org/wiki/%D0%9D%D0%BE%D0%B2%D0%B0_%D0%93%D0%BE%D1%80%D0%B8%D1%86%D0%B0"/>
    <hyperlink ref="B7" r:id="rId14" display="https://bg.wikipedia.org/wiki/%D0%9D%D0%BE%D0%B2%D0%BE_%D0%BC%D0%B5%D1%81%D1%82%D0%BE"/>
    <hyperlink ref="B8" r:id="rId15" display="https://bg.wikipedia.org/wiki/%D0%A1%D0%BB%D0%BE%D0%B2%D0%B5%D0%BD_%D0%93%D1%80%D0%B0%D0%B4%D0%B5%D1%86"/>
    <hyperlink ref="B9" r:id="rId16" display="https://bg.wikipedia.org/wiki/%D0%9F%D0%BE%D1%81%D1%82%D0%BE%D0%B9%D0%BD%D0%B0"/>
    <hyperlink ref="B10" r:id="rId17" display="https://bg.wikipedia.org/wiki/%D0%9A%D0%BE%D0%BF%D0%B5%D1%80"/>
    <hyperlink ref="B11" r:id="rId18" tooltip="Любляна" display="https://bg.wikipedia.org/wiki/%D0%9B%D1%8E%D0%B1%D0%BB%D1%8F%D0%BD%D0%B0"/>
    <hyperlink ref="B12" r:id="rId19" display="https://bg.wikipedia.org/wiki/%D0%9C%D0%B0%D1%80%D0%B8%D0%B1%D0%BE%D1%80"/>
    <hyperlink ref="B14" r:id="rId20" display="https://bg.wikipedia.org/wiki/%D0%A6%D0%B5%D0%BB%D0%B5_(%D0%A1%D0%BB%D0%BE%D0%B2%D0%B5%D0%BD%D0%B8%D1%8F)"/>
    <hyperlink ref="B15" r:id="rId21" display="https://bg.wikipedia.org/wiki/%D0%9A%D1%80%D1%8A%D1%88%D0%BA%D0%BE"/>
    <hyperlink ref="B16" r:id="rId22" display="https://bg.wikipedia.org/wiki/%D0%A2%D1%80%D1%8A%D0%B1%D0%B2%D0%BE%D0%BB%D0%B5"/>
    <hyperlink ref="B13" r:id="rId23" display="https://bg.wikipedia.org/wiki/%D0%9C%D1%83%D1%80%D1%81%D0%BA%D0%B0_%D0%A1%D0%BE%D0%B1%D0%BE%D1%82%D0%B0"/>
  </hyperlinks>
  <pageMargins left="0.7" right="0.7" top="0.75" bottom="0.75" header="0.3" footer="0.3"/>
  <pageSetup orientation="portrait" horizontalDpi="0" verticalDpi="0" r:id="rId24"/>
  <drawing r:id="rId2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1"/>
  <dimension ref="A2:G20"/>
  <sheetViews>
    <sheetView workbookViewId="0">
      <selection activeCell="D22" sqref="D22"/>
    </sheetView>
  </sheetViews>
  <sheetFormatPr defaultRowHeight="15" x14ac:dyDescent="0.25"/>
  <cols>
    <col min="2" max="2" width="23.28515625" customWidth="1"/>
  </cols>
  <sheetData>
    <row r="2" spans="1:7" x14ac:dyDescent="0.25">
      <c r="B2" s="72" t="s">
        <v>33</v>
      </c>
      <c r="C2" s="72" t="s">
        <v>34</v>
      </c>
      <c r="D2" s="72">
        <v>0</v>
      </c>
      <c r="E2" s="72">
        <v>0</v>
      </c>
      <c r="F2" s="74">
        <f>E2/$E$14</f>
        <v>0</v>
      </c>
      <c r="G2" s="72"/>
    </row>
    <row r="3" spans="1:7" x14ac:dyDescent="0.25">
      <c r="A3">
        <v>1</v>
      </c>
      <c r="B3" s="28" t="s">
        <v>18</v>
      </c>
      <c r="C3" s="29">
        <f>13+5</f>
        <v>18</v>
      </c>
      <c r="D3" s="45">
        <f>A3/$A$14</f>
        <v>8.3333333333333329E-2</v>
      </c>
      <c r="E3" s="46">
        <f>$C3+$E2</f>
        <v>18</v>
      </c>
      <c r="F3" s="42">
        <f t="shared" ref="F3:F14" si="0">E3/$E$14</f>
        <v>1.227830832196453E-2</v>
      </c>
      <c r="G3" s="50">
        <f>D2*F3-D3*F2</f>
        <v>0</v>
      </c>
    </row>
    <row r="4" spans="1:7" x14ac:dyDescent="0.25">
      <c r="A4">
        <v>2</v>
      </c>
      <c r="B4" s="8" t="s">
        <v>9</v>
      </c>
      <c r="C4" s="26">
        <v>23</v>
      </c>
      <c r="D4" s="45">
        <f t="shared" ref="D4:D14" si="1">A4/$A$14</f>
        <v>0.16666666666666666</v>
      </c>
      <c r="E4" s="46">
        <f t="shared" ref="E4:E14" si="2">$C4+$E3</f>
        <v>41</v>
      </c>
      <c r="F4" s="42">
        <f t="shared" si="0"/>
        <v>2.796725784447476E-2</v>
      </c>
      <c r="G4" s="50">
        <f>D3*F4-D4*F3</f>
        <v>2.842201000454749E-4</v>
      </c>
    </row>
    <row r="5" spans="1:7" x14ac:dyDescent="0.25">
      <c r="A5">
        <v>3</v>
      </c>
      <c r="B5" s="9" t="s">
        <v>13</v>
      </c>
      <c r="C5" s="27">
        <v>29</v>
      </c>
      <c r="D5" s="58">
        <f t="shared" si="1"/>
        <v>0.25</v>
      </c>
      <c r="E5" s="59">
        <f t="shared" si="2"/>
        <v>70</v>
      </c>
      <c r="F5" s="57">
        <f t="shared" si="0"/>
        <v>4.7748976807639835E-2</v>
      </c>
      <c r="G5" s="60">
        <f t="shared" ref="G5:G14" si="3">D4*F5-D5*F4</f>
        <v>9.6634834015461597E-4</v>
      </c>
    </row>
    <row r="6" spans="1:7" x14ac:dyDescent="0.25">
      <c r="A6">
        <v>4</v>
      </c>
      <c r="B6" s="28" t="s">
        <v>12</v>
      </c>
      <c r="C6" s="29">
        <v>31</v>
      </c>
      <c r="D6" s="45">
        <f t="shared" si="1"/>
        <v>0.33333333333333331</v>
      </c>
      <c r="E6" s="46">
        <f t="shared" si="2"/>
        <v>101</v>
      </c>
      <c r="F6" s="42">
        <f t="shared" si="0"/>
        <v>6.8894952251023198E-2</v>
      </c>
      <c r="G6" s="50">
        <f t="shared" si="3"/>
        <v>1.3074124602091876E-3</v>
      </c>
    </row>
    <row r="7" spans="1:7" x14ac:dyDescent="0.25">
      <c r="A7">
        <v>5</v>
      </c>
      <c r="B7" s="28" t="s">
        <v>19</v>
      </c>
      <c r="C7" s="29">
        <v>35</v>
      </c>
      <c r="D7" s="45">
        <f t="shared" si="1"/>
        <v>0.41666666666666669</v>
      </c>
      <c r="E7" s="46">
        <f t="shared" si="2"/>
        <v>136</v>
      </c>
      <c r="F7" s="42">
        <f t="shared" si="0"/>
        <v>9.2769440654843105E-2</v>
      </c>
      <c r="G7" s="50">
        <f t="shared" si="3"/>
        <v>2.2169167803547003E-3</v>
      </c>
    </row>
    <row r="8" spans="1:7" x14ac:dyDescent="0.25">
      <c r="A8">
        <v>6</v>
      </c>
      <c r="B8" s="9" t="s">
        <v>11</v>
      </c>
      <c r="C8" s="27">
        <v>52</v>
      </c>
      <c r="D8" s="58">
        <f t="shared" si="1"/>
        <v>0.5</v>
      </c>
      <c r="E8" s="59">
        <f t="shared" si="2"/>
        <v>188</v>
      </c>
      <c r="F8" s="57">
        <f t="shared" si="0"/>
        <v>0.12824010914051842</v>
      </c>
      <c r="G8" s="60">
        <f t="shared" si="3"/>
        <v>7.0486584811277897E-3</v>
      </c>
    </row>
    <row r="9" spans="1:7" x14ac:dyDescent="0.25">
      <c r="A9">
        <v>7</v>
      </c>
      <c r="B9" s="28" t="s">
        <v>8</v>
      </c>
      <c r="C9" s="29">
        <v>86</v>
      </c>
      <c r="D9" s="45">
        <f t="shared" si="1"/>
        <v>0.58333333333333337</v>
      </c>
      <c r="E9" s="46">
        <f t="shared" si="2"/>
        <v>274</v>
      </c>
      <c r="F9" s="42">
        <f t="shared" si="0"/>
        <v>0.1869031377899045</v>
      </c>
      <c r="G9" s="50">
        <f t="shared" si="3"/>
        <v>1.8644838562983171E-2</v>
      </c>
    </row>
    <row r="10" spans="1:7" x14ac:dyDescent="0.25">
      <c r="A10">
        <v>8</v>
      </c>
      <c r="B10" s="7" t="s">
        <v>15</v>
      </c>
      <c r="C10" s="26">
        <v>125</v>
      </c>
      <c r="D10" s="45">
        <f t="shared" si="1"/>
        <v>0.66666666666666663</v>
      </c>
      <c r="E10" s="46">
        <f t="shared" si="2"/>
        <v>399</v>
      </c>
      <c r="F10" s="42">
        <f t="shared" si="0"/>
        <v>0.27216916780354705</v>
      </c>
      <c r="G10" s="50">
        <f t="shared" si="3"/>
        <v>3.4163256025466118E-2</v>
      </c>
    </row>
    <row r="11" spans="1:7" x14ac:dyDescent="0.25">
      <c r="A11">
        <v>9</v>
      </c>
      <c r="B11" s="9" t="s">
        <v>10</v>
      </c>
      <c r="C11" s="27">
        <v>152</v>
      </c>
      <c r="D11" s="58">
        <f t="shared" si="1"/>
        <v>0.75</v>
      </c>
      <c r="E11" s="59">
        <f t="shared" si="2"/>
        <v>551</v>
      </c>
      <c r="F11" s="57">
        <f t="shared" si="0"/>
        <v>0.37585266030013642</v>
      </c>
      <c r="G11" s="60">
        <f t="shared" si="3"/>
        <v>4.6441564347430658E-2</v>
      </c>
    </row>
    <row r="12" spans="1:7" x14ac:dyDescent="0.25">
      <c r="A12">
        <v>10</v>
      </c>
      <c r="B12" s="28" t="s">
        <v>16</v>
      </c>
      <c r="C12" s="29">
        <v>188</v>
      </c>
      <c r="D12" s="45">
        <f t="shared" si="1"/>
        <v>0.83333333333333337</v>
      </c>
      <c r="E12" s="46">
        <f t="shared" si="2"/>
        <v>739</v>
      </c>
      <c r="F12" s="42">
        <f t="shared" si="0"/>
        <v>0.50409276944065484</v>
      </c>
      <c r="G12" s="50">
        <f t="shared" si="3"/>
        <v>6.4859026830377475E-2</v>
      </c>
    </row>
    <row r="13" spans="1:7" x14ac:dyDescent="0.25">
      <c r="A13">
        <v>11</v>
      </c>
      <c r="B13" s="8" t="s">
        <v>17</v>
      </c>
      <c r="C13" s="26">
        <v>307</v>
      </c>
      <c r="D13" s="45">
        <f t="shared" si="1"/>
        <v>0.91666666666666663</v>
      </c>
      <c r="E13" s="46">
        <f t="shared" si="2"/>
        <v>1046</v>
      </c>
      <c r="F13" s="42">
        <f t="shared" si="0"/>
        <v>0.71350613915416095</v>
      </c>
      <c r="G13" s="50">
        <f t="shared" si="3"/>
        <v>0.13250341064120053</v>
      </c>
    </row>
    <row r="14" spans="1:7" x14ac:dyDescent="0.25">
      <c r="A14">
        <v>12</v>
      </c>
      <c r="B14" s="9" t="s">
        <v>14</v>
      </c>
      <c r="C14" s="27">
        <f>407+13</f>
        <v>420</v>
      </c>
      <c r="D14" s="58">
        <f t="shared" si="1"/>
        <v>1</v>
      </c>
      <c r="E14" s="59">
        <f t="shared" si="2"/>
        <v>1466</v>
      </c>
      <c r="F14" s="57">
        <f t="shared" si="0"/>
        <v>1</v>
      </c>
      <c r="G14" s="60">
        <f t="shared" si="3"/>
        <v>0.20316052751250568</v>
      </c>
    </row>
    <row r="15" spans="1:7" x14ac:dyDescent="0.25">
      <c r="C15" s="31">
        <f>SUM(C3:C14)</f>
        <v>1466</v>
      </c>
      <c r="D15" s="45">
        <v>0</v>
      </c>
      <c r="F15" s="43">
        <v>0</v>
      </c>
      <c r="G15" s="50">
        <f>SUM(G3:G14)</f>
        <v>0.51159618008185537</v>
      </c>
    </row>
    <row r="16" spans="1:7" x14ac:dyDescent="0.25">
      <c r="G16" s="50">
        <f>ROUND(G15,3)</f>
        <v>0.51200000000000001</v>
      </c>
    </row>
    <row r="17" spans="1:7" x14ac:dyDescent="0.25">
      <c r="A17">
        <v>0</v>
      </c>
      <c r="B17">
        <v>0</v>
      </c>
      <c r="D17" t="s">
        <v>63</v>
      </c>
      <c r="G17">
        <f>G16*100</f>
        <v>51.2</v>
      </c>
    </row>
    <row r="18" spans="1:7" x14ac:dyDescent="0.25">
      <c r="A18">
        <v>1</v>
      </c>
      <c r="B18">
        <v>1</v>
      </c>
      <c r="D18" s="26" t="s">
        <v>65</v>
      </c>
      <c r="E18" s="26"/>
      <c r="F18" s="26"/>
      <c r="G18" t="str">
        <f>CONCATENATE(G17, "%")</f>
        <v>51.2%</v>
      </c>
    </row>
    <row r="19" spans="1:7" x14ac:dyDescent="0.25">
      <c r="A19" t="str">
        <f>CONCATENATE(D17," - ",D18)</f>
        <v>Словения - cases на регионите</v>
      </c>
    </row>
    <row r="20" spans="1:7" x14ac:dyDescent="0.25">
      <c r="A20" t="str">
        <f>CONCATENATE(A19," - Gini = ",G18)</f>
        <v>Словения - cases на регионите - Gini = 51.2%</v>
      </c>
    </row>
  </sheetData>
  <hyperlinks>
    <hyperlink ref="B4" r:id="rId1" tooltip="Гориция (Словения)" display="https://bg.wikipedia.org/wiki/%D0%93%D0%BE%D1%80%D0%B8%D1%86%D0%B8%D1%8F_(%D0%A1%D0%BB%D0%BE%D0%B2%D0%B5%D0%BD%D0%B8%D1%8F)"/>
    <hyperlink ref="B9" r:id="rId2" tooltip="Горенски регион (Словения)" display="https://bg.wikipedia.org/wiki/%D0%93%D0%BE%D1%80%D0%B5%D0%BD%D1%81%D0%BA%D0%B8_%D1%80%D0%B5%D0%B3%D0%B8%D0%BE%D0%BD_(%D0%A1%D0%BB%D0%BE%D0%B2%D0%B5%D0%BD%D0%B8%D1%8F)"/>
    <hyperlink ref="B11" r:id="rId3" display="https://bg.wikipedia.org/wiki/%D0%AE%D0%B3%D0%BE%D0%B8%D0%B7%D1%82%D0%BE%D1%87%D0%BD%D0%B0_%D0%A1%D0%BB%D0%BE%D0%B2%D0%B5%D0%BD%D0%B8%D1%8F"/>
    <hyperlink ref="B8" r:id="rId4" display="https://bg.wikipedia.org/wiki/%D0%9A%D0%BE%D1%80%D0%BE%D1%88%D0%BA%D0%B8_%D1%80%D0%B5%D0%B3%D0%B8%D0%BE%D0%BD"/>
    <hyperlink ref="B6" r:id="rId5" display="https://bg.wikipedia.org/wiki/%D0%9D%D0%BE%D1%82%D1%80%D0%B0%D0%BD%D1%81%D0%BA%D0%BE-%D0%BA%D1%80%D0%B0%D1%88%D0%BA%D0%B8_%D1%80%D0%B5%D0%B3%D0%B8%D0%BE%D0%BD_(%D0%A1%D0%BB%D0%BE%D0%B2%D0%B5%D0%BD%D0%B8%D1%8F)"/>
    <hyperlink ref="B5" r:id="rId6" tooltip="Обално-крашки регион (Словения)" display="https://bg.wikipedia.org/wiki/%D0%9E%D0%B1%D0%B0%D0%BB%D0%BD%D0%BE-%D0%BA%D1%80%D0%B0%D1%88%D0%BA%D0%B8_%D1%80%D0%B5%D0%B3%D0%B8%D0%BE%D0%BD_(%D0%A1%D0%BB%D0%BE%D0%B2%D0%B5%D0%BD%D0%B8%D1%8F)"/>
    <hyperlink ref="B14" r:id="rId7" display="https://bg.wikipedia.org/wiki/%D0%A1%D1%80%D0%B5%D0%B4%D0%BD%D0%B0_%D0%A1%D0%BB%D0%BE%D0%B2%D0%B5%D0%BD%D0%B8%D1%8F"/>
    <hyperlink ref="B10" r:id="rId8" display="https://bg.wikipedia.org/wiki/%D0%9F%D0%BE%D0%B4%D1%80%D0%B0%D0%B2%D1%81%D0%BA%D0%B8_%D1%80%D0%B5%D0%B3%D0%B8%D0%BE%D0%BD_(%D0%A1%D0%BB%D0%BE%D0%B2%D0%B5%D0%BD%D0%B8%D1%8F)"/>
    <hyperlink ref="B12" r:id="rId9" display="https://bg.wikipedia.org/wiki/%D0%9F%D0%BE%D0%BC%D1%83%D1%80%D1%81%D0%BA%D0%B8_%D1%80%D0%B5%D0%B3%D0%B8%D0%BE%D0%BD_(%D0%A1%D0%BB%D0%BE%D0%B2%D0%B5%D0%BD%D0%B8%D1%8F)"/>
    <hyperlink ref="B13" r:id="rId10" tooltip="Савински регион (Словения)" display="https://bg.wikipedia.org/wiki/%D0%A1%D0%B0%D0%B2%D0%B8%D0%BD%D1%81%D0%BA%D0%B8_%D1%80%D0%B5%D0%B3%D0%B8%D0%BE%D0%BD_(%D0%A1%D0%BB%D0%BE%D0%B2%D0%B5%D0%BD%D0%B8%D1%8F)"/>
    <hyperlink ref="B3" r:id="rId11" tooltip="Споднепосавски регион (Словения)" display="https://bg.wikipedia.org/wiki/%D0%A1%D0%BF%D0%BE%D0%B4%D0%BD%D0%B5%D0%BF%D0%BE%D1%81%D0%B0%D0%B2%D1%81%D0%BA%D0%B8_%D1%80%D0%B5%D0%B3%D0%B8%D0%BE%D0%BD_(%D0%A1%D0%BB%D0%BE%D0%B2%D0%B5%D0%BD%D0%B8%D1%8F)"/>
    <hyperlink ref="B7" r:id="rId12" tooltip="Засавски регион (Словения)" display="https://bg.wikipedia.org/wiki/%D0%97%D0%B0%D1%81%D0%B0%D0%B2%D1%81%D0%BA%D0%B8_%D1%80%D0%B5%D0%B3%D0%B8%D0%BE%D0%BD_(%D0%A1%D0%BB%D0%BE%D0%B2%D0%B5%D0%BD%D0%B8%D1%8F)"/>
  </hyperlinks>
  <pageMargins left="0.7" right="0.7" top="0.75" bottom="0.75" header="0.3" footer="0.3"/>
  <drawing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2"/>
  <dimension ref="A2:G20"/>
  <sheetViews>
    <sheetView workbookViewId="0">
      <selection activeCell="D22" sqref="D22"/>
    </sheetView>
  </sheetViews>
  <sheetFormatPr defaultRowHeight="15" x14ac:dyDescent="0.25"/>
  <cols>
    <col min="2" max="2" width="23.28515625" customWidth="1"/>
  </cols>
  <sheetData>
    <row r="2" spans="1:7" x14ac:dyDescent="0.25">
      <c r="B2" s="72" t="s">
        <v>33</v>
      </c>
      <c r="C2" s="72" t="s">
        <v>35</v>
      </c>
      <c r="D2" s="72">
        <v>0</v>
      </c>
      <c r="E2" s="72">
        <v>0</v>
      </c>
      <c r="F2" s="74">
        <f>E2/$E$14</f>
        <v>0</v>
      </c>
      <c r="G2" s="72"/>
    </row>
    <row r="3" spans="1:7" x14ac:dyDescent="0.25">
      <c r="A3">
        <v>1</v>
      </c>
      <c r="B3" s="7" t="s">
        <v>11</v>
      </c>
      <c r="C3" s="26">
        <v>0</v>
      </c>
      <c r="D3" s="45">
        <f>A3/$A$14</f>
        <v>8.3333333333333329E-2</v>
      </c>
      <c r="E3" s="46">
        <f>$C3+$E2</f>
        <v>0</v>
      </c>
      <c r="F3" s="42">
        <f t="shared" ref="F3:F14" si="0">E3/$E$14</f>
        <v>0</v>
      </c>
      <c r="G3" s="50">
        <f>D2*F3-D3*F2</f>
        <v>0</v>
      </c>
    </row>
    <row r="4" spans="1:7" x14ac:dyDescent="0.25">
      <c r="A4">
        <v>2</v>
      </c>
      <c r="B4" s="28" t="s">
        <v>19</v>
      </c>
      <c r="C4" s="29">
        <v>0</v>
      </c>
      <c r="D4" s="45">
        <f t="shared" ref="D4:D14" si="1">A4/$A$14</f>
        <v>0.16666666666666666</v>
      </c>
      <c r="E4" s="46">
        <f t="shared" ref="E4:E14" si="2">$C4+$E3</f>
        <v>0</v>
      </c>
      <c r="F4" s="42">
        <f t="shared" si="0"/>
        <v>0</v>
      </c>
      <c r="G4" s="50">
        <f>D3*F4-D4*F3</f>
        <v>0</v>
      </c>
    </row>
    <row r="5" spans="1:7" x14ac:dyDescent="0.25">
      <c r="A5">
        <v>3</v>
      </c>
      <c r="B5" s="9" t="s">
        <v>12</v>
      </c>
      <c r="C5" s="27">
        <v>0</v>
      </c>
      <c r="D5" s="58">
        <f t="shared" si="1"/>
        <v>0.25</v>
      </c>
      <c r="E5" s="59">
        <f t="shared" si="2"/>
        <v>0</v>
      </c>
      <c r="F5" s="57">
        <f t="shared" si="0"/>
        <v>0</v>
      </c>
      <c r="G5" s="60">
        <f t="shared" ref="G5:G14" si="3">D4*F5-D5*F4</f>
        <v>0</v>
      </c>
    </row>
    <row r="6" spans="1:7" x14ac:dyDescent="0.25">
      <c r="A6">
        <v>4</v>
      </c>
      <c r="B6" s="8" t="s">
        <v>9</v>
      </c>
      <c r="C6" s="26">
        <v>0</v>
      </c>
      <c r="D6" s="45">
        <f t="shared" si="1"/>
        <v>0.33333333333333331</v>
      </c>
      <c r="E6" s="46">
        <f t="shared" si="2"/>
        <v>0</v>
      </c>
      <c r="F6" s="42">
        <f t="shared" si="0"/>
        <v>0</v>
      </c>
      <c r="G6" s="50">
        <f t="shared" si="3"/>
        <v>0</v>
      </c>
    </row>
    <row r="7" spans="1:7" x14ac:dyDescent="0.25">
      <c r="A7">
        <v>5</v>
      </c>
      <c r="B7" s="28" t="s">
        <v>18</v>
      </c>
      <c r="C7" s="29">
        <v>0</v>
      </c>
      <c r="D7" s="45">
        <f t="shared" si="1"/>
        <v>0.41666666666666669</v>
      </c>
      <c r="E7" s="46">
        <f t="shared" si="2"/>
        <v>0</v>
      </c>
      <c r="F7" s="42">
        <f t="shared" si="0"/>
        <v>0</v>
      </c>
      <c r="G7" s="50">
        <f t="shared" si="3"/>
        <v>0</v>
      </c>
    </row>
    <row r="8" spans="1:7" x14ac:dyDescent="0.25">
      <c r="A8">
        <v>6</v>
      </c>
      <c r="B8" s="9" t="s">
        <v>13</v>
      </c>
      <c r="C8" s="27">
        <v>1</v>
      </c>
      <c r="D8" s="58">
        <f t="shared" si="1"/>
        <v>0.5</v>
      </c>
      <c r="E8" s="59">
        <f t="shared" si="2"/>
        <v>1</v>
      </c>
      <c r="F8" s="57">
        <f t="shared" si="0"/>
        <v>9.6153846153846159E-3</v>
      </c>
      <c r="G8" s="60">
        <f t="shared" si="3"/>
        <v>4.0064102564102569E-3</v>
      </c>
    </row>
    <row r="9" spans="1:7" x14ac:dyDescent="0.25">
      <c r="A9">
        <v>7</v>
      </c>
      <c r="B9" s="7" t="s">
        <v>15</v>
      </c>
      <c r="C9" s="26">
        <v>2</v>
      </c>
      <c r="D9" s="45">
        <f t="shared" si="1"/>
        <v>0.58333333333333337</v>
      </c>
      <c r="E9" s="46">
        <f t="shared" si="2"/>
        <v>3</v>
      </c>
      <c r="F9" s="42">
        <f t="shared" si="0"/>
        <v>2.8846153846153848E-2</v>
      </c>
      <c r="G9" s="50">
        <f t="shared" si="3"/>
        <v>8.814102564102564E-3</v>
      </c>
    </row>
    <row r="10" spans="1:7" x14ac:dyDescent="0.25">
      <c r="A10">
        <v>8</v>
      </c>
      <c r="B10" s="28" t="s">
        <v>8</v>
      </c>
      <c r="C10" s="29">
        <v>4</v>
      </c>
      <c r="D10" s="45">
        <f t="shared" si="1"/>
        <v>0.66666666666666663</v>
      </c>
      <c r="E10" s="46">
        <f t="shared" si="2"/>
        <v>7</v>
      </c>
      <c r="F10" s="42">
        <f t="shared" si="0"/>
        <v>6.7307692307692304E-2</v>
      </c>
      <c r="G10" s="50">
        <f t="shared" si="3"/>
        <v>2.003205128205128E-2</v>
      </c>
    </row>
    <row r="11" spans="1:7" x14ac:dyDescent="0.25">
      <c r="A11">
        <v>9</v>
      </c>
      <c r="B11" s="9" t="s">
        <v>10</v>
      </c>
      <c r="C11" s="27">
        <v>17</v>
      </c>
      <c r="D11" s="58">
        <f t="shared" si="1"/>
        <v>0.75</v>
      </c>
      <c r="E11" s="59">
        <f t="shared" si="2"/>
        <v>24</v>
      </c>
      <c r="F11" s="57">
        <f t="shared" si="0"/>
        <v>0.23076923076923078</v>
      </c>
      <c r="G11" s="60">
        <f t="shared" si="3"/>
        <v>0.10336538461538462</v>
      </c>
    </row>
    <row r="12" spans="1:7" x14ac:dyDescent="0.25">
      <c r="A12">
        <v>10</v>
      </c>
      <c r="B12" s="28" t="s">
        <v>16</v>
      </c>
      <c r="C12" s="29">
        <v>19</v>
      </c>
      <c r="D12" s="45">
        <f t="shared" si="1"/>
        <v>0.83333333333333337</v>
      </c>
      <c r="E12" s="46">
        <f t="shared" si="2"/>
        <v>43</v>
      </c>
      <c r="F12" s="42">
        <f t="shared" si="0"/>
        <v>0.41346153846153844</v>
      </c>
      <c r="G12" s="50">
        <f t="shared" si="3"/>
        <v>0.11778846153846154</v>
      </c>
    </row>
    <row r="13" spans="1:7" x14ac:dyDescent="0.25">
      <c r="A13">
        <v>11</v>
      </c>
      <c r="B13" s="7" t="s">
        <v>14</v>
      </c>
      <c r="C13" s="26">
        <v>24</v>
      </c>
      <c r="D13" s="45">
        <f t="shared" si="1"/>
        <v>0.91666666666666663</v>
      </c>
      <c r="E13" s="46">
        <f t="shared" si="2"/>
        <v>67</v>
      </c>
      <c r="F13" s="42">
        <f t="shared" si="0"/>
        <v>0.64423076923076927</v>
      </c>
      <c r="G13" s="50">
        <f t="shared" si="3"/>
        <v>0.15785256410256421</v>
      </c>
    </row>
    <row r="14" spans="1:7" x14ac:dyDescent="0.25">
      <c r="A14">
        <v>12</v>
      </c>
      <c r="B14" s="32" t="s">
        <v>17</v>
      </c>
      <c r="C14" s="27">
        <v>37</v>
      </c>
      <c r="D14" s="58">
        <f t="shared" si="1"/>
        <v>1</v>
      </c>
      <c r="E14" s="59">
        <f t="shared" si="2"/>
        <v>104</v>
      </c>
      <c r="F14" s="57">
        <f t="shared" si="0"/>
        <v>1</v>
      </c>
      <c r="G14" s="60">
        <f t="shared" si="3"/>
        <v>0.27243589743589736</v>
      </c>
    </row>
    <row r="15" spans="1:7" x14ac:dyDescent="0.25">
      <c r="C15" s="31">
        <f>SUM(C3:C14)</f>
        <v>104</v>
      </c>
      <c r="D15" s="45">
        <v>0</v>
      </c>
      <c r="F15" s="43">
        <v>0</v>
      </c>
      <c r="G15" s="50">
        <f>SUM(G3:G14)</f>
        <v>0.68429487179487181</v>
      </c>
    </row>
    <row r="16" spans="1:7" x14ac:dyDescent="0.25">
      <c r="G16" s="50">
        <f>ROUND(G15,3)</f>
        <v>0.68400000000000005</v>
      </c>
    </row>
    <row r="17" spans="1:7" x14ac:dyDescent="0.25">
      <c r="A17">
        <v>0</v>
      </c>
      <c r="B17">
        <v>0</v>
      </c>
      <c r="D17" t="s">
        <v>63</v>
      </c>
      <c r="G17">
        <f>G16*100</f>
        <v>68.400000000000006</v>
      </c>
    </row>
    <row r="18" spans="1:7" x14ac:dyDescent="0.25">
      <c r="A18">
        <v>1</v>
      </c>
      <c r="B18">
        <v>1</v>
      </c>
      <c r="D18" s="26" t="s">
        <v>66</v>
      </c>
      <c r="E18" s="26"/>
      <c r="F18" s="26"/>
      <c r="G18" t="str">
        <f>CONCATENATE(G17, "%")</f>
        <v>68.4%</v>
      </c>
    </row>
    <row r="19" spans="1:7" x14ac:dyDescent="0.25">
      <c r="A19" t="str">
        <f>CONCATENATE(D17," - ",D18)</f>
        <v>Словения - deaths на регионите</v>
      </c>
    </row>
    <row r="20" spans="1:7" x14ac:dyDescent="0.25">
      <c r="A20" t="str">
        <f>CONCATENATE(A19," - Gini = ",G18)</f>
        <v>Словения - deaths на регионите - Gini = 68.4%</v>
      </c>
    </row>
  </sheetData>
  <hyperlinks>
    <hyperlink ref="B6" r:id="rId1" tooltip="Гориция (Словения)" display="https://bg.wikipedia.org/wiki/%D0%93%D0%BE%D1%80%D0%B8%D1%86%D0%B8%D1%8F_(%D0%A1%D0%BB%D0%BE%D0%B2%D0%B5%D0%BD%D0%B8%D1%8F)"/>
    <hyperlink ref="B10" r:id="rId2" tooltip="Горенски регион (Словения)" display="https://bg.wikipedia.org/wiki/%D0%93%D0%BE%D1%80%D0%B5%D0%BD%D1%81%D0%BA%D0%B8_%D1%80%D0%B5%D0%B3%D0%B8%D0%BE%D0%BD_(%D0%A1%D0%BB%D0%BE%D0%B2%D0%B5%D0%BD%D0%B8%D1%8F)"/>
    <hyperlink ref="B11" r:id="rId3" display="https://bg.wikipedia.org/wiki/%D0%AE%D0%B3%D0%BE%D0%B8%D0%B7%D1%82%D0%BE%D1%87%D0%BD%D0%B0_%D0%A1%D0%BB%D0%BE%D0%B2%D0%B5%D0%BD%D0%B8%D1%8F"/>
    <hyperlink ref="B3" r:id="rId4" display="https://bg.wikipedia.org/wiki/%D0%9A%D0%BE%D1%80%D0%BE%D1%88%D0%BA%D0%B8_%D1%80%D0%B5%D0%B3%D0%B8%D0%BE%D0%BD"/>
    <hyperlink ref="B5" r:id="rId5" display="https://bg.wikipedia.org/wiki/%D0%9D%D0%BE%D1%82%D1%80%D0%B0%D0%BD%D1%81%D0%BA%D0%BE-%D0%BA%D1%80%D0%B0%D1%88%D0%BA%D0%B8_%D1%80%D0%B5%D0%B3%D0%B8%D0%BE%D0%BD_(%D0%A1%D0%BB%D0%BE%D0%B2%D0%B5%D0%BD%D0%B8%D1%8F)"/>
    <hyperlink ref="B8" r:id="rId6" tooltip="Обално-крашки регион (Словения)" display="https://bg.wikipedia.org/wiki/%D0%9E%D0%B1%D0%B0%D0%BB%D0%BD%D0%BE-%D0%BA%D1%80%D0%B0%D1%88%D0%BA%D0%B8_%D1%80%D0%B5%D0%B3%D0%B8%D0%BE%D0%BD_(%D0%A1%D0%BB%D0%BE%D0%B2%D0%B5%D0%BD%D0%B8%D1%8F)"/>
    <hyperlink ref="B13" r:id="rId7" display="https://bg.wikipedia.org/wiki/%D0%A1%D1%80%D0%B5%D0%B4%D0%BD%D0%B0_%D0%A1%D0%BB%D0%BE%D0%B2%D0%B5%D0%BD%D0%B8%D1%8F"/>
    <hyperlink ref="B9" r:id="rId8" display="https://bg.wikipedia.org/wiki/%D0%9F%D0%BE%D0%B4%D1%80%D0%B0%D0%B2%D1%81%D0%BA%D0%B8_%D1%80%D0%B5%D0%B3%D0%B8%D0%BE%D0%BD_(%D0%A1%D0%BB%D0%BE%D0%B2%D0%B5%D0%BD%D0%B8%D1%8F)"/>
    <hyperlink ref="B12" r:id="rId9" display="https://bg.wikipedia.org/wiki/%D0%9F%D0%BE%D0%BC%D1%83%D1%80%D1%81%D0%BA%D0%B8_%D1%80%D0%B5%D0%B3%D0%B8%D0%BE%D0%BD_(%D0%A1%D0%BB%D0%BE%D0%B2%D0%B5%D0%BD%D0%B8%D1%8F)"/>
    <hyperlink ref="B14" r:id="rId10" tooltip="Савински регион (Словения)" display="https://bg.wikipedia.org/wiki/%D0%A1%D0%B0%D0%B2%D0%B8%D0%BD%D1%81%D0%BA%D0%B8_%D1%80%D0%B5%D0%B3%D0%B8%D0%BE%D0%BD_(%D0%A1%D0%BB%D0%BE%D0%B2%D0%B5%D0%BD%D0%B8%D1%8F)"/>
    <hyperlink ref="B7" r:id="rId11" tooltip="Споднепосавски регион (Словения)" display="https://bg.wikipedia.org/wiki/%D0%A1%D0%BF%D0%BE%D0%B4%D0%BD%D0%B5%D0%BF%D0%BE%D1%81%D0%B0%D0%B2%D1%81%D0%BA%D0%B8_%D1%80%D0%B5%D0%B3%D0%B8%D0%BE%D0%BD_(%D0%A1%D0%BB%D0%BE%D0%B2%D0%B5%D0%BD%D0%B8%D1%8F)"/>
    <hyperlink ref="B4" r:id="rId12" tooltip="Засавски регион (Словения)" display="https://bg.wikipedia.org/wiki/%D0%97%D0%B0%D1%81%D0%B0%D0%B2%D1%81%D0%BA%D0%B8_%D1%80%D0%B5%D0%B3%D0%B8%D0%BE%D0%BD_(%D0%A1%D0%BB%D0%BE%D0%B2%D0%B5%D0%BD%D0%B8%D1%8F)"/>
  </hyperlinks>
  <pageMargins left="0.7" right="0.7" top="0.75" bottom="0.75" header="0.3" footer="0.3"/>
  <drawing r:id="rId1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3"/>
  <dimension ref="B2:J14"/>
  <sheetViews>
    <sheetView workbookViewId="0">
      <selection activeCell="I21" sqref="I21"/>
    </sheetView>
  </sheetViews>
  <sheetFormatPr defaultRowHeight="15" x14ac:dyDescent="0.25"/>
  <cols>
    <col min="8" max="8" width="11.140625" customWidth="1"/>
  </cols>
  <sheetData>
    <row r="2" spans="2:10" x14ac:dyDescent="0.25">
      <c r="B2" s="63" t="s">
        <v>67</v>
      </c>
      <c r="C2" s="64" t="s">
        <v>68</v>
      </c>
      <c r="D2" s="63"/>
      <c r="E2" s="63" t="s">
        <v>69</v>
      </c>
      <c r="F2" s="63" t="s">
        <v>70</v>
      </c>
      <c r="G2" s="63" t="s">
        <v>71</v>
      </c>
      <c r="H2" s="63" t="s">
        <v>72</v>
      </c>
      <c r="I2" s="63" t="s">
        <v>104</v>
      </c>
      <c r="J2" s="63" t="s">
        <v>105</v>
      </c>
    </row>
    <row r="3" spans="2:10" x14ac:dyDescent="0.25">
      <c r="B3">
        <v>0</v>
      </c>
      <c r="C3">
        <v>5</v>
      </c>
      <c r="D3" t="str">
        <f>CONCATENATE("[",B3,";",C3,")")</f>
        <v>[0;5)</v>
      </c>
      <c r="E3">
        <v>8</v>
      </c>
      <c r="F3">
        <f>0.5*(B3+C3)</f>
        <v>2.5</v>
      </c>
      <c r="G3">
        <f>E3*F3</f>
        <v>20</v>
      </c>
      <c r="H3">
        <f t="shared" ref="H3:H12" si="0">E3*(F3-$F$32)^2</f>
        <v>50</v>
      </c>
      <c r="I3">
        <v>4</v>
      </c>
      <c r="J3">
        <f>E3-I3</f>
        <v>4</v>
      </c>
    </row>
    <row r="4" spans="2:10" x14ac:dyDescent="0.25">
      <c r="B4">
        <v>5</v>
      </c>
      <c r="C4">
        <v>15</v>
      </c>
      <c r="D4" t="str">
        <f t="shared" ref="D4:D12" si="1">CONCATENATE("[",B4,";",C4,")")</f>
        <v>[5;15)</v>
      </c>
      <c r="E4">
        <v>27</v>
      </c>
      <c r="F4">
        <f t="shared" ref="F4:F12" si="2">0.5*(B4+C4)</f>
        <v>10</v>
      </c>
      <c r="G4">
        <f t="shared" ref="G4:G12" si="3">E4*F4</f>
        <v>270</v>
      </c>
      <c r="H4">
        <f t="shared" si="0"/>
        <v>2700</v>
      </c>
      <c r="I4">
        <v>12</v>
      </c>
      <c r="J4">
        <f>E4-I4</f>
        <v>15</v>
      </c>
    </row>
    <row r="5" spans="2:10" x14ac:dyDescent="0.25">
      <c r="B5">
        <v>15</v>
      </c>
      <c r="C5">
        <v>25</v>
      </c>
      <c r="D5" t="str">
        <f t="shared" si="1"/>
        <v>[15;25)</v>
      </c>
      <c r="E5">
        <v>101</v>
      </c>
      <c r="F5">
        <f t="shared" si="2"/>
        <v>20</v>
      </c>
      <c r="G5">
        <f t="shared" si="3"/>
        <v>2020</v>
      </c>
      <c r="H5">
        <f t="shared" si="0"/>
        <v>40400</v>
      </c>
      <c r="I5">
        <v>60</v>
      </c>
      <c r="J5">
        <f>E5-I5</f>
        <v>41</v>
      </c>
    </row>
    <row r="6" spans="2:10" x14ac:dyDescent="0.25">
      <c r="B6">
        <v>25</v>
      </c>
      <c r="C6">
        <v>35</v>
      </c>
      <c r="D6" t="str">
        <f t="shared" si="1"/>
        <v>[25;35)</v>
      </c>
      <c r="E6">
        <v>204</v>
      </c>
      <c r="F6">
        <f t="shared" si="2"/>
        <v>30</v>
      </c>
      <c r="G6">
        <f t="shared" si="3"/>
        <v>6120</v>
      </c>
      <c r="H6">
        <f t="shared" si="0"/>
        <v>183600</v>
      </c>
      <c r="I6">
        <v>114</v>
      </c>
      <c r="J6">
        <f>E6-I6</f>
        <v>90</v>
      </c>
    </row>
    <row r="7" spans="2:10" x14ac:dyDescent="0.25">
      <c r="B7">
        <v>35</v>
      </c>
      <c r="C7">
        <v>45</v>
      </c>
      <c r="D7" t="str">
        <f t="shared" si="1"/>
        <v>[35;45)</v>
      </c>
      <c r="E7">
        <v>202</v>
      </c>
      <c r="F7">
        <f t="shared" si="2"/>
        <v>40</v>
      </c>
      <c r="G7">
        <f t="shared" si="3"/>
        <v>8080</v>
      </c>
      <c r="H7">
        <f t="shared" si="0"/>
        <v>323200</v>
      </c>
      <c r="I7">
        <v>112</v>
      </c>
      <c r="J7">
        <f t="shared" ref="J7:J12" si="4">E7-I7</f>
        <v>90</v>
      </c>
    </row>
    <row r="8" spans="2:10" x14ac:dyDescent="0.25">
      <c r="B8">
        <v>45</v>
      </c>
      <c r="C8">
        <v>55</v>
      </c>
      <c r="D8" t="str">
        <f t="shared" si="1"/>
        <v>[45;55)</v>
      </c>
      <c r="E8">
        <v>243</v>
      </c>
      <c r="F8">
        <f t="shared" si="2"/>
        <v>50</v>
      </c>
      <c r="G8">
        <f t="shared" si="3"/>
        <v>12150</v>
      </c>
      <c r="H8">
        <f t="shared" si="0"/>
        <v>607500</v>
      </c>
      <c r="I8">
        <v>135</v>
      </c>
      <c r="J8">
        <f t="shared" si="4"/>
        <v>108</v>
      </c>
    </row>
    <row r="9" spans="2:10" x14ac:dyDescent="0.25">
      <c r="B9">
        <v>55</v>
      </c>
      <c r="C9">
        <v>65</v>
      </c>
      <c r="D9" t="str">
        <f t="shared" si="1"/>
        <v>[55;65)</v>
      </c>
      <c r="E9">
        <v>219</v>
      </c>
      <c r="F9">
        <f t="shared" si="2"/>
        <v>60</v>
      </c>
      <c r="G9">
        <f t="shared" si="3"/>
        <v>13140</v>
      </c>
      <c r="H9">
        <f t="shared" si="0"/>
        <v>788400</v>
      </c>
      <c r="I9">
        <v>102</v>
      </c>
      <c r="J9">
        <f t="shared" si="4"/>
        <v>117</v>
      </c>
    </row>
    <row r="10" spans="2:10" x14ac:dyDescent="0.25">
      <c r="B10">
        <v>65</v>
      </c>
      <c r="C10">
        <v>75</v>
      </c>
      <c r="D10" t="str">
        <f t="shared" si="1"/>
        <v>[65;75)</v>
      </c>
      <c r="E10">
        <v>132</v>
      </c>
      <c r="F10">
        <f t="shared" si="2"/>
        <v>70</v>
      </c>
      <c r="G10">
        <f t="shared" si="3"/>
        <v>9240</v>
      </c>
      <c r="H10">
        <f t="shared" si="0"/>
        <v>646800</v>
      </c>
      <c r="I10">
        <v>60</v>
      </c>
      <c r="J10">
        <f t="shared" si="4"/>
        <v>72</v>
      </c>
    </row>
    <row r="11" spans="2:10" x14ac:dyDescent="0.25">
      <c r="B11">
        <v>75</v>
      </c>
      <c r="C11">
        <v>85</v>
      </c>
      <c r="D11" t="str">
        <f t="shared" si="1"/>
        <v>[75;85)</v>
      </c>
      <c r="E11">
        <v>159</v>
      </c>
      <c r="F11">
        <f t="shared" si="2"/>
        <v>80</v>
      </c>
      <c r="G11">
        <f t="shared" si="3"/>
        <v>12720</v>
      </c>
      <c r="H11">
        <f t="shared" si="0"/>
        <v>1017600</v>
      </c>
      <c r="I11">
        <v>87</v>
      </c>
      <c r="J11">
        <f t="shared" si="4"/>
        <v>72</v>
      </c>
    </row>
    <row r="12" spans="2:10" x14ac:dyDescent="0.25">
      <c r="B12">
        <v>85</v>
      </c>
      <c r="C12">
        <v>100</v>
      </c>
      <c r="D12" t="str">
        <f t="shared" si="1"/>
        <v>[85;100)</v>
      </c>
      <c r="E12">
        <v>171</v>
      </c>
      <c r="F12">
        <f t="shared" si="2"/>
        <v>92.5</v>
      </c>
      <c r="G12">
        <f t="shared" si="3"/>
        <v>15817.5</v>
      </c>
      <c r="H12">
        <f t="shared" si="0"/>
        <v>1463118.75</v>
      </c>
      <c r="I12">
        <v>135</v>
      </c>
      <c r="J12">
        <f t="shared" si="4"/>
        <v>36</v>
      </c>
    </row>
    <row r="13" spans="2:10" x14ac:dyDescent="0.25">
      <c r="E13" s="56">
        <f>SUM(E3:E12)</f>
        <v>1466</v>
      </c>
      <c r="G13" s="56">
        <f>SUM(G3:G12)</f>
        <v>79577.5</v>
      </c>
      <c r="H13" s="56">
        <f>SUM(H3:H12)</f>
        <v>5073368.75</v>
      </c>
      <c r="I13" s="56">
        <f>SUM(I3:I12)</f>
        <v>821</v>
      </c>
      <c r="J13" s="56">
        <f>SUM(J3:J12)</f>
        <v>645</v>
      </c>
    </row>
    <row r="14" spans="2:10" x14ac:dyDescent="0.25">
      <c r="E14" t="s">
        <v>81</v>
      </c>
      <c r="F14">
        <f>G13/E13</f>
        <v>54.282060027285127</v>
      </c>
      <c r="G14" t="s">
        <v>82</v>
      </c>
      <c r="H14" s="78">
        <f>SQRT(H13/E13)</f>
        <v>58.827613387440849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Worksheet____1"/>
  <dimension ref="A1:Y27"/>
  <sheetViews>
    <sheetView workbookViewId="0">
      <selection activeCell="I18" sqref="I18"/>
    </sheetView>
  </sheetViews>
  <sheetFormatPr defaultRowHeight="15" x14ac:dyDescent="0.25"/>
  <sheetData>
    <row r="1" spans="1:25" x14ac:dyDescent="0.25">
      <c r="B1" s="63" t="s">
        <v>67</v>
      </c>
      <c r="C1" s="64" t="s">
        <v>68</v>
      </c>
      <c r="D1" s="63" t="s">
        <v>69</v>
      </c>
      <c r="G1" s="80">
        <v>0</v>
      </c>
      <c r="H1" s="97">
        <f>I1</f>
        <v>0.6</v>
      </c>
      <c r="I1">
        <f>0.01*J1</f>
        <v>0.6</v>
      </c>
      <c r="J1">
        <v>60</v>
      </c>
      <c r="L1">
        <v>0.25</v>
      </c>
      <c r="M1">
        <v>0.5</v>
      </c>
      <c r="N1">
        <v>0.75</v>
      </c>
      <c r="W1" t="s">
        <v>117</v>
      </c>
      <c r="X1" t="s">
        <v>34</v>
      </c>
    </row>
    <row r="2" spans="1:25" x14ac:dyDescent="0.25">
      <c r="A2">
        <v>0</v>
      </c>
      <c r="B2" s="63"/>
      <c r="C2" s="75">
        <v>0</v>
      </c>
      <c r="D2" s="63"/>
      <c r="E2">
        <v>0</v>
      </c>
      <c r="F2" s="76">
        <f>E2/$D$13</f>
        <v>0</v>
      </c>
      <c r="G2" s="84">
        <f>G15</f>
        <v>59.31963470319635</v>
      </c>
      <c r="H2" s="98">
        <f>H1</f>
        <v>0.6</v>
      </c>
      <c r="I2">
        <f>IF(F2&gt;$I$1,0,1)</f>
        <v>1</v>
      </c>
      <c r="L2">
        <f>IF(F2&gt;$L$1,0,1)</f>
        <v>1</v>
      </c>
      <c r="M2">
        <f>IF(F2&gt;$I$1,0,1)</f>
        <v>1</v>
      </c>
      <c r="N2">
        <f>IF(F2&gt;$I$1,0,1)</f>
        <v>1</v>
      </c>
      <c r="W2" t="s">
        <v>118</v>
      </c>
      <c r="X2">
        <v>0</v>
      </c>
    </row>
    <row r="3" spans="1:25" x14ac:dyDescent="0.25">
      <c r="A3">
        <v>1</v>
      </c>
      <c r="B3">
        <v>0</v>
      </c>
      <c r="C3">
        <v>5</v>
      </c>
      <c r="D3">
        <v>8</v>
      </c>
      <c r="E3">
        <f>$E2+$D3</f>
        <v>8</v>
      </c>
      <c r="F3" s="76">
        <f t="shared" ref="F3:F12" si="0">E3/$D$13</f>
        <v>5.4570259208731242E-3</v>
      </c>
      <c r="G3" s="88">
        <f>G2</f>
        <v>59.31963470319635</v>
      </c>
      <c r="H3" s="95">
        <v>0</v>
      </c>
      <c r="I3">
        <f t="shared" ref="I3:I12" si="1">IF(F3&gt;$I$1,0,1)</f>
        <v>1</v>
      </c>
      <c r="L3">
        <f t="shared" ref="L3:L12" si="2">IF(F3&gt;$L$1,0,1)</f>
        <v>1</v>
      </c>
      <c r="M3">
        <f t="shared" ref="M3:M12" si="3">IF(F3&gt;$I$1,0,1)</f>
        <v>1</v>
      </c>
      <c r="N3">
        <f t="shared" ref="N3:N12" si="4">IF(F3&gt;$I$1,0,1)</f>
        <v>1</v>
      </c>
      <c r="P3" t="str">
        <f>CONCATENATE("[",B3,";",C3,")")</f>
        <v>[0;5)</v>
      </c>
      <c r="Q3" s="42">
        <f>D3/$D$13</f>
        <v>5.4570259208731242E-3</v>
      </c>
      <c r="S3" t="s">
        <v>115</v>
      </c>
      <c r="T3">
        <f>MAX(U3,V3)</f>
        <v>0</v>
      </c>
      <c r="U3">
        <f>T4-(1.5*(T6-T4))</f>
        <v>-13.261392920113941</v>
      </c>
      <c r="V3">
        <v>0</v>
      </c>
      <c r="W3" t="s">
        <v>119</v>
      </c>
      <c r="X3">
        <v>5</v>
      </c>
    </row>
    <row r="4" spans="1:25" x14ac:dyDescent="0.25">
      <c r="A4">
        <v>2</v>
      </c>
      <c r="B4">
        <v>5</v>
      </c>
      <c r="C4">
        <v>15</v>
      </c>
      <c r="D4">
        <v>27</v>
      </c>
      <c r="E4">
        <f t="shared" ref="E4:E12" si="5">$E3+$D4</f>
        <v>35</v>
      </c>
      <c r="F4" s="76">
        <f t="shared" si="0"/>
        <v>2.3874488403819918E-2</v>
      </c>
      <c r="I4">
        <f t="shared" si="1"/>
        <v>1</v>
      </c>
      <c r="L4">
        <f t="shared" si="2"/>
        <v>1</v>
      </c>
      <c r="M4">
        <f t="shared" si="3"/>
        <v>1</v>
      </c>
      <c r="N4">
        <f t="shared" si="4"/>
        <v>1</v>
      </c>
      <c r="P4" t="str">
        <f t="shared" ref="P4:P12" si="6">CONCATENATE("[",B4,";",C4,")")</f>
        <v>[5;15)</v>
      </c>
      <c r="Q4" s="42">
        <f t="shared" ref="Q4:Q12" si="7">D4/$D$13</f>
        <v>1.8417462482946793E-2</v>
      </c>
      <c r="S4" t="s">
        <v>112</v>
      </c>
      <c r="T4" s="79">
        <f>G16</f>
        <v>36.311881188118811</v>
      </c>
      <c r="W4" t="s">
        <v>120</v>
      </c>
      <c r="X4">
        <v>2</v>
      </c>
    </row>
    <row r="5" spans="1:25" x14ac:dyDescent="0.25">
      <c r="A5">
        <v>3</v>
      </c>
      <c r="B5">
        <v>15</v>
      </c>
      <c r="C5">
        <v>25</v>
      </c>
      <c r="D5">
        <v>101</v>
      </c>
      <c r="E5">
        <f t="shared" si="5"/>
        <v>136</v>
      </c>
      <c r="F5" s="76">
        <f t="shared" si="0"/>
        <v>9.2769440654843105E-2</v>
      </c>
      <c r="I5">
        <f t="shared" si="1"/>
        <v>1</v>
      </c>
      <c r="L5">
        <f t="shared" si="2"/>
        <v>1</v>
      </c>
      <c r="M5">
        <f t="shared" si="3"/>
        <v>1</v>
      </c>
      <c r="N5">
        <f t="shared" si="4"/>
        <v>1</v>
      </c>
      <c r="P5" t="str">
        <f t="shared" si="6"/>
        <v>[15;25)</v>
      </c>
      <c r="Q5" s="42">
        <f t="shared" si="7"/>
        <v>6.8894952251023198E-2</v>
      </c>
      <c r="S5" t="s">
        <v>113</v>
      </c>
      <c r="T5" s="79">
        <f>G17</f>
        <v>52.625570776255714</v>
      </c>
      <c r="W5" t="s">
        <v>121</v>
      </c>
      <c r="X5">
        <v>3</v>
      </c>
    </row>
    <row r="6" spans="1:25" x14ac:dyDescent="0.25">
      <c r="A6">
        <v>4</v>
      </c>
      <c r="B6">
        <v>25</v>
      </c>
      <c r="C6">
        <v>35</v>
      </c>
      <c r="D6">
        <v>204</v>
      </c>
      <c r="E6">
        <f t="shared" si="5"/>
        <v>340</v>
      </c>
      <c r="F6" s="76">
        <f t="shared" si="0"/>
        <v>0.23192360163710776</v>
      </c>
      <c r="I6">
        <f t="shared" si="1"/>
        <v>1</v>
      </c>
      <c r="L6">
        <f t="shared" si="2"/>
        <v>1</v>
      </c>
      <c r="M6">
        <f t="shared" si="3"/>
        <v>1</v>
      </c>
      <c r="N6">
        <f t="shared" si="4"/>
        <v>1</v>
      </c>
      <c r="P6" t="str">
        <f t="shared" si="6"/>
        <v>[25;35)</v>
      </c>
      <c r="Q6" s="42">
        <f t="shared" si="7"/>
        <v>0.13915416098226466</v>
      </c>
      <c r="S6" t="s">
        <v>114</v>
      </c>
      <c r="T6" s="79">
        <f>G18</f>
        <v>69.360730593607315</v>
      </c>
      <c r="W6" t="s">
        <v>115</v>
      </c>
      <c r="X6">
        <f>T3</f>
        <v>0</v>
      </c>
    </row>
    <row r="7" spans="1:25" x14ac:dyDescent="0.25">
      <c r="A7">
        <v>5</v>
      </c>
      <c r="B7">
        <v>35</v>
      </c>
      <c r="C7">
        <v>45</v>
      </c>
      <c r="D7">
        <v>202</v>
      </c>
      <c r="E7">
        <f t="shared" si="5"/>
        <v>542</v>
      </c>
      <c r="F7" s="76">
        <f t="shared" si="0"/>
        <v>0.36971350613915416</v>
      </c>
      <c r="I7">
        <f t="shared" si="1"/>
        <v>1</v>
      </c>
      <c r="L7">
        <f t="shared" si="2"/>
        <v>0</v>
      </c>
      <c r="M7">
        <f t="shared" si="3"/>
        <v>1</v>
      </c>
      <c r="N7">
        <f t="shared" si="4"/>
        <v>1</v>
      </c>
      <c r="P7" t="str">
        <f t="shared" si="6"/>
        <v>[35;45)</v>
      </c>
      <c r="Q7" s="42">
        <f t="shared" si="7"/>
        <v>0.1377899045020464</v>
      </c>
      <c r="S7" t="s">
        <v>116</v>
      </c>
      <c r="T7">
        <v>100</v>
      </c>
      <c r="W7" t="s">
        <v>112</v>
      </c>
      <c r="X7">
        <f>T4</f>
        <v>36.311881188118811</v>
      </c>
    </row>
    <row r="8" spans="1:25" x14ac:dyDescent="0.25">
      <c r="A8">
        <v>6</v>
      </c>
      <c r="B8">
        <v>45</v>
      </c>
      <c r="C8">
        <v>55</v>
      </c>
      <c r="D8">
        <v>243</v>
      </c>
      <c r="E8">
        <f t="shared" si="5"/>
        <v>785</v>
      </c>
      <c r="F8" s="76">
        <f t="shared" si="0"/>
        <v>0.53547066848567526</v>
      </c>
      <c r="I8">
        <f t="shared" si="1"/>
        <v>1</v>
      </c>
      <c r="L8">
        <f t="shared" si="2"/>
        <v>0</v>
      </c>
      <c r="M8">
        <f t="shared" si="3"/>
        <v>1</v>
      </c>
      <c r="N8">
        <f t="shared" si="4"/>
        <v>1</v>
      </c>
      <c r="P8" t="str">
        <f t="shared" si="6"/>
        <v>[45;55)</v>
      </c>
      <c r="Q8" s="42">
        <f t="shared" si="7"/>
        <v>0.16575716234652116</v>
      </c>
      <c r="W8" t="s">
        <v>113</v>
      </c>
      <c r="X8">
        <f>T5</f>
        <v>52.625570776255714</v>
      </c>
    </row>
    <row r="9" spans="1:25" x14ac:dyDescent="0.25">
      <c r="A9">
        <v>7</v>
      </c>
      <c r="B9">
        <v>55</v>
      </c>
      <c r="C9">
        <v>65</v>
      </c>
      <c r="D9">
        <v>219</v>
      </c>
      <c r="E9">
        <f t="shared" si="5"/>
        <v>1004</v>
      </c>
      <c r="F9" s="76">
        <f t="shared" si="0"/>
        <v>0.68485675306957705</v>
      </c>
      <c r="I9">
        <f t="shared" si="1"/>
        <v>0</v>
      </c>
      <c r="L9">
        <f t="shared" si="2"/>
        <v>0</v>
      </c>
      <c r="M9">
        <f t="shared" si="3"/>
        <v>0</v>
      </c>
      <c r="N9">
        <f t="shared" si="4"/>
        <v>0</v>
      </c>
      <c r="P9" t="str">
        <f t="shared" si="6"/>
        <v>[55;65)</v>
      </c>
      <c r="Q9" s="42">
        <f t="shared" si="7"/>
        <v>0.14938608458390176</v>
      </c>
      <c r="W9" t="s">
        <v>114</v>
      </c>
      <c r="X9">
        <f>T6</f>
        <v>69.360730593607315</v>
      </c>
    </row>
    <row r="10" spans="1:25" x14ac:dyDescent="0.25">
      <c r="A10">
        <v>8</v>
      </c>
      <c r="B10">
        <v>65</v>
      </c>
      <c r="C10">
        <v>75</v>
      </c>
      <c r="D10">
        <v>132</v>
      </c>
      <c r="E10">
        <f t="shared" si="5"/>
        <v>1136</v>
      </c>
      <c r="F10" s="76">
        <f t="shared" si="0"/>
        <v>0.77489768076398358</v>
      </c>
      <c r="I10">
        <f t="shared" si="1"/>
        <v>0</v>
      </c>
      <c r="L10">
        <f t="shared" si="2"/>
        <v>0</v>
      </c>
      <c r="M10">
        <f t="shared" si="3"/>
        <v>0</v>
      </c>
      <c r="N10">
        <f t="shared" si="4"/>
        <v>0</v>
      </c>
      <c r="P10" t="str">
        <f t="shared" si="6"/>
        <v>[65;75)</v>
      </c>
      <c r="Q10" s="42">
        <f t="shared" si="7"/>
        <v>9.0040927694406553E-2</v>
      </c>
      <c r="W10" t="s">
        <v>116</v>
      </c>
      <c r="X10">
        <f>T7</f>
        <v>100</v>
      </c>
    </row>
    <row r="11" spans="1:25" x14ac:dyDescent="0.25">
      <c r="A11">
        <v>9</v>
      </c>
      <c r="B11">
        <v>75</v>
      </c>
      <c r="C11">
        <v>85</v>
      </c>
      <c r="D11">
        <v>159</v>
      </c>
      <c r="E11">
        <f t="shared" si="5"/>
        <v>1295</v>
      </c>
      <c r="F11" s="76">
        <f t="shared" si="0"/>
        <v>0.88335607094133695</v>
      </c>
      <c r="I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  <c r="P11" t="str">
        <f t="shared" si="6"/>
        <v>[75;85)</v>
      </c>
      <c r="Q11" s="42">
        <f t="shared" si="7"/>
        <v>0.10845839017735334</v>
      </c>
    </row>
    <row r="12" spans="1:25" x14ac:dyDescent="0.25">
      <c r="A12">
        <v>10</v>
      </c>
      <c r="B12">
        <v>85</v>
      </c>
      <c r="C12">
        <v>100</v>
      </c>
      <c r="D12">
        <v>171</v>
      </c>
      <c r="E12">
        <f t="shared" si="5"/>
        <v>1466</v>
      </c>
      <c r="F12" s="76">
        <f t="shared" si="0"/>
        <v>1</v>
      </c>
      <c r="I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  <c r="P12" t="str">
        <f t="shared" si="6"/>
        <v>[85;100)</v>
      </c>
      <c r="Q12" s="42">
        <f t="shared" si="7"/>
        <v>0.11664392905866303</v>
      </c>
      <c r="W12" t="s">
        <v>122</v>
      </c>
      <c r="X12" s="80">
        <f>X6</f>
        <v>0</v>
      </c>
      <c r="Y12" s="93">
        <f>X3+X4</f>
        <v>7</v>
      </c>
    </row>
    <row r="13" spans="1:25" x14ac:dyDescent="0.25">
      <c r="D13" s="56">
        <f>SUM(D3:D12)</f>
        <v>1466</v>
      </c>
      <c r="I13" s="77">
        <f>SUM(I2:I12)</f>
        <v>7</v>
      </c>
      <c r="L13">
        <f>SUM(L2:L12)</f>
        <v>5</v>
      </c>
      <c r="M13">
        <f>SUM(M2:M12)</f>
        <v>7</v>
      </c>
      <c r="N13">
        <f>SUM(N2:N12)</f>
        <v>7</v>
      </c>
      <c r="Q13" s="42">
        <f>SUM(Q3:Q12)</f>
        <v>1</v>
      </c>
      <c r="W13" t="s">
        <v>123</v>
      </c>
      <c r="X13" s="84">
        <f>X12</f>
        <v>0</v>
      </c>
      <c r="Y13" s="94">
        <f>X3-X4</f>
        <v>3</v>
      </c>
    </row>
    <row r="14" spans="1:25" x14ac:dyDescent="0.25">
      <c r="B14" s="62" t="s">
        <v>106</v>
      </c>
      <c r="C14" s="62" t="s">
        <v>107</v>
      </c>
      <c r="D14" s="62" t="s">
        <v>108</v>
      </c>
      <c r="E14" s="62" t="s">
        <v>109</v>
      </c>
      <c r="F14" s="62" t="s">
        <v>110</v>
      </c>
      <c r="G14" s="62" t="s">
        <v>111</v>
      </c>
      <c r="W14" t="s">
        <v>124</v>
      </c>
      <c r="X14" s="84">
        <f>X13</f>
        <v>0</v>
      </c>
      <c r="Y14" s="94">
        <f>X3</f>
        <v>5</v>
      </c>
    </row>
    <row r="15" spans="1:25" x14ac:dyDescent="0.25">
      <c r="A15" s="92">
        <f>I13</f>
        <v>7</v>
      </c>
      <c r="B15" s="80">
        <f>VLOOKUP($A15,$A$2:$F$12,2)</f>
        <v>55</v>
      </c>
      <c r="C15" s="81">
        <f>VLOOKUP($A15,$A$2:$F$12,3)</f>
        <v>65</v>
      </c>
      <c r="D15" s="82">
        <f>VLOOKUP($A15-1,$A$2:$F$12,6)</f>
        <v>0.53547066848567526</v>
      </c>
      <c r="E15" s="83">
        <f>VLOOKUP($A15,$A$2:$F$12,6)</f>
        <v>0.68485675306957705</v>
      </c>
      <c r="F15" s="78">
        <f>(E15-D15)/(C15-B15)</f>
        <v>1.4938608458390179E-2</v>
      </c>
      <c r="G15" s="79">
        <f>(I1-D15)/F15+B15</f>
        <v>59.31963470319635</v>
      </c>
      <c r="W15" t="s">
        <v>125</v>
      </c>
      <c r="X15" s="96">
        <f>X7</f>
        <v>36.311881188118811</v>
      </c>
      <c r="Y15" s="94">
        <f>Y14</f>
        <v>5</v>
      </c>
    </row>
    <row r="16" spans="1:25" x14ac:dyDescent="0.25">
      <c r="A16" s="62">
        <f>L13</f>
        <v>5</v>
      </c>
      <c r="B16" s="84">
        <f>VLOOKUP($A16,$A$2:$F$12,2)</f>
        <v>35</v>
      </c>
      <c r="C16" s="85">
        <f>VLOOKUP($A16,$A$2:$F$12,3)</f>
        <v>45</v>
      </c>
      <c r="D16" s="86">
        <f>VLOOKUP($A16-1,$A$2:$F$12,6)</f>
        <v>0.23192360163710776</v>
      </c>
      <c r="E16" s="87">
        <f>VLOOKUP($A16,$A$2:$F$12,6)</f>
        <v>0.36971350613915416</v>
      </c>
      <c r="F16" s="78">
        <f>(E16-D16)/(C16-B16)</f>
        <v>1.3778990450204639E-2</v>
      </c>
      <c r="G16" s="79">
        <f>(L1-D16)/F16+B16</f>
        <v>36.311881188118811</v>
      </c>
      <c r="H16" s="62" t="s">
        <v>112</v>
      </c>
      <c r="W16" t="s">
        <v>126</v>
      </c>
      <c r="X16" s="96">
        <f>X15</f>
        <v>36.311881188118811</v>
      </c>
      <c r="Y16" s="94">
        <f>X3+X5</f>
        <v>8</v>
      </c>
    </row>
    <row r="17" spans="1:25" x14ac:dyDescent="0.25">
      <c r="A17" s="62">
        <f>M13</f>
        <v>7</v>
      </c>
      <c r="B17" s="84">
        <f>VLOOKUP($A17,$A$2:$F$12,2)</f>
        <v>55</v>
      </c>
      <c r="C17" s="85">
        <f>VLOOKUP($A17,$A$2:$F$12,3)</f>
        <v>65</v>
      </c>
      <c r="D17" s="86">
        <f>VLOOKUP($A17-1,$A$2:$F$12,6)</f>
        <v>0.53547066848567526</v>
      </c>
      <c r="E17" s="87">
        <f>VLOOKUP($A17,$A$2:$F$12,6)</f>
        <v>0.68485675306957705</v>
      </c>
      <c r="F17" s="78">
        <f>(E17-D17)/(C17-B17)</f>
        <v>1.4938608458390179E-2</v>
      </c>
      <c r="G17" s="79">
        <f>(M1-D17)/F17+B17</f>
        <v>52.625570776255714</v>
      </c>
      <c r="H17" s="62" t="s">
        <v>113</v>
      </c>
      <c r="W17" t="s">
        <v>127</v>
      </c>
      <c r="X17" s="96">
        <f>X9</f>
        <v>69.360730593607315</v>
      </c>
      <c r="Y17" s="94">
        <f>Y16</f>
        <v>8</v>
      </c>
    </row>
    <row r="18" spans="1:25" x14ac:dyDescent="0.25">
      <c r="A18" s="62">
        <f>N13</f>
        <v>7</v>
      </c>
      <c r="B18" s="88">
        <f>VLOOKUP($A18,$A$2:$F$12,2)</f>
        <v>55</v>
      </c>
      <c r="C18" s="89">
        <f>VLOOKUP($A18,$A$2:$F$12,3)</f>
        <v>65</v>
      </c>
      <c r="D18" s="90">
        <f>VLOOKUP($A18-1,$A$2:$F$12,6)</f>
        <v>0.53547066848567526</v>
      </c>
      <c r="E18" s="91">
        <f>VLOOKUP($A18,$A$2:$F$12,6)</f>
        <v>0.68485675306957705</v>
      </c>
      <c r="F18" s="78">
        <f>(E18-D18)/(C18-B18)</f>
        <v>1.4938608458390179E-2</v>
      </c>
      <c r="G18" s="79">
        <f>(N1-D18)/F18+B18</f>
        <v>69.360730593607315</v>
      </c>
      <c r="H18" s="62" t="s">
        <v>114</v>
      </c>
      <c r="W18" t="s">
        <v>128</v>
      </c>
      <c r="X18" s="96">
        <f>X17</f>
        <v>69.360730593607315</v>
      </c>
      <c r="Y18" s="94">
        <f>X3-X5</f>
        <v>2</v>
      </c>
    </row>
    <row r="19" spans="1:25" x14ac:dyDescent="0.25">
      <c r="W19" t="s">
        <v>129</v>
      </c>
      <c r="X19" s="96">
        <f>X7</f>
        <v>36.311881188118811</v>
      </c>
      <c r="Y19" s="94">
        <f>Y18</f>
        <v>2</v>
      </c>
    </row>
    <row r="20" spans="1:25" x14ac:dyDescent="0.25">
      <c r="W20" t="s">
        <v>130</v>
      </c>
      <c r="X20" s="96">
        <f>X19</f>
        <v>36.311881188118811</v>
      </c>
      <c r="Y20" s="94">
        <f>Y16</f>
        <v>8</v>
      </c>
    </row>
    <row r="21" spans="1:25" x14ac:dyDescent="0.25">
      <c r="W21" t="s">
        <v>131</v>
      </c>
      <c r="X21" s="96">
        <f>X8</f>
        <v>52.625570776255714</v>
      </c>
      <c r="Y21" s="94">
        <f>Y20</f>
        <v>8</v>
      </c>
    </row>
    <row r="22" spans="1:25" x14ac:dyDescent="0.25">
      <c r="W22" t="s">
        <v>132</v>
      </c>
      <c r="X22" s="96">
        <f>X21</f>
        <v>52.625570776255714</v>
      </c>
      <c r="Y22" s="94">
        <f>Y19</f>
        <v>2</v>
      </c>
    </row>
    <row r="23" spans="1:25" x14ac:dyDescent="0.25">
      <c r="W23" t="s">
        <v>133</v>
      </c>
      <c r="X23" s="96">
        <f>X18</f>
        <v>69.360730593607315</v>
      </c>
      <c r="Y23" s="94">
        <f>Y22</f>
        <v>2</v>
      </c>
    </row>
    <row r="24" spans="1:25" x14ac:dyDescent="0.25">
      <c r="W24" t="s">
        <v>134</v>
      </c>
      <c r="X24" s="96">
        <f>X23</f>
        <v>69.360730593607315</v>
      </c>
      <c r="Y24" s="94">
        <f>X3</f>
        <v>5</v>
      </c>
    </row>
    <row r="25" spans="1:25" x14ac:dyDescent="0.25">
      <c r="W25" t="s">
        <v>135</v>
      </c>
      <c r="X25" s="84">
        <f>X10</f>
        <v>100</v>
      </c>
      <c r="Y25" s="94">
        <f>Y24</f>
        <v>5</v>
      </c>
    </row>
    <row r="26" spans="1:25" x14ac:dyDescent="0.25">
      <c r="W26" t="s">
        <v>136</v>
      </c>
      <c r="X26" s="84">
        <f>X25</f>
        <v>100</v>
      </c>
      <c r="Y26" s="94">
        <f>Y13</f>
        <v>3</v>
      </c>
    </row>
    <row r="27" spans="1:25" x14ac:dyDescent="0.25">
      <c r="W27" t="s">
        <v>137</v>
      </c>
      <c r="X27" s="88">
        <f>X26</f>
        <v>100</v>
      </c>
      <c r="Y27" s="95">
        <f>Y12</f>
        <v>7</v>
      </c>
    </row>
  </sheetData>
  <pageMargins left="0.7" right="0.7" top="0.75" bottom="0.75" header="0.3" footer="0.3"/>
  <pageSetup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4" r:id="rId4" name="Scroll Bar 2">
              <controlPr defaultSize="0" autoPict="0">
                <anchor moveWithCells="1">
                  <from>
                    <xdr:col>10</xdr:col>
                    <xdr:colOff>123825</xdr:colOff>
                    <xdr:row>0</xdr:row>
                    <xdr:rowOff>180975</xdr:rowOff>
                  </from>
                  <to>
                    <xdr:col>10</xdr:col>
                    <xdr:colOff>504825</xdr:colOff>
                    <xdr:row>13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Worksheet____14"/>
  <dimension ref="A1:Y27"/>
  <sheetViews>
    <sheetView workbookViewId="0">
      <selection activeCell="J17" sqref="J17"/>
    </sheetView>
  </sheetViews>
  <sheetFormatPr defaultRowHeight="15" x14ac:dyDescent="0.25"/>
  <sheetData>
    <row r="1" spans="1:25" x14ac:dyDescent="0.25">
      <c r="B1" s="63" t="s">
        <v>67</v>
      </c>
      <c r="C1" s="64" t="s">
        <v>68</v>
      </c>
      <c r="D1" s="63" t="s">
        <v>69</v>
      </c>
      <c r="G1" s="80">
        <v>0</v>
      </c>
      <c r="H1" s="97">
        <f>I1</f>
        <v>0.6</v>
      </c>
      <c r="I1">
        <f>0.01*J1</f>
        <v>0.6</v>
      </c>
      <c r="J1">
        <v>60</v>
      </c>
      <c r="L1">
        <v>0.25</v>
      </c>
      <c r="M1">
        <v>0.5</v>
      </c>
      <c r="N1">
        <v>0.75</v>
      </c>
      <c r="W1" t="s">
        <v>117</v>
      </c>
      <c r="X1" t="s">
        <v>138</v>
      </c>
    </row>
    <row r="2" spans="1:25" x14ac:dyDescent="0.25">
      <c r="A2">
        <v>0</v>
      </c>
      <c r="B2" s="63"/>
      <c r="C2" s="75">
        <v>0</v>
      </c>
      <c r="D2" s="63"/>
      <c r="E2">
        <v>0</v>
      </c>
      <c r="F2" s="76">
        <f>E2/$D$13</f>
        <v>0</v>
      </c>
      <c r="G2" s="84">
        <f>G15</f>
        <v>60.450980392156858</v>
      </c>
      <c r="H2" s="98">
        <f>H1</f>
        <v>0.6</v>
      </c>
      <c r="I2">
        <f>IF(F2&gt;$I$1,0,1)</f>
        <v>1</v>
      </c>
      <c r="L2">
        <f>IF(F2&gt;$L$1,0,1)</f>
        <v>1</v>
      </c>
      <c r="M2">
        <f>IF(F2&gt;$I$1,0,1)</f>
        <v>1</v>
      </c>
      <c r="N2">
        <f>IF(F2&gt;$I$1,0,1)</f>
        <v>1</v>
      </c>
      <c r="W2" t="s">
        <v>118</v>
      </c>
      <c r="X2">
        <v>0</v>
      </c>
    </row>
    <row r="3" spans="1:25" x14ac:dyDescent="0.25">
      <c r="A3">
        <v>1</v>
      </c>
      <c r="B3">
        <v>0</v>
      </c>
      <c r="C3">
        <v>5</v>
      </c>
      <c r="D3">
        <v>4</v>
      </c>
      <c r="E3">
        <f>$E2+$D3</f>
        <v>4</v>
      </c>
      <c r="F3" s="76">
        <f t="shared" ref="F3:F12" si="0">E3/$D$13</f>
        <v>4.8721071863580996E-3</v>
      </c>
      <c r="G3" s="88">
        <f>G2</f>
        <v>60.450980392156858</v>
      </c>
      <c r="H3" s="95">
        <v>0</v>
      </c>
      <c r="I3">
        <f t="shared" ref="I3:I12" si="1">IF(F3&gt;$I$1,0,1)</f>
        <v>1</v>
      </c>
      <c r="L3">
        <f t="shared" ref="L3:L12" si="2">IF(F3&gt;$L$1,0,1)</f>
        <v>1</v>
      </c>
      <c r="M3">
        <f t="shared" ref="M3:M12" si="3">IF(F3&gt;$I$1,0,1)</f>
        <v>1</v>
      </c>
      <c r="N3">
        <f t="shared" ref="N3:N12" si="4">IF(F3&gt;$I$1,0,1)</f>
        <v>1</v>
      </c>
      <c r="P3" t="str">
        <f>CONCATENATE("[",B3,";",C3,")")</f>
        <v>[0;5)</v>
      </c>
      <c r="Q3" s="42">
        <f>D3/$D$13</f>
        <v>4.8721071863580996E-3</v>
      </c>
      <c r="S3" t="s">
        <v>115</v>
      </c>
      <c r="T3">
        <f>MAX(U3,V3)</f>
        <v>0</v>
      </c>
      <c r="U3">
        <f>T4-(1.5*(T6-T4))</f>
        <v>-17.882746848739515</v>
      </c>
      <c r="V3">
        <v>0</v>
      </c>
      <c r="W3" t="s">
        <v>119</v>
      </c>
      <c r="X3">
        <v>5</v>
      </c>
    </row>
    <row r="4" spans="1:25" x14ac:dyDescent="0.25">
      <c r="A4">
        <v>2</v>
      </c>
      <c r="B4">
        <v>5</v>
      </c>
      <c r="C4">
        <v>15</v>
      </c>
      <c r="D4">
        <v>12</v>
      </c>
      <c r="E4">
        <f t="shared" ref="E4:E12" si="5">$E3+$D4</f>
        <v>16</v>
      </c>
      <c r="F4" s="76">
        <f t="shared" si="0"/>
        <v>1.9488428745432398E-2</v>
      </c>
      <c r="I4">
        <f t="shared" si="1"/>
        <v>1</v>
      </c>
      <c r="L4">
        <f t="shared" si="2"/>
        <v>1</v>
      </c>
      <c r="M4">
        <f t="shared" si="3"/>
        <v>1</v>
      </c>
      <c r="N4">
        <f t="shared" si="4"/>
        <v>1</v>
      </c>
      <c r="P4" t="str">
        <f t="shared" ref="P4:P12" si="6">CONCATENATE("[",B4,";",C4,")")</f>
        <v>[5;15)</v>
      </c>
      <c r="Q4" s="42">
        <f t="shared" ref="Q4:Q12" si="7">D4/$D$13</f>
        <v>1.4616321559074299E-2</v>
      </c>
      <c r="S4" t="s">
        <v>112</v>
      </c>
      <c r="T4" s="79">
        <f>G16</f>
        <v>36.361607142857139</v>
      </c>
      <c r="W4" t="s">
        <v>120</v>
      </c>
      <c r="X4">
        <v>2</v>
      </c>
    </row>
    <row r="5" spans="1:25" x14ac:dyDescent="0.25">
      <c r="A5">
        <v>3</v>
      </c>
      <c r="B5">
        <v>15</v>
      </c>
      <c r="C5">
        <v>25</v>
      </c>
      <c r="D5">
        <v>60</v>
      </c>
      <c r="E5">
        <f t="shared" si="5"/>
        <v>76</v>
      </c>
      <c r="F5" s="76">
        <f t="shared" si="0"/>
        <v>9.2570036540803896E-2</v>
      </c>
      <c r="I5">
        <f t="shared" si="1"/>
        <v>1</v>
      </c>
      <c r="L5">
        <f t="shared" si="2"/>
        <v>1</v>
      </c>
      <c r="M5">
        <f t="shared" si="3"/>
        <v>1</v>
      </c>
      <c r="N5">
        <f t="shared" si="4"/>
        <v>1</v>
      </c>
      <c r="P5" t="str">
        <f t="shared" si="6"/>
        <v>[15;25)</v>
      </c>
      <c r="Q5" s="42">
        <f t="shared" si="7"/>
        <v>7.3081607795371498E-2</v>
      </c>
      <c r="S5" t="s">
        <v>113</v>
      </c>
      <c r="T5" s="79">
        <f>G17</f>
        <v>52.401960784313722</v>
      </c>
      <c r="W5" t="s">
        <v>121</v>
      </c>
      <c r="X5">
        <v>3</v>
      </c>
    </row>
    <row r="6" spans="1:25" x14ac:dyDescent="0.25">
      <c r="A6">
        <v>4</v>
      </c>
      <c r="B6">
        <v>25</v>
      </c>
      <c r="C6">
        <v>35</v>
      </c>
      <c r="D6">
        <v>114</v>
      </c>
      <c r="E6">
        <f t="shared" si="5"/>
        <v>190</v>
      </c>
      <c r="F6" s="76">
        <f t="shared" si="0"/>
        <v>0.23142509135200975</v>
      </c>
      <c r="I6">
        <f t="shared" si="1"/>
        <v>1</v>
      </c>
      <c r="L6">
        <f t="shared" si="2"/>
        <v>1</v>
      </c>
      <c r="M6">
        <f t="shared" si="3"/>
        <v>1</v>
      </c>
      <c r="N6">
        <f t="shared" si="4"/>
        <v>1</v>
      </c>
      <c r="P6" t="str">
        <f t="shared" si="6"/>
        <v>[25;35)</v>
      </c>
      <c r="Q6" s="42">
        <f t="shared" si="7"/>
        <v>0.13885505481120586</v>
      </c>
      <c r="S6" t="s">
        <v>114</v>
      </c>
      <c r="T6" s="79">
        <f>G18</f>
        <v>72.524509803921575</v>
      </c>
      <c r="W6" t="s">
        <v>115</v>
      </c>
      <c r="X6">
        <f>T3</f>
        <v>0</v>
      </c>
    </row>
    <row r="7" spans="1:25" x14ac:dyDescent="0.25">
      <c r="A7">
        <v>5</v>
      </c>
      <c r="B7">
        <v>35</v>
      </c>
      <c r="C7">
        <v>45</v>
      </c>
      <c r="D7">
        <v>112</v>
      </c>
      <c r="E7">
        <f t="shared" si="5"/>
        <v>302</v>
      </c>
      <c r="F7" s="76">
        <f t="shared" si="0"/>
        <v>0.36784409257003653</v>
      </c>
      <c r="I7">
        <f t="shared" si="1"/>
        <v>1</v>
      </c>
      <c r="L7">
        <f t="shared" si="2"/>
        <v>0</v>
      </c>
      <c r="M7">
        <f t="shared" si="3"/>
        <v>1</v>
      </c>
      <c r="N7">
        <f t="shared" si="4"/>
        <v>1</v>
      </c>
      <c r="P7" t="str">
        <f t="shared" si="6"/>
        <v>[35;45)</v>
      </c>
      <c r="Q7" s="42">
        <f t="shared" si="7"/>
        <v>0.1364190012180268</v>
      </c>
      <c r="S7" t="s">
        <v>116</v>
      </c>
      <c r="T7">
        <v>100</v>
      </c>
      <c r="W7" t="s">
        <v>112</v>
      </c>
      <c r="X7">
        <f>T4</f>
        <v>36.361607142857139</v>
      </c>
    </row>
    <row r="8" spans="1:25" x14ac:dyDescent="0.25">
      <c r="A8">
        <v>6</v>
      </c>
      <c r="B8">
        <v>45</v>
      </c>
      <c r="C8">
        <v>55</v>
      </c>
      <c r="D8">
        <v>135</v>
      </c>
      <c r="E8">
        <f t="shared" si="5"/>
        <v>437</v>
      </c>
      <c r="F8" s="76">
        <f t="shared" si="0"/>
        <v>0.53227771010962244</v>
      </c>
      <c r="I8">
        <f t="shared" si="1"/>
        <v>1</v>
      </c>
      <c r="L8">
        <f t="shared" si="2"/>
        <v>0</v>
      </c>
      <c r="M8">
        <f t="shared" si="3"/>
        <v>1</v>
      </c>
      <c r="N8">
        <f t="shared" si="4"/>
        <v>1</v>
      </c>
      <c r="P8" t="str">
        <f t="shared" si="6"/>
        <v>[45;55)</v>
      </c>
      <c r="Q8" s="42">
        <f t="shared" si="7"/>
        <v>0.16443361753958588</v>
      </c>
      <c r="W8" t="s">
        <v>113</v>
      </c>
      <c r="X8">
        <f>T5</f>
        <v>52.401960784313722</v>
      </c>
    </row>
    <row r="9" spans="1:25" x14ac:dyDescent="0.25">
      <c r="A9">
        <v>7</v>
      </c>
      <c r="B9">
        <v>55</v>
      </c>
      <c r="C9">
        <v>65</v>
      </c>
      <c r="D9">
        <v>102</v>
      </c>
      <c r="E9">
        <f t="shared" si="5"/>
        <v>539</v>
      </c>
      <c r="F9" s="76">
        <f t="shared" si="0"/>
        <v>0.65651644336175397</v>
      </c>
      <c r="I9">
        <f t="shared" si="1"/>
        <v>0</v>
      </c>
      <c r="L9">
        <f t="shared" si="2"/>
        <v>0</v>
      </c>
      <c r="M9">
        <f t="shared" si="3"/>
        <v>0</v>
      </c>
      <c r="N9">
        <f t="shared" si="4"/>
        <v>0</v>
      </c>
      <c r="P9" t="str">
        <f t="shared" si="6"/>
        <v>[55;65)</v>
      </c>
      <c r="Q9" s="42">
        <f t="shared" si="7"/>
        <v>0.12423873325213154</v>
      </c>
      <c r="W9" t="s">
        <v>114</v>
      </c>
      <c r="X9">
        <f>T6</f>
        <v>72.524509803921575</v>
      </c>
    </row>
    <row r="10" spans="1:25" x14ac:dyDescent="0.25">
      <c r="A10">
        <v>8</v>
      </c>
      <c r="B10">
        <v>65</v>
      </c>
      <c r="C10">
        <v>75</v>
      </c>
      <c r="D10">
        <v>60</v>
      </c>
      <c r="E10">
        <f t="shared" si="5"/>
        <v>599</v>
      </c>
      <c r="F10" s="76">
        <f t="shared" si="0"/>
        <v>0.7295980511571255</v>
      </c>
      <c r="I10">
        <f t="shared" si="1"/>
        <v>0</v>
      </c>
      <c r="L10">
        <f t="shared" si="2"/>
        <v>0</v>
      </c>
      <c r="M10">
        <f t="shared" si="3"/>
        <v>0</v>
      </c>
      <c r="N10">
        <f t="shared" si="4"/>
        <v>0</v>
      </c>
      <c r="P10" t="str">
        <f t="shared" si="6"/>
        <v>[65;75)</v>
      </c>
      <c r="Q10" s="42">
        <f t="shared" si="7"/>
        <v>7.3081607795371498E-2</v>
      </c>
      <c r="W10" t="s">
        <v>116</v>
      </c>
      <c r="X10">
        <f>T7</f>
        <v>100</v>
      </c>
    </row>
    <row r="11" spans="1:25" x14ac:dyDescent="0.25">
      <c r="A11">
        <v>9</v>
      </c>
      <c r="B11">
        <v>75</v>
      </c>
      <c r="C11">
        <v>85</v>
      </c>
      <c r="D11">
        <v>87</v>
      </c>
      <c r="E11">
        <f t="shared" si="5"/>
        <v>686</v>
      </c>
      <c r="F11" s="76">
        <f t="shared" si="0"/>
        <v>0.83556638246041415</v>
      </c>
      <c r="I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  <c r="P11" t="str">
        <f t="shared" si="6"/>
        <v>[75;85)</v>
      </c>
      <c r="Q11" s="42">
        <f t="shared" si="7"/>
        <v>0.10596833130328867</v>
      </c>
    </row>
    <row r="12" spans="1:25" x14ac:dyDescent="0.25">
      <c r="A12">
        <v>10</v>
      </c>
      <c r="B12">
        <v>85</v>
      </c>
      <c r="C12">
        <v>100</v>
      </c>
      <c r="D12">
        <v>135</v>
      </c>
      <c r="E12">
        <f t="shared" si="5"/>
        <v>821</v>
      </c>
      <c r="F12" s="76">
        <f t="shared" si="0"/>
        <v>1</v>
      </c>
      <c r="I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  <c r="P12" t="str">
        <f t="shared" si="6"/>
        <v>[85;100)</v>
      </c>
      <c r="Q12" s="42">
        <f t="shared" si="7"/>
        <v>0.16443361753958588</v>
      </c>
      <c r="W12" t="s">
        <v>122</v>
      </c>
      <c r="X12" s="80">
        <f>X6</f>
        <v>0</v>
      </c>
      <c r="Y12" s="93">
        <f>X3+X4</f>
        <v>7</v>
      </c>
    </row>
    <row r="13" spans="1:25" x14ac:dyDescent="0.25">
      <c r="D13" s="56">
        <f>SUM(D3:D12)</f>
        <v>821</v>
      </c>
      <c r="I13" s="77">
        <f>SUM(I2:I12)</f>
        <v>7</v>
      </c>
      <c r="L13">
        <f>SUM(L2:L12)</f>
        <v>5</v>
      </c>
      <c r="M13">
        <f>SUM(M2:M12)</f>
        <v>7</v>
      </c>
      <c r="N13">
        <f>SUM(N2:N12)</f>
        <v>7</v>
      </c>
      <c r="Q13" s="42">
        <f>SUM(Q3:Q12)</f>
        <v>1</v>
      </c>
      <c r="W13" t="s">
        <v>123</v>
      </c>
      <c r="X13" s="84">
        <f>X12</f>
        <v>0</v>
      </c>
      <c r="Y13" s="94">
        <f>X3-X4</f>
        <v>3</v>
      </c>
    </row>
    <row r="14" spans="1:25" x14ac:dyDescent="0.25">
      <c r="B14" s="62" t="s">
        <v>106</v>
      </c>
      <c r="C14" s="62" t="s">
        <v>107</v>
      </c>
      <c r="D14" s="62" t="s">
        <v>108</v>
      </c>
      <c r="E14" s="62" t="s">
        <v>109</v>
      </c>
      <c r="F14" s="62" t="s">
        <v>110</v>
      </c>
      <c r="G14" s="62" t="s">
        <v>111</v>
      </c>
      <c r="W14" t="s">
        <v>124</v>
      </c>
      <c r="X14" s="84">
        <f>X13</f>
        <v>0</v>
      </c>
      <c r="Y14" s="94">
        <f>X3</f>
        <v>5</v>
      </c>
    </row>
    <row r="15" spans="1:25" x14ac:dyDescent="0.25">
      <c r="A15" s="92">
        <f>I13</f>
        <v>7</v>
      </c>
      <c r="B15" s="80">
        <f>VLOOKUP($A15,$A$2:$F$12,2)</f>
        <v>55</v>
      </c>
      <c r="C15" s="81">
        <f>VLOOKUP($A15,$A$2:$F$12,3)</f>
        <v>65</v>
      </c>
      <c r="D15" s="82">
        <f>VLOOKUP($A15-1,$A$2:$F$12,6)</f>
        <v>0.53227771010962244</v>
      </c>
      <c r="E15" s="83">
        <f>VLOOKUP($A15,$A$2:$F$12,6)</f>
        <v>0.65651644336175397</v>
      </c>
      <c r="F15" s="78">
        <f>(E15-D15)/(C15-B15)</f>
        <v>1.2423873325213153E-2</v>
      </c>
      <c r="G15" s="79">
        <f>(I1-D15)/F15+B15</f>
        <v>60.450980392156858</v>
      </c>
      <c r="W15" t="s">
        <v>125</v>
      </c>
      <c r="X15" s="96">
        <f>X7</f>
        <v>36.361607142857139</v>
      </c>
      <c r="Y15" s="94">
        <f>Y14</f>
        <v>5</v>
      </c>
    </row>
    <row r="16" spans="1:25" x14ac:dyDescent="0.25">
      <c r="A16" s="62">
        <f>L13</f>
        <v>5</v>
      </c>
      <c r="B16" s="84">
        <f>VLOOKUP($A16,$A$2:$F$12,2)</f>
        <v>35</v>
      </c>
      <c r="C16" s="85">
        <f>VLOOKUP($A16,$A$2:$F$12,3)</f>
        <v>45</v>
      </c>
      <c r="D16" s="86">
        <f>VLOOKUP($A16-1,$A$2:$F$12,6)</f>
        <v>0.23142509135200975</v>
      </c>
      <c r="E16" s="87">
        <f>VLOOKUP($A16,$A$2:$F$12,6)</f>
        <v>0.36784409257003653</v>
      </c>
      <c r="F16" s="78">
        <f>(E16-D16)/(C16-B16)</f>
        <v>1.3641900121802678E-2</v>
      </c>
      <c r="G16" s="79">
        <f>(L1-D16)/F16+B16</f>
        <v>36.361607142857139</v>
      </c>
      <c r="H16" s="62" t="s">
        <v>112</v>
      </c>
      <c r="W16" t="s">
        <v>126</v>
      </c>
      <c r="X16" s="96">
        <f>X15</f>
        <v>36.361607142857139</v>
      </c>
      <c r="Y16" s="94">
        <f>X3+X5</f>
        <v>8</v>
      </c>
    </row>
    <row r="17" spans="1:25" x14ac:dyDescent="0.25">
      <c r="A17" s="62">
        <f>M13</f>
        <v>7</v>
      </c>
      <c r="B17" s="84">
        <f>VLOOKUP($A17,$A$2:$F$12,2)</f>
        <v>55</v>
      </c>
      <c r="C17" s="85">
        <f>VLOOKUP($A17,$A$2:$F$12,3)</f>
        <v>65</v>
      </c>
      <c r="D17" s="86">
        <f>VLOOKUP($A17-1,$A$2:$F$12,6)</f>
        <v>0.53227771010962244</v>
      </c>
      <c r="E17" s="87">
        <f>VLOOKUP($A17,$A$2:$F$12,6)</f>
        <v>0.65651644336175397</v>
      </c>
      <c r="F17" s="78">
        <f>(E17-D17)/(C17-B17)</f>
        <v>1.2423873325213153E-2</v>
      </c>
      <c r="G17" s="79">
        <f>(M1-D17)/F17+B17</f>
        <v>52.401960784313722</v>
      </c>
      <c r="H17" s="62" t="s">
        <v>113</v>
      </c>
      <c r="W17" t="s">
        <v>127</v>
      </c>
      <c r="X17" s="96">
        <f>X9</f>
        <v>72.524509803921575</v>
      </c>
      <c r="Y17" s="94">
        <f>Y16</f>
        <v>8</v>
      </c>
    </row>
    <row r="18" spans="1:25" x14ac:dyDescent="0.25">
      <c r="A18" s="62">
        <f>N13</f>
        <v>7</v>
      </c>
      <c r="B18" s="88">
        <f>VLOOKUP($A18,$A$2:$F$12,2)</f>
        <v>55</v>
      </c>
      <c r="C18" s="89">
        <f>VLOOKUP($A18,$A$2:$F$12,3)</f>
        <v>65</v>
      </c>
      <c r="D18" s="90">
        <f>VLOOKUP($A18-1,$A$2:$F$12,6)</f>
        <v>0.53227771010962244</v>
      </c>
      <c r="E18" s="91">
        <f>VLOOKUP($A18,$A$2:$F$12,6)</f>
        <v>0.65651644336175397</v>
      </c>
      <c r="F18" s="78">
        <f>(E18-D18)/(C18-B18)</f>
        <v>1.2423873325213153E-2</v>
      </c>
      <c r="G18" s="79">
        <f>(N1-D18)/F18+B18</f>
        <v>72.524509803921575</v>
      </c>
      <c r="H18" s="62" t="s">
        <v>114</v>
      </c>
      <c r="W18" t="s">
        <v>128</v>
      </c>
      <c r="X18" s="96">
        <f>X17</f>
        <v>72.524509803921575</v>
      </c>
      <c r="Y18" s="94">
        <f>X3-X5</f>
        <v>2</v>
      </c>
    </row>
    <row r="19" spans="1:25" x14ac:dyDescent="0.25">
      <c r="W19" t="s">
        <v>129</v>
      </c>
      <c r="X19" s="96">
        <f>X7</f>
        <v>36.361607142857139</v>
      </c>
      <c r="Y19" s="94">
        <f>Y18</f>
        <v>2</v>
      </c>
    </row>
    <row r="20" spans="1:25" x14ac:dyDescent="0.25">
      <c r="W20" t="s">
        <v>130</v>
      </c>
      <c r="X20" s="96">
        <f>X19</f>
        <v>36.361607142857139</v>
      </c>
      <c r="Y20" s="94">
        <f>Y16</f>
        <v>8</v>
      </c>
    </row>
    <row r="21" spans="1:25" x14ac:dyDescent="0.25">
      <c r="W21" t="s">
        <v>131</v>
      </c>
      <c r="X21" s="96">
        <f>X8</f>
        <v>52.401960784313722</v>
      </c>
      <c r="Y21" s="94">
        <f>Y20</f>
        <v>8</v>
      </c>
    </row>
    <row r="22" spans="1:25" x14ac:dyDescent="0.25">
      <c r="W22" t="s">
        <v>132</v>
      </c>
      <c r="X22" s="96">
        <f>X21</f>
        <v>52.401960784313722</v>
      </c>
      <c r="Y22" s="94">
        <f>Y19</f>
        <v>2</v>
      </c>
    </row>
    <row r="23" spans="1:25" x14ac:dyDescent="0.25">
      <c r="W23" t="s">
        <v>133</v>
      </c>
      <c r="X23" s="96">
        <f>X18</f>
        <v>72.524509803921575</v>
      </c>
      <c r="Y23" s="94">
        <f>Y22</f>
        <v>2</v>
      </c>
    </row>
    <row r="24" spans="1:25" x14ac:dyDescent="0.25">
      <c r="W24" t="s">
        <v>134</v>
      </c>
      <c r="X24" s="96">
        <f>X23</f>
        <v>72.524509803921575</v>
      </c>
      <c r="Y24" s="94">
        <f>X3</f>
        <v>5</v>
      </c>
    </row>
    <row r="25" spans="1:25" x14ac:dyDescent="0.25">
      <c r="W25" t="s">
        <v>135</v>
      </c>
      <c r="X25" s="84">
        <f>X10</f>
        <v>100</v>
      </c>
      <c r="Y25" s="94">
        <f>Y24</f>
        <v>5</v>
      </c>
    </row>
    <row r="26" spans="1:25" x14ac:dyDescent="0.25">
      <c r="W26" t="s">
        <v>136</v>
      </c>
      <c r="X26" s="84">
        <f>X25</f>
        <v>100</v>
      </c>
      <c r="Y26" s="94">
        <f>Y13</f>
        <v>3</v>
      </c>
    </row>
    <row r="27" spans="1:25" x14ac:dyDescent="0.25">
      <c r="W27" t="s">
        <v>137</v>
      </c>
      <c r="X27" s="88">
        <f>X26</f>
        <v>100</v>
      </c>
      <c r="Y27" s="95">
        <f>Y12</f>
        <v>7</v>
      </c>
    </row>
  </sheetData>
  <pageMargins left="0.7" right="0.7" top="0.75" bottom="0.75" header="0.3" footer="0.3"/>
  <pageSetup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Scroll Bar 1">
              <controlPr defaultSize="0" autoPict="0">
                <anchor moveWithCells="1">
                  <from>
                    <xdr:col>10</xdr:col>
                    <xdr:colOff>123825</xdr:colOff>
                    <xdr:row>0</xdr:row>
                    <xdr:rowOff>180975</xdr:rowOff>
                  </from>
                  <to>
                    <xdr:col>10</xdr:col>
                    <xdr:colOff>504825</xdr:colOff>
                    <xdr:row>13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Worksheet____15"/>
  <dimension ref="A1:Y27"/>
  <sheetViews>
    <sheetView workbookViewId="0">
      <selection activeCell="K18" sqref="K18"/>
    </sheetView>
  </sheetViews>
  <sheetFormatPr defaultRowHeight="15" x14ac:dyDescent="0.25"/>
  <sheetData>
    <row r="1" spans="1:25" x14ac:dyDescent="0.25">
      <c r="B1" s="63" t="s">
        <v>67</v>
      </c>
      <c r="C1" s="64" t="s">
        <v>68</v>
      </c>
      <c r="D1" s="63" t="s">
        <v>69</v>
      </c>
      <c r="G1" s="80">
        <v>0</v>
      </c>
      <c r="H1" s="97">
        <f>I1</f>
        <v>0.6</v>
      </c>
      <c r="I1">
        <f>0.01*J1</f>
        <v>0.6</v>
      </c>
      <c r="J1">
        <v>60</v>
      </c>
      <c r="L1">
        <v>0.25</v>
      </c>
      <c r="M1">
        <v>0.5</v>
      </c>
      <c r="N1">
        <v>0.75</v>
      </c>
      <c r="W1" t="s">
        <v>117</v>
      </c>
      <c r="X1" t="s">
        <v>139</v>
      </c>
    </row>
    <row r="2" spans="1:25" x14ac:dyDescent="0.25">
      <c r="A2">
        <v>0</v>
      </c>
      <c r="B2" s="63"/>
      <c r="C2" s="75">
        <v>0</v>
      </c>
      <c r="D2" s="63"/>
      <c r="E2">
        <v>0</v>
      </c>
      <c r="F2" s="76">
        <f>E2/$D$13</f>
        <v>0</v>
      </c>
      <c r="G2" s="84">
        <f>G15</f>
        <v>58.333333333333329</v>
      </c>
      <c r="H2" s="98">
        <f>H1</f>
        <v>0.6</v>
      </c>
      <c r="I2">
        <f>IF(F2&gt;$I$1,0,1)</f>
        <v>1</v>
      </c>
      <c r="L2">
        <f>IF(F2&gt;$L$1,0,1)</f>
        <v>1</v>
      </c>
      <c r="M2">
        <f>IF(F2&gt;$I$1,0,1)</f>
        <v>1</v>
      </c>
      <c r="N2">
        <f>IF(F2&gt;$I$1,0,1)</f>
        <v>1</v>
      </c>
      <c r="W2" t="s">
        <v>118</v>
      </c>
      <c r="X2">
        <v>0</v>
      </c>
    </row>
    <row r="3" spans="1:25" x14ac:dyDescent="0.25">
      <c r="A3">
        <v>1</v>
      </c>
      <c r="B3">
        <v>0</v>
      </c>
      <c r="C3">
        <v>5</v>
      </c>
      <c r="D3">
        <v>4</v>
      </c>
      <c r="E3">
        <f>$E2+$D3</f>
        <v>4</v>
      </c>
      <c r="F3" s="76">
        <f t="shared" ref="F3:F12" si="0">E3/$D$13</f>
        <v>6.2015503875968991E-3</v>
      </c>
      <c r="G3" s="88">
        <f>G2</f>
        <v>58.333333333333329</v>
      </c>
      <c r="H3" s="95">
        <v>0</v>
      </c>
      <c r="I3">
        <f t="shared" ref="I3:I12" si="1">IF(F3&gt;$I$1,0,1)</f>
        <v>1</v>
      </c>
      <c r="L3">
        <f t="shared" ref="L3:L12" si="2">IF(F3&gt;$L$1,0,1)</f>
        <v>1</v>
      </c>
      <c r="M3">
        <f t="shared" ref="M3:M12" si="3">IF(F3&gt;$I$1,0,1)</f>
        <v>1</v>
      </c>
      <c r="N3">
        <f t="shared" ref="N3:N12" si="4">IF(F3&gt;$I$1,0,1)</f>
        <v>1</v>
      </c>
      <c r="P3" t="str">
        <f>CONCATENATE("[",B3,";",C3,")")</f>
        <v>[0;5)</v>
      </c>
      <c r="Q3" s="42">
        <f>D3/$D$13</f>
        <v>6.2015503875968991E-3</v>
      </c>
      <c r="S3" t="s">
        <v>115</v>
      </c>
      <c r="T3">
        <f>MAX(U3,V3)</f>
        <v>0</v>
      </c>
      <c r="U3">
        <f>T4-(1.5*(T6-T4))</f>
        <v>-9.2788461538461533</v>
      </c>
      <c r="V3">
        <v>0</v>
      </c>
      <c r="W3" t="s">
        <v>119</v>
      </c>
      <c r="X3">
        <v>5</v>
      </c>
    </row>
    <row r="4" spans="1:25" x14ac:dyDescent="0.25">
      <c r="A4">
        <v>2</v>
      </c>
      <c r="B4">
        <v>5</v>
      </c>
      <c r="C4">
        <v>15</v>
      </c>
      <c r="D4">
        <v>15</v>
      </c>
      <c r="E4">
        <f t="shared" ref="E4:E12" si="5">$E3+$D4</f>
        <v>19</v>
      </c>
      <c r="F4" s="76">
        <f t="shared" si="0"/>
        <v>2.9457364341085271E-2</v>
      </c>
      <c r="I4">
        <f t="shared" si="1"/>
        <v>1</v>
      </c>
      <c r="L4">
        <f t="shared" si="2"/>
        <v>1</v>
      </c>
      <c r="M4">
        <f t="shared" si="3"/>
        <v>1</v>
      </c>
      <c r="N4">
        <f t="shared" si="4"/>
        <v>1</v>
      </c>
      <c r="P4" t="str">
        <f t="shared" ref="P4:P12" si="6">CONCATENATE("[",B4,";",C4,")")</f>
        <v>[5;15)</v>
      </c>
      <c r="Q4" s="42">
        <f t="shared" ref="Q4:Q12" si="7">D4/$D$13</f>
        <v>2.3255813953488372E-2</v>
      </c>
      <c r="S4" t="s">
        <v>112</v>
      </c>
      <c r="T4" s="79">
        <f>G16</f>
        <v>36.25</v>
      </c>
      <c r="W4" t="s">
        <v>120</v>
      </c>
      <c r="X4">
        <v>2</v>
      </c>
    </row>
    <row r="5" spans="1:25" x14ac:dyDescent="0.25">
      <c r="A5">
        <v>3</v>
      </c>
      <c r="B5">
        <v>15</v>
      </c>
      <c r="C5">
        <v>25</v>
      </c>
      <c r="D5">
        <v>41</v>
      </c>
      <c r="E5">
        <f t="shared" si="5"/>
        <v>60</v>
      </c>
      <c r="F5" s="76">
        <f t="shared" si="0"/>
        <v>9.3023255813953487E-2</v>
      </c>
      <c r="I5">
        <f t="shared" si="1"/>
        <v>1</v>
      </c>
      <c r="L5">
        <f t="shared" si="2"/>
        <v>1</v>
      </c>
      <c r="M5">
        <f t="shared" si="3"/>
        <v>1</v>
      </c>
      <c r="N5">
        <f t="shared" si="4"/>
        <v>1</v>
      </c>
      <c r="P5" t="str">
        <f t="shared" si="6"/>
        <v>[15;25)</v>
      </c>
      <c r="Q5" s="42">
        <f t="shared" si="7"/>
        <v>6.3565891472868216E-2</v>
      </c>
      <c r="S5" t="s">
        <v>113</v>
      </c>
      <c r="T5" s="79">
        <f>G17</f>
        <v>52.820512820512818</v>
      </c>
      <c r="W5" t="s">
        <v>121</v>
      </c>
      <c r="X5">
        <v>3</v>
      </c>
    </row>
    <row r="6" spans="1:25" x14ac:dyDescent="0.25">
      <c r="A6">
        <v>4</v>
      </c>
      <c r="B6">
        <v>25</v>
      </c>
      <c r="C6">
        <v>35</v>
      </c>
      <c r="D6">
        <v>90</v>
      </c>
      <c r="E6">
        <f t="shared" si="5"/>
        <v>150</v>
      </c>
      <c r="F6" s="76">
        <f t="shared" si="0"/>
        <v>0.23255813953488372</v>
      </c>
      <c r="I6">
        <f t="shared" si="1"/>
        <v>1</v>
      </c>
      <c r="L6">
        <f t="shared" si="2"/>
        <v>1</v>
      </c>
      <c r="M6">
        <f t="shared" si="3"/>
        <v>1</v>
      </c>
      <c r="N6">
        <f t="shared" si="4"/>
        <v>1</v>
      </c>
      <c r="P6" t="str">
        <f t="shared" si="6"/>
        <v>[25;35)</v>
      </c>
      <c r="Q6" s="42">
        <f t="shared" si="7"/>
        <v>0.13953488372093023</v>
      </c>
      <c r="S6" t="s">
        <v>114</v>
      </c>
      <c r="T6" s="79">
        <f>G18</f>
        <v>66.602564102564102</v>
      </c>
      <c r="W6" t="s">
        <v>115</v>
      </c>
      <c r="X6">
        <f>T3</f>
        <v>0</v>
      </c>
    </row>
    <row r="7" spans="1:25" x14ac:dyDescent="0.25">
      <c r="A7">
        <v>5</v>
      </c>
      <c r="B7">
        <v>35</v>
      </c>
      <c r="C7">
        <v>45</v>
      </c>
      <c r="D7">
        <v>90</v>
      </c>
      <c r="E7">
        <f t="shared" si="5"/>
        <v>240</v>
      </c>
      <c r="F7" s="76">
        <f t="shared" si="0"/>
        <v>0.37209302325581395</v>
      </c>
      <c r="I7">
        <f t="shared" si="1"/>
        <v>1</v>
      </c>
      <c r="L7">
        <f t="shared" si="2"/>
        <v>0</v>
      </c>
      <c r="M7">
        <f t="shared" si="3"/>
        <v>1</v>
      </c>
      <c r="N7">
        <f t="shared" si="4"/>
        <v>1</v>
      </c>
      <c r="P7" t="str">
        <f t="shared" si="6"/>
        <v>[35;45)</v>
      </c>
      <c r="Q7" s="42">
        <f t="shared" si="7"/>
        <v>0.13953488372093023</v>
      </c>
      <c r="S7" t="s">
        <v>116</v>
      </c>
      <c r="T7">
        <v>100</v>
      </c>
      <c r="W7" t="s">
        <v>112</v>
      </c>
      <c r="X7">
        <f>T4</f>
        <v>36.25</v>
      </c>
    </row>
    <row r="8" spans="1:25" x14ac:dyDescent="0.25">
      <c r="A8">
        <v>6</v>
      </c>
      <c r="B8">
        <v>45</v>
      </c>
      <c r="C8">
        <v>55</v>
      </c>
      <c r="D8">
        <v>108</v>
      </c>
      <c r="E8">
        <f t="shared" si="5"/>
        <v>348</v>
      </c>
      <c r="F8" s="76">
        <f t="shared" si="0"/>
        <v>0.53953488372093028</v>
      </c>
      <c r="I8">
        <f t="shared" si="1"/>
        <v>1</v>
      </c>
      <c r="L8">
        <f t="shared" si="2"/>
        <v>0</v>
      </c>
      <c r="M8">
        <f t="shared" si="3"/>
        <v>1</v>
      </c>
      <c r="N8">
        <f t="shared" si="4"/>
        <v>1</v>
      </c>
      <c r="P8" t="str">
        <f t="shared" si="6"/>
        <v>[45;55)</v>
      </c>
      <c r="Q8" s="42">
        <f t="shared" si="7"/>
        <v>0.16744186046511628</v>
      </c>
      <c r="W8" t="s">
        <v>113</v>
      </c>
      <c r="X8">
        <f>T5</f>
        <v>52.820512820512818</v>
      </c>
    </row>
    <row r="9" spans="1:25" x14ac:dyDescent="0.25">
      <c r="A9">
        <v>7</v>
      </c>
      <c r="B9">
        <v>55</v>
      </c>
      <c r="C9">
        <v>65</v>
      </c>
      <c r="D9">
        <v>117</v>
      </c>
      <c r="E9">
        <f t="shared" si="5"/>
        <v>465</v>
      </c>
      <c r="F9" s="76">
        <f t="shared" si="0"/>
        <v>0.72093023255813948</v>
      </c>
      <c r="I9">
        <f t="shared" si="1"/>
        <v>0</v>
      </c>
      <c r="L9">
        <f t="shared" si="2"/>
        <v>0</v>
      </c>
      <c r="M9">
        <f t="shared" si="3"/>
        <v>0</v>
      </c>
      <c r="N9">
        <f t="shared" si="4"/>
        <v>0</v>
      </c>
      <c r="P9" t="str">
        <f t="shared" si="6"/>
        <v>[55;65)</v>
      </c>
      <c r="Q9" s="42">
        <f t="shared" si="7"/>
        <v>0.18139534883720931</v>
      </c>
      <c r="W9" t="s">
        <v>114</v>
      </c>
      <c r="X9">
        <f>T6</f>
        <v>66.602564102564102</v>
      </c>
    </row>
    <row r="10" spans="1:25" x14ac:dyDescent="0.25">
      <c r="A10">
        <v>8</v>
      </c>
      <c r="B10">
        <v>65</v>
      </c>
      <c r="C10">
        <v>75</v>
      </c>
      <c r="D10">
        <v>72</v>
      </c>
      <c r="E10">
        <f t="shared" si="5"/>
        <v>537</v>
      </c>
      <c r="F10" s="76">
        <f t="shared" si="0"/>
        <v>0.83255813953488367</v>
      </c>
      <c r="I10">
        <f t="shared" si="1"/>
        <v>0</v>
      </c>
      <c r="L10">
        <f t="shared" si="2"/>
        <v>0</v>
      </c>
      <c r="M10">
        <f t="shared" si="3"/>
        <v>0</v>
      </c>
      <c r="N10">
        <f t="shared" si="4"/>
        <v>0</v>
      </c>
      <c r="P10" t="str">
        <f t="shared" si="6"/>
        <v>[65;75)</v>
      </c>
      <c r="Q10" s="42">
        <f t="shared" si="7"/>
        <v>0.11162790697674418</v>
      </c>
      <c r="W10" t="s">
        <v>116</v>
      </c>
      <c r="X10">
        <f>T7</f>
        <v>100</v>
      </c>
    </row>
    <row r="11" spans="1:25" x14ac:dyDescent="0.25">
      <c r="A11">
        <v>9</v>
      </c>
      <c r="B11">
        <v>75</v>
      </c>
      <c r="C11">
        <v>85</v>
      </c>
      <c r="D11">
        <v>72</v>
      </c>
      <c r="E11">
        <f t="shared" si="5"/>
        <v>609</v>
      </c>
      <c r="F11" s="76">
        <f t="shared" si="0"/>
        <v>0.94418604651162785</v>
      </c>
      <c r="I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  <c r="P11" t="str">
        <f t="shared" si="6"/>
        <v>[75;85)</v>
      </c>
      <c r="Q11" s="42">
        <f t="shared" si="7"/>
        <v>0.11162790697674418</v>
      </c>
    </row>
    <row r="12" spans="1:25" x14ac:dyDescent="0.25">
      <c r="A12">
        <v>10</v>
      </c>
      <c r="B12">
        <v>85</v>
      </c>
      <c r="C12">
        <v>100</v>
      </c>
      <c r="D12">
        <v>36</v>
      </c>
      <c r="E12">
        <f t="shared" si="5"/>
        <v>645</v>
      </c>
      <c r="F12" s="76">
        <f t="shared" si="0"/>
        <v>1</v>
      </c>
      <c r="I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  <c r="P12" t="str">
        <f t="shared" si="6"/>
        <v>[85;100)</v>
      </c>
      <c r="Q12" s="42">
        <f t="shared" si="7"/>
        <v>5.5813953488372092E-2</v>
      </c>
      <c r="W12" t="s">
        <v>122</v>
      </c>
      <c r="X12" s="80">
        <f>X6</f>
        <v>0</v>
      </c>
      <c r="Y12" s="93">
        <f>X3+X4</f>
        <v>7</v>
      </c>
    </row>
    <row r="13" spans="1:25" x14ac:dyDescent="0.25">
      <c r="D13" s="56">
        <f>SUM(D3:D12)</f>
        <v>645</v>
      </c>
      <c r="I13" s="77">
        <f>SUM(I2:I12)</f>
        <v>7</v>
      </c>
      <c r="L13">
        <f>SUM(L2:L12)</f>
        <v>5</v>
      </c>
      <c r="M13">
        <f>SUM(M2:M12)</f>
        <v>7</v>
      </c>
      <c r="N13">
        <f>SUM(N2:N12)</f>
        <v>7</v>
      </c>
      <c r="Q13" s="42">
        <f>SUM(Q3:Q12)</f>
        <v>1</v>
      </c>
      <c r="W13" t="s">
        <v>123</v>
      </c>
      <c r="X13" s="84">
        <f>X12</f>
        <v>0</v>
      </c>
      <c r="Y13" s="94">
        <f>X3-X4</f>
        <v>3</v>
      </c>
    </row>
    <row r="14" spans="1:25" x14ac:dyDescent="0.25">
      <c r="B14" s="62" t="s">
        <v>106</v>
      </c>
      <c r="C14" s="62" t="s">
        <v>107</v>
      </c>
      <c r="D14" s="62" t="s">
        <v>108</v>
      </c>
      <c r="E14" s="62" t="s">
        <v>109</v>
      </c>
      <c r="F14" s="62" t="s">
        <v>110</v>
      </c>
      <c r="G14" s="62" t="s">
        <v>111</v>
      </c>
      <c r="W14" t="s">
        <v>124</v>
      </c>
      <c r="X14" s="84">
        <f>X13</f>
        <v>0</v>
      </c>
      <c r="Y14" s="94">
        <f>X3</f>
        <v>5</v>
      </c>
    </row>
    <row r="15" spans="1:25" x14ac:dyDescent="0.25">
      <c r="A15" s="92">
        <f>I13</f>
        <v>7</v>
      </c>
      <c r="B15" s="80">
        <f>VLOOKUP($A15,$A$2:$F$12,2)</f>
        <v>55</v>
      </c>
      <c r="C15" s="81">
        <f>VLOOKUP($A15,$A$2:$F$12,3)</f>
        <v>65</v>
      </c>
      <c r="D15" s="82">
        <f>VLOOKUP($A15-1,$A$2:$F$12,6)</f>
        <v>0.53953488372093028</v>
      </c>
      <c r="E15" s="83">
        <f>VLOOKUP($A15,$A$2:$F$12,6)</f>
        <v>0.72093023255813948</v>
      </c>
      <c r="F15" s="78">
        <f>(E15-D15)/(C15-B15)</f>
        <v>1.8139534883720922E-2</v>
      </c>
      <c r="G15" s="79">
        <f>(I1-D15)/F15+B15</f>
        <v>58.333333333333329</v>
      </c>
      <c r="W15" t="s">
        <v>125</v>
      </c>
      <c r="X15" s="96">
        <f>X7</f>
        <v>36.25</v>
      </c>
      <c r="Y15" s="94">
        <f>Y14</f>
        <v>5</v>
      </c>
    </row>
    <row r="16" spans="1:25" x14ac:dyDescent="0.25">
      <c r="A16" s="62">
        <f>L13</f>
        <v>5</v>
      </c>
      <c r="B16" s="84">
        <f>VLOOKUP($A16,$A$2:$F$12,2)</f>
        <v>35</v>
      </c>
      <c r="C16" s="85">
        <f>VLOOKUP($A16,$A$2:$F$12,3)</f>
        <v>45</v>
      </c>
      <c r="D16" s="86">
        <f>VLOOKUP($A16-1,$A$2:$F$12,6)</f>
        <v>0.23255813953488372</v>
      </c>
      <c r="E16" s="87">
        <f>VLOOKUP($A16,$A$2:$F$12,6)</f>
        <v>0.37209302325581395</v>
      </c>
      <c r="F16" s="78">
        <f>(E16-D16)/(C16-B16)</f>
        <v>1.3953488372093023E-2</v>
      </c>
      <c r="G16" s="79">
        <f>(L1-D16)/F16+B16</f>
        <v>36.25</v>
      </c>
      <c r="H16" s="62" t="s">
        <v>112</v>
      </c>
      <c r="W16" t="s">
        <v>126</v>
      </c>
      <c r="X16" s="96">
        <f>X15</f>
        <v>36.25</v>
      </c>
      <c r="Y16" s="94">
        <f>X3+X5</f>
        <v>8</v>
      </c>
    </row>
    <row r="17" spans="1:25" x14ac:dyDescent="0.25">
      <c r="A17" s="62">
        <f>M13</f>
        <v>7</v>
      </c>
      <c r="B17" s="84">
        <f>VLOOKUP($A17,$A$2:$F$12,2)</f>
        <v>55</v>
      </c>
      <c r="C17" s="85">
        <f>VLOOKUP($A17,$A$2:$F$12,3)</f>
        <v>65</v>
      </c>
      <c r="D17" s="86">
        <f>VLOOKUP($A17-1,$A$2:$F$12,6)</f>
        <v>0.53953488372093028</v>
      </c>
      <c r="E17" s="87">
        <f>VLOOKUP($A17,$A$2:$F$12,6)</f>
        <v>0.72093023255813948</v>
      </c>
      <c r="F17" s="78">
        <f>(E17-D17)/(C17-B17)</f>
        <v>1.8139534883720922E-2</v>
      </c>
      <c r="G17" s="79">
        <f>(M1-D17)/F17+B17</f>
        <v>52.820512820512818</v>
      </c>
      <c r="H17" s="62" t="s">
        <v>113</v>
      </c>
      <c r="W17" t="s">
        <v>127</v>
      </c>
      <c r="X17" s="96">
        <f>X9</f>
        <v>66.602564102564102</v>
      </c>
      <c r="Y17" s="94">
        <f>Y16</f>
        <v>8</v>
      </c>
    </row>
    <row r="18" spans="1:25" x14ac:dyDescent="0.25">
      <c r="A18" s="62">
        <f>N13</f>
        <v>7</v>
      </c>
      <c r="B18" s="88">
        <f>VLOOKUP($A18,$A$2:$F$12,2)</f>
        <v>55</v>
      </c>
      <c r="C18" s="89">
        <f>VLOOKUP($A18,$A$2:$F$12,3)</f>
        <v>65</v>
      </c>
      <c r="D18" s="90">
        <f>VLOOKUP($A18-1,$A$2:$F$12,6)</f>
        <v>0.53953488372093028</v>
      </c>
      <c r="E18" s="91">
        <f>VLOOKUP($A18,$A$2:$F$12,6)</f>
        <v>0.72093023255813948</v>
      </c>
      <c r="F18" s="78">
        <f>(E18-D18)/(C18-B18)</f>
        <v>1.8139534883720922E-2</v>
      </c>
      <c r="G18" s="79">
        <f>(N1-D18)/F18+B18</f>
        <v>66.602564102564102</v>
      </c>
      <c r="H18" s="62" t="s">
        <v>114</v>
      </c>
      <c r="W18" t="s">
        <v>128</v>
      </c>
      <c r="X18" s="96">
        <f>X17</f>
        <v>66.602564102564102</v>
      </c>
      <c r="Y18" s="94">
        <f>X3-X5</f>
        <v>2</v>
      </c>
    </row>
    <row r="19" spans="1:25" x14ac:dyDescent="0.25">
      <c r="W19" t="s">
        <v>129</v>
      </c>
      <c r="X19" s="96">
        <f>X7</f>
        <v>36.25</v>
      </c>
      <c r="Y19" s="94">
        <f>Y18</f>
        <v>2</v>
      </c>
    </row>
    <row r="20" spans="1:25" x14ac:dyDescent="0.25">
      <c r="W20" t="s">
        <v>130</v>
      </c>
      <c r="X20" s="96">
        <f>X19</f>
        <v>36.25</v>
      </c>
      <c r="Y20" s="94">
        <f>Y16</f>
        <v>8</v>
      </c>
    </row>
    <row r="21" spans="1:25" x14ac:dyDescent="0.25">
      <c r="W21" t="s">
        <v>131</v>
      </c>
      <c r="X21" s="96">
        <f>X8</f>
        <v>52.820512820512818</v>
      </c>
      <c r="Y21" s="94">
        <f>Y20</f>
        <v>8</v>
      </c>
    </row>
    <row r="22" spans="1:25" x14ac:dyDescent="0.25">
      <c r="W22" t="s">
        <v>132</v>
      </c>
      <c r="X22" s="96">
        <f>X21</f>
        <v>52.820512820512818</v>
      </c>
      <c r="Y22" s="94">
        <f>Y19</f>
        <v>2</v>
      </c>
    </row>
    <row r="23" spans="1:25" x14ac:dyDescent="0.25">
      <c r="W23" t="s">
        <v>133</v>
      </c>
      <c r="X23" s="96">
        <f>X18</f>
        <v>66.602564102564102</v>
      </c>
      <c r="Y23" s="94">
        <f>Y22</f>
        <v>2</v>
      </c>
    </row>
    <row r="24" spans="1:25" x14ac:dyDescent="0.25">
      <c r="W24" t="s">
        <v>134</v>
      </c>
      <c r="X24" s="96">
        <f>X23</f>
        <v>66.602564102564102</v>
      </c>
      <c r="Y24" s="94">
        <f>X3</f>
        <v>5</v>
      </c>
    </row>
    <row r="25" spans="1:25" x14ac:dyDescent="0.25">
      <c r="W25" t="s">
        <v>135</v>
      </c>
      <c r="X25" s="84">
        <f>X10</f>
        <v>100</v>
      </c>
      <c r="Y25" s="94">
        <f>Y24</f>
        <v>5</v>
      </c>
    </row>
    <row r="26" spans="1:25" x14ac:dyDescent="0.25">
      <c r="W26" t="s">
        <v>136</v>
      </c>
      <c r="X26" s="84">
        <f>X25</f>
        <v>100</v>
      </c>
      <c r="Y26" s="94">
        <f>Y13</f>
        <v>3</v>
      </c>
    </row>
    <row r="27" spans="1:25" x14ac:dyDescent="0.25">
      <c r="W27" t="s">
        <v>137</v>
      </c>
      <c r="X27" s="88">
        <f>X26</f>
        <v>100</v>
      </c>
      <c r="Y27" s="95">
        <f>Y12</f>
        <v>7</v>
      </c>
    </row>
  </sheetData>
  <pageMargins left="0.7" right="0.7" top="0.75" bottom="0.75" header="0.3" footer="0.3"/>
  <pageSetup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Scroll Bar 1">
              <controlPr defaultSize="0" autoPict="0">
                <anchor moveWithCells="1">
                  <from>
                    <xdr:col>10</xdr:col>
                    <xdr:colOff>123825</xdr:colOff>
                    <xdr:row>0</xdr:row>
                    <xdr:rowOff>180975</xdr:rowOff>
                  </from>
                  <to>
                    <xdr:col>10</xdr:col>
                    <xdr:colOff>504825</xdr:colOff>
                    <xdr:row>13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Worksheet____16"/>
  <dimension ref="A1:Y27"/>
  <sheetViews>
    <sheetView workbookViewId="0">
      <selection activeCell="L18" sqref="L18"/>
    </sheetView>
  </sheetViews>
  <sheetFormatPr defaultRowHeight="15" x14ac:dyDescent="0.25"/>
  <sheetData>
    <row r="1" spans="1:25" x14ac:dyDescent="0.25">
      <c r="B1" s="63" t="s">
        <v>67</v>
      </c>
      <c r="C1" s="64" t="s">
        <v>68</v>
      </c>
      <c r="D1" s="63" t="s">
        <v>69</v>
      </c>
      <c r="G1" s="80">
        <v>0</v>
      </c>
      <c r="H1" s="97">
        <f>I1</f>
        <v>0.6</v>
      </c>
      <c r="I1">
        <f>0.01*J1</f>
        <v>0.6</v>
      </c>
      <c r="J1">
        <v>60</v>
      </c>
      <c r="L1">
        <v>0.25</v>
      </c>
      <c r="M1">
        <v>0.5</v>
      </c>
      <c r="N1">
        <v>0.75</v>
      </c>
      <c r="W1" t="s">
        <v>117</v>
      </c>
      <c r="X1" t="s">
        <v>35</v>
      </c>
    </row>
    <row r="2" spans="1:25" x14ac:dyDescent="0.25">
      <c r="A2">
        <v>0</v>
      </c>
      <c r="B2" s="63"/>
      <c r="C2" s="75">
        <v>0</v>
      </c>
      <c r="D2" s="63"/>
      <c r="E2">
        <v>0</v>
      </c>
      <c r="F2" s="76">
        <f>E2/$D$13</f>
        <v>0</v>
      </c>
      <c r="G2" s="84">
        <f>G15</f>
        <v>89.770491803278688</v>
      </c>
      <c r="H2" s="98">
        <f>H1</f>
        <v>0.6</v>
      </c>
      <c r="I2">
        <f>IF(F2&gt;$I$1,0,1)</f>
        <v>1</v>
      </c>
      <c r="L2">
        <f>IF(F2&gt;$L$1,0,1)</f>
        <v>1</v>
      </c>
      <c r="M2">
        <f>IF(F2&gt;$I$1,0,1)</f>
        <v>1</v>
      </c>
      <c r="N2">
        <f>IF(F2&gt;$I$1,0,1)</f>
        <v>1</v>
      </c>
      <c r="W2" t="s">
        <v>118</v>
      </c>
      <c r="X2">
        <v>0</v>
      </c>
    </row>
    <row r="3" spans="1:25" x14ac:dyDescent="0.25">
      <c r="A3">
        <v>1</v>
      </c>
      <c r="B3">
        <v>0</v>
      </c>
      <c r="C3">
        <v>5</v>
      </c>
      <c r="D3">
        <v>0</v>
      </c>
      <c r="E3">
        <f>$E2+$D3</f>
        <v>0</v>
      </c>
      <c r="F3" s="76">
        <f t="shared" ref="F3:F12" si="0">E3/$D$13</f>
        <v>0</v>
      </c>
      <c r="G3" s="88">
        <f>G2</f>
        <v>89.770491803278688</v>
      </c>
      <c r="H3" s="95">
        <v>0</v>
      </c>
      <c r="I3">
        <f t="shared" ref="I3:I12" si="1">IF(F3&gt;$I$1,0,1)</f>
        <v>1</v>
      </c>
      <c r="L3">
        <f t="shared" ref="L3:L12" si="2">IF(F3&gt;$L$1,0,1)</f>
        <v>1</v>
      </c>
      <c r="M3">
        <f t="shared" ref="M3:M12" si="3">IF(F3&gt;$I$1,0,1)</f>
        <v>1</v>
      </c>
      <c r="N3">
        <f t="shared" ref="N3:N12" si="4">IF(F3&gt;$I$1,0,1)</f>
        <v>1</v>
      </c>
      <c r="P3" t="str">
        <f>CONCATENATE("[",B3,";",C3,")")</f>
        <v>[0;5)</v>
      </c>
      <c r="Q3" s="42">
        <f>D3/$D$13</f>
        <v>0</v>
      </c>
      <c r="S3" t="s">
        <v>115</v>
      </c>
      <c r="T3">
        <f>MAX(U3,V3)</f>
        <v>55.74401008827239</v>
      </c>
      <c r="U3">
        <f>T4-(1.5*(T6-T4))</f>
        <v>55.74401008827239</v>
      </c>
      <c r="V3">
        <v>0</v>
      </c>
      <c r="W3" t="s">
        <v>119</v>
      </c>
      <c r="X3">
        <v>5</v>
      </c>
    </row>
    <row r="4" spans="1:25" x14ac:dyDescent="0.25">
      <c r="A4">
        <v>2</v>
      </c>
      <c r="B4">
        <v>5</v>
      </c>
      <c r="C4">
        <v>15</v>
      </c>
      <c r="D4">
        <v>0</v>
      </c>
      <c r="E4">
        <f t="shared" ref="E4:E12" si="5">$E3+$D4</f>
        <v>0</v>
      </c>
      <c r="F4" s="76">
        <f t="shared" si="0"/>
        <v>0</v>
      </c>
      <c r="I4">
        <f t="shared" si="1"/>
        <v>1</v>
      </c>
      <c r="L4">
        <f t="shared" si="2"/>
        <v>1</v>
      </c>
      <c r="M4">
        <f t="shared" si="3"/>
        <v>1</v>
      </c>
      <c r="N4">
        <f t="shared" si="4"/>
        <v>1</v>
      </c>
      <c r="P4" t="str">
        <f t="shared" ref="P4:P12" si="6">CONCATENATE("[",B4,";",C4,")")</f>
        <v>[5;15)</v>
      </c>
      <c r="Q4" s="42">
        <f t="shared" ref="Q4:Q12" si="7">D4/$D$13</f>
        <v>0</v>
      </c>
      <c r="S4" t="s">
        <v>112</v>
      </c>
      <c r="T4" s="79">
        <f>G16</f>
        <v>78.461538461538467</v>
      </c>
      <c r="W4" t="s">
        <v>120</v>
      </c>
      <c r="X4">
        <v>2</v>
      </c>
    </row>
    <row r="5" spans="1:25" x14ac:dyDescent="0.25">
      <c r="A5">
        <v>3</v>
      </c>
      <c r="B5">
        <v>15</v>
      </c>
      <c r="C5">
        <v>25</v>
      </c>
      <c r="D5">
        <v>0</v>
      </c>
      <c r="E5">
        <f t="shared" si="5"/>
        <v>0</v>
      </c>
      <c r="F5" s="76">
        <f t="shared" si="0"/>
        <v>0</v>
      </c>
      <c r="I5">
        <f t="shared" si="1"/>
        <v>1</v>
      </c>
      <c r="L5">
        <f t="shared" si="2"/>
        <v>1</v>
      </c>
      <c r="M5">
        <f t="shared" si="3"/>
        <v>1</v>
      </c>
      <c r="N5">
        <f t="shared" si="4"/>
        <v>1</v>
      </c>
      <c r="P5" t="str">
        <f t="shared" si="6"/>
        <v>[15;25)</v>
      </c>
      <c r="Q5" s="42">
        <f t="shared" si="7"/>
        <v>0</v>
      </c>
      <c r="S5" t="s">
        <v>113</v>
      </c>
      <c r="T5" s="79">
        <f>G17</f>
        <v>87.213114754098356</v>
      </c>
      <c r="W5" t="s">
        <v>121</v>
      </c>
      <c r="X5">
        <v>3</v>
      </c>
    </row>
    <row r="6" spans="1:25" x14ac:dyDescent="0.25">
      <c r="A6">
        <v>4</v>
      </c>
      <c r="B6">
        <v>25</v>
      </c>
      <c r="C6">
        <v>35</v>
      </c>
      <c r="D6">
        <v>0</v>
      </c>
      <c r="E6">
        <f t="shared" si="5"/>
        <v>0</v>
      </c>
      <c r="F6" s="76">
        <f t="shared" si="0"/>
        <v>0</v>
      </c>
      <c r="I6">
        <f t="shared" si="1"/>
        <v>1</v>
      </c>
      <c r="L6">
        <f t="shared" si="2"/>
        <v>1</v>
      </c>
      <c r="M6">
        <f t="shared" si="3"/>
        <v>1</v>
      </c>
      <c r="N6">
        <f t="shared" si="4"/>
        <v>1</v>
      </c>
      <c r="P6" t="str">
        <f t="shared" si="6"/>
        <v>[25;35)</v>
      </c>
      <c r="Q6" s="42">
        <f t="shared" si="7"/>
        <v>0</v>
      </c>
      <c r="S6" t="s">
        <v>114</v>
      </c>
      <c r="T6" s="79">
        <f>G18</f>
        <v>93.606557377049185</v>
      </c>
      <c r="W6" t="s">
        <v>115</v>
      </c>
      <c r="X6">
        <f>T3</f>
        <v>55.74401008827239</v>
      </c>
    </row>
    <row r="7" spans="1:25" x14ac:dyDescent="0.25">
      <c r="A7">
        <v>5</v>
      </c>
      <c r="B7">
        <v>35</v>
      </c>
      <c r="C7">
        <v>45</v>
      </c>
      <c r="D7">
        <v>0</v>
      </c>
      <c r="E7">
        <f t="shared" si="5"/>
        <v>0</v>
      </c>
      <c r="F7" s="76">
        <f t="shared" si="0"/>
        <v>0</v>
      </c>
      <c r="I7">
        <f t="shared" si="1"/>
        <v>1</v>
      </c>
      <c r="L7">
        <f t="shared" si="2"/>
        <v>1</v>
      </c>
      <c r="M7">
        <f t="shared" si="3"/>
        <v>1</v>
      </c>
      <c r="N7">
        <f t="shared" si="4"/>
        <v>1</v>
      </c>
      <c r="P7" t="str">
        <f t="shared" si="6"/>
        <v>[35;45)</v>
      </c>
      <c r="Q7" s="42">
        <f t="shared" si="7"/>
        <v>0</v>
      </c>
      <c r="S7" t="s">
        <v>116</v>
      </c>
      <c r="T7">
        <v>100</v>
      </c>
      <c r="W7" t="s">
        <v>112</v>
      </c>
      <c r="X7">
        <f>T4</f>
        <v>78.461538461538467</v>
      </c>
    </row>
    <row r="8" spans="1:25" x14ac:dyDescent="0.25">
      <c r="A8">
        <v>6</v>
      </c>
      <c r="B8">
        <v>45</v>
      </c>
      <c r="C8">
        <v>55</v>
      </c>
      <c r="D8">
        <v>2</v>
      </c>
      <c r="E8">
        <f t="shared" si="5"/>
        <v>2</v>
      </c>
      <c r="F8" s="76">
        <f t="shared" si="0"/>
        <v>1.9230769230769232E-2</v>
      </c>
      <c r="I8">
        <f t="shared" si="1"/>
        <v>1</v>
      </c>
      <c r="L8">
        <f t="shared" si="2"/>
        <v>1</v>
      </c>
      <c r="M8">
        <f t="shared" si="3"/>
        <v>1</v>
      </c>
      <c r="N8">
        <f t="shared" si="4"/>
        <v>1</v>
      </c>
      <c r="P8" t="str">
        <f t="shared" si="6"/>
        <v>[45;55)</v>
      </c>
      <c r="Q8" s="42">
        <f t="shared" si="7"/>
        <v>1.9230769230769232E-2</v>
      </c>
      <c r="W8" t="s">
        <v>113</v>
      </c>
      <c r="X8">
        <f>T5</f>
        <v>87.213114754098356</v>
      </c>
    </row>
    <row r="9" spans="1:25" x14ac:dyDescent="0.25">
      <c r="A9">
        <v>7</v>
      </c>
      <c r="B9">
        <v>55</v>
      </c>
      <c r="C9">
        <v>65</v>
      </c>
      <c r="D9">
        <v>2</v>
      </c>
      <c r="E9">
        <f t="shared" si="5"/>
        <v>4</v>
      </c>
      <c r="F9" s="76">
        <f t="shared" si="0"/>
        <v>3.8461538461538464E-2</v>
      </c>
      <c r="I9">
        <f t="shared" si="1"/>
        <v>1</v>
      </c>
      <c r="L9">
        <f t="shared" si="2"/>
        <v>1</v>
      </c>
      <c r="M9">
        <f t="shared" si="3"/>
        <v>1</v>
      </c>
      <c r="N9">
        <f t="shared" si="4"/>
        <v>1</v>
      </c>
      <c r="P9" t="str">
        <f t="shared" si="6"/>
        <v>[55;65)</v>
      </c>
      <c r="Q9" s="42">
        <f t="shared" si="7"/>
        <v>1.9230769230769232E-2</v>
      </c>
      <c r="W9" t="s">
        <v>114</v>
      </c>
      <c r="X9">
        <f>T6</f>
        <v>93.606557377049185</v>
      </c>
    </row>
    <row r="10" spans="1:25" x14ac:dyDescent="0.25">
      <c r="A10">
        <v>8</v>
      </c>
      <c r="B10">
        <v>65</v>
      </c>
      <c r="C10">
        <v>75</v>
      </c>
      <c r="D10">
        <v>13</v>
      </c>
      <c r="E10">
        <f t="shared" si="5"/>
        <v>17</v>
      </c>
      <c r="F10" s="76">
        <f t="shared" si="0"/>
        <v>0.16346153846153846</v>
      </c>
      <c r="I10">
        <f t="shared" si="1"/>
        <v>1</v>
      </c>
      <c r="L10">
        <f t="shared" si="2"/>
        <v>1</v>
      </c>
      <c r="M10">
        <f t="shared" si="3"/>
        <v>1</v>
      </c>
      <c r="N10">
        <f t="shared" si="4"/>
        <v>1</v>
      </c>
      <c r="P10" t="str">
        <f t="shared" si="6"/>
        <v>[65;75)</v>
      </c>
      <c r="Q10" s="42">
        <f t="shared" si="7"/>
        <v>0.125</v>
      </c>
      <c r="W10" t="s">
        <v>116</v>
      </c>
      <c r="X10">
        <f>T7</f>
        <v>100</v>
      </c>
    </row>
    <row r="11" spans="1:25" x14ac:dyDescent="0.25">
      <c r="A11">
        <v>9</v>
      </c>
      <c r="B11">
        <v>75</v>
      </c>
      <c r="C11">
        <v>85</v>
      </c>
      <c r="D11">
        <v>26</v>
      </c>
      <c r="E11">
        <f t="shared" si="5"/>
        <v>43</v>
      </c>
      <c r="F11" s="76">
        <f t="shared" si="0"/>
        <v>0.41346153846153844</v>
      </c>
      <c r="I11">
        <f t="shared" si="1"/>
        <v>1</v>
      </c>
      <c r="L11">
        <f t="shared" si="2"/>
        <v>0</v>
      </c>
      <c r="M11">
        <f t="shared" si="3"/>
        <v>1</v>
      </c>
      <c r="N11">
        <f t="shared" si="4"/>
        <v>1</v>
      </c>
      <c r="P11" t="str">
        <f t="shared" si="6"/>
        <v>[75;85)</v>
      </c>
      <c r="Q11" s="42">
        <f t="shared" si="7"/>
        <v>0.25</v>
      </c>
    </row>
    <row r="12" spans="1:25" x14ac:dyDescent="0.25">
      <c r="A12">
        <v>10</v>
      </c>
      <c r="B12">
        <v>85</v>
      </c>
      <c r="C12">
        <v>100</v>
      </c>
      <c r="D12">
        <v>61</v>
      </c>
      <c r="E12">
        <f t="shared" si="5"/>
        <v>104</v>
      </c>
      <c r="F12" s="76">
        <f t="shared" si="0"/>
        <v>1</v>
      </c>
      <c r="I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  <c r="P12" t="str">
        <f t="shared" si="6"/>
        <v>[85;100)</v>
      </c>
      <c r="Q12" s="42">
        <f t="shared" si="7"/>
        <v>0.58653846153846156</v>
      </c>
      <c r="W12" t="s">
        <v>122</v>
      </c>
      <c r="X12" s="80">
        <f>X6</f>
        <v>55.74401008827239</v>
      </c>
      <c r="Y12" s="93">
        <f>X3+X4</f>
        <v>7</v>
      </c>
    </row>
    <row r="13" spans="1:25" x14ac:dyDescent="0.25">
      <c r="D13" s="56">
        <f>SUM(D3:D12)</f>
        <v>104</v>
      </c>
      <c r="I13" s="77">
        <f>SUM(I2:I12)</f>
        <v>10</v>
      </c>
      <c r="L13">
        <f>SUM(L2:L12)</f>
        <v>9</v>
      </c>
      <c r="M13">
        <f>SUM(M2:M12)</f>
        <v>10</v>
      </c>
      <c r="N13">
        <f>SUM(N2:N12)</f>
        <v>10</v>
      </c>
      <c r="Q13" s="42">
        <f>SUM(Q3:Q12)</f>
        <v>1</v>
      </c>
      <c r="W13" t="s">
        <v>123</v>
      </c>
      <c r="X13" s="84">
        <f>X12</f>
        <v>55.74401008827239</v>
      </c>
      <c r="Y13" s="94">
        <f>X3-X4</f>
        <v>3</v>
      </c>
    </row>
    <row r="14" spans="1:25" x14ac:dyDescent="0.25">
      <c r="B14" s="62" t="s">
        <v>106</v>
      </c>
      <c r="C14" s="62" t="s">
        <v>107</v>
      </c>
      <c r="D14" s="62" t="s">
        <v>108</v>
      </c>
      <c r="E14" s="62" t="s">
        <v>109</v>
      </c>
      <c r="F14" s="62" t="s">
        <v>110</v>
      </c>
      <c r="G14" s="62" t="s">
        <v>111</v>
      </c>
      <c r="W14" t="s">
        <v>124</v>
      </c>
      <c r="X14" s="84">
        <f>X13</f>
        <v>55.74401008827239</v>
      </c>
      <c r="Y14" s="94">
        <f>X3</f>
        <v>5</v>
      </c>
    </row>
    <row r="15" spans="1:25" x14ac:dyDescent="0.25">
      <c r="A15" s="92">
        <f>I13</f>
        <v>10</v>
      </c>
      <c r="B15" s="80">
        <f>VLOOKUP($A15,$A$2:$F$12,2)</f>
        <v>85</v>
      </c>
      <c r="C15" s="81">
        <f>VLOOKUP($A15,$A$2:$F$12,3)</f>
        <v>100</v>
      </c>
      <c r="D15" s="82">
        <f>VLOOKUP($A15-1,$A$2:$F$12,6)</f>
        <v>0.41346153846153844</v>
      </c>
      <c r="E15" s="83">
        <f>VLOOKUP($A15,$A$2:$F$12,6)</f>
        <v>1</v>
      </c>
      <c r="F15" s="78">
        <f>(E15-D15)/(C15-B15)</f>
        <v>3.9102564102564102E-2</v>
      </c>
      <c r="G15" s="79">
        <f>(I1-D15)/F15+B15</f>
        <v>89.770491803278688</v>
      </c>
      <c r="W15" t="s">
        <v>125</v>
      </c>
      <c r="X15" s="96">
        <f>X7</f>
        <v>78.461538461538467</v>
      </c>
      <c r="Y15" s="94">
        <f>Y14</f>
        <v>5</v>
      </c>
    </row>
    <row r="16" spans="1:25" x14ac:dyDescent="0.25">
      <c r="A16" s="62">
        <f>L13</f>
        <v>9</v>
      </c>
      <c r="B16" s="84">
        <f>VLOOKUP($A16,$A$2:$F$12,2)</f>
        <v>75</v>
      </c>
      <c r="C16" s="85">
        <f>VLOOKUP($A16,$A$2:$F$12,3)</f>
        <v>85</v>
      </c>
      <c r="D16" s="86">
        <f>VLOOKUP($A16-1,$A$2:$F$12,6)</f>
        <v>0.16346153846153846</v>
      </c>
      <c r="E16" s="87">
        <f>VLOOKUP($A16,$A$2:$F$12,6)</f>
        <v>0.41346153846153844</v>
      </c>
      <c r="F16" s="78">
        <f>(E16-D16)/(C16-B16)</f>
        <v>2.4999999999999998E-2</v>
      </c>
      <c r="G16" s="79">
        <f>(L1-D16)/F16+B16</f>
        <v>78.461538461538467</v>
      </c>
      <c r="H16" s="62" t="s">
        <v>112</v>
      </c>
      <c r="W16" t="s">
        <v>126</v>
      </c>
      <c r="X16" s="96">
        <f>X15</f>
        <v>78.461538461538467</v>
      </c>
      <c r="Y16" s="94">
        <f>X3+X5</f>
        <v>8</v>
      </c>
    </row>
    <row r="17" spans="1:25" x14ac:dyDescent="0.25">
      <c r="A17" s="62">
        <f>M13</f>
        <v>10</v>
      </c>
      <c r="B17" s="84">
        <f>VLOOKUP($A17,$A$2:$F$12,2)</f>
        <v>85</v>
      </c>
      <c r="C17" s="85">
        <f>VLOOKUP($A17,$A$2:$F$12,3)</f>
        <v>100</v>
      </c>
      <c r="D17" s="86">
        <f>VLOOKUP($A17-1,$A$2:$F$12,6)</f>
        <v>0.41346153846153844</v>
      </c>
      <c r="E17" s="87">
        <f>VLOOKUP($A17,$A$2:$F$12,6)</f>
        <v>1</v>
      </c>
      <c r="F17" s="78">
        <f>(E17-D17)/(C17-B17)</f>
        <v>3.9102564102564102E-2</v>
      </c>
      <c r="G17" s="79">
        <f>(M1-D17)/F17+B17</f>
        <v>87.213114754098356</v>
      </c>
      <c r="H17" s="62" t="s">
        <v>113</v>
      </c>
      <c r="W17" t="s">
        <v>127</v>
      </c>
      <c r="X17" s="96">
        <f>X9</f>
        <v>93.606557377049185</v>
      </c>
      <c r="Y17" s="94">
        <f>Y16</f>
        <v>8</v>
      </c>
    </row>
    <row r="18" spans="1:25" x14ac:dyDescent="0.25">
      <c r="A18" s="62">
        <f>N13</f>
        <v>10</v>
      </c>
      <c r="B18" s="88">
        <f>VLOOKUP($A18,$A$2:$F$12,2)</f>
        <v>85</v>
      </c>
      <c r="C18" s="89">
        <f>VLOOKUP($A18,$A$2:$F$12,3)</f>
        <v>100</v>
      </c>
      <c r="D18" s="90">
        <f>VLOOKUP($A18-1,$A$2:$F$12,6)</f>
        <v>0.41346153846153844</v>
      </c>
      <c r="E18" s="91">
        <f>VLOOKUP($A18,$A$2:$F$12,6)</f>
        <v>1</v>
      </c>
      <c r="F18" s="78">
        <f>(E18-D18)/(C18-B18)</f>
        <v>3.9102564102564102E-2</v>
      </c>
      <c r="G18" s="79">
        <f>(N1-D18)/F18+B18</f>
        <v>93.606557377049185</v>
      </c>
      <c r="H18" s="62" t="s">
        <v>114</v>
      </c>
      <c r="W18" t="s">
        <v>128</v>
      </c>
      <c r="X18" s="96">
        <f>X17</f>
        <v>93.606557377049185</v>
      </c>
      <c r="Y18" s="94">
        <f>X3-X5</f>
        <v>2</v>
      </c>
    </row>
    <row r="19" spans="1:25" x14ac:dyDescent="0.25">
      <c r="W19" t="s">
        <v>129</v>
      </c>
      <c r="X19" s="96">
        <f>X7</f>
        <v>78.461538461538467</v>
      </c>
      <c r="Y19" s="94">
        <f>Y18</f>
        <v>2</v>
      </c>
    </row>
    <row r="20" spans="1:25" x14ac:dyDescent="0.25">
      <c r="W20" t="s">
        <v>130</v>
      </c>
      <c r="X20" s="96">
        <f>X19</f>
        <v>78.461538461538467</v>
      </c>
      <c r="Y20" s="94">
        <f>Y16</f>
        <v>8</v>
      </c>
    </row>
    <row r="21" spans="1:25" x14ac:dyDescent="0.25">
      <c r="W21" t="s">
        <v>131</v>
      </c>
      <c r="X21" s="96">
        <f>X8</f>
        <v>87.213114754098356</v>
      </c>
      <c r="Y21" s="94">
        <f>Y20</f>
        <v>8</v>
      </c>
    </row>
    <row r="22" spans="1:25" x14ac:dyDescent="0.25">
      <c r="W22" t="s">
        <v>132</v>
      </c>
      <c r="X22" s="96">
        <f>X21</f>
        <v>87.213114754098356</v>
      </c>
      <c r="Y22" s="94">
        <f>Y19</f>
        <v>2</v>
      </c>
    </row>
    <row r="23" spans="1:25" x14ac:dyDescent="0.25">
      <c r="W23" t="s">
        <v>133</v>
      </c>
      <c r="X23" s="96">
        <f>X18</f>
        <v>93.606557377049185</v>
      </c>
      <c r="Y23" s="94">
        <f>Y22</f>
        <v>2</v>
      </c>
    </row>
    <row r="24" spans="1:25" x14ac:dyDescent="0.25">
      <c r="W24" t="s">
        <v>134</v>
      </c>
      <c r="X24" s="96">
        <f>X23</f>
        <v>93.606557377049185</v>
      </c>
      <c r="Y24" s="94">
        <f>X3</f>
        <v>5</v>
      </c>
    </row>
    <row r="25" spans="1:25" x14ac:dyDescent="0.25">
      <c r="W25" t="s">
        <v>135</v>
      </c>
      <c r="X25" s="84">
        <f>X10</f>
        <v>100</v>
      </c>
      <c r="Y25" s="94">
        <f>Y24</f>
        <v>5</v>
      </c>
    </row>
    <row r="26" spans="1:25" x14ac:dyDescent="0.25">
      <c r="W26" t="s">
        <v>136</v>
      </c>
      <c r="X26" s="84">
        <f>X25</f>
        <v>100</v>
      </c>
      <c r="Y26" s="94">
        <f>Y13</f>
        <v>3</v>
      </c>
    </row>
    <row r="27" spans="1:25" x14ac:dyDescent="0.25">
      <c r="W27" t="s">
        <v>137</v>
      </c>
      <c r="X27" s="88">
        <f>X26</f>
        <v>100</v>
      </c>
      <c r="Y27" s="95">
        <f>Y12</f>
        <v>7</v>
      </c>
    </row>
  </sheetData>
  <pageMargins left="0.7" right="0.7" top="0.75" bottom="0.75" header="0.3" footer="0.3"/>
  <pageSetup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Scroll Bar 1">
              <controlPr defaultSize="0" autoPict="0">
                <anchor moveWithCells="1">
                  <from>
                    <xdr:col>10</xdr:col>
                    <xdr:colOff>123825</xdr:colOff>
                    <xdr:row>0</xdr:row>
                    <xdr:rowOff>180975</xdr:rowOff>
                  </from>
                  <to>
                    <xdr:col>10</xdr:col>
                    <xdr:colOff>504825</xdr:colOff>
                    <xdr:row>13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Worksheet____17"/>
  <dimension ref="A1:Y27"/>
  <sheetViews>
    <sheetView workbookViewId="0">
      <selection activeCell="K17" sqref="K17"/>
    </sheetView>
  </sheetViews>
  <sheetFormatPr defaultRowHeight="15" x14ac:dyDescent="0.25"/>
  <sheetData>
    <row r="1" spans="1:25" x14ac:dyDescent="0.25">
      <c r="B1" s="63" t="s">
        <v>67</v>
      </c>
      <c r="C1" s="64" t="s">
        <v>68</v>
      </c>
      <c r="D1" s="63" t="s">
        <v>69</v>
      </c>
      <c r="G1" s="80">
        <v>0</v>
      </c>
      <c r="H1" s="97">
        <f>I1</f>
        <v>0.6</v>
      </c>
      <c r="I1">
        <f>0.01*J1</f>
        <v>0.6</v>
      </c>
      <c r="J1">
        <v>60</v>
      </c>
      <c r="L1">
        <v>0.25</v>
      </c>
      <c r="M1">
        <v>0.5</v>
      </c>
      <c r="N1">
        <v>0.75</v>
      </c>
      <c r="W1" t="s">
        <v>117</v>
      </c>
      <c r="X1" t="s">
        <v>141</v>
      </c>
    </row>
    <row r="2" spans="1:25" x14ac:dyDescent="0.25">
      <c r="A2">
        <v>0</v>
      </c>
      <c r="B2" s="63"/>
      <c r="C2" s="75">
        <v>0</v>
      </c>
      <c r="D2" s="63"/>
      <c r="E2">
        <v>0</v>
      </c>
      <c r="F2" s="76">
        <f>E2/$D$13</f>
        <v>0</v>
      </c>
      <c r="G2" s="84">
        <f>G15</f>
        <v>91.733333333333334</v>
      </c>
      <c r="H2" s="98">
        <f>H1</f>
        <v>0.6</v>
      </c>
      <c r="I2">
        <f>IF(F2&gt;$I$1,0,1)</f>
        <v>1</v>
      </c>
      <c r="L2">
        <f>IF(F2&gt;$L$1,0,1)</f>
        <v>1</v>
      </c>
      <c r="M2">
        <f>IF(F2&gt;$I$1,0,1)</f>
        <v>1</v>
      </c>
      <c r="N2">
        <f>IF(F2&gt;$I$1,0,1)</f>
        <v>1</v>
      </c>
      <c r="W2" t="s">
        <v>118</v>
      </c>
      <c r="X2">
        <v>0</v>
      </c>
    </row>
    <row r="3" spans="1:25" x14ac:dyDescent="0.25">
      <c r="A3">
        <v>1</v>
      </c>
      <c r="B3">
        <v>0</v>
      </c>
      <c r="C3">
        <v>5</v>
      </c>
      <c r="D3">
        <v>0</v>
      </c>
      <c r="E3">
        <f>$E2+$D3</f>
        <v>0</v>
      </c>
      <c r="F3" s="76">
        <f t="shared" ref="F3:F12" si="0">E3/$D$13</f>
        <v>0</v>
      </c>
      <c r="G3" s="88">
        <f>G2</f>
        <v>91.733333333333334</v>
      </c>
      <c r="H3" s="95">
        <v>0</v>
      </c>
      <c r="I3">
        <f t="shared" ref="I3:I12" si="1">IF(F3&gt;$I$1,0,1)</f>
        <v>1</v>
      </c>
      <c r="L3">
        <f t="shared" ref="L3:L12" si="2">IF(F3&gt;$L$1,0,1)</f>
        <v>1</v>
      </c>
      <c r="M3">
        <f t="shared" ref="M3:M12" si="3">IF(F3&gt;$I$1,0,1)</f>
        <v>1</v>
      </c>
      <c r="N3">
        <f t="shared" ref="N3:N12" si="4">IF(F3&gt;$I$1,0,1)</f>
        <v>1</v>
      </c>
      <c r="P3" t="str">
        <f>CONCATENATE("[",B3,";",C3,")")</f>
        <v>[0;5)</v>
      </c>
      <c r="Q3" s="42">
        <f>D3/$D$13</f>
        <v>0</v>
      </c>
      <c r="S3" t="s">
        <v>115</v>
      </c>
      <c r="T3">
        <f>MAX(U3,V3)</f>
        <v>66.840909090909108</v>
      </c>
      <c r="U3">
        <f>T4-(1.5*(T6-T4))</f>
        <v>66.840909090909108</v>
      </c>
      <c r="V3">
        <v>0</v>
      </c>
      <c r="W3" t="s">
        <v>119</v>
      </c>
      <c r="X3">
        <v>5</v>
      </c>
    </row>
    <row r="4" spans="1:25" x14ac:dyDescent="0.25">
      <c r="A4">
        <v>2</v>
      </c>
      <c r="B4">
        <v>5</v>
      </c>
      <c r="C4">
        <v>15</v>
      </c>
      <c r="D4">
        <v>0</v>
      </c>
      <c r="E4">
        <f t="shared" ref="E4:E12" si="5">$E3+$D4</f>
        <v>0</v>
      </c>
      <c r="F4" s="76">
        <f t="shared" si="0"/>
        <v>0</v>
      </c>
      <c r="I4">
        <f t="shared" si="1"/>
        <v>1</v>
      </c>
      <c r="L4">
        <f t="shared" si="2"/>
        <v>1</v>
      </c>
      <c r="M4">
        <f t="shared" si="3"/>
        <v>1</v>
      </c>
      <c r="N4">
        <f t="shared" si="4"/>
        <v>1</v>
      </c>
      <c r="P4" t="str">
        <f t="shared" ref="P4:P12" si="6">CONCATENATE("[",B4,";",C4,")")</f>
        <v>[5;15)</v>
      </c>
      <c r="Q4" s="42">
        <f t="shared" ref="Q4:Q12" si="7">D4/$D$13</f>
        <v>0</v>
      </c>
      <c r="S4" t="s">
        <v>112</v>
      </c>
      <c r="T4" s="79">
        <f>G16</f>
        <v>83.63636363636364</v>
      </c>
      <c r="W4" t="s">
        <v>120</v>
      </c>
      <c r="X4">
        <v>2</v>
      </c>
    </row>
    <row r="5" spans="1:25" x14ac:dyDescent="0.25">
      <c r="A5">
        <v>3</v>
      </c>
      <c r="B5">
        <v>15</v>
      </c>
      <c r="C5">
        <v>25</v>
      </c>
      <c r="D5">
        <v>0</v>
      </c>
      <c r="E5">
        <f t="shared" si="5"/>
        <v>0</v>
      </c>
      <c r="F5" s="76">
        <f t="shared" si="0"/>
        <v>0</v>
      </c>
      <c r="I5">
        <f t="shared" si="1"/>
        <v>1</v>
      </c>
      <c r="L5">
        <f t="shared" si="2"/>
        <v>1</v>
      </c>
      <c r="M5">
        <f t="shared" si="3"/>
        <v>1</v>
      </c>
      <c r="N5">
        <f t="shared" si="4"/>
        <v>1</v>
      </c>
      <c r="P5" t="str">
        <f t="shared" si="6"/>
        <v>[15;25)</v>
      </c>
      <c r="Q5" s="42">
        <f t="shared" si="7"/>
        <v>0</v>
      </c>
      <c r="S5" t="s">
        <v>113</v>
      </c>
      <c r="T5" s="79">
        <f>G17</f>
        <v>89.666666666666671</v>
      </c>
      <c r="W5" t="s">
        <v>121</v>
      </c>
      <c r="X5">
        <v>3</v>
      </c>
    </row>
    <row r="6" spans="1:25" x14ac:dyDescent="0.25">
      <c r="A6">
        <v>4</v>
      </c>
      <c r="B6">
        <v>25</v>
      </c>
      <c r="C6">
        <v>35</v>
      </c>
      <c r="D6">
        <v>0</v>
      </c>
      <c r="E6">
        <f t="shared" si="5"/>
        <v>0</v>
      </c>
      <c r="F6" s="76">
        <f t="shared" si="0"/>
        <v>0</v>
      </c>
      <c r="I6">
        <f t="shared" si="1"/>
        <v>1</v>
      </c>
      <c r="L6">
        <f t="shared" si="2"/>
        <v>1</v>
      </c>
      <c r="M6">
        <f t="shared" si="3"/>
        <v>1</v>
      </c>
      <c r="N6">
        <f t="shared" si="4"/>
        <v>1</v>
      </c>
      <c r="P6" t="str">
        <f t="shared" si="6"/>
        <v>[25;35)</v>
      </c>
      <c r="Q6" s="42">
        <f t="shared" si="7"/>
        <v>0</v>
      </c>
      <c r="S6" t="s">
        <v>114</v>
      </c>
      <c r="T6" s="79">
        <f>G18</f>
        <v>94.833333333333329</v>
      </c>
      <c r="W6" t="s">
        <v>115</v>
      </c>
      <c r="X6">
        <f>T3</f>
        <v>66.840909090909108</v>
      </c>
    </row>
    <row r="7" spans="1:25" x14ac:dyDescent="0.25">
      <c r="A7">
        <v>5</v>
      </c>
      <c r="B7">
        <v>35</v>
      </c>
      <c r="C7">
        <v>45</v>
      </c>
      <c r="D7">
        <v>0</v>
      </c>
      <c r="E7">
        <f t="shared" si="5"/>
        <v>0</v>
      </c>
      <c r="F7" s="76">
        <f t="shared" si="0"/>
        <v>0</v>
      </c>
      <c r="I7">
        <f t="shared" si="1"/>
        <v>1</v>
      </c>
      <c r="L7">
        <f t="shared" si="2"/>
        <v>1</v>
      </c>
      <c r="M7">
        <f t="shared" si="3"/>
        <v>1</v>
      </c>
      <c r="N7">
        <f t="shared" si="4"/>
        <v>1</v>
      </c>
      <c r="P7" t="str">
        <f t="shared" si="6"/>
        <v>[35;45)</v>
      </c>
      <c r="Q7" s="42">
        <f t="shared" si="7"/>
        <v>0</v>
      </c>
      <c r="S7" t="s">
        <v>116</v>
      </c>
      <c r="T7">
        <v>100</v>
      </c>
      <c r="W7" t="s">
        <v>112</v>
      </c>
      <c r="X7">
        <f>T4</f>
        <v>83.63636363636364</v>
      </c>
    </row>
    <row r="8" spans="1:25" x14ac:dyDescent="0.25">
      <c r="A8">
        <v>6</v>
      </c>
      <c r="B8">
        <v>45</v>
      </c>
      <c r="C8">
        <v>55</v>
      </c>
      <c r="D8">
        <v>1</v>
      </c>
      <c r="E8">
        <f t="shared" si="5"/>
        <v>1</v>
      </c>
      <c r="F8" s="76">
        <f t="shared" si="0"/>
        <v>1.6129032258064516E-2</v>
      </c>
      <c r="I8">
        <f t="shared" si="1"/>
        <v>1</v>
      </c>
      <c r="L8">
        <f t="shared" si="2"/>
        <v>1</v>
      </c>
      <c r="M8">
        <f t="shared" si="3"/>
        <v>1</v>
      </c>
      <c r="N8">
        <f t="shared" si="4"/>
        <v>1</v>
      </c>
      <c r="P8" t="str">
        <f t="shared" si="6"/>
        <v>[45;55)</v>
      </c>
      <c r="Q8" s="42">
        <f t="shared" si="7"/>
        <v>1.6129032258064516E-2</v>
      </c>
      <c r="W8" t="s">
        <v>113</v>
      </c>
      <c r="X8">
        <f>T5</f>
        <v>89.666666666666671</v>
      </c>
    </row>
    <row r="9" spans="1:25" x14ac:dyDescent="0.25">
      <c r="A9">
        <v>7</v>
      </c>
      <c r="B9">
        <v>55</v>
      </c>
      <c r="C9">
        <v>65</v>
      </c>
      <c r="D9">
        <v>0</v>
      </c>
      <c r="E9">
        <f t="shared" si="5"/>
        <v>1</v>
      </c>
      <c r="F9" s="76">
        <f t="shared" si="0"/>
        <v>1.6129032258064516E-2</v>
      </c>
      <c r="I9">
        <f t="shared" si="1"/>
        <v>1</v>
      </c>
      <c r="L9">
        <f t="shared" si="2"/>
        <v>1</v>
      </c>
      <c r="M9">
        <f t="shared" si="3"/>
        <v>1</v>
      </c>
      <c r="N9">
        <f t="shared" si="4"/>
        <v>1</v>
      </c>
      <c r="P9" t="str">
        <f t="shared" si="6"/>
        <v>[55;65)</v>
      </c>
      <c r="Q9" s="42">
        <f t="shared" si="7"/>
        <v>0</v>
      </c>
      <c r="W9" t="s">
        <v>114</v>
      </c>
      <c r="X9">
        <f>T6</f>
        <v>94.833333333333329</v>
      </c>
    </row>
    <row r="10" spans="1:25" x14ac:dyDescent="0.25">
      <c r="A10">
        <v>8</v>
      </c>
      <c r="B10">
        <v>65</v>
      </c>
      <c r="C10">
        <v>75</v>
      </c>
      <c r="D10">
        <v>5</v>
      </c>
      <c r="E10">
        <f t="shared" si="5"/>
        <v>6</v>
      </c>
      <c r="F10" s="76">
        <f t="shared" si="0"/>
        <v>9.6774193548387094E-2</v>
      </c>
      <c r="I10">
        <f t="shared" si="1"/>
        <v>1</v>
      </c>
      <c r="L10">
        <f t="shared" si="2"/>
        <v>1</v>
      </c>
      <c r="M10">
        <f t="shared" si="3"/>
        <v>1</v>
      </c>
      <c r="N10">
        <f t="shared" si="4"/>
        <v>1</v>
      </c>
      <c r="P10" t="str">
        <f t="shared" si="6"/>
        <v>[65;75)</v>
      </c>
      <c r="Q10" s="42">
        <f t="shared" si="7"/>
        <v>8.0645161290322578E-2</v>
      </c>
      <c r="W10" t="s">
        <v>116</v>
      </c>
      <c r="X10">
        <f>T7</f>
        <v>100</v>
      </c>
    </row>
    <row r="11" spans="1:25" x14ac:dyDescent="0.25">
      <c r="A11">
        <v>9</v>
      </c>
      <c r="B11">
        <v>75</v>
      </c>
      <c r="C11">
        <v>85</v>
      </c>
      <c r="D11">
        <v>11</v>
      </c>
      <c r="E11">
        <f t="shared" si="5"/>
        <v>17</v>
      </c>
      <c r="F11" s="76">
        <f t="shared" si="0"/>
        <v>0.27419354838709675</v>
      </c>
      <c r="I11">
        <f t="shared" si="1"/>
        <v>1</v>
      </c>
      <c r="L11">
        <f t="shared" si="2"/>
        <v>0</v>
      </c>
      <c r="M11">
        <f t="shared" si="3"/>
        <v>1</v>
      </c>
      <c r="N11">
        <f t="shared" si="4"/>
        <v>1</v>
      </c>
      <c r="P11" t="str">
        <f t="shared" si="6"/>
        <v>[75;85)</v>
      </c>
      <c r="Q11" s="42">
        <f t="shared" si="7"/>
        <v>0.17741935483870969</v>
      </c>
    </row>
    <row r="12" spans="1:25" x14ac:dyDescent="0.25">
      <c r="A12">
        <v>10</v>
      </c>
      <c r="B12">
        <v>85</v>
      </c>
      <c r="C12">
        <v>100</v>
      </c>
      <c r="D12">
        <v>45</v>
      </c>
      <c r="E12">
        <f t="shared" si="5"/>
        <v>62</v>
      </c>
      <c r="F12" s="76">
        <f t="shared" si="0"/>
        <v>1</v>
      </c>
      <c r="I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  <c r="P12" t="str">
        <f t="shared" si="6"/>
        <v>[85;100)</v>
      </c>
      <c r="Q12" s="42">
        <f t="shared" si="7"/>
        <v>0.72580645161290325</v>
      </c>
      <c r="W12" t="s">
        <v>122</v>
      </c>
      <c r="X12" s="80">
        <f>X6</f>
        <v>66.840909090909108</v>
      </c>
      <c r="Y12" s="93">
        <f>X3+X4</f>
        <v>7</v>
      </c>
    </row>
    <row r="13" spans="1:25" x14ac:dyDescent="0.25">
      <c r="D13" s="56">
        <f>SUM(D3:D12)</f>
        <v>62</v>
      </c>
      <c r="I13" s="77">
        <f>SUM(I2:I12)</f>
        <v>10</v>
      </c>
      <c r="L13">
        <f>SUM(L2:L12)</f>
        <v>9</v>
      </c>
      <c r="M13">
        <f>SUM(M2:M12)</f>
        <v>10</v>
      </c>
      <c r="N13">
        <f>SUM(N2:N12)</f>
        <v>10</v>
      </c>
      <c r="Q13" s="42">
        <f>SUM(Q3:Q12)</f>
        <v>1</v>
      </c>
      <c r="W13" t="s">
        <v>123</v>
      </c>
      <c r="X13" s="84">
        <f>X12</f>
        <v>66.840909090909108</v>
      </c>
      <c r="Y13" s="94">
        <f>X3-X4</f>
        <v>3</v>
      </c>
    </row>
    <row r="14" spans="1:25" x14ac:dyDescent="0.25">
      <c r="B14" s="62" t="s">
        <v>106</v>
      </c>
      <c r="C14" s="62" t="s">
        <v>107</v>
      </c>
      <c r="D14" s="62" t="s">
        <v>108</v>
      </c>
      <c r="E14" s="62" t="s">
        <v>109</v>
      </c>
      <c r="F14" s="62" t="s">
        <v>110</v>
      </c>
      <c r="G14" s="62" t="s">
        <v>111</v>
      </c>
      <c r="W14" t="s">
        <v>124</v>
      </c>
      <c r="X14" s="84">
        <f>X13</f>
        <v>66.840909090909108</v>
      </c>
      <c r="Y14" s="94">
        <f>X3</f>
        <v>5</v>
      </c>
    </row>
    <row r="15" spans="1:25" x14ac:dyDescent="0.25">
      <c r="A15" s="92">
        <f>I13</f>
        <v>10</v>
      </c>
      <c r="B15" s="80">
        <f>VLOOKUP($A15,$A$2:$F$12,2)</f>
        <v>85</v>
      </c>
      <c r="C15" s="81">
        <f>VLOOKUP($A15,$A$2:$F$12,3)</f>
        <v>100</v>
      </c>
      <c r="D15" s="82">
        <f>VLOOKUP($A15-1,$A$2:$F$12,6)</f>
        <v>0.27419354838709675</v>
      </c>
      <c r="E15" s="83">
        <f>VLOOKUP($A15,$A$2:$F$12,6)</f>
        <v>1</v>
      </c>
      <c r="F15" s="78">
        <f>(E15-D15)/(C15-B15)</f>
        <v>4.8387096774193547E-2</v>
      </c>
      <c r="G15" s="79">
        <f>(I1-D15)/F15+B15</f>
        <v>91.733333333333334</v>
      </c>
      <c r="W15" t="s">
        <v>125</v>
      </c>
      <c r="X15" s="96">
        <f>X7</f>
        <v>83.63636363636364</v>
      </c>
      <c r="Y15" s="94">
        <f>Y14</f>
        <v>5</v>
      </c>
    </row>
    <row r="16" spans="1:25" x14ac:dyDescent="0.25">
      <c r="A16" s="62">
        <f>L13</f>
        <v>9</v>
      </c>
      <c r="B16" s="84">
        <f>VLOOKUP($A16,$A$2:$F$12,2)</f>
        <v>75</v>
      </c>
      <c r="C16" s="85">
        <f>VLOOKUP($A16,$A$2:$F$12,3)</f>
        <v>85</v>
      </c>
      <c r="D16" s="86">
        <f>VLOOKUP($A16-1,$A$2:$F$12,6)</f>
        <v>9.6774193548387094E-2</v>
      </c>
      <c r="E16" s="87">
        <f>VLOOKUP($A16,$A$2:$F$12,6)</f>
        <v>0.27419354838709675</v>
      </c>
      <c r="F16" s="78">
        <f>(E16-D16)/(C16-B16)</f>
        <v>1.7741935483870964E-2</v>
      </c>
      <c r="G16" s="79">
        <f>(L1-D16)/F16+B16</f>
        <v>83.63636363636364</v>
      </c>
      <c r="H16" s="62" t="s">
        <v>112</v>
      </c>
      <c r="W16" t="s">
        <v>126</v>
      </c>
      <c r="X16" s="96">
        <f>X15</f>
        <v>83.63636363636364</v>
      </c>
      <c r="Y16" s="94">
        <f>X3+X5</f>
        <v>8</v>
      </c>
    </row>
    <row r="17" spans="1:25" x14ac:dyDescent="0.25">
      <c r="A17" s="62">
        <f>M13</f>
        <v>10</v>
      </c>
      <c r="B17" s="84">
        <f>VLOOKUP($A17,$A$2:$F$12,2)</f>
        <v>85</v>
      </c>
      <c r="C17" s="85">
        <f>VLOOKUP($A17,$A$2:$F$12,3)</f>
        <v>100</v>
      </c>
      <c r="D17" s="86">
        <f>VLOOKUP($A17-1,$A$2:$F$12,6)</f>
        <v>0.27419354838709675</v>
      </c>
      <c r="E17" s="87">
        <f>VLOOKUP($A17,$A$2:$F$12,6)</f>
        <v>1</v>
      </c>
      <c r="F17" s="78">
        <f>(E17-D17)/(C17-B17)</f>
        <v>4.8387096774193547E-2</v>
      </c>
      <c r="G17" s="79">
        <f>(M1-D17)/F17+B17</f>
        <v>89.666666666666671</v>
      </c>
      <c r="H17" s="62" t="s">
        <v>113</v>
      </c>
      <c r="W17" t="s">
        <v>127</v>
      </c>
      <c r="X17" s="96">
        <f>X9</f>
        <v>94.833333333333329</v>
      </c>
      <c r="Y17" s="94">
        <f>Y16</f>
        <v>8</v>
      </c>
    </row>
    <row r="18" spans="1:25" x14ac:dyDescent="0.25">
      <c r="A18" s="62">
        <f>N13</f>
        <v>10</v>
      </c>
      <c r="B18" s="88">
        <f>VLOOKUP($A18,$A$2:$F$12,2)</f>
        <v>85</v>
      </c>
      <c r="C18" s="89">
        <f>VLOOKUP($A18,$A$2:$F$12,3)</f>
        <v>100</v>
      </c>
      <c r="D18" s="90">
        <f>VLOOKUP($A18-1,$A$2:$F$12,6)</f>
        <v>0.27419354838709675</v>
      </c>
      <c r="E18" s="91">
        <f>VLOOKUP($A18,$A$2:$F$12,6)</f>
        <v>1</v>
      </c>
      <c r="F18" s="78">
        <f>(E18-D18)/(C18-B18)</f>
        <v>4.8387096774193547E-2</v>
      </c>
      <c r="G18" s="79">
        <f>(N1-D18)/F18+B18</f>
        <v>94.833333333333329</v>
      </c>
      <c r="H18" s="62" t="s">
        <v>114</v>
      </c>
      <c r="W18" t="s">
        <v>128</v>
      </c>
      <c r="X18" s="96">
        <f>X17</f>
        <v>94.833333333333329</v>
      </c>
      <c r="Y18" s="94">
        <f>X3-X5</f>
        <v>2</v>
      </c>
    </row>
    <row r="19" spans="1:25" x14ac:dyDescent="0.25">
      <c r="W19" t="s">
        <v>129</v>
      </c>
      <c r="X19" s="96">
        <f>X7</f>
        <v>83.63636363636364</v>
      </c>
      <c r="Y19" s="94">
        <f>Y18</f>
        <v>2</v>
      </c>
    </row>
    <row r="20" spans="1:25" x14ac:dyDescent="0.25">
      <c r="W20" t="s">
        <v>130</v>
      </c>
      <c r="X20" s="96">
        <f>X19</f>
        <v>83.63636363636364</v>
      </c>
      <c r="Y20" s="94">
        <f>Y16</f>
        <v>8</v>
      </c>
    </row>
    <row r="21" spans="1:25" x14ac:dyDescent="0.25">
      <c r="W21" t="s">
        <v>131</v>
      </c>
      <c r="X21" s="96">
        <f>X8</f>
        <v>89.666666666666671</v>
      </c>
      <c r="Y21" s="94">
        <f>Y20</f>
        <v>8</v>
      </c>
    </row>
    <row r="22" spans="1:25" x14ac:dyDescent="0.25">
      <c r="W22" t="s">
        <v>132</v>
      </c>
      <c r="X22" s="96">
        <f>X21</f>
        <v>89.666666666666671</v>
      </c>
      <c r="Y22" s="94">
        <f>Y19</f>
        <v>2</v>
      </c>
    </row>
    <row r="23" spans="1:25" x14ac:dyDescent="0.25">
      <c r="W23" t="s">
        <v>133</v>
      </c>
      <c r="X23" s="96">
        <f>X18</f>
        <v>94.833333333333329</v>
      </c>
      <c r="Y23" s="94">
        <f>Y22</f>
        <v>2</v>
      </c>
    </row>
    <row r="24" spans="1:25" x14ac:dyDescent="0.25">
      <c r="W24" t="s">
        <v>134</v>
      </c>
      <c r="X24" s="96">
        <f>X23</f>
        <v>94.833333333333329</v>
      </c>
      <c r="Y24" s="94">
        <f>X3</f>
        <v>5</v>
      </c>
    </row>
    <row r="25" spans="1:25" x14ac:dyDescent="0.25">
      <c r="W25" t="s">
        <v>135</v>
      </c>
      <c r="X25" s="84">
        <f>X10</f>
        <v>100</v>
      </c>
      <c r="Y25" s="94">
        <f>Y24</f>
        <v>5</v>
      </c>
    </row>
    <row r="26" spans="1:25" x14ac:dyDescent="0.25">
      <c r="W26" t="s">
        <v>136</v>
      </c>
      <c r="X26" s="84">
        <f>X25</f>
        <v>100</v>
      </c>
      <c r="Y26" s="94">
        <f>Y13</f>
        <v>3</v>
      </c>
    </row>
    <row r="27" spans="1:25" x14ac:dyDescent="0.25">
      <c r="W27" t="s">
        <v>137</v>
      </c>
      <c r="X27" s="88">
        <f>X26</f>
        <v>100</v>
      </c>
      <c r="Y27" s="95">
        <f>Y12</f>
        <v>7</v>
      </c>
    </row>
  </sheetData>
  <pageMargins left="0.7" right="0.7" top="0.75" bottom="0.75" header="0.3" footer="0.3"/>
  <pageSetup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Scroll Bar 1">
              <controlPr defaultSize="0" autoPict="0">
                <anchor moveWithCells="1">
                  <from>
                    <xdr:col>10</xdr:col>
                    <xdr:colOff>123825</xdr:colOff>
                    <xdr:row>0</xdr:row>
                    <xdr:rowOff>180975</xdr:rowOff>
                  </from>
                  <to>
                    <xdr:col>10</xdr:col>
                    <xdr:colOff>504825</xdr:colOff>
                    <xdr:row>13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Worksheet____18"/>
  <dimension ref="A1:Y27"/>
  <sheetViews>
    <sheetView workbookViewId="0">
      <selection activeCell="N18" sqref="N18"/>
    </sheetView>
  </sheetViews>
  <sheetFormatPr defaultRowHeight="15" x14ac:dyDescent="0.25"/>
  <sheetData>
    <row r="1" spans="1:25" x14ac:dyDescent="0.25">
      <c r="B1" s="63" t="s">
        <v>67</v>
      </c>
      <c r="C1" s="64" t="s">
        <v>68</v>
      </c>
      <c r="D1" s="63" t="s">
        <v>69</v>
      </c>
      <c r="G1" s="80">
        <v>0</v>
      </c>
      <c r="H1" s="97">
        <f>I1</f>
        <v>0.6</v>
      </c>
      <c r="I1">
        <f>0.01*J1</f>
        <v>0.6</v>
      </c>
      <c r="J1">
        <v>60</v>
      </c>
      <c r="L1">
        <v>0.25</v>
      </c>
      <c r="M1">
        <v>0.5</v>
      </c>
      <c r="N1">
        <v>0.75</v>
      </c>
      <c r="W1" t="s">
        <v>117</v>
      </c>
      <c r="X1" t="s">
        <v>140</v>
      </c>
    </row>
    <row r="2" spans="1:25" x14ac:dyDescent="0.25">
      <c r="A2">
        <v>0</v>
      </c>
      <c r="B2" s="63"/>
      <c r="C2" s="75">
        <v>0</v>
      </c>
      <c r="D2" s="63"/>
      <c r="E2">
        <v>0</v>
      </c>
      <c r="F2" s="76">
        <f>E2/$D$13</f>
        <v>0</v>
      </c>
      <c r="G2" s="84">
        <f>G15</f>
        <v>84.466666666666669</v>
      </c>
      <c r="H2" s="98">
        <f>H1</f>
        <v>0.6</v>
      </c>
      <c r="I2">
        <f>IF(F2&gt;$I$1,0,1)</f>
        <v>1</v>
      </c>
      <c r="L2">
        <f>IF(F2&gt;$L$1,0,1)</f>
        <v>1</v>
      </c>
      <c r="M2">
        <f>IF(F2&gt;$I$1,0,1)</f>
        <v>1</v>
      </c>
      <c r="N2">
        <f>IF(F2&gt;$I$1,0,1)</f>
        <v>1</v>
      </c>
      <c r="W2" t="s">
        <v>118</v>
      </c>
      <c r="X2">
        <v>0</v>
      </c>
    </row>
    <row r="3" spans="1:25" x14ac:dyDescent="0.25">
      <c r="A3">
        <v>1</v>
      </c>
      <c r="B3">
        <v>0</v>
      </c>
      <c r="C3">
        <v>5</v>
      </c>
      <c r="D3">
        <v>0</v>
      </c>
      <c r="E3">
        <f>$E2+$D3</f>
        <v>0</v>
      </c>
      <c r="F3" s="76">
        <f t="shared" ref="F3:F12" si="0">E3/$D$13</f>
        <v>0</v>
      </c>
      <c r="G3" s="88">
        <f>G2</f>
        <v>84.466666666666669</v>
      </c>
      <c r="H3" s="95">
        <v>0</v>
      </c>
      <c r="I3">
        <f t="shared" ref="I3:I12" si="1">IF(F3&gt;$I$1,0,1)</f>
        <v>1</v>
      </c>
      <c r="L3">
        <f t="shared" ref="L3:L12" si="2">IF(F3&gt;$L$1,0,1)</f>
        <v>1</v>
      </c>
      <c r="M3">
        <f t="shared" ref="M3:M12" si="3">IF(F3&gt;$I$1,0,1)</f>
        <v>1</v>
      </c>
      <c r="N3">
        <f t="shared" ref="N3:N12" si="4">IF(F3&gt;$I$1,0,1)</f>
        <v>1</v>
      </c>
      <c r="P3" t="str">
        <f>CONCATENATE("[",B3,";",C3,")")</f>
        <v>[0;5)</v>
      </c>
      <c r="Q3" s="42">
        <f>D3/$D$13</f>
        <v>0</v>
      </c>
      <c r="S3" t="s">
        <v>115</v>
      </c>
      <c r="T3">
        <f>MAX(U3,V3)</f>
        <v>52.937499999999993</v>
      </c>
      <c r="U3">
        <f>T4-(1.5*(T6-T4))</f>
        <v>52.937499999999993</v>
      </c>
      <c r="V3">
        <v>0</v>
      </c>
      <c r="W3" t="s">
        <v>119</v>
      </c>
      <c r="X3">
        <v>5</v>
      </c>
    </row>
    <row r="4" spans="1:25" x14ac:dyDescent="0.25">
      <c r="A4">
        <v>2</v>
      </c>
      <c r="B4">
        <v>5</v>
      </c>
      <c r="C4">
        <v>15</v>
      </c>
      <c r="D4">
        <v>0</v>
      </c>
      <c r="E4">
        <f t="shared" ref="E4:E12" si="5">$E3+$D4</f>
        <v>0</v>
      </c>
      <c r="F4" s="76">
        <f t="shared" si="0"/>
        <v>0</v>
      </c>
      <c r="I4">
        <f t="shared" si="1"/>
        <v>1</v>
      </c>
      <c r="L4">
        <f t="shared" si="2"/>
        <v>1</v>
      </c>
      <c r="M4">
        <f t="shared" si="3"/>
        <v>1</v>
      </c>
      <c r="N4">
        <f t="shared" si="4"/>
        <v>1</v>
      </c>
      <c r="P4" t="str">
        <f t="shared" ref="P4:P12" si="6">CONCATENATE("[",B4,";",C4,")")</f>
        <v>[5;15)</v>
      </c>
      <c r="Q4" s="42">
        <f t="shared" ref="Q4:Q12" si="7">D4/$D$13</f>
        <v>0</v>
      </c>
      <c r="S4" t="s">
        <v>112</v>
      </c>
      <c r="T4" s="79">
        <f>G16</f>
        <v>74.375</v>
      </c>
      <c r="W4" t="s">
        <v>120</v>
      </c>
      <c r="X4">
        <v>2</v>
      </c>
    </row>
    <row r="5" spans="1:25" x14ac:dyDescent="0.25">
      <c r="A5">
        <v>3</v>
      </c>
      <c r="B5">
        <v>15</v>
      </c>
      <c r="C5">
        <v>25</v>
      </c>
      <c r="D5">
        <v>0</v>
      </c>
      <c r="E5">
        <f t="shared" si="5"/>
        <v>0</v>
      </c>
      <c r="F5" s="76">
        <f t="shared" si="0"/>
        <v>0</v>
      </c>
      <c r="I5">
        <f t="shared" si="1"/>
        <v>1</v>
      </c>
      <c r="L5">
        <f t="shared" si="2"/>
        <v>1</v>
      </c>
      <c r="M5">
        <f t="shared" si="3"/>
        <v>1</v>
      </c>
      <c r="N5">
        <f t="shared" si="4"/>
        <v>1</v>
      </c>
      <c r="P5" t="str">
        <f t="shared" si="6"/>
        <v>[15;25)</v>
      </c>
      <c r="Q5" s="42">
        <f t="shared" si="7"/>
        <v>0</v>
      </c>
      <c r="S5" t="s">
        <v>113</v>
      </c>
      <c r="T5" s="79">
        <f>G17</f>
        <v>81.666666666666671</v>
      </c>
      <c r="W5" t="s">
        <v>121</v>
      </c>
      <c r="X5">
        <v>3</v>
      </c>
    </row>
    <row r="6" spans="1:25" x14ac:dyDescent="0.25">
      <c r="A6">
        <v>4</v>
      </c>
      <c r="B6">
        <v>25</v>
      </c>
      <c r="C6">
        <v>35</v>
      </c>
      <c r="D6">
        <v>0</v>
      </c>
      <c r="E6">
        <f t="shared" si="5"/>
        <v>0</v>
      </c>
      <c r="F6" s="76">
        <f t="shared" si="0"/>
        <v>0</v>
      </c>
      <c r="I6">
        <f t="shared" si="1"/>
        <v>1</v>
      </c>
      <c r="L6">
        <f t="shared" si="2"/>
        <v>1</v>
      </c>
      <c r="M6">
        <f t="shared" si="3"/>
        <v>1</v>
      </c>
      <c r="N6">
        <f t="shared" si="4"/>
        <v>1</v>
      </c>
      <c r="P6" t="str">
        <f t="shared" si="6"/>
        <v>[25;35)</v>
      </c>
      <c r="Q6" s="42">
        <f t="shared" si="7"/>
        <v>0</v>
      </c>
      <c r="S6" t="s">
        <v>114</v>
      </c>
      <c r="T6" s="79">
        <f>G18</f>
        <v>88.666666666666671</v>
      </c>
      <c r="W6" t="s">
        <v>115</v>
      </c>
      <c r="X6">
        <f>T3</f>
        <v>52.937499999999993</v>
      </c>
    </row>
    <row r="7" spans="1:25" x14ac:dyDescent="0.25">
      <c r="A7">
        <v>5</v>
      </c>
      <c r="B7">
        <v>35</v>
      </c>
      <c r="C7">
        <v>45</v>
      </c>
      <c r="D7">
        <v>0</v>
      </c>
      <c r="E7">
        <f t="shared" si="5"/>
        <v>0</v>
      </c>
      <c r="F7" s="76">
        <f t="shared" si="0"/>
        <v>0</v>
      </c>
      <c r="I7">
        <f t="shared" si="1"/>
        <v>1</v>
      </c>
      <c r="L7">
        <f t="shared" si="2"/>
        <v>1</v>
      </c>
      <c r="M7">
        <f t="shared" si="3"/>
        <v>1</v>
      </c>
      <c r="N7">
        <f t="shared" si="4"/>
        <v>1</v>
      </c>
      <c r="P7" t="str">
        <f t="shared" si="6"/>
        <v>[35;45)</v>
      </c>
      <c r="Q7" s="42">
        <f t="shared" si="7"/>
        <v>0</v>
      </c>
      <c r="S7" t="s">
        <v>116</v>
      </c>
      <c r="T7">
        <v>100</v>
      </c>
      <c r="W7" t="s">
        <v>112</v>
      </c>
      <c r="X7">
        <f>T4</f>
        <v>74.375</v>
      </c>
    </row>
    <row r="8" spans="1:25" x14ac:dyDescent="0.25">
      <c r="A8">
        <v>6</v>
      </c>
      <c r="B8">
        <v>45</v>
      </c>
      <c r="C8">
        <v>55</v>
      </c>
      <c r="D8">
        <v>1</v>
      </c>
      <c r="E8">
        <f t="shared" si="5"/>
        <v>1</v>
      </c>
      <c r="F8" s="76">
        <f t="shared" si="0"/>
        <v>2.3809523809523808E-2</v>
      </c>
      <c r="I8">
        <f t="shared" si="1"/>
        <v>1</v>
      </c>
      <c r="L8">
        <f t="shared" si="2"/>
        <v>1</v>
      </c>
      <c r="M8">
        <f t="shared" si="3"/>
        <v>1</v>
      </c>
      <c r="N8">
        <f t="shared" si="4"/>
        <v>1</v>
      </c>
      <c r="P8" t="str">
        <f t="shared" si="6"/>
        <v>[45;55)</v>
      </c>
      <c r="Q8" s="42">
        <f t="shared" si="7"/>
        <v>2.3809523809523808E-2</v>
      </c>
      <c r="W8" t="s">
        <v>113</v>
      </c>
      <c r="X8">
        <f>T5</f>
        <v>81.666666666666671</v>
      </c>
    </row>
    <row r="9" spans="1:25" x14ac:dyDescent="0.25">
      <c r="A9">
        <v>7</v>
      </c>
      <c r="B9">
        <v>55</v>
      </c>
      <c r="C9">
        <v>65</v>
      </c>
      <c r="D9">
        <v>2</v>
      </c>
      <c r="E9">
        <f t="shared" si="5"/>
        <v>3</v>
      </c>
      <c r="F9" s="76">
        <f t="shared" si="0"/>
        <v>7.1428571428571425E-2</v>
      </c>
      <c r="I9">
        <f t="shared" si="1"/>
        <v>1</v>
      </c>
      <c r="L9">
        <f t="shared" si="2"/>
        <v>1</v>
      </c>
      <c r="M9">
        <f t="shared" si="3"/>
        <v>1</v>
      </c>
      <c r="N9">
        <f t="shared" si="4"/>
        <v>1</v>
      </c>
      <c r="P9" t="str">
        <f t="shared" si="6"/>
        <v>[55;65)</v>
      </c>
      <c r="Q9" s="42">
        <f t="shared" si="7"/>
        <v>4.7619047619047616E-2</v>
      </c>
      <c r="W9" t="s">
        <v>114</v>
      </c>
      <c r="X9">
        <f>T6</f>
        <v>88.666666666666671</v>
      </c>
    </row>
    <row r="10" spans="1:25" x14ac:dyDescent="0.25">
      <c r="A10">
        <v>8</v>
      </c>
      <c r="B10">
        <v>65</v>
      </c>
      <c r="C10">
        <v>75</v>
      </c>
      <c r="D10">
        <v>8</v>
      </c>
      <c r="E10">
        <f t="shared" si="5"/>
        <v>11</v>
      </c>
      <c r="F10" s="76">
        <f t="shared" si="0"/>
        <v>0.26190476190476192</v>
      </c>
      <c r="I10">
        <f t="shared" si="1"/>
        <v>1</v>
      </c>
      <c r="L10">
        <f t="shared" si="2"/>
        <v>0</v>
      </c>
      <c r="M10">
        <f t="shared" si="3"/>
        <v>1</v>
      </c>
      <c r="N10">
        <f t="shared" si="4"/>
        <v>1</v>
      </c>
      <c r="P10" t="str">
        <f t="shared" si="6"/>
        <v>[65;75)</v>
      </c>
      <c r="Q10" s="42">
        <f t="shared" si="7"/>
        <v>0.19047619047619047</v>
      </c>
      <c r="W10" t="s">
        <v>116</v>
      </c>
      <c r="X10">
        <f>T7</f>
        <v>100</v>
      </c>
    </row>
    <row r="11" spans="1:25" x14ac:dyDescent="0.25">
      <c r="A11">
        <v>9</v>
      </c>
      <c r="B11">
        <v>75</v>
      </c>
      <c r="C11">
        <v>85</v>
      </c>
      <c r="D11">
        <v>15</v>
      </c>
      <c r="E11">
        <f t="shared" si="5"/>
        <v>26</v>
      </c>
      <c r="F11" s="76">
        <f t="shared" si="0"/>
        <v>0.61904761904761907</v>
      </c>
      <c r="I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  <c r="P11" t="str">
        <f t="shared" si="6"/>
        <v>[75;85)</v>
      </c>
      <c r="Q11" s="42">
        <f t="shared" si="7"/>
        <v>0.35714285714285715</v>
      </c>
    </row>
    <row r="12" spans="1:25" x14ac:dyDescent="0.25">
      <c r="A12">
        <v>10</v>
      </c>
      <c r="B12">
        <v>85</v>
      </c>
      <c r="C12">
        <v>100</v>
      </c>
      <c r="D12">
        <v>16</v>
      </c>
      <c r="E12">
        <f t="shared" si="5"/>
        <v>42</v>
      </c>
      <c r="F12" s="76">
        <f t="shared" si="0"/>
        <v>1</v>
      </c>
      <c r="I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  <c r="P12" t="str">
        <f t="shared" si="6"/>
        <v>[85;100)</v>
      </c>
      <c r="Q12" s="42">
        <f t="shared" si="7"/>
        <v>0.38095238095238093</v>
      </c>
      <c r="W12" t="s">
        <v>122</v>
      </c>
      <c r="X12" s="80">
        <f>X6</f>
        <v>52.937499999999993</v>
      </c>
      <c r="Y12" s="93">
        <f>X3+X4</f>
        <v>7</v>
      </c>
    </row>
    <row r="13" spans="1:25" x14ac:dyDescent="0.25">
      <c r="D13" s="56">
        <f>SUM(D3:D12)</f>
        <v>42</v>
      </c>
      <c r="I13" s="77">
        <f>SUM(I2:I12)</f>
        <v>9</v>
      </c>
      <c r="L13">
        <f>SUM(L2:L12)</f>
        <v>8</v>
      </c>
      <c r="M13">
        <f>SUM(M2:M12)</f>
        <v>9</v>
      </c>
      <c r="N13">
        <f>SUM(N2:N12)</f>
        <v>9</v>
      </c>
      <c r="Q13" s="42">
        <f>SUM(Q3:Q12)</f>
        <v>1</v>
      </c>
      <c r="W13" t="s">
        <v>123</v>
      </c>
      <c r="X13" s="84">
        <f>X12</f>
        <v>52.937499999999993</v>
      </c>
      <c r="Y13" s="94">
        <f>X3-X4</f>
        <v>3</v>
      </c>
    </row>
    <row r="14" spans="1:25" x14ac:dyDescent="0.25">
      <c r="B14" s="62" t="s">
        <v>106</v>
      </c>
      <c r="C14" s="62" t="s">
        <v>107</v>
      </c>
      <c r="D14" s="62" t="s">
        <v>108</v>
      </c>
      <c r="E14" s="62" t="s">
        <v>109</v>
      </c>
      <c r="F14" s="62" t="s">
        <v>110</v>
      </c>
      <c r="G14" s="62" t="s">
        <v>111</v>
      </c>
      <c r="W14" t="s">
        <v>124</v>
      </c>
      <c r="X14" s="84">
        <f>X13</f>
        <v>52.937499999999993</v>
      </c>
      <c r="Y14" s="94">
        <f>X3</f>
        <v>5</v>
      </c>
    </row>
    <row r="15" spans="1:25" x14ac:dyDescent="0.25">
      <c r="A15" s="92">
        <f>I13</f>
        <v>9</v>
      </c>
      <c r="B15" s="80">
        <f>VLOOKUP($A15,$A$2:$F$12,2)</f>
        <v>75</v>
      </c>
      <c r="C15" s="81">
        <f>VLOOKUP($A15,$A$2:$F$12,3)</f>
        <v>85</v>
      </c>
      <c r="D15" s="82">
        <f>VLOOKUP($A15-1,$A$2:$F$12,6)</f>
        <v>0.26190476190476192</v>
      </c>
      <c r="E15" s="83">
        <f>VLOOKUP($A15,$A$2:$F$12,6)</f>
        <v>0.61904761904761907</v>
      </c>
      <c r="F15" s="78">
        <f>(E15-D15)/(C15-B15)</f>
        <v>3.5714285714285712E-2</v>
      </c>
      <c r="G15" s="79">
        <f>(I1-D15)/F15+B15</f>
        <v>84.466666666666669</v>
      </c>
      <c r="W15" t="s">
        <v>125</v>
      </c>
      <c r="X15" s="96">
        <f>X7</f>
        <v>74.375</v>
      </c>
      <c r="Y15" s="94">
        <f>Y14</f>
        <v>5</v>
      </c>
    </row>
    <row r="16" spans="1:25" x14ac:dyDescent="0.25">
      <c r="A16" s="62">
        <f>L13</f>
        <v>8</v>
      </c>
      <c r="B16" s="84">
        <f>VLOOKUP($A16,$A$2:$F$12,2)</f>
        <v>65</v>
      </c>
      <c r="C16" s="85">
        <f>VLOOKUP($A16,$A$2:$F$12,3)</f>
        <v>75</v>
      </c>
      <c r="D16" s="86">
        <f>VLOOKUP($A16-1,$A$2:$F$12,6)</f>
        <v>7.1428571428571425E-2</v>
      </c>
      <c r="E16" s="87">
        <f>VLOOKUP($A16,$A$2:$F$12,6)</f>
        <v>0.26190476190476192</v>
      </c>
      <c r="F16" s="78">
        <f>(E16-D16)/(C16-B16)</f>
        <v>1.9047619047619049E-2</v>
      </c>
      <c r="G16" s="79">
        <f>(L1-D16)/F16+B16</f>
        <v>74.375</v>
      </c>
      <c r="H16" s="62" t="s">
        <v>112</v>
      </c>
      <c r="W16" t="s">
        <v>126</v>
      </c>
      <c r="X16" s="96">
        <f>X15</f>
        <v>74.375</v>
      </c>
      <c r="Y16" s="94">
        <f>X3+X5</f>
        <v>8</v>
      </c>
    </row>
    <row r="17" spans="1:25" x14ac:dyDescent="0.25">
      <c r="A17" s="62">
        <f>M13</f>
        <v>9</v>
      </c>
      <c r="B17" s="84">
        <f>VLOOKUP($A17,$A$2:$F$12,2)</f>
        <v>75</v>
      </c>
      <c r="C17" s="85">
        <f>VLOOKUP($A17,$A$2:$F$12,3)</f>
        <v>85</v>
      </c>
      <c r="D17" s="86">
        <f>VLOOKUP($A17-1,$A$2:$F$12,6)</f>
        <v>0.26190476190476192</v>
      </c>
      <c r="E17" s="87">
        <f>VLOOKUP($A17,$A$2:$F$12,6)</f>
        <v>0.61904761904761907</v>
      </c>
      <c r="F17" s="78">
        <f>(E17-D17)/(C17-B17)</f>
        <v>3.5714285714285712E-2</v>
      </c>
      <c r="G17" s="79">
        <f>(M1-D17)/F17+B17</f>
        <v>81.666666666666671</v>
      </c>
      <c r="H17" s="62" t="s">
        <v>113</v>
      </c>
      <c r="W17" t="s">
        <v>127</v>
      </c>
      <c r="X17" s="96">
        <f>X9</f>
        <v>88.666666666666671</v>
      </c>
      <c r="Y17" s="94">
        <f>Y16</f>
        <v>8</v>
      </c>
    </row>
    <row r="18" spans="1:25" x14ac:dyDescent="0.25">
      <c r="A18" s="62">
        <f>N13</f>
        <v>9</v>
      </c>
      <c r="B18" s="88">
        <f>VLOOKUP($A18,$A$2:$F$12,2)</f>
        <v>75</v>
      </c>
      <c r="C18" s="89">
        <f>VLOOKUP($A18,$A$2:$F$12,3)</f>
        <v>85</v>
      </c>
      <c r="D18" s="90">
        <f>VLOOKUP($A18-1,$A$2:$F$12,6)</f>
        <v>0.26190476190476192</v>
      </c>
      <c r="E18" s="91">
        <f>VLOOKUP($A18,$A$2:$F$12,6)</f>
        <v>0.61904761904761907</v>
      </c>
      <c r="F18" s="78">
        <f>(E18-D18)/(C18-B18)</f>
        <v>3.5714285714285712E-2</v>
      </c>
      <c r="G18" s="79">
        <f>(N1-D18)/F18+B18</f>
        <v>88.666666666666671</v>
      </c>
      <c r="H18" s="62" t="s">
        <v>114</v>
      </c>
      <c r="W18" t="s">
        <v>128</v>
      </c>
      <c r="X18" s="96">
        <f>X17</f>
        <v>88.666666666666671</v>
      </c>
      <c r="Y18" s="94">
        <f>X3-X5</f>
        <v>2</v>
      </c>
    </row>
    <row r="19" spans="1:25" x14ac:dyDescent="0.25">
      <c r="W19" t="s">
        <v>129</v>
      </c>
      <c r="X19" s="96">
        <f>X7</f>
        <v>74.375</v>
      </c>
      <c r="Y19" s="94">
        <f>Y18</f>
        <v>2</v>
      </c>
    </row>
    <row r="20" spans="1:25" x14ac:dyDescent="0.25">
      <c r="W20" t="s">
        <v>130</v>
      </c>
      <c r="X20" s="96">
        <f>X19</f>
        <v>74.375</v>
      </c>
      <c r="Y20" s="94">
        <f>Y16</f>
        <v>8</v>
      </c>
    </row>
    <row r="21" spans="1:25" x14ac:dyDescent="0.25">
      <c r="W21" t="s">
        <v>131</v>
      </c>
      <c r="X21" s="96">
        <f>X8</f>
        <v>81.666666666666671</v>
      </c>
      <c r="Y21" s="94">
        <f>Y20</f>
        <v>8</v>
      </c>
    </row>
    <row r="22" spans="1:25" x14ac:dyDescent="0.25">
      <c r="W22" t="s">
        <v>132</v>
      </c>
      <c r="X22" s="96">
        <f>X21</f>
        <v>81.666666666666671</v>
      </c>
      <c r="Y22" s="94">
        <f>Y19</f>
        <v>2</v>
      </c>
    </row>
    <row r="23" spans="1:25" x14ac:dyDescent="0.25">
      <c r="W23" t="s">
        <v>133</v>
      </c>
      <c r="X23" s="96">
        <f>X18</f>
        <v>88.666666666666671</v>
      </c>
      <c r="Y23" s="94">
        <f>Y22</f>
        <v>2</v>
      </c>
    </row>
    <row r="24" spans="1:25" x14ac:dyDescent="0.25">
      <c r="W24" t="s">
        <v>134</v>
      </c>
      <c r="X24" s="96">
        <f>X23</f>
        <v>88.666666666666671</v>
      </c>
      <c r="Y24" s="94">
        <f>X3</f>
        <v>5</v>
      </c>
    </row>
    <row r="25" spans="1:25" x14ac:dyDescent="0.25">
      <c r="W25" t="s">
        <v>135</v>
      </c>
      <c r="X25" s="84">
        <f>X10</f>
        <v>100</v>
      </c>
      <c r="Y25" s="94">
        <f>Y24</f>
        <v>5</v>
      </c>
    </row>
    <row r="26" spans="1:25" x14ac:dyDescent="0.25">
      <c r="W26" t="s">
        <v>136</v>
      </c>
      <c r="X26" s="84">
        <f>X25</f>
        <v>100</v>
      </c>
      <c r="Y26" s="94">
        <f>Y13</f>
        <v>3</v>
      </c>
    </row>
    <row r="27" spans="1:25" x14ac:dyDescent="0.25">
      <c r="W27" t="s">
        <v>137</v>
      </c>
      <c r="X27" s="88">
        <f>X26</f>
        <v>100</v>
      </c>
      <c r="Y27" s="95">
        <f>Y12</f>
        <v>7</v>
      </c>
    </row>
  </sheetData>
  <pageMargins left="0.7" right="0.7" top="0.75" bottom="0.75" header="0.3" footer="0.3"/>
  <pageSetup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Scroll Bar 1">
              <controlPr defaultSize="0" autoPict="0">
                <anchor moveWithCells="1">
                  <from>
                    <xdr:col>10</xdr:col>
                    <xdr:colOff>123825</xdr:colOff>
                    <xdr:row>0</xdr:row>
                    <xdr:rowOff>180975</xdr:rowOff>
                  </from>
                  <to>
                    <xdr:col>10</xdr:col>
                    <xdr:colOff>504825</xdr:colOff>
                    <xdr:row>13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20" sqref="T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3"/>
  <dimension ref="A1:H14"/>
  <sheetViews>
    <sheetView workbookViewId="0">
      <selection activeCell="D18" sqref="D18"/>
    </sheetView>
  </sheetViews>
  <sheetFormatPr defaultRowHeight="15" x14ac:dyDescent="0.25"/>
  <cols>
    <col min="1" max="1" width="23.140625" customWidth="1"/>
    <col min="7" max="7" width="10.42578125" customWidth="1"/>
  </cols>
  <sheetData>
    <row r="1" spans="1:8" x14ac:dyDescent="0.25">
      <c r="A1" s="72" t="s">
        <v>33</v>
      </c>
      <c r="B1" s="72" t="s">
        <v>34</v>
      </c>
      <c r="C1" s="72" t="s">
        <v>35</v>
      </c>
      <c r="D1" s="72" t="s">
        <v>36</v>
      </c>
      <c r="E1" s="72" t="s">
        <v>37</v>
      </c>
      <c r="F1" s="72" t="s">
        <v>38</v>
      </c>
      <c r="G1" s="72" t="s">
        <v>39</v>
      </c>
      <c r="H1" s="72" t="s">
        <v>40</v>
      </c>
    </row>
    <row r="2" spans="1:8" x14ac:dyDescent="0.25">
      <c r="A2" s="7" t="s">
        <v>14</v>
      </c>
      <c r="B2" s="26">
        <f>407+13</f>
        <v>420</v>
      </c>
      <c r="C2" s="26">
        <f>2+2+6+11+1+1+1</f>
        <v>24</v>
      </c>
      <c r="D2" s="33">
        <f>C2/$C$14*100</f>
        <v>23.076923076923077</v>
      </c>
      <c r="E2" t="s">
        <v>41</v>
      </c>
      <c r="F2" t="s">
        <v>41</v>
      </c>
      <c r="G2" t="s">
        <v>41</v>
      </c>
      <c r="H2" t="s">
        <v>41</v>
      </c>
    </row>
    <row r="3" spans="1:8" x14ac:dyDescent="0.25">
      <c r="A3" s="8" t="s">
        <v>17</v>
      </c>
      <c r="B3" s="26">
        <v>307</v>
      </c>
      <c r="C3" s="26">
        <f>37</f>
        <v>37</v>
      </c>
      <c r="D3" s="33">
        <f t="shared" ref="D3:D13" si="0">C3/$C$14*100</f>
        <v>35.57692307692308</v>
      </c>
      <c r="E3" t="s">
        <v>41</v>
      </c>
      <c r="F3" t="s">
        <v>41</v>
      </c>
      <c r="G3" t="s">
        <v>41</v>
      </c>
      <c r="H3" t="s">
        <v>41</v>
      </c>
    </row>
    <row r="4" spans="1:8" x14ac:dyDescent="0.25">
      <c r="A4" s="9" t="s">
        <v>16</v>
      </c>
      <c r="B4" s="27">
        <v>188</v>
      </c>
      <c r="C4" s="27">
        <f>19</f>
        <v>19</v>
      </c>
      <c r="D4" s="40">
        <f t="shared" si="0"/>
        <v>18.269230769230766</v>
      </c>
      <c r="E4" s="6" t="s">
        <v>41</v>
      </c>
      <c r="F4" s="6" t="s">
        <v>41</v>
      </c>
      <c r="G4" s="6" t="s">
        <v>41</v>
      </c>
      <c r="H4" s="6" t="s">
        <v>41</v>
      </c>
    </row>
    <row r="5" spans="1:8" x14ac:dyDescent="0.25">
      <c r="A5" s="28" t="s">
        <v>10</v>
      </c>
      <c r="B5" s="29">
        <v>152</v>
      </c>
      <c r="C5" s="29">
        <f>16+1</f>
        <v>17</v>
      </c>
      <c r="D5" s="33">
        <f t="shared" si="0"/>
        <v>16.346153846153847</v>
      </c>
      <c r="E5" s="30" t="s">
        <v>41</v>
      </c>
      <c r="F5" s="30" t="s">
        <v>41</v>
      </c>
      <c r="G5" s="30" t="s">
        <v>41</v>
      </c>
      <c r="H5" s="30" t="s">
        <v>41</v>
      </c>
    </row>
    <row r="6" spans="1:8" x14ac:dyDescent="0.25">
      <c r="A6" s="7" t="s">
        <v>15</v>
      </c>
      <c r="B6" s="26">
        <v>125</v>
      </c>
      <c r="C6" s="26">
        <f>2</f>
        <v>2</v>
      </c>
      <c r="D6" s="33">
        <f t="shared" si="0"/>
        <v>1.9230769230769231</v>
      </c>
      <c r="E6" t="s">
        <v>41</v>
      </c>
      <c r="F6" t="s">
        <v>41</v>
      </c>
      <c r="G6" t="s">
        <v>41</v>
      </c>
      <c r="H6" t="s">
        <v>41</v>
      </c>
    </row>
    <row r="7" spans="1:8" x14ac:dyDescent="0.25">
      <c r="A7" s="9" t="s">
        <v>8</v>
      </c>
      <c r="B7" s="27">
        <v>86</v>
      </c>
      <c r="C7" s="27">
        <f>1+1+1+1</f>
        <v>4</v>
      </c>
      <c r="D7" s="40">
        <f t="shared" si="0"/>
        <v>3.8461538461538463</v>
      </c>
      <c r="E7" s="6" t="s">
        <v>41</v>
      </c>
      <c r="F7" s="6" t="s">
        <v>41</v>
      </c>
      <c r="G7" s="6" t="s">
        <v>41</v>
      </c>
      <c r="H7" s="6" t="s">
        <v>41</v>
      </c>
    </row>
    <row r="8" spans="1:8" x14ac:dyDescent="0.25">
      <c r="A8" s="7" t="s">
        <v>11</v>
      </c>
      <c r="B8" s="26">
        <v>52</v>
      </c>
      <c r="C8" s="26">
        <v>0</v>
      </c>
      <c r="D8" s="33">
        <f t="shared" si="0"/>
        <v>0</v>
      </c>
      <c r="E8" t="s">
        <v>41</v>
      </c>
      <c r="F8" t="s">
        <v>41</v>
      </c>
      <c r="G8" t="s">
        <v>41</v>
      </c>
      <c r="H8" t="s">
        <v>41</v>
      </c>
    </row>
    <row r="9" spans="1:8" x14ac:dyDescent="0.25">
      <c r="A9" s="28" t="s">
        <v>19</v>
      </c>
      <c r="B9" s="29">
        <v>35</v>
      </c>
      <c r="C9" s="29">
        <v>0</v>
      </c>
      <c r="D9" s="33">
        <f t="shared" si="0"/>
        <v>0</v>
      </c>
      <c r="E9" s="30" t="s">
        <v>41</v>
      </c>
      <c r="F9" s="30" t="s">
        <v>41</v>
      </c>
      <c r="G9" s="30" t="s">
        <v>41</v>
      </c>
      <c r="H9" s="30" t="s">
        <v>41</v>
      </c>
    </row>
    <row r="10" spans="1:8" x14ac:dyDescent="0.25">
      <c r="A10" s="9" t="s">
        <v>12</v>
      </c>
      <c r="B10" s="27">
        <v>31</v>
      </c>
      <c r="C10" s="27">
        <v>0</v>
      </c>
      <c r="D10" s="40">
        <f t="shared" si="0"/>
        <v>0</v>
      </c>
      <c r="E10" s="6" t="s">
        <v>41</v>
      </c>
      <c r="F10" s="6" t="s">
        <v>41</v>
      </c>
      <c r="G10" s="6" t="s">
        <v>41</v>
      </c>
      <c r="H10" s="6" t="s">
        <v>41</v>
      </c>
    </row>
    <row r="11" spans="1:8" x14ac:dyDescent="0.25">
      <c r="A11" s="28" t="s">
        <v>13</v>
      </c>
      <c r="B11" s="29">
        <v>29</v>
      </c>
      <c r="C11" s="29">
        <f>1</f>
        <v>1</v>
      </c>
      <c r="D11" s="33">
        <f t="shared" si="0"/>
        <v>0.96153846153846156</v>
      </c>
      <c r="E11" s="30" t="s">
        <v>41</v>
      </c>
      <c r="F11" s="30" t="s">
        <v>41</v>
      </c>
      <c r="G11" s="30" t="s">
        <v>41</v>
      </c>
      <c r="H11" s="30" t="s">
        <v>41</v>
      </c>
    </row>
    <row r="12" spans="1:8" x14ac:dyDescent="0.25">
      <c r="A12" s="8" t="s">
        <v>9</v>
      </c>
      <c r="B12" s="26">
        <v>23</v>
      </c>
      <c r="C12" s="26">
        <v>0</v>
      </c>
      <c r="D12" s="33">
        <f t="shared" si="0"/>
        <v>0</v>
      </c>
      <c r="E12" t="s">
        <v>41</v>
      </c>
      <c r="F12" t="s">
        <v>41</v>
      </c>
      <c r="G12" t="s">
        <v>41</v>
      </c>
      <c r="H12" t="s">
        <v>41</v>
      </c>
    </row>
    <row r="13" spans="1:8" x14ac:dyDescent="0.25">
      <c r="A13" s="9" t="s">
        <v>18</v>
      </c>
      <c r="B13" s="27">
        <f>13+5</f>
        <v>18</v>
      </c>
      <c r="C13" s="27">
        <v>0</v>
      </c>
      <c r="D13" s="33">
        <f t="shared" si="0"/>
        <v>0</v>
      </c>
      <c r="E13" s="6" t="s">
        <v>41</v>
      </c>
      <c r="F13" s="6" t="s">
        <v>41</v>
      </c>
      <c r="G13" s="6" t="s">
        <v>41</v>
      </c>
      <c r="H13" s="6" t="s">
        <v>41</v>
      </c>
    </row>
    <row r="14" spans="1:8" x14ac:dyDescent="0.25">
      <c r="B14" s="31">
        <f>SUM(B2:B13)</f>
        <v>1466</v>
      </c>
      <c r="C14" s="31">
        <f>SUM(C2:C13)</f>
        <v>104</v>
      </c>
      <c r="D14" s="34">
        <f>SUM(D2:D13)</f>
        <v>100</v>
      </c>
    </row>
  </sheetData>
  <sortState ref="A2:H13">
    <sortCondition descending="1" ref="B2:B13"/>
  </sortState>
  <hyperlinks>
    <hyperlink ref="A12" r:id="rId1" tooltip="Гориция (Словения)" display="https://bg.wikipedia.org/wiki/%D0%93%D0%BE%D1%80%D0%B8%D1%86%D0%B8%D1%8F_(%D0%A1%D0%BB%D0%BE%D0%B2%D0%B5%D0%BD%D0%B8%D1%8F)"/>
    <hyperlink ref="A7" r:id="rId2" tooltip="Горенски регион (Словения)" display="https://bg.wikipedia.org/wiki/%D0%93%D0%BE%D1%80%D0%B5%D0%BD%D1%81%D0%BA%D0%B8_%D1%80%D0%B5%D0%B3%D0%B8%D0%BE%D0%BD_(%D0%A1%D0%BB%D0%BE%D0%B2%D0%B5%D0%BD%D0%B8%D1%8F)"/>
    <hyperlink ref="A5" r:id="rId3" display="https://bg.wikipedia.org/wiki/%D0%AE%D0%B3%D0%BE%D0%B8%D0%B7%D1%82%D0%BE%D1%87%D0%BD%D0%B0_%D0%A1%D0%BB%D0%BE%D0%B2%D0%B5%D0%BD%D0%B8%D1%8F"/>
    <hyperlink ref="A8" r:id="rId4" display="https://bg.wikipedia.org/wiki/%D0%9A%D0%BE%D1%80%D0%BE%D1%88%D0%BA%D0%B8_%D1%80%D0%B5%D0%B3%D0%B8%D0%BE%D0%BD"/>
    <hyperlink ref="A10" r:id="rId5" display="https://bg.wikipedia.org/wiki/%D0%9D%D0%BE%D1%82%D1%80%D0%B0%D0%BD%D1%81%D0%BA%D0%BE-%D0%BA%D1%80%D0%B0%D1%88%D0%BA%D0%B8_%D1%80%D0%B5%D0%B3%D0%B8%D0%BE%D0%BD_(%D0%A1%D0%BB%D0%BE%D0%B2%D0%B5%D0%BD%D0%B8%D1%8F)"/>
    <hyperlink ref="A11" r:id="rId6" tooltip="Обално-крашки регион (Словения)" display="https://bg.wikipedia.org/wiki/%D0%9E%D0%B1%D0%B0%D0%BB%D0%BD%D0%BE-%D0%BA%D1%80%D0%B0%D1%88%D0%BA%D0%B8_%D1%80%D0%B5%D0%B3%D0%B8%D0%BE%D0%BD_(%D0%A1%D0%BB%D0%BE%D0%B2%D0%B5%D0%BD%D0%B8%D1%8F)"/>
    <hyperlink ref="A2" r:id="rId7" display="https://bg.wikipedia.org/wiki/%D0%A1%D1%80%D0%B5%D0%B4%D0%BD%D0%B0_%D0%A1%D0%BB%D0%BE%D0%B2%D0%B5%D0%BD%D0%B8%D1%8F"/>
    <hyperlink ref="A6" r:id="rId8" display="https://bg.wikipedia.org/wiki/%D0%9F%D0%BE%D0%B4%D1%80%D0%B0%D0%B2%D1%81%D0%BA%D0%B8_%D1%80%D0%B5%D0%B3%D0%B8%D0%BE%D0%BD_(%D0%A1%D0%BB%D0%BE%D0%B2%D0%B5%D0%BD%D0%B8%D1%8F)"/>
    <hyperlink ref="A4" r:id="rId9" display="https://bg.wikipedia.org/wiki/%D0%9F%D0%BE%D0%BC%D1%83%D1%80%D1%81%D0%BA%D0%B8_%D1%80%D0%B5%D0%B3%D0%B8%D0%BE%D0%BD_(%D0%A1%D0%BB%D0%BE%D0%B2%D0%B5%D0%BD%D0%B8%D1%8F)"/>
    <hyperlink ref="A3" r:id="rId10" tooltip="Савински регион (Словения)" display="https://bg.wikipedia.org/wiki/%D0%A1%D0%B0%D0%B2%D0%B8%D0%BD%D1%81%D0%BA%D0%B8_%D1%80%D0%B5%D0%B3%D0%B8%D0%BE%D0%BD_(%D0%A1%D0%BB%D0%BE%D0%B2%D0%B5%D0%BD%D0%B8%D1%8F)"/>
    <hyperlink ref="A13" r:id="rId11" tooltip="Споднепосавски регион (Словения)" display="https://bg.wikipedia.org/wiki/%D0%A1%D0%BF%D0%BE%D0%B4%D0%BD%D0%B5%D0%BF%D0%BE%D1%81%D0%B0%D0%B2%D1%81%D0%BA%D0%B8_%D1%80%D0%B5%D0%B3%D0%B8%D0%BE%D0%BD_(%D0%A1%D0%BB%D0%BE%D0%B2%D0%B5%D0%BD%D0%B8%D1%8F)"/>
    <hyperlink ref="A9" r:id="rId12" tooltip="Засавски регион (Словения)" display="https://bg.wikipedia.org/wiki/%D0%97%D0%B0%D1%81%D0%B0%D0%B2%D1%81%D0%BA%D0%B8_%D1%80%D0%B5%D0%B3%D0%B8%D0%BE%D0%BD_(%D0%A1%D0%BB%D0%BE%D0%B2%D0%B5%D0%BD%D0%B8%D1%8F)"/>
  </hyperlinks>
  <pageMargins left="0.7" right="0.7" top="0.75" bottom="0.75" header="0.3" footer="0.3"/>
  <pageSetup orientation="portrait" horizontalDpi="0" verticalDpi="0" r:id="rId1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1" sqref="S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12" sqref="R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topLeftCell="A4" workbookViewId="0">
      <selection activeCell="Q22" sqref="Q22"/>
    </sheetView>
  </sheetViews>
  <sheetFormatPr defaultRowHeight="15" x14ac:dyDescent="0.25"/>
  <sheetData>
    <row r="1" spans="1:13" x14ac:dyDescent="0.25">
      <c r="A1" s="62" t="s">
        <v>117</v>
      </c>
      <c r="B1" s="62" t="str">
        <f>Cases!X1</f>
        <v>Cases</v>
      </c>
      <c r="C1" s="62"/>
      <c r="D1" s="62" t="str">
        <f>CasesF!X1</f>
        <v>CasesF</v>
      </c>
      <c r="E1" s="62"/>
      <c r="F1" s="62" t="str">
        <f>CasesM!X1</f>
        <v>CasesM</v>
      </c>
      <c r="G1" s="62"/>
      <c r="H1" s="62" t="str">
        <f>Deaths!X1</f>
        <v>Deaths</v>
      </c>
      <c r="I1" s="62"/>
      <c r="J1" s="62" t="str">
        <f>DeathsF!X1</f>
        <v>DeathsF</v>
      </c>
      <c r="K1" s="62"/>
      <c r="L1" s="62" t="str">
        <f>DeathsM!X1</f>
        <v>DeathsM</v>
      </c>
    </row>
    <row r="2" spans="1:13" x14ac:dyDescent="0.25">
      <c r="A2" s="62" t="s">
        <v>118</v>
      </c>
      <c r="B2">
        <v>105</v>
      </c>
      <c r="D2">
        <v>105</v>
      </c>
      <c r="F2">
        <v>105</v>
      </c>
      <c r="H2">
        <v>105</v>
      </c>
      <c r="J2">
        <v>105</v>
      </c>
      <c r="L2">
        <v>105</v>
      </c>
    </row>
    <row r="3" spans="1:13" x14ac:dyDescent="0.25">
      <c r="A3" s="62" t="s">
        <v>119</v>
      </c>
      <c r="B3">
        <f>Cases!X3</f>
        <v>5</v>
      </c>
      <c r="D3">
        <v>15</v>
      </c>
      <c r="F3">
        <v>25</v>
      </c>
      <c r="H3">
        <v>35</v>
      </c>
      <c r="J3">
        <v>45</v>
      </c>
      <c r="L3">
        <v>55</v>
      </c>
    </row>
    <row r="4" spans="1:13" x14ac:dyDescent="0.25">
      <c r="A4" s="62" t="s">
        <v>120</v>
      </c>
      <c r="B4">
        <f>Cases!X4</f>
        <v>2</v>
      </c>
      <c r="D4">
        <f>CasesF!X4</f>
        <v>2</v>
      </c>
      <c r="F4">
        <f>CasesM!X4</f>
        <v>2</v>
      </c>
      <c r="H4">
        <f>Deaths!X4</f>
        <v>2</v>
      </c>
      <c r="J4">
        <f>DeathsF!X4</f>
        <v>2</v>
      </c>
      <c r="L4">
        <f>DeathsM!X4</f>
        <v>2</v>
      </c>
    </row>
    <row r="5" spans="1:13" x14ac:dyDescent="0.25">
      <c r="A5" s="62" t="s">
        <v>121</v>
      </c>
      <c r="B5">
        <f>Cases!X5</f>
        <v>3</v>
      </c>
      <c r="D5">
        <f>CasesF!X5</f>
        <v>3</v>
      </c>
      <c r="F5">
        <f>CasesM!X5</f>
        <v>3</v>
      </c>
      <c r="H5">
        <f>Deaths!X5</f>
        <v>3</v>
      </c>
      <c r="J5">
        <f>DeathsF!X5</f>
        <v>3</v>
      </c>
      <c r="L5">
        <f>DeathsM!X5</f>
        <v>3</v>
      </c>
    </row>
    <row r="6" spans="1:13" x14ac:dyDescent="0.25">
      <c r="A6" s="62" t="s">
        <v>115</v>
      </c>
      <c r="B6">
        <f>Cases!X6</f>
        <v>0</v>
      </c>
      <c r="D6">
        <f>CasesF!X6</f>
        <v>0</v>
      </c>
      <c r="F6">
        <f>CasesM!X6</f>
        <v>0</v>
      </c>
      <c r="H6">
        <f>Deaths!X6</f>
        <v>55.74401008827239</v>
      </c>
      <c r="J6">
        <f>DeathsF!X6</f>
        <v>66.840909090909108</v>
      </c>
      <c r="L6">
        <f>DeathsM!X6</f>
        <v>52.937499999999993</v>
      </c>
    </row>
    <row r="7" spans="1:13" x14ac:dyDescent="0.25">
      <c r="A7" s="62" t="s">
        <v>112</v>
      </c>
      <c r="B7">
        <f>Cases!X7</f>
        <v>36.311881188118811</v>
      </c>
      <c r="D7">
        <f>CasesF!X7</f>
        <v>36.361607142857139</v>
      </c>
      <c r="F7">
        <f>CasesM!X7</f>
        <v>36.25</v>
      </c>
      <c r="H7">
        <f>Deaths!X7</f>
        <v>78.461538461538467</v>
      </c>
      <c r="J7">
        <f>DeathsF!X7</f>
        <v>83.63636363636364</v>
      </c>
      <c r="L7">
        <f>DeathsM!X7</f>
        <v>74.375</v>
      </c>
    </row>
    <row r="8" spans="1:13" x14ac:dyDescent="0.25">
      <c r="A8" s="62" t="s">
        <v>113</v>
      </c>
      <c r="B8">
        <f>Cases!X8</f>
        <v>52.625570776255714</v>
      </c>
      <c r="D8">
        <f>CasesF!X8</f>
        <v>52.401960784313722</v>
      </c>
      <c r="F8">
        <f>CasesM!X8</f>
        <v>52.820512820512818</v>
      </c>
      <c r="H8">
        <f>Deaths!X8</f>
        <v>87.213114754098356</v>
      </c>
      <c r="J8">
        <f>DeathsF!X8</f>
        <v>89.666666666666671</v>
      </c>
      <c r="L8">
        <f>DeathsM!X8</f>
        <v>81.666666666666671</v>
      </c>
    </row>
    <row r="9" spans="1:13" x14ac:dyDescent="0.25">
      <c r="A9" s="62" t="s">
        <v>114</v>
      </c>
      <c r="B9">
        <f>Cases!X9</f>
        <v>69.360730593607315</v>
      </c>
      <c r="D9">
        <f>CasesF!X9</f>
        <v>72.524509803921575</v>
      </c>
      <c r="F9">
        <f>CasesM!X9</f>
        <v>66.602564102564102</v>
      </c>
      <c r="H9">
        <f>Deaths!X9</f>
        <v>93.606557377049185</v>
      </c>
      <c r="J9">
        <f>DeathsF!X9</f>
        <v>94.833333333333329</v>
      </c>
      <c r="L9">
        <f>DeathsM!X9</f>
        <v>88.666666666666671</v>
      </c>
    </row>
    <row r="10" spans="1:13" x14ac:dyDescent="0.25">
      <c r="A10" s="62" t="s">
        <v>116</v>
      </c>
      <c r="B10">
        <f>Cases!X10</f>
        <v>100</v>
      </c>
      <c r="D10">
        <f>CasesF!X10</f>
        <v>100</v>
      </c>
      <c r="F10">
        <f>CasesM!X10</f>
        <v>100</v>
      </c>
      <c r="H10">
        <f>Deaths!X10</f>
        <v>100</v>
      </c>
      <c r="J10">
        <f>DeathsF!X10</f>
        <v>100</v>
      </c>
      <c r="L10">
        <f>DeathsM!X10</f>
        <v>100</v>
      </c>
    </row>
    <row r="12" spans="1:13" x14ac:dyDescent="0.25">
      <c r="A12" t="s">
        <v>122</v>
      </c>
      <c r="B12" s="80">
        <f>B6</f>
        <v>0</v>
      </c>
      <c r="C12" s="93">
        <f>B3+B4</f>
        <v>7</v>
      </c>
      <c r="D12" s="81">
        <f>D6</f>
        <v>0</v>
      </c>
      <c r="E12" s="93">
        <f>D3+D4</f>
        <v>17</v>
      </c>
      <c r="F12" s="81">
        <f>F6</f>
        <v>0</v>
      </c>
      <c r="G12" s="93">
        <f>F3+F4</f>
        <v>27</v>
      </c>
      <c r="H12" s="81">
        <f>H6</f>
        <v>55.74401008827239</v>
      </c>
      <c r="I12" s="93">
        <f>H3+H4</f>
        <v>37</v>
      </c>
      <c r="J12" s="81">
        <f>J6</f>
        <v>66.840909090909108</v>
      </c>
      <c r="K12" s="93">
        <f>J3+J4</f>
        <v>47</v>
      </c>
      <c r="L12" s="81">
        <f>L6</f>
        <v>52.937499999999993</v>
      </c>
      <c r="M12" s="93">
        <f>L3+L4</f>
        <v>57</v>
      </c>
    </row>
    <row r="13" spans="1:13" x14ac:dyDescent="0.25">
      <c r="A13" t="s">
        <v>123</v>
      </c>
      <c r="B13" s="84">
        <f>B12</f>
        <v>0</v>
      </c>
      <c r="C13" s="94">
        <f>B3-B4</f>
        <v>3</v>
      </c>
      <c r="D13" s="85">
        <f>D12</f>
        <v>0</v>
      </c>
      <c r="E13" s="94">
        <f>D3-D4</f>
        <v>13</v>
      </c>
      <c r="F13" s="85">
        <f>F12</f>
        <v>0</v>
      </c>
      <c r="G13" s="94">
        <f>F3-F4</f>
        <v>23</v>
      </c>
      <c r="H13" s="85">
        <f>H12</f>
        <v>55.74401008827239</v>
      </c>
      <c r="I13" s="94">
        <f>H3-H4</f>
        <v>33</v>
      </c>
      <c r="J13" s="85">
        <f>J12</f>
        <v>66.840909090909108</v>
      </c>
      <c r="K13" s="94">
        <f>J3-J4</f>
        <v>43</v>
      </c>
      <c r="L13" s="85">
        <f>L12</f>
        <v>52.937499999999993</v>
      </c>
      <c r="M13" s="94">
        <f>L3-L4</f>
        <v>53</v>
      </c>
    </row>
    <row r="14" spans="1:13" x14ac:dyDescent="0.25">
      <c r="A14" t="s">
        <v>124</v>
      </c>
      <c r="B14" s="84">
        <f>B13</f>
        <v>0</v>
      </c>
      <c r="C14" s="94">
        <f>B3</f>
        <v>5</v>
      </c>
      <c r="D14" s="85">
        <f>D13</f>
        <v>0</v>
      </c>
      <c r="E14" s="94">
        <f>D3</f>
        <v>15</v>
      </c>
      <c r="F14" s="85">
        <f>F13</f>
        <v>0</v>
      </c>
      <c r="G14" s="94">
        <f>F3</f>
        <v>25</v>
      </c>
      <c r="H14" s="85">
        <f>H13</f>
        <v>55.74401008827239</v>
      </c>
      <c r="I14" s="94">
        <f>H3</f>
        <v>35</v>
      </c>
      <c r="J14" s="85">
        <f>J13</f>
        <v>66.840909090909108</v>
      </c>
      <c r="K14" s="94">
        <f>J3</f>
        <v>45</v>
      </c>
      <c r="L14" s="85">
        <f>L13</f>
        <v>52.937499999999993</v>
      </c>
      <c r="M14" s="94">
        <f>L3</f>
        <v>55</v>
      </c>
    </row>
    <row r="15" spans="1:13" x14ac:dyDescent="0.25">
      <c r="A15" t="s">
        <v>125</v>
      </c>
      <c r="B15" s="84">
        <f>B7</f>
        <v>36.311881188118811</v>
      </c>
      <c r="C15" s="94">
        <f>C14</f>
        <v>5</v>
      </c>
      <c r="D15" s="85">
        <f>D7</f>
        <v>36.361607142857139</v>
      </c>
      <c r="E15" s="94">
        <f>E14</f>
        <v>15</v>
      </c>
      <c r="F15" s="85">
        <f>F7</f>
        <v>36.25</v>
      </c>
      <c r="G15" s="94">
        <f>G14</f>
        <v>25</v>
      </c>
      <c r="H15" s="85">
        <f>H7</f>
        <v>78.461538461538467</v>
      </c>
      <c r="I15" s="94">
        <f>I14</f>
        <v>35</v>
      </c>
      <c r="J15" s="85">
        <f>J7</f>
        <v>83.63636363636364</v>
      </c>
      <c r="K15" s="94">
        <f>K14</f>
        <v>45</v>
      </c>
      <c r="L15" s="85">
        <f>L7</f>
        <v>74.375</v>
      </c>
      <c r="M15" s="94">
        <f>M14</f>
        <v>55</v>
      </c>
    </row>
    <row r="16" spans="1:13" x14ac:dyDescent="0.25">
      <c r="A16" t="s">
        <v>126</v>
      </c>
      <c r="B16" s="84">
        <f>B15</f>
        <v>36.311881188118811</v>
      </c>
      <c r="C16" s="94">
        <f>B3+B5</f>
        <v>8</v>
      </c>
      <c r="D16" s="85">
        <f>D15</f>
        <v>36.361607142857139</v>
      </c>
      <c r="E16" s="94">
        <f>D3+D5</f>
        <v>18</v>
      </c>
      <c r="F16" s="85">
        <f>F15</f>
        <v>36.25</v>
      </c>
      <c r="G16" s="94">
        <f>F3+F5</f>
        <v>28</v>
      </c>
      <c r="H16" s="85">
        <f>H15</f>
        <v>78.461538461538467</v>
      </c>
      <c r="I16" s="94">
        <f>H3+H5</f>
        <v>38</v>
      </c>
      <c r="J16" s="85">
        <f>J15</f>
        <v>83.63636363636364</v>
      </c>
      <c r="K16" s="94">
        <f>J3+J5</f>
        <v>48</v>
      </c>
      <c r="L16" s="85">
        <f>L15</f>
        <v>74.375</v>
      </c>
      <c r="M16" s="94">
        <f>L3+L5</f>
        <v>58</v>
      </c>
    </row>
    <row r="17" spans="1:13" x14ac:dyDescent="0.25">
      <c r="A17" t="s">
        <v>127</v>
      </c>
      <c r="B17" s="84">
        <f>B9</f>
        <v>69.360730593607315</v>
      </c>
      <c r="C17" s="94">
        <f>C16</f>
        <v>8</v>
      </c>
      <c r="D17" s="85">
        <f>D9</f>
        <v>72.524509803921575</v>
      </c>
      <c r="E17" s="94">
        <f>E16</f>
        <v>18</v>
      </c>
      <c r="F17" s="85">
        <f>F9</f>
        <v>66.602564102564102</v>
      </c>
      <c r="G17" s="94">
        <f>G16</f>
        <v>28</v>
      </c>
      <c r="H17" s="85">
        <f>H9</f>
        <v>93.606557377049185</v>
      </c>
      <c r="I17" s="94">
        <f>I16</f>
        <v>38</v>
      </c>
      <c r="J17" s="85">
        <f>J9</f>
        <v>94.833333333333329</v>
      </c>
      <c r="K17" s="94">
        <f>K16</f>
        <v>48</v>
      </c>
      <c r="L17" s="85">
        <f>L9</f>
        <v>88.666666666666671</v>
      </c>
      <c r="M17" s="94">
        <f>M16</f>
        <v>58</v>
      </c>
    </row>
    <row r="18" spans="1:13" x14ac:dyDescent="0.25">
      <c r="A18" t="s">
        <v>128</v>
      </c>
      <c r="B18" s="84">
        <f>B17</f>
        <v>69.360730593607315</v>
      </c>
      <c r="C18" s="94">
        <f>B3-B5</f>
        <v>2</v>
      </c>
      <c r="D18" s="85">
        <f>D17</f>
        <v>72.524509803921575</v>
      </c>
      <c r="E18" s="94">
        <f>D3-D5</f>
        <v>12</v>
      </c>
      <c r="F18" s="85">
        <f>F17</f>
        <v>66.602564102564102</v>
      </c>
      <c r="G18" s="94">
        <f>F3-F5</f>
        <v>22</v>
      </c>
      <c r="H18" s="85">
        <f>H17</f>
        <v>93.606557377049185</v>
      </c>
      <c r="I18" s="94">
        <f>H3-H5</f>
        <v>32</v>
      </c>
      <c r="J18" s="85">
        <f>J17</f>
        <v>94.833333333333329</v>
      </c>
      <c r="K18" s="94">
        <f>J3-J5</f>
        <v>42</v>
      </c>
      <c r="L18" s="85">
        <f>L17</f>
        <v>88.666666666666671</v>
      </c>
      <c r="M18" s="94">
        <f>L3-L5</f>
        <v>52</v>
      </c>
    </row>
    <row r="19" spans="1:13" x14ac:dyDescent="0.25">
      <c r="A19" t="s">
        <v>129</v>
      </c>
      <c r="B19" s="84">
        <f>B7</f>
        <v>36.311881188118811</v>
      </c>
      <c r="C19" s="94">
        <f>C18</f>
        <v>2</v>
      </c>
      <c r="D19" s="85">
        <f>D7</f>
        <v>36.361607142857139</v>
      </c>
      <c r="E19" s="94">
        <f>E18</f>
        <v>12</v>
      </c>
      <c r="F19" s="85">
        <f>F7</f>
        <v>36.25</v>
      </c>
      <c r="G19" s="94">
        <f>G18</f>
        <v>22</v>
      </c>
      <c r="H19" s="85">
        <f>H7</f>
        <v>78.461538461538467</v>
      </c>
      <c r="I19" s="94">
        <f>I18</f>
        <v>32</v>
      </c>
      <c r="J19" s="85">
        <f>J7</f>
        <v>83.63636363636364</v>
      </c>
      <c r="K19" s="94">
        <f>K18</f>
        <v>42</v>
      </c>
      <c r="L19" s="85">
        <f>L7</f>
        <v>74.375</v>
      </c>
      <c r="M19" s="94">
        <f>M18</f>
        <v>52</v>
      </c>
    </row>
    <row r="20" spans="1:13" x14ac:dyDescent="0.25">
      <c r="A20" t="s">
        <v>130</v>
      </c>
      <c r="B20" s="84">
        <f>B19</f>
        <v>36.311881188118811</v>
      </c>
      <c r="C20" s="94">
        <f>C16</f>
        <v>8</v>
      </c>
      <c r="D20" s="85">
        <f>D19</f>
        <v>36.361607142857139</v>
      </c>
      <c r="E20" s="94">
        <f>E16</f>
        <v>18</v>
      </c>
      <c r="F20" s="85">
        <f>F19</f>
        <v>36.25</v>
      </c>
      <c r="G20" s="94">
        <f>G16</f>
        <v>28</v>
      </c>
      <c r="H20" s="85">
        <f>H19</f>
        <v>78.461538461538467</v>
      </c>
      <c r="I20" s="94">
        <f>I16</f>
        <v>38</v>
      </c>
      <c r="J20" s="85">
        <f>J19</f>
        <v>83.63636363636364</v>
      </c>
      <c r="K20" s="94">
        <f>K16</f>
        <v>48</v>
      </c>
      <c r="L20" s="85">
        <f>L19</f>
        <v>74.375</v>
      </c>
      <c r="M20" s="94">
        <f>M16</f>
        <v>58</v>
      </c>
    </row>
    <row r="21" spans="1:13" x14ac:dyDescent="0.25">
      <c r="A21" t="s">
        <v>131</v>
      </c>
      <c r="B21" s="84">
        <f>B8</f>
        <v>52.625570776255714</v>
      </c>
      <c r="C21" s="94">
        <f>C20</f>
        <v>8</v>
      </c>
      <c r="D21" s="85">
        <f>D8</f>
        <v>52.401960784313722</v>
      </c>
      <c r="E21" s="94">
        <f>E20</f>
        <v>18</v>
      </c>
      <c r="F21" s="85">
        <f>F8</f>
        <v>52.820512820512818</v>
      </c>
      <c r="G21" s="94">
        <f>G20</f>
        <v>28</v>
      </c>
      <c r="H21" s="85">
        <f>H8</f>
        <v>87.213114754098356</v>
      </c>
      <c r="I21" s="94">
        <f>I20</f>
        <v>38</v>
      </c>
      <c r="J21" s="85">
        <f>J8</f>
        <v>89.666666666666671</v>
      </c>
      <c r="K21" s="94">
        <f>K20</f>
        <v>48</v>
      </c>
      <c r="L21" s="85">
        <f>L8</f>
        <v>81.666666666666671</v>
      </c>
      <c r="M21" s="94">
        <f>M20</f>
        <v>58</v>
      </c>
    </row>
    <row r="22" spans="1:13" x14ac:dyDescent="0.25">
      <c r="A22" t="s">
        <v>132</v>
      </c>
      <c r="B22" s="84">
        <f>B21</f>
        <v>52.625570776255714</v>
      </c>
      <c r="C22" s="94">
        <f>C19</f>
        <v>2</v>
      </c>
      <c r="D22" s="85">
        <f>D21</f>
        <v>52.401960784313722</v>
      </c>
      <c r="E22" s="94">
        <f>E19</f>
        <v>12</v>
      </c>
      <c r="F22" s="85">
        <f>F21</f>
        <v>52.820512820512818</v>
      </c>
      <c r="G22" s="94">
        <f>G19</f>
        <v>22</v>
      </c>
      <c r="H22" s="85">
        <f>H21</f>
        <v>87.213114754098356</v>
      </c>
      <c r="I22" s="94">
        <f>I19</f>
        <v>32</v>
      </c>
      <c r="J22" s="85">
        <f>J21</f>
        <v>89.666666666666671</v>
      </c>
      <c r="K22" s="94">
        <f>K19</f>
        <v>42</v>
      </c>
      <c r="L22" s="85">
        <f>L21</f>
        <v>81.666666666666671</v>
      </c>
      <c r="M22" s="94">
        <f>M19</f>
        <v>52</v>
      </c>
    </row>
    <row r="23" spans="1:13" x14ac:dyDescent="0.25">
      <c r="A23" t="s">
        <v>133</v>
      </c>
      <c r="B23" s="84">
        <f>B18</f>
        <v>69.360730593607315</v>
      </c>
      <c r="C23" s="94">
        <f>C22</f>
        <v>2</v>
      </c>
      <c r="D23" s="85">
        <f>D18</f>
        <v>72.524509803921575</v>
      </c>
      <c r="E23" s="94">
        <f>E22</f>
        <v>12</v>
      </c>
      <c r="F23" s="85">
        <f>F18</f>
        <v>66.602564102564102</v>
      </c>
      <c r="G23" s="94">
        <f>G22</f>
        <v>22</v>
      </c>
      <c r="H23" s="85">
        <f>H18</f>
        <v>93.606557377049185</v>
      </c>
      <c r="I23" s="94">
        <f>I22</f>
        <v>32</v>
      </c>
      <c r="J23" s="85">
        <f>J18</f>
        <v>94.833333333333329</v>
      </c>
      <c r="K23" s="94">
        <f>K22</f>
        <v>42</v>
      </c>
      <c r="L23" s="85">
        <f>L18</f>
        <v>88.666666666666671</v>
      </c>
      <c r="M23" s="94">
        <f>M22</f>
        <v>52</v>
      </c>
    </row>
    <row r="24" spans="1:13" x14ac:dyDescent="0.25">
      <c r="A24" t="s">
        <v>134</v>
      </c>
      <c r="B24" s="84">
        <f>B23</f>
        <v>69.360730593607315</v>
      </c>
      <c r="C24" s="94">
        <f>B3</f>
        <v>5</v>
      </c>
      <c r="D24" s="85">
        <f>D23</f>
        <v>72.524509803921575</v>
      </c>
      <c r="E24" s="94">
        <f>D3</f>
        <v>15</v>
      </c>
      <c r="F24" s="85">
        <f>F23</f>
        <v>66.602564102564102</v>
      </c>
      <c r="G24" s="94">
        <f>F3</f>
        <v>25</v>
      </c>
      <c r="H24" s="85">
        <f>H23</f>
        <v>93.606557377049185</v>
      </c>
      <c r="I24" s="94">
        <f>H3</f>
        <v>35</v>
      </c>
      <c r="J24" s="85">
        <f>J23</f>
        <v>94.833333333333329</v>
      </c>
      <c r="K24" s="94">
        <f>J3</f>
        <v>45</v>
      </c>
      <c r="L24" s="85">
        <f>L23</f>
        <v>88.666666666666671</v>
      </c>
      <c r="M24" s="94">
        <f>L3</f>
        <v>55</v>
      </c>
    </row>
    <row r="25" spans="1:13" x14ac:dyDescent="0.25">
      <c r="A25" t="s">
        <v>135</v>
      </c>
      <c r="B25" s="84">
        <f>B10</f>
        <v>100</v>
      </c>
      <c r="C25" s="94">
        <f>C24</f>
        <v>5</v>
      </c>
      <c r="D25" s="85">
        <f>D10</f>
        <v>100</v>
      </c>
      <c r="E25" s="94">
        <f>E24</f>
        <v>15</v>
      </c>
      <c r="F25" s="85">
        <f>F10</f>
        <v>100</v>
      </c>
      <c r="G25" s="94">
        <f>G24</f>
        <v>25</v>
      </c>
      <c r="H25" s="85">
        <f>H10</f>
        <v>100</v>
      </c>
      <c r="I25" s="94">
        <f>I24</f>
        <v>35</v>
      </c>
      <c r="J25" s="85">
        <f>J10</f>
        <v>100</v>
      </c>
      <c r="K25" s="94">
        <f>K24</f>
        <v>45</v>
      </c>
      <c r="L25" s="85">
        <f>L10</f>
        <v>100</v>
      </c>
      <c r="M25" s="94">
        <f>M24</f>
        <v>55</v>
      </c>
    </row>
    <row r="26" spans="1:13" x14ac:dyDescent="0.25">
      <c r="A26" t="s">
        <v>136</v>
      </c>
      <c r="B26" s="84">
        <f>B25</f>
        <v>100</v>
      </c>
      <c r="C26" s="94">
        <f>C13</f>
        <v>3</v>
      </c>
      <c r="D26" s="85">
        <f>D25</f>
        <v>100</v>
      </c>
      <c r="E26" s="94">
        <f>E12</f>
        <v>17</v>
      </c>
      <c r="F26" s="85">
        <f>F25</f>
        <v>100</v>
      </c>
      <c r="G26" s="94">
        <f>G12</f>
        <v>27</v>
      </c>
      <c r="H26" s="85">
        <f>H25</f>
        <v>100</v>
      </c>
      <c r="I26" s="94">
        <f>I12</f>
        <v>37</v>
      </c>
      <c r="J26" s="85">
        <f>J25</f>
        <v>100</v>
      </c>
      <c r="K26" s="94">
        <f>K12</f>
        <v>47</v>
      </c>
      <c r="L26" s="85">
        <f>L25</f>
        <v>100</v>
      </c>
      <c r="M26" s="94">
        <f>M12</f>
        <v>57</v>
      </c>
    </row>
    <row r="27" spans="1:13" x14ac:dyDescent="0.25">
      <c r="A27" t="s">
        <v>137</v>
      </c>
      <c r="B27" s="88">
        <f>B26</f>
        <v>100</v>
      </c>
      <c r="C27" s="95">
        <f>C12</f>
        <v>7</v>
      </c>
      <c r="D27" s="89">
        <f>D26</f>
        <v>100</v>
      </c>
      <c r="E27" s="95">
        <f>E13</f>
        <v>13</v>
      </c>
      <c r="F27" s="89">
        <f>F26</f>
        <v>100</v>
      </c>
      <c r="G27" s="95">
        <f>G13</f>
        <v>23</v>
      </c>
      <c r="H27" s="89">
        <f>H26</f>
        <v>100</v>
      </c>
      <c r="I27" s="95">
        <f>I13</f>
        <v>33</v>
      </c>
      <c r="J27" s="89">
        <f>J26</f>
        <v>100</v>
      </c>
      <c r="K27" s="95">
        <f>K13</f>
        <v>43</v>
      </c>
      <c r="L27" s="89">
        <f>L26</f>
        <v>100</v>
      </c>
      <c r="M27" s="95">
        <f>M13</f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4"/>
  <dimension ref="A1:T19"/>
  <sheetViews>
    <sheetView workbookViewId="0">
      <selection activeCell="A21" sqref="A21"/>
    </sheetView>
  </sheetViews>
  <sheetFormatPr defaultRowHeight="15" x14ac:dyDescent="0.25"/>
  <cols>
    <col min="1" max="1" width="23.42578125" customWidth="1"/>
    <col min="2" max="2" width="15.28515625" customWidth="1"/>
    <col min="16" max="16" width="7.5703125" customWidth="1"/>
    <col min="17" max="17" width="18.42578125" customWidth="1"/>
  </cols>
  <sheetData>
    <row r="1" spans="1:20" x14ac:dyDescent="0.25">
      <c r="A1" s="73" t="s">
        <v>2</v>
      </c>
      <c r="B1" s="73" t="s">
        <v>3</v>
      </c>
      <c r="C1" s="73" t="s">
        <v>4</v>
      </c>
      <c r="Q1" s="65" t="s">
        <v>4</v>
      </c>
      <c r="R1" s="65"/>
    </row>
    <row r="2" spans="1:20" x14ac:dyDescent="0.25">
      <c r="A2" s="19" t="s">
        <v>19</v>
      </c>
      <c r="B2" s="19" t="s">
        <v>25</v>
      </c>
      <c r="C2" s="20">
        <v>264</v>
      </c>
      <c r="Q2" s="66"/>
      <c r="R2" s="66"/>
      <c r="S2" t="s">
        <v>84</v>
      </c>
      <c r="T2" s="70">
        <f>R3</f>
        <v>1689.4166666666667</v>
      </c>
    </row>
    <row r="3" spans="1:20" x14ac:dyDescent="0.25">
      <c r="A3" s="21" t="s">
        <v>18</v>
      </c>
      <c r="B3" s="21" t="s">
        <v>31</v>
      </c>
      <c r="C3" s="22">
        <v>885</v>
      </c>
      <c r="Q3" s="66" t="s">
        <v>84</v>
      </c>
      <c r="R3" s="68">
        <f>R14/R15</f>
        <v>1689.4166666666667</v>
      </c>
      <c r="S3" t="s">
        <v>85</v>
      </c>
      <c r="T3" s="70">
        <f>R5</f>
        <v>1796.5</v>
      </c>
    </row>
    <row r="4" spans="1:20" x14ac:dyDescent="0.25">
      <c r="A4" s="17" t="s">
        <v>11</v>
      </c>
      <c r="B4" s="17" t="s">
        <v>28</v>
      </c>
      <c r="C4" s="18">
        <v>1041</v>
      </c>
      <c r="Q4" s="66" t="s">
        <v>86</v>
      </c>
      <c r="R4" s="68">
        <f>R7/SQRT(COUNTA(C2:C13))</f>
        <v>225.84687284695238</v>
      </c>
      <c r="S4" t="s">
        <v>87</v>
      </c>
      <c r="T4" s="70">
        <f>R7</f>
        <v>782.35651700293874</v>
      </c>
    </row>
    <row r="5" spans="1:20" x14ac:dyDescent="0.25">
      <c r="A5" s="21" t="s">
        <v>13</v>
      </c>
      <c r="B5" s="21" t="s">
        <v>22</v>
      </c>
      <c r="C5" s="22">
        <v>1044</v>
      </c>
      <c r="Q5" s="66" t="s">
        <v>85</v>
      </c>
      <c r="R5" s="68">
        <f>MEDIAN(C2:C13)</f>
        <v>1796.5</v>
      </c>
      <c r="S5" t="s">
        <v>88</v>
      </c>
      <c r="T5">
        <f t="shared" ref="T5:T11" si="0">R9</f>
        <v>-1.126972967729742</v>
      </c>
    </row>
    <row r="6" spans="1:20" x14ac:dyDescent="0.25">
      <c r="A6" s="21" t="s">
        <v>16</v>
      </c>
      <c r="B6" s="21" t="s">
        <v>26</v>
      </c>
      <c r="C6" s="22">
        <v>1337</v>
      </c>
      <c r="Q6" s="66" t="s">
        <v>89</v>
      </c>
      <c r="R6" s="66" t="e">
        <f>_xlfn.MODE.SNGL(C2:C13)</f>
        <v>#N/A</v>
      </c>
      <c r="S6" t="s">
        <v>90</v>
      </c>
      <c r="T6">
        <f t="shared" si="0"/>
        <v>-0.36820243429241722</v>
      </c>
    </row>
    <row r="7" spans="1:20" x14ac:dyDescent="0.25">
      <c r="A7" s="17" t="s">
        <v>12</v>
      </c>
      <c r="B7" s="17" t="s">
        <v>29</v>
      </c>
      <c r="C7" s="18">
        <v>1456</v>
      </c>
      <c r="Q7" s="66" t="s">
        <v>91</v>
      </c>
      <c r="R7" s="68">
        <f>_xlfn.STDEV.S(C2:C13)</f>
        <v>782.35651700293874</v>
      </c>
      <c r="S7" t="s">
        <v>92</v>
      </c>
      <c r="T7">
        <f t="shared" si="0"/>
        <v>2411</v>
      </c>
    </row>
    <row r="8" spans="1:20" x14ac:dyDescent="0.25">
      <c r="A8" s="14" t="s">
        <v>8</v>
      </c>
      <c r="B8" s="15" t="s">
        <v>20</v>
      </c>
      <c r="C8" s="15">
        <v>2137</v>
      </c>
      <c r="Q8" s="66" t="s">
        <v>93</v>
      </c>
      <c r="R8" s="69">
        <f>_xlfn.VAR.S(C2:C13)</f>
        <v>612081.71969696949</v>
      </c>
      <c r="S8" t="s">
        <v>94</v>
      </c>
      <c r="T8">
        <f t="shared" si="0"/>
        <v>264</v>
      </c>
    </row>
    <row r="9" spans="1:20" x14ac:dyDescent="0.25">
      <c r="A9" s="14" t="s">
        <v>15</v>
      </c>
      <c r="B9" s="14" t="s">
        <v>30</v>
      </c>
      <c r="C9" s="15">
        <v>2170</v>
      </c>
      <c r="Q9" s="66" t="s">
        <v>95</v>
      </c>
      <c r="R9" s="66">
        <f>KURT(C2:C13)</f>
        <v>-1.126972967729742</v>
      </c>
      <c r="S9" t="s">
        <v>96</v>
      </c>
      <c r="T9">
        <f t="shared" si="0"/>
        <v>2675</v>
      </c>
    </row>
    <row r="10" spans="1:20" x14ac:dyDescent="0.25">
      <c r="A10" s="23" t="s">
        <v>9</v>
      </c>
      <c r="B10" s="17" t="s">
        <v>27</v>
      </c>
      <c r="C10" s="18">
        <v>2325</v>
      </c>
      <c r="Q10" s="66" t="s">
        <v>97</v>
      </c>
      <c r="R10" s="66">
        <f>SKEW(C2:C13)</f>
        <v>-0.36820243429241722</v>
      </c>
      <c r="S10" t="s">
        <v>98</v>
      </c>
      <c r="T10">
        <f t="shared" si="0"/>
        <v>20273</v>
      </c>
    </row>
    <row r="11" spans="1:20" x14ac:dyDescent="0.25">
      <c r="A11" s="16" t="s">
        <v>17</v>
      </c>
      <c r="B11" s="14" t="s">
        <v>24</v>
      </c>
      <c r="C11" s="15">
        <v>2384</v>
      </c>
      <c r="Q11" s="66" t="s">
        <v>92</v>
      </c>
      <c r="R11" s="66">
        <f>R13-R12</f>
        <v>2411</v>
      </c>
      <c r="S11" t="s">
        <v>99</v>
      </c>
      <c r="T11">
        <f t="shared" si="0"/>
        <v>12</v>
      </c>
    </row>
    <row r="12" spans="1:20" x14ac:dyDescent="0.25">
      <c r="A12" s="14" t="s">
        <v>14</v>
      </c>
      <c r="B12" s="14" t="s">
        <v>23</v>
      </c>
      <c r="C12" s="15">
        <v>2555</v>
      </c>
      <c r="Q12" s="66" t="s">
        <v>100</v>
      </c>
      <c r="R12" s="66">
        <f>MIN(C2:C13)</f>
        <v>264</v>
      </c>
    </row>
    <row r="13" spans="1:20" x14ac:dyDescent="0.25">
      <c r="A13" s="17" t="s">
        <v>10</v>
      </c>
      <c r="B13" s="17" t="s">
        <v>21</v>
      </c>
      <c r="C13" s="18">
        <v>2675</v>
      </c>
      <c r="Q13" s="66" t="s">
        <v>101</v>
      </c>
      <c r="R13" s="66">
        <f>MAX(C2:C13)</f>
        <v>2675</v>
      </c>
    </row>
    <row r="14" spans="1:20" x14ac:dyDescent="0.25">
      <c r="Q14" s="66" t="s">
        <v>98</v>
      </c>
      <c r="R14" s="66">
        <f>SUM(C2:C13)</f>
        <v>20273</v>
      </c>
    </row>
    <row r="15" spans="1:20" ht="15.75" thickBot="1" x14ac:dyDescent="0.3">
      <c r="Q15" s="67" t="s">
        <v>99</v>
      </c>
      <c r="R15" s="67">
        <f>COUNT(C2:C13)</f>
        <v>12</v>
      </c>
    </row>
    <row r="18" spans="17:20" x14ac:dyDescent="0.25">
      <c r="Q18" s="103" t="s">
        <v>102</v>
      </c>
      <c r="R18" s="103"/>
      <c r="S18" s="103"/>
      <c r="T18" s="103"/>
    </row>
    <row r="19" spans="17:20" x14ac:dyDescent="0.25">
      <c r="Q19" s="103" t="s">
        <v>103</v>
      </c>
      <c r="R19" s="103"/>
      <c r="S19" s="103"/>
      <c r="T19" s="103"/>
    </row>
  </sheetData>
  <mergeCells count="2">
    <mergeCell ref="Q18:T18"/>
    <mergeCell ref="Q19:T19"/>
  </mergeCells>
  <hyperlinks>
    <hyperlink ref="A2" r:id="rId1" tooltip="Засавски регион (Словения)" display="https://bg.wikipedia.org/wiki/%D0%97%D0%B0%D1%81%D0%B0%D0%B2%D1%81%D0%BA%D0%B8_%D1%80%D0%B5%D0%B3%D0%B8%D0%BE%D0%BD_(%D0%A1%D0%BB%D0%BE%D0%B2%D0%B5%D0%BD%D0%B8%D1%8F)"/>
    <hyperlink ref="B2" r:id="rId2" display="https://bg.wikipedia.org/wiki/%D0%A2%D1%80%D1%8A%D0%B1%D0%B2%D0%BE%D0%BB%D0%B5"/>
    <hyperlink ref="A3" r:id="rId3" tooltip="Споднепосавски регион (Словения)" display="https://bg.wikipedia.org/wiki/%D0%A1%D0%BF%D0%BE%D0%B4%D0%BD%D0%B5%D0%BF%D0%BE%D1%81%D0%B0%D0%B2%D1%81%D0%BA%D0%B8_%D1%80%D0%B5%D0%B3%D0%B8%D0%BE%D0%BD_(%D0%A1%D0%BB%D0%BE%D0%B2%D0%B5%D0%BD%D0%B8%D1%8F)"/>
    <hyperlink ref="B3" r:id="rId4" display="https://bg.wikipedia.org/wiki/%D0%9A%D1%80%D1%8A%D1%88%D0%BA%D0%BE"/>
    <hyperlink ref="A4" r:id="rId5" display="https://bg.wikipedia.org/wiki/%D0%9A%D0%BE%D1%80%D0%BE%D1%88%D0%BA%D0%B8_%D1%80%D0%B5%D0%B3%D0%B8%D0%BE%D0%BD"/>
    <hyperlink ref="B4" r:id="rId6" display="https://bg.wikipedia.org/wiki/%D0%A1%D0%BB%D0%BE%D0%B2%D0%B5%D0%BD_%D0%93%D1%80%D0%B0%D0%B4%D0%B5%D1%86"/>
    <hyperlink ref="A5" r:id="rId7" tooltip="Обално-крашки регион (Словения)" display="https://bg.wikipedia.org/wiki/%D0%9E%D0%B1%D0%B0%D0%BB%D0%BD%D0%BE-%D0%BA%D1%80%D0%B0%D1%88%D0%BA%D0%B8_%D1%80%D0%B5%D0%B3%D0%B8%D0%BE%D0%BD_(%D0%A1%D0%BB%D0%BE%D0%B2%D0%B5%D0%BD%D0%B8%D1%8F)"/>
    <hyperlink ref="B5" r:id="rId8" display="https://bg.wikipedia.org/wiki/%D0%9A%D0%BE%D0%BF%D0%B5%D1%80"/>
    <hyperlink ref="A6" r:id="rId9" display="https://bg.wikipedia.org/wiki/%D0%9F%D0%BE%D0%BC%D1%83%D1%80%D1%81%D0%BA%D0%B8_%D1%80%D0%B5%D0%B3%D0%B8%D0%BE%D0%BD_(%D0%A1%D0%BB%D0%BE%D0%B2%D0%B5%D0%BD%D0%B8%D1%8F)"/>
    <hyperlink ref="B6" r:id="rId10" display="https://bg.wikipedia.org/wiki/%D0%9C%D1%83%D1%80%D1%81%D0%BA%D0%B0_%D0%A1%D0%BE%D0%B1%D0%BE%D1%82%D0%B0"/>
    <hyperlink ref="A7" r:id="rId11" display="https://bg.wikipedia.org/wiki/%D0%9D%D0%BE%D1%82%D1%80%D0%B0%D0%BD%D1%81%D0%BA%D0%BE-%D0%BA%D1%80%D0%B0%D1%88%D0%BA%D0%B8_%D1%80%D0%B5%D0%B3%D0%B8%D0%BE%D0%BD_(%D0%A1%D0%BB%D0%BE%D0%B2%D0%B5%D0%BD%D0%B8%D1%8F)"/>
    <hyperlink ref="B7" r:id="rId12" display="https://bg.wikipedia.org/wiki/%D0%9F%D0%BE%D1%81%D1%82%D0%BE%D0%B9%D0%BD%D0%B0"/>
    <hyperlink ref="A8" r:id="rId13" tooltip="Горенски регион (Словения)" display="https://bg.wikipedia.org/wiki/%D0%93%D0%BE%D1%80%D0%B5%D0%BD%D1%81%D0%BA%D0%B8_%D1%80%D0%B5%D0%B3%D0%B8%D0%BE%D0%BD_(%D0%A1%D0%BB%D0%BE%D0%B2%D0%B5%D0%BD%D0%B8%D1%8F)"/>
    <hyperlink ref="A9" r:id="rId14" display="https://bg.wikipedia.org/wiki/%D0%9F%D0%BE%D0%B4%D1%80%D0%B0%D0%B2%D1%81%D0%BA%D0%B8_%D1%80%D0%B5%D0%B3%D0%B8%D0%BE%D0%BD_(%D0%A1%D0%BB%D0%BE%D0%B2%D0%B5%D0%BD%D0%B8%D1%8F)"/>
    <hyperlink ref="B9" r:id="rId15" display="https://bg.wikipedia.org/wiki/%D0%9C%D0%B0%D1%80%D0%B8%D0%B1%D0%BE%D1%80"/>
    <hyperlink ref="A10" r:id="rId16" tooltip="Гориция (Словения)" display="https://bg.wikipedia.org/wiki/%D0%93%D0%BE%D1%80%D0%B8%D1%86%D0%B8%D1%8F_(%D0%A1%D0%BB%D0%BE%D0%B2%D0%B5%D0%BD%D0%B8%D1%8F)"/>
    <hyperlink ref="B10" r:id="rId17" display="https://bg.wikipedia.org/wiki/%D0%9D%D0%BE%D0%B2%D0%B0_%D0%93%D0%BE%D1%80%D0%B8%D1%86%D0%B0"/>
    <hyperlink ref="A11" r:id="rId18" tooltip="Савински регион (Словения)" display="https://bg.wikipedia.org/wiki/%D0%A1%D0%B0%D0%B2%D0%B8%D0%BD%D1%81%D0%BA%D0%B8_%D1%80%D0%B5%D0%B3%D0%B8%D0%BE%D0%BD_(%D0%A1%D0%BB%D0%BE%D0%B2%D0%B5%D0%BD%D0%B8%D1%8F)"/>
    <hyperlink ref="B11" r:id="rId19" display="https://bg.wikipedia.org/wiki/%D0%A6%D0%B5%D0%BB%D0%B5_(%D0%A1%D0%BB%D0%BE%D0%B2%D0%B5%D0%BD%D0%B8%D1%8F)"/>
    <hyperlink ref="A12" r:id="rId20" display="https://bg.wikipedia.org/wiki/%D0%A1%D1%80%D0%B5%D0%B4%D0%BD%D0%B0_%D0%A1%D0%BB%D0%BE%D0%B2%D0%B5%D0%BD%D0%B8%D1%8F"/>
    <hyperlink ref="B12" r:id="rId21" tooltip="Любляна" display="https://bg.wikipedia.org/wiki/%D0%9B%D1%8E%D0%B1%D0%BB%D1%8F%D0%BD%D0%B0"/>
    <hyperlink ref="A13" r:id="rId22" display="https://bg.wikipedia.org/wiki/%D0%AE%D0%B3%D0%BE%D0%B8%D0%B7%D1%82%D0%BE%D1%87%D0%BD%D0%B0_%D0%A1%D0%BB%D0%BE%D0%B2%D0%B5%D0%BD%D0%B8%D1%8F"/>
    <hyperlink ref="B13" r:id="rId23" display="https://bg.wikipedia.org/wiki/%D0%9D%D0%BE%D0%B2%D0%BE_%D0%BC%D0%B5%D1%81%D1%82%D0%BE"/>
  </hyperlinks>
  <pageMargins left="0.7" right="0.7" top="0.75" bottom="0.75" header="0.3" footer="0.3"/>
  <drawing r:id="rId2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5"/>
  <dimension ref="A1:B13"/>
  <sheetViews>
    <sheetView workbookViewId="0">
      <selection activeCell="A22" sqref="A22"/>
    </sheetView>
  </sheetViews>
  <sheetFormatPr defaultRowHeight="15" x14ac:dyDescent="0.25"/>
  <cols>
    <col min="1" max="1" width="23.5703125" customWidth="1"/>
    <col min="2" max="2" width="11.85546875" customWidth="1"/>
  </cols>
  <sheetData>
    <row r="1" spans="1:2" x14ac:dyDescent="0.25">
      <c r="A1" s="73" t="s">
        <v>2</v>
      </c>
      <c r="B1" s="71" t="s">
        <v>5</v>
      </c>
    </row>
    <row r="2" spans="1:2" x14ac:dyDescent="0.25">
      <c r="A2" s="19" t="s">
        <v>19</v>
      </c>
      <c r="B2" s="24">
        <v>41744</v>
      </c>
    </row>
    <row r="3" spans="1:2" x14ac:dyDescent="0.25">
      <c r="A3" s="21" t="s">
        <v>12</v>
      </c>
      <c r="B3" s="4">
        <v>51032</v>
      </c>
    </row>
    <row r="4" spans="1:2" x14ac:dyDescent="0.25">
      <c r="A4" s="17" t="s">
        <v>18</v>
      </c>
      <c r="B4" s="12">
        <v>69826</v>
      </c>
    </row>
    <row r="5" spans="1:2" x14ac:dyDescent="0.25">
      <c r="A5" s="21" t="s">
        <v>11</v>
      </c>
      <c r="B5" s="4">
        <v>70550</v>
      </c>
    </row>
    <row r="6" spans="1:2" x14ac:dyDescent="0.25">
      <c r="A6" s="21" t="s">
        <v>13</v>
      </c>
      <c r="B6" s="25">
        <v>106000</v>
      </c>
    </row>
    <row r="7" spans="1:2" x14ac:dyDescent="0.25">
      <c r="A7" s="17" t="s">
        <v>16</v>
      </c>
      <c r="B7" s="12">
        <v>114776</v>
      </c>
    </row>
    <row r="8" spans="1:2" x14ac:dyDescent="0.25">
      <c r="A8" s="16" t="s">
        <v>9</v>
      </c>
      <c r="B8" s="4">
        <v>119622</v>
      </c>
    </row>
    <row r="9" spans="1:2" x14ac:dyDescent="0.25">
      <c r="A9" s="21" t="s">
        <v>10</v>
      </c>
      <c r="B9" s="25">
        <v>142819</v>
      </c>
    </row>
    <row r="10" spans="1:2" x14ac:dyDescent="0.25">
      <c r="A10" s="17" t="s">
        <v>8</v>
      </c>
      <c r="B10" s="12">
        <v>198342</v>
      </c>
    </row>
    <row r="11" spans="1:2" x14ac:dyDescent="0.25">
      <c r="A11" s="16" t="s">
        <v>17</v>
      </c>
      <c r="B11" s="4">
        <v>260317</v>
      </c>
    </row>
    <row r="12" spans="1:2" x14ac:dyDescent="0.25">
      <c r="A12" s="14" t="s">
        <v>15</v>
      </c>
      <c r="B12" s="4">
        <v>322058</v>
      </c>
    </row>
    <row r="13" spans="1:2" x14ac:dyDescent="0.25">
      <c r="A13" s="17" t="s">
        <v>14</v>
      </c>
      <c r="B13" s="12">
        <v>557623</v>
      </c>
    </row>
  </sheetData>
  <sortState ref="A2:B13">
    <sortCondition ref="B2:B13"/>
  </sortState>
  <hyperlinks>
    <hyperlink ref="A2" r:id="rId1" tooltip="Засавски регион (Словения)" display="https://bg.wikipedia.org/wiki/%D0%97%D0%B0%D1%81%D0%B0%D0%B2%D1%81%D0%BA%D0%B8_%D1%80%D0%B5%D0%B3%D0%B8%D0%BE%D0%BD_(%D0%A1%D0%BB%D0%BE%D0%B2%D0%B5%D0%BD%D0%B8%D1%8F)"/>
    <hyperlink ref="A11" r:id="rId2" tooltip="Савински регион (Словения)" display="https://bg.wikipedia.org/wiki/%D0%A1%D0%B0%D0%B2%D0%B8%D0%BD%D1%81%D0%BA%D0%B8_%D1%80%D0%B5%D0%B3%D0%B8%D0%BE%D0%BD_(%D0%A1%D0%BB%D0%BE%D0%B2%D0%B5%D0%BD%D0%B8%D1%8F)"/>
    <hyperlink ref="A3" r:id="rId3" display="https://bg.wikipedia.org/wiki/%D0%9D%D0%BE%D1%82%D1%80%D0%B0%D0%BD%D1%81%D0%BA%D0%BE-%D0%BA%D1%80%D0%B0%D1%88%D0%BA%D0%B8_%D1%80%D0%B5%D0%B3%D0%B8%D0%BE%D0%BD_(%D0%A1%D0%BB%D0%BE%D0%B2%D0%B5%D0%BD%D0%B8%D1%8F)"/>
    <hyperlink ref="A4" r:id="rId4" tooltip="Споднепосавски регион (Словения)" display="https://bg.wikipedia.org/wiki/%D0%A1%D0%BF%D0%BE%D0%B4%D0%BD%D0%B5%D0%BF%D0%BE%D1%81%D0%B0%D0%B2%D1%81%D0%BA%D0%B8_%D1%80%D0%B5%D0%B3%D0%B8%D0%BE%D0%BD_(%D0%A1%D0%BB%D0%BE%D0%B2%D0%B5%D0%BD%D0%B8%D1%8F)"/>
    <hyperlink ref="A5" r:id="rId5" display="https://bg.wikipedia.org/wiki/%D0%9A%D0%BE%D1%80%D0%BE%D1%88%D0%BA%D0%B8_%D1%80%D0%B5%D0%B3%D0%B8%D0%BE%D0%BD"/>
    <hyperlink ref="A6" r:id="rId6" tooltip="Обално-крашки регион (Словения)" display="https://bg.wikipedia.org/wiki/%D0%9E%D0%B1%D0%B0%D0%BB%D0%BD%D0%BE-%D0%BA%D1%80%D0%B0%D1%88%D0%BA%D0%B8_%D1%80%D0%B5%D0%B3%D0%B8%D0%BE%D0%BD_(%D0%A1%D0%BB%D0%BE%D0%B2%D0%B5%D0%BD%D0%B8%D1%8F)"/>
    <hyperlink ref="A7" r:id="rId7" display="https://bg.wikipedia.org/wiki/%D0%9F%D0%BE%D0%BC%D1%83%D1%80%D1%81%D0%BA%D0%B8_%D1%80%D0%B5%D0%B3%D0%B8%D0%BE%D0%BD_(%D0%A1%D0%BB%D0%BE%D0%B2%D0%B5%D0%BD%D0%B8%D1%8F)"/>
    <hyperlink ref="A8" r:id="rId8" tooltip="Гориция (Словения)" display="https://bg.wikipedia.org/wiki/%D0%93%D0%BE%D1%80%D0%B8%D1%86%D0%B8%D1%8F_(%D0%A1%D0%BB%D0%BE%D0%B2%D0%B5%D0%BD%D0%B8%D1%8F)"/>
    <hyperlink ref="A9" r:id="rId9" display="https://bg.wikipedia.org/wiki/%D0%AE%D0%B3%D0%BE%D0%B8%D0%B7%D1%82%D0%BE%D1%87%D0%BD%D0%B0_%D0%A1%D0%BB%D0%BE%D0%B2%D0%B5%D0%BD%D0%B8%D1%8F"/>
    <hyperlink ref="A10" r:id="rId10" tooltip="Горенски регион (Словения)" display="https://bg.wikipedia.org/wiki/%D0%93%D0%BE%D1%80%D0%B5%D0%BD%D1%81%D0%BA%D0%B8_%D1%80%D0%B5%D0%B3%D0%B8%D0%BE%D0%BD_(%D0%A1%D0%BB%D0%BE%D0%B2%D0%B5%D0%BD%D0%B8%D1%8F)"/>
    <hyperlink ref="A12" r:id="rId11" display="https://bg.wikipedia.org/wiki/%D0%9F%D0%BE%D0%B4%D1%80%D0%B0%D0%B2%D1%81%D0%BA%D0%B8_%D1%80%D0%B5%D0%B3%D0%B8%D0%BE%D0%BD_(%D0%A1%D0%BB%D0%BE%D0%B2%D0%B5%D0%BD%D0%B8%D1%8F)"/>
    <hyperlink ref="A13" r:id="rId12" display="https://bg.wikipedia.org/wiki/%D0%A1%D1%80%D0%B5%D0%B4%D0%BD%D0%B0_%D0%A1%D0%BB%D0%BE%D0%B2%D0%B5%D0%BD%D0%B8%D1%8F"/>
  </hyperlinks>
  <pageMargins left="0.7" right="0.7" top="0.75" bottom="0.75" header="0.3" footer="0.3"/>
  <drawing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6"/>
  <dimension ref="A1:B14"/>
  <sheetViews>
    <sheetView workbookViewId="0">
      <selection activeCell="A23" sqref="A23"/>
    </sheetView>
  </sheetViews>
  <sheetFormatPr defaultRowHeight="15" x14ac:dyDescent="0.25"/>
  <cols>
    <col min="1" max="1" width="24.140625" customWidth="1"/>
  </cols>
  <sheetData>
    <row r="1" spans="1:2" x14ac:dyDescent="0.25">
      <c r="A1" s="72" t="s">
        <v>33</v>
      </c>
      <c r="B1" s="72" t="s">
        <v>34</v>
      </c>
    </row>
    <row r="2" spans="1:2" x14ac:dyDescent="0.25">
      <c r="A2" s="28" t="s">
        <v>18</v>
      </c>
      <c r="B2" s="29">
        <f>13+5</f>
        <v>18</v>
      </c>
    </row>
    <row r="3" spans="1:2" x14ac:dyDescent="0.25">
      <c r="A3" s="8" t="s">
        <v>9</v>
      </c>
      <c r="B3" s="26">
        <v>23</v>
      </c>
    </row>
    <row r="4" spans="1:2" x14ac:dyDescent="0.25">
      <c r="A4" s="9" t="s">
        <v>13</v>
      </c>
      <c r="B4" s="27">
        <v>29</v>
      </c>
    </row>
    <row r="5" spans="1:2" x14ac:dyDescent="0.25">
      <c r="A5" s="28" t="s">
        <v>12</v>
      </c>
      <c r="B5" s="29">
        <v>31</v>
      </c>
    </row>
    <row r="6" spans="1:2" x14ac:dyDescent="0.25">
      <c r="A6" s="28" t="s">
        <v>19</v>
      </c>
      <c r="B6" s="29">
        <v>35</v>
      </c>
    </row>
    <row r="7" spans="1:2" x14ac:dyDescent="0.25">
      <c r="A7" s="9" t="s">
        <v>11</v>
      </c>
      <c r="B7" s="27">
        <v>52</v>
      </c>
    </row>
    <row r="8" spans="1:2" x14ac:dyDescent="0.25">
      <c r="A8" s="28" t="s">
        <v>8</v>
      </c>
      <c r="B8" s="29">
        <v>86</v>
      </c>
    </row>
    <row r="9" spans="1:2" x14ac:dyDescent="0.25">
      <c r="A9" s="7" t="s">
        <v>15</v>
      </c>
      <c r="B9" s="26">
        <v>125</v>
      </c>
    </row>
    <row r="10" spans="1:2" x14ac:dyDescent="0.25">
      <c r="A10" s="9" t="s">
        <v>10</v>
      </c>
      <c r="B10" s="27">
        <v>152</v>
      </c>
    </row>
    <row r="11" spans="1:2" x14ac:dyDescent="0.25">
      <c r="A11" s="28" t="s">
        <v>16</v>
      </c>
      <c r="B11" s="29">
        <v>188</v>
      </c>
    </row>
    <row r="12" spans="1:2" x14ac:dyDescent="0.25">
      <c r="A12" s="8" t="s">
        <v>17</v>
      </c>
      <c r="B12" s="26">
        <v>307</v>
      </c>
    </row>
    <row r="13" spans="1:2" x14ac:dyDescent="0.25">
      <c r="A13" s="9" t="s">
        <v>14</v>
      </c>
      <c r="B13" s="27">
        <f>407+13</f>
        <v>420</v>
      </c>
    </row>
    <row r="14" spans="1:2" x14ac:dyDescent="0.25">
      <c r="B14" s="31">
        <f>SUM(B2:B13)</f>
        <v>1466</v>
      </c>
    </row>
  </sheetData>
  <sortState ref="A2:B13">
    <sortCondition ref="B2:B13"/>
  </sortState>
  <hyperlinks>
    <hyperlink ref="A3" r:id="rId1" tooltip="Гориция (Словения)" display="https://bg.wikipedia.org/wiki/%D0%93%D0%BE%D1%80%D0%B8%D1%86%D0%B8%D1%8F_(%D0%A1%D0%BB%D0%BE%D0%B2%D0%B5%D0%BD%D0%B8%D1%8F)"/>
    <hyperlink ref="A8" r:id="rId2" tooltip="Горенски регион (Словения)" display="https://bg.wikipedia.org/wiki/%D0%93%D0%BE%D1%80%D0%B5%D0%BD%D1%81%D0%BA%D0%B8_%D1%80%D0%B5%D0%B3%D0%B8%D0%BE%D0%BD_(%D0%A1%D0%BB%D0%BE%D0%B2%D0%B5%D0%BD%D0%B8%D1%8F)"/>
    <hyperlink ref="A10" r:id="rId3" display="https://bg.wikipedia.org/wiki/%D0%AE%D0%B3%D0%BE%D0%B8%D0%B7%D1%82%D0%BE%D1%87%D0%BD%D0%B0_%D0%A1%D0%BB%D0%BE%D0%B2%D0%B5%D0%BD%D0%B8%D1%8F"/>
    <hyperlink ref="A7" r:id="rId4" display="https://bg.wikipedia.org/wiki/%D0%9A%D0%BE%D1%80%D0%BE%D1%88%D0%BA%D0%B8_%D1%80%D0%B5%D0%B3%D0%B8%D0%BE%D0%BD"/>
    <hyperlink ref="A5" r:id="rId5" display="https://bg.wikipedia.org/wiki/%D0%9D%D0%BE%D1%82%D1%80%D0%B0%D0%BD%D1%81%D0%BA%D0%BE-%D0%BA%D1%80%D0%B0%D1%88%D0%BA%D0%B8_%D1%80%D0%B5%D0%B3%D0%B8%D0%BE%D0%BD_(%D0%A1%D0%BB%D0%BE%D0%B2%D0%B5%D0%BD%D0%B8%D1%8F)"/>
    <hyperlink ref="A4" r:id="rId6" tooltip="Обално-крашки регион (Словения)" display="https://bg.wikipedia.org/wiki/%D0%9E%D0%B1%D0%B0%D0%BB%D0%BD%D0%BE-%D0%BA%D1%80%D0%B0%D1%88%D0%BA%D0%B8_%D1%80%D0%B5%D0%B3%D0%B8%D0%BE%D0%BD_(%D0%A1%D0%BB%D0%BE%D0%B2%D0%B5%D0%BD%D0%B8%D1%8F)"/>
    <hyperlink ref="A13" r:id="rId7" display="https://bg.wikipedia.org/wiki/%D0%A1%D1%80%D0%B5%D0%B4%D0%BD%D0%B0_%D0%A1%D0%BB%D0%BE%D0%B2%D0%B5%D0%BD%D0%B8%D1%8F"/>
    <hyperlink ref="A9" r:id="rId8" display="https://bg.wikipedia.org/wiki/%D0%9F%D0%BE%D0%B4%D1%80%D0%B0%D0%B2%D1%81%D0%BA%D0%B8_%D1%80%D0%B5%D0%B3%D0%B8%D0%BE%D0%BD_(%D0%A1%D0%BB%D0%BE%D0%B2%D0%B5%D0%BD%D0%B8%D1%8F)"/>
    <hyperlink ref="A11" r:id="rId9" display="https://bg.wikipedia.org/wiki/%D0%9F%D0%BE%D0%BC%D1%83%D1%80%D1%81%D0%BA%D0%B8_%D1%80%D0%B5%D0%B3%D0%B8%D0%BE%D0%BD_(%D0%A1%D0%BB%D0%BE%D0%B2%D0%B5%D0%BD%D0%B8%D1%8F)"/>
    <hyperlink ref="A12" r:id="rId10" tooltip="Савински регион (Словения)" display="https://bg.wikipedia.org/wiki/%D0%A1%D0%B0%D0%B2%D0%B8%D0%BD%D1%81%D0%BA%D0%B8_%D1%80%D0%B5%D0%B3%D0%B8%D0%BE%D0%BD_(%D0%A1%D0%BB%D0%BE%D0%B2%D0%B5%D0%BD%D0%B8%D1%8F)"/>
    <hyperlink ref="A2" r:id="rId11" tooltip="Споднепосавски регион (Словения)" display="https://bg.wikipedia.org/wiki/%D0%A1%D0%BF%D0%BE%D0%B4%D0%BD%D0%B5%D0%BF%D0%BE%D1%81%D0%B0%D0%B2%D1%81%D0%BA%D0%B8_%D1%80%D0%B5%D0%B3%D0%B8%D0%BE%D0%BD_(%D0%A1%D0%BB%D0%BE%D0%B2%D0%B5%D0%BD%D0%B8%D1%8F)"/>
    <hyperlink ref="A6" r:id="rId12" tooltip="Засавски регион (Словения)" display="https://bg.wikipedia.org/wiki/%D0%97%D0%B0%D1%81%D0%B0%D0%B2%D1%81%D0%BA%D0%B8_%D1%80%D0%B5%D0%B3%D0%B8%D0%BE%D0%BD_(%D0%A1%D0%BB%D0%BE%D0%B2%D0%B5%D0%BD%D0%B8%D1%8F)"/>
  </hyperlinks>
  <pageMargins left="0.7" right="0.7" top="0.75" bottom="0.75" header="0.3" footer="0.3"/>
  <drawing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7"/>
  <dimension ref="A1:B14"/>
  <sheetViews>
    <sheetView workbookViewId="0">
      <selection activeCell="B19" sqref="B19"/>
    </sheetView>
  </sheetViews>
  <sheetFormatPr defaultRowHeight="15" x14ac:dyDescent="0.25"/>
  <cols>
    <col min="1" max="1" width="23.42578125" customWidth="1"/>
  </cols>
  <sheetData>
    <row r="1" spans="1:2" x14ac:dyDescent="0.25">
      <c r="A1" s="72" t="s">
        <v>33</v>
      </c>
      <c r="B1" s="72" t="s">
        <v>35</v>
      </c>
    </row>
    <row r="2" spans="1:2" x14ac:dyDescent="0.25">
      <c r="A2" s="7" t="s">
        <v>11</v>
      </c>
      <c r="B2" s="26">
        <v>0</v>
      </c>
    </row>
    <row r="3" spans="1:2" x14ac:dyDescent="0.25">
      <c r="A3" s="28" t="s">
        <v>19</v>
      </c>
      <c r="B3" s="29">
        <v>0</v>
      </c>
    </row>
    <row r="4" spans="1:2" x14ac:dyDescent="0.25">
      <c r="A4" s="9" t="s">
        <v>12</v>
      </c>
      <c r="B4" s="27">
        <v>0</v>
      </c>
    </row>
    <row r="5" spans="1:2" x14ac:dyDescent="0.25">
      <c r="A5" s="8" t="s">
        <v>9</v>
      </c>
      <c r="B5" s="26">
        <v>0</v>
      </c>
    </row>
    <row r="6" spans="1:2" x14ac:dyDescent="0.25">
      <c r="A6" s="28" t="s">
        <v>18</v>
      </c>
      <c r="B6" s="29">
        <v>0</v>
      </c>
    </row>
    <row r="7" spans="1:2" x14ac:dyDescent="0.25">
      <c r="A7" s="9" t="s">
        <v>13</v>
      </c>
      <c r="B7" s="27">
        <v>1</v>
      </c>
    </row>
    <row r="8" spans="1:2" x14ac:dyDescent="0.25">
      <c r="A8" s="7" t="s">
        <v>15</v>
      </c>
      <c r="B8" s="26">
        <v>2</v>
      </c>
    </row>
    <row r="9" spans="1:2" x14ac:dyDescent="0.25">
      <c r="A9" s="28" t="s">
        <v>8</v>
      </c>
      <c r="B9" s="29">
        <v>4</v>
      </c>
    </row>
    <row r="10" spans="1:2" x14ac:dyDescent="0.25">
      <c r="A10" s="9" t="s">
        <v>10</v>
      </c>
      <c r="B10" s="27">
        <v>17</v>
      </c>
    </row>
    <row r="11" spans="1:2" x14ac:dyDescent="0.25">
      <c r="A11" s="28" t="s">
        <v>16</v>
      </c>
      <c r="B11" s="29">
        <v>19</v>
      </c>
    </row>
    <row r="12" spans="1:2" x14ac:dyDescent="0.25">
      <c r="A12" s="7" t="s">
        <v>14</v>
      </c>
      <c r="B12" s="26">
        <v>24</v>
      </c>
    </row>
    <row r="13" spans="1:2" x14ac:dyDescent="0.25">
      <c r="A13" s="32" t="s">
        <v>17</v>
      </c>
      <c r="B13" s="27">
        <v>37</v>
      </c>
    </row>
    <row r="14" spans="1:2" x14ac:dyDescent="0.25">
      <c r="B14" s="31">
        <f>SUM(B2:B13)</f>
        <v>104</v>
      </c>
    </row>
  </sheetData>
  <sortState ref="A2:B13">
    <sortCondition ref="B2:B13"/>
  </sortState>
  <hyperlinks>
    <hyperlink ref="A5" r:id="rId1" tooltip="Гориция (Словения)" display="https://bg.wikipedia.org/wiki/%D0%93%D0%BE%D1%80%D0%B8%D1%86%D0%B8%D1%8F_(%D0%A1%D0%BB%D0%BE%D0%B2%D0%B5%D0%BD%D0%B8%D1%8F)"/>
    <hyperlink ref="A9" r:id="rId2" tooltip="Горенски регион (Словения)" display="https://bg.wikipedia.org/wiki/%D0%93%D0%BE%D1%80%D0%B5%D0%BD%D1%81%D0%BA%D0%B8_%D1%80%D0%B5%D0%B3%D0%B8%D0%BE%D0%BD_(%D0%A1%D0%BB%D0%BE%D0%B2%D0%B5%D0%BD%D0%B8%D1%8F)"/>
    <hyperlink ref="A10" r:id="rId3" display="https://bg.wikipedia.org/wiki/%D0%AE%D0%B3%D0%BE%D0%B8%D0%B7%D1%82%D0%BE%D1%87%D0%BD%D0%B0_%D0%A1%D0%BB%D0%BE%D0%B2%D0%B5%D0%BD%D0%B8%D1%8F"/>
    <hyperlink ref="A2" r:id="rId4" display="https://bg.wikipedia.org/wiki/%D0%9A%D0%BE%D1%80%D0%BE%D1%88%D0%BA%D0%B8_%D1%80%D0%B5%D0%B3%D0%B8%D0%BE%D0%BD"/>
    <hyperlink ref="A4" r:id="rId5" display="https://bg.wikipedia.org/wiki/%D0%9D%D0%BE%D1%82%D1%80%D0%B0%D0%BD%D1%81%D0%BA%D0%BE-%D0%BA%D1%80%D0%B0%D1%88%D0%BA%D0%B8_%D1%80%D0%B5%D0%B3%D0%B8%D0%BE%D0%BD_(%D0%A1%D0%BB%D0%BE%D0%B2%D0%B5%D0%BD%D0%B8%D1%8F)"/>
    <hyperlink ref="A7" r:id="rId6" tooltip="Обално-крашки регион (Словения)" display="https://bg.wikipedia.org/wiki/%D0%9E%D0%B1%D0%B0%D0%BB%D0%BD%D0%BE-%D0%BA%D1%80%D0%B0%D1%88%D0%BA%D0%B8_%D1%80%D0%B5%D0%B3%D0%B8%D0%BE%D0%BD_(%D0%A1%D0%BB%D0%BE%D0%B2%D0%B5%D0%BD%D0%B8%D1%8F)"/>
    <hyperlink ref="A12" r:id="rId7" display="https://bg.wikipedia.org/wiki/%D0%A1%D1%80%D0%B5%D0%B4%D0%BD%D0%B0_%D0%A1%D0%BB%D0%BE%D0%B2%D0%B5%D0%BD%D0%B8%D1%8F"/>
    <hyperlink ref="A8" r:id="rId8" display="https://bg.wikipedia.org/wiki/%D0%9F%D0%BE%D0%B4%D1%80%D0%B0%D0%B2%D1%81%D0%BA%D0%B8_%D1%80%D0%B5%D0%B3%D0%B8%D0%BE%D0%BD_(%D0%A1%D0%BB%D0%BE%D0%B2%D0%B5%D0%BD%D0%B8%D1%8F)"/>
    <hyperlink ref="A11" r:id="rId9" display="https://bg.wikipedia.org/wiki/%D0%9F%D0%BE%D0%BC%D1%83%D1%80%D1%81%D0%BA%D0%B8_%D1%80%D0%B5%D0%B3%D0%B8%D0%BE%D0%BD_(%D0%A1%D0%BB%D0%BE%D0%B2%D0%B5%D0%BD%D0%B8%D1%8F)"/>
    <hyperlink ref="A13" r:id="rId10" tooltip="Савински регион (Словения)" display="https://bg.wikipedia.org/wiki/%D0%A1%D0%B0%D0%B2%D0%B8%D0%BD%D1%81%D0%BA%D0%B8_%D1%80%D0%B5%D0%B3%D0%B8%D0%BE%D0%BD_(%D0%A1%D0%BB%D0%BE%D0%B2%D0%B5%D0%BD%D0%B8%D1%8F)"/>
    <hyperlink ref="A6" r:id="rId11" tooltip="Споднепосавски регион (Словения)" display="https://bg.wikipedia.org/wiki/%D0%A1%D0%BF%D0%BE%D0%B4%D0%BD%D0%B5%D0%BF%D0%BE%D1%81%D0%B0%D0%B2%D1%81%D0%BA%D0%B8_%D1%80%D0%B5%D0%B3%D0%B8%D0%BE%D0%BD_(%D0%A1%D0%BB%D0%BE%D0%B2%D0%B5%D0%BD%D0%B8%D1%8F)"/>
    <hyperlink ref="A3" r:id="rId12" tooltip="Засавски регион (Словения)" display="https://bg.wikipedia.org/wiki/%D0%97%D0%B0%D1%81%D0%B0%D0%B2%D1%81%D0%BA%D0%B8_%D1%80%D0%B5%D0%B3%D0%B8%D0%BE%D0%BD_(%D0%A1%D0%BB%D0%BE%D0%B2%D0%B5%D0%BD%D0%B8%D1%8F)"/>
  </hyperlinks>
  <pageMargins left="0.7" right="0.7" top="0.75" bottom="0.75" header="0.3" footer="0.3"/>
  <drawing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8"/>
  <dimension ref="A2:N33"/>
  <sheetViews>
    <sheetView workbookViewId="0">
      <selection activeCell="P23" sqref="P23"/>
    </sheetView>
  </sheetViews>
  <sheetFormatPr defaultRowHeight="15" x14ac:dyDescent="0.25"/>
  <cols>
    <col min="4" max="4" width="9.5703125" bestFit="1" customWidth="1"/>
    <col min="6" max="6" width="11.5703125" bestFit="1" customWidth="1"/>
    <col min="7" max="7" width="11.140625" customWidth="1"/>
  </cols>
  <sheetData>
    <row r="2" spans="1:7" x14ac:dyDescent="0.25">
      <c r="A2" s="104" t="s">
        <v>42</v>
      </c>
      <c r="B2" s="104"/>
      <c r="C2" s="104" t="s">
        <v>34</v>
      </c>
      <c r="D2" s="104"/>
      <c r="E2" s="104" t="s">
        <v>35</v>
      </c>
      <c r="F2" s="104"/>
      <c r="G2" s="37" t="s">
        <v>43</v>
      </c>
    </row>
    <row r="3" spans="1:7" x14ac:dyDescent="0.25">
      <c r="A3" s="104"/>
      <c r="B3" s="104"/>
      <c r="C3" s="37" t="s">
        <v>44</v>
      </c>
      <c r="D3" s="37" t="s">
        <v>45</v>
      </c>
      <c r="E3" s="37" t="s">
        <v>44</v>
      </c>
      <c r="F3" s="37" t="s">
        <v>45</v>
      </c>
      <c r="G3" s="37" t="s">
        <v>45</v>
      </c>
    </row>
    <row r="4" spans="1:7" x14ac:dyDescent="0.25">
      <c r="A4" s="104" t="s">
        <v>46</v>
      </c>
      <c r="B4" s="104"/>
      <c r="C4" s="35">
        <f>SUM(C5:C6)</f>
        <v>1466</v>
      </c>
      <c r="D4" s="41">
        <f>SUM(D5:D6)</f>
        <v>100</v>
      </c>
      <c r="E4" s="35">
        <f>SUM(E5:E6)</f>
        <v>104</v>
      </c>
      <c r="F4" s="41">
        <f>SUM(F5:F6)</f>
        <v>100</v>
      </c>
      <c r="G4" s="99">
        <f>E4/C4*100</f>
        <v>7.0941336971350619</v>
      </c>
    </row>
    <row r="5" spans="1:7" x14ac:dyDescent="0.25">
      <c r="A5" s="104" t="s">
        <v>47</v>
      </c>
      <c r="B5" s="37" t="s">
        <v>48</v>
      </c>
      <c r="C5" s="36">
        <v>645</v>
      </c>
      <c r="D5" s="39">
        <f>C5/$C$4*100</f>
        <v>43.997271487039562</v>
      </c>
      <c r="E5" s="36">
        <v>42</v>
      </c>
      <c r="F5" s="39">
        <f>E5/$E$4*100</f>
        <v>40.384615384615387</v>
      </c>
      <c r="G5" s="99">
        <f t="shared" ref="G5:G16" si="0">E5/C5*100</f>
        <v>6.5116279069767442</v>
      </c>
    </row>
    <row r="6" spans="1:7" x14ac:dyDescent="0.25">
      <c r="A6" s="104"/>
      <c r="B6" s="37" t="s">
        <v>49</v>
      </c>
      <c r="C6" s="36">
        <v>821</v>
      </c>
      <c r="D6" s="39">
        <f t="shared" ref="D6:D17" si="1">C6/$C$4*100</f>
        <v>56.002728512960431</v>
      </c>
      <c r="E6" s="36">
        <v>62</v>
      </c>
      <c r="F6" s="39">
        <f t="shared" ref="F6:F17" si="2">E6/$E$4*100</f>
        <v>59.615384615384613</v>
      </c>
      <c r="G6" s="99">
        <f t="shared" si="0"/>
        <v>7.5517661388550552</v>
      </c>
    </row>
    <row r="7" spans="1:7" x14ac:dyDescent="0.25">
      <c r="A7" s="104" t="s">
        <v>50</v>
      </c>
      <c r="B7" s="37" t="s">
        <v>53</v>
      </c>
      <c r="C7" s="36">
        <v>171</v>
      </c>
      <c r="D7" s="39">
        <f t="shared" si="1"/>
        <v>11.664392905866302</v>
      </c>
      <c r="E7" s="36">
        <v>61</v>
      </c>
      <c r="F7" s="39">
        <f t="shared" si="2"/>
        <v>58.653846153846153</v>
      </c>
      <c r="G7" s="99">
        <f t="shared" si="0"/>
        <v>35.672514619883039</v>
      </c>
    </row>
    <row r="8" spans="1:7" x14ac:dyDescent="0.25">
      <c r="A8" s="104"/>
      <c r="B8" s="37" t="s">
        <v>54</v>
      </c>
      <c r="C8" s="36">
        <v>159</v>
      </c>
      <c r="D8" s="39">
        <f t="shared" si="1"/>
        <v>10.845839017735335</v>
      </c>
      <c r="E8" s="36">
        <v>26</v>
      </c>
      <c r="F8" s="39">
        <f t="shared" si="2"/>
        <v>25</v>
      </c>
      <c r="G8" s="99">
        <f t="shared" si="0"/>
        <v>16.352201257861633</v>
      </c>
    </row>
    <row r="9" spans="1:7" x14ac:dyDescent="0.25">
      <c r="A9" s="104"/>
      <c r="B9" s="37" t="s">
        <v>55</v>
      </c>
      <c r="C9" s="36">
        <v>132</v>
      </c>
      <c r="D9" s="39">
        <f t="shared" si="1"/>
        <v>9.0040927694406552</v>
      </c>
      <c r="E9" s="36">
        <v>13</v>
      </c>
      <c r="F9" s="39">
        <f t="shared" si="2"/>
        <v>12.5</v>
      </c>
      <c r="G9" s="99">
        <f t="shared" si="0"/>
        <v>9.8484848484848477</v>
      </c>
    </row>
    <row r="10" spans="1:7" x14ac:dyDescent="0.25">
      <c r="A10" s="104"/>
      <c r="B10" s="37" t="s">
        <v>56</v>
      </c>
      <c r="C10" s="36">
        <v>219</v>
      </c>
      <c r="D10" s="39">
        <f t="shared" si="1"/>
        <v>14.938608458390176</v>
      </c>
      <c r="E10" s="36">
        <v>2</v>
      </c>
      <c r="F10" s="39">
        <f t="shared" si="2"/>
        <v>1.9230769230769231</v>
      </c>
      <c r="G10" s="99">
        <f t="shared" si="0"/>
        <v>0.91324200913242004</v>
      </c>
    </row>
    <row r="11" spans="1:7" x14ac:dyDescent="0.25">
      <c r="A11" s="104"/>
      <c r="B11" s="37" t="s">
        <v>57</v>
      </c>
      <c r="C11" s="36">
        <v>243</v>
      </c>
      <c r="D11" s="39">
        <f t="shared" si="1"/>
        <v>16.575716234652116</v>
      </c>
      <c r="E11" s="36">
        <v>2</v>
      </c>
      <c r="F11" s="39">
        <f t="shared" si="2"/>
        <v>1.9230769230769231</v>
      </c>
      <c r="G11" s="99">
        <f t="shared" si="0"/>
        <v>0.82304526748971196</v>
      </c>
    </row>
    <row r="12" spans="1:7" x14ac:dyDescent="0.25">
      <c r="A12" s="104"/>
      <c r="B12" s="37" t="s">
        <v>58</v>
      </c>
      <c r="C12" s="36">
        <v>202</v>
      </c>
      <c r="D12" s="39">
        <f t="shared" si="1"/>
        <v>13.77899045020464</v>
      </c>
      <c r="E12" s="36">
        <v>0</v>
      </c>
      <c r="F12" s="39">
        <f t="shared" si="2"/>
        <v>0</v>
      </c>
      <c r="G12" s="99">
        <f t="shared" si="0"/>
        <v>0</v>
      </c>
    </row>
    <row r="13" spans="1:7" x14ac:dyDescent="0.25">
      <c r="A13" s="104"/>
      <c r="B13" s="37" t="s">
        <v>59</v>
      </c>
      <c r="C13" s="36">
        <v>204</v>
      </c>
      <c r="D13" s="39">
        <f t="shared" si="1"/>
        <v>13.915416098226466</v>
      </c>
      <c r="E13" s="36">
        <v>0</v>
      </c>
      <c r="F13" s="39">
        <f t="shared" si="2"/>
        <v>0</v>
      </c>
      <c r="G13" s="99">
        <f t="shared" si="0"/>
        <v>0</v>
      </c>
    </row>
    <row r="14" spans="1:7" x14ac:dyDescent="0.25">
      <c r="A14" s="104"/>
      <c r="B14" s="37" t="s">
        <v>60</v>
      </c>
      <c r="C14" s="36">
        <v>101</v>
      </c>
      <c r="D14" s="39">
        <f t="shared" si="1"/>
        <v>6.88949522510232</v>
      </c>
      <c r="E14" s="36">
        <v>0</v>
      </c>
      <c r="F14" s="39">
        <f t="shared" si="2"/>
        <v>0</v>
      </c>
      <c r="G14" s="99">
        <f t="shared" si="0"/>
        <v>0</v>
      </c>
    </row>
    <row r="15" spans="1:7" x14ac:dyDescent="0.25">
      <c r="A15" s="104"/>
      <c r="B15" s="38" t="s">
        <v>61</v>
      </c>
      <c r="C15" s="36">
        <v>27</v>
      </c>
      <c r="D15" s="39">
        <f t="shared" si="1"/>
        <v>1.8417462482946794</v>
      </c>
      <c r="E15" s="36">
        <v>0</v>
      </c>
      <c r="F15" s="39">
        <f t="shared" si="2"/>
        <v>0</v>
      </c>
      <c r="G15" s="99">
        <f t="shared" si="0"/>
        <v>0</v>
      </c>
    </row>
    <row r="16" spans="1:7" x14ac:dyDescent="0.25">
      <c r="A16" s="104"/>
      <c r="B16" s="37" t="s">
        <v>52</v>
      </c>
      <c r="C16" s="36">
        <v>8</v>
      </c>
      <c r="D16" s="39">
        <f t="shared" si="1"/>
        <v>0.54570259208731242</v>
      </c>
      <c r="E16" s="36">
        <v>0</v>
      </c>
      <c r="F16" s="39">
        <f t="shared" si="2"/>
        <v>0</v>
      </c>
      <c r="G16" s="99">
        <f t="shared" si="0"/>
        <v>0</v>
      </c>
    </row>
    <row r="17" spans="1:14" x14ac:dyDescent="0.25">
      <c r="A17" s="104"/>
      <c r="B17" s="37" t="s">
        <v>51</v>
      </c>
      <c r="C17" s="36">
        <v>0</v>
      </c>
      <c r="D17" s="39">
        <f t="shared" si="1"/>
        <v>0</v>
      </c>
      <c r="E17" s="36">
        <v>0</v>
      </c>
      <c r="F17" s="39">
        <f t="shared" si="2"/>
        <v>0</v>
      </c>
      <c r="G17" s="99">
        <v>0</v>
      </c>
    </row>
    <row r="19" spans="1:14" x14ac:dyDescent="0.25">
      <c r="B19" s="63" t="s">
        <v>67</v>
      </c>
      <c r="C19" s="64" t="s">
        <v>68</v>
      </c>
      <c r="D19" s="63" t="s">
        <v>69</v>
      </c>
      <c r="E19" s="63" t="s">
        <v>70</v>
      </c>
      <c r="F19" s="63" t="s">
        <v>71</v>
      </c>
      <c r="G19" s="63" t="s">
        <v>72</v>
      </c>
      <c r="H19" s="63"/>
      <c r="I19" s="63" t="s">
        <v>73</v>
      </c>
      <c r="J19" s="63" t="s">
        <v>74</v>
      </c>
      <c r="K19" s="63" t="s">
        <v>75</v>
      </c>
      <c r="L19" s="63" t="s">
        <v>76</v>
      </c>
      <c r="M19" s="63" t="s">
        <v>77</v>
      </c>
      <c r="N19" s="63"/>
    </row>
    <row r="20" spans="1:14" x14ac:dyDescent="0.25">
      <c r="B20">
        <v>0</v>
      </c>
      <c r="C20">
        <v>5</v>
      </c>
      <c r="D20">
        <f>C16</f>
        <v>8</v>
      </c>
      <c r="E20">
        <f>0.5*(B20+C20)</f>
        <v>2.5</v>
      </c>
      <c r="F20">
        <f>D20*E20</f>
        <v>20</v>
      </c>
      <c r="G20">
        <f t="shared" ref="G20:G29" si="3">D20*(E20-$F$32)^2</f>
        <v>50</v>
      </c>
      <c r="H20" t="str">
        <f>CONCATENATE("[",B20,";",C20,")")</f>
        <v>[0;5)</v>
      </c>
      <c r="I20">
        <f>D20</f>
        <v>8</v>
      </c>
      <c r="J20">
        <f>_xlfn.NORM.DIST(B20,$F$31,$G$31,1)</f>
        <v>0.17807371437562927</v>
      </c>
      <c r="K20">
        <f>_xlfn.NORM.DIST(C20,$F$31,$G$31,1)</f>
        <v>0.20108925390106788</v>
      </c>
      <c r="L20">
        <f>K20</f>
        <v>0.20108925390106788</v>
      </c>
      <c r="M20" s="61">
        <f>$D$30*L20</f>
        <v>294.79684621896553</v>
      </c>
      <c r="N20">
        <f>((I20-M20)^2)/M20</f>
        <v>279.01394487799411</v>
      </c>
    </row>
    <row r="21" spans="1:14" x14ac:dyDescent="0.25">
      <c r="B21">
        <v>5</v>
      </c>
      <c r="C21">
        <v>15</v>
      </c>
      <c r="D21">
        <f>C15</f>
        <v>27</v>
      </c>
      <c r="E21">
        <f t="shared" ref="E21:E29" si="4">0.5*(B21+C21)</f>
        <v>10</v>
      </c>
      <c r="F21">
        <f t="shared" ref="F21:F29" si="5">D21*E21</f>
        <v>270</v>
      </c>
      <c r="G21">
        <f t="shared" si="3"/>
        <v>2700</v>
      </c>
      <c r="H21" t="str">
        <f t="shared" ref="H21:H29" si="6">CONCATENATE("[",B21,";",C21,")")</f>
        <v>[5;15)</v>
      </c>
      <c r="I21">
        <f t="shared" ref="I21:I29" si="7">D21</f>
        <v>27</v>
      </c>
      <c r="J21">
        <f t="shared" ref="J21:J29" si="8">_xlfn.NORM.DIST(B21,$F$31,$G$31,1)</f>
        <v>0.20108925390106788</v>
      </c>
      <c r="K21">
        <f t="shared" ref="K21:K29" si="9">_xlfn.NORM.DIST(C21,$F$31,$G$31,1)</f>
        <v>0.25214702154102708</v>
      </c>
      <c r="L21">
        <f>K21-J21</f>
        <v>5.1057767639959201E-2</v>
      </c>
      <c r="M21" s="61">
        <f t="shared" ref="M21:M29" si="10">$D$30*L21</f>
        <v>74.850687360180189</v>
      </c>
      <c r="N21">
        <f t="shared" ref="N21:N29" si="11">((I21-M21)^2)/M21</f>
        <v>30.590076879638637</v>
      </c>
    </row>
    <row r="22" spans="1:14" x14ac:dyDescent="0.25">
      <c r="B22">
        <v>15</v>
      </c>
      <c r="C22">
        <v>25</v>
      </c>
      <c r="D22">
        <f>C14</f>
        <v>101</v>
      </c>
      <c r="E22">
        <f t="shared" si="4"/>
        <v>20</v>
      </c>
      <c r="F22">
        <f t="shared" si="5"/>
        <v>2020</v>
      </c>
      <c r="G22">
        <f t="shared" si="3"/>
        <v>40400</v>
      </c>
      <c r="H22" t="str">
        <f t="shared" si="6"/>
        <v>[15;25)</v>
      </c>
      <c r="I22">
        <f t="shared" si="7"/>
        <v>101</v>
      </c>
      <c r="J22">
        <f t="shared" si="8"/>
        <v>0.25214702154102708</v>
      </c>
      <c r="K22">
        <f t="shared" si="9"/>
        <v>0.30932644330243042</v>
      </c>
      <c r="L22">
        <f t="shared" ref="L22:L28" si="12">K22-J22</f>
        <v>5.7179421761403337E-2</v>
      </c>
      <c r="M22" s="61">
        <f t="shared" si="10"/>
        <v>83.825032302217295</v>
      </c>
      <c r="N22">
        <f t="shared" si="11"/>
        <v>3.5189907754091818</v>
      </c>
    </row>
    <row r="23" spans="1:14" x14ac:dyDescent="0.25">
      <c r="B23">
        <v>25</v>
      </c>
      <c r="C23">
        <v>35</v>
      </c>
      <c r="D23">
        <f>C13</f>
        <v>204</v>
      </c>
      <c r="E23">
        <f t="shared" si="4"/>
        <v>30</v>
      </c>
      <c r="F23">
        <f t="shared" si="5"/>
        <v>6120</v>
      </c>
      <c r="G23">
        <f t="shared" si="3"/>
        <v>183600</v>
      </c>
      <c r="H23" t="str">
        <f t="shared" si="6"/>
        <v>[25;35)</v>
      </c>
      <c r="I23">
        <f t="shared" si="7"/>
        <v>204</v>
      </c>
      <c r="J23">
        <f t="shared" si="8"/>
        <v>0.30932644330243042</v>
      </c>
      <c r="K23">
        <f t="shared" si="9"/>
        <v>0.37154192996359636</v>
      </c>
      <c r="L23">
        <f t="shared" si="12"/>
        <v>6.2215486661165942E-2</v>
      </c>
      <c r="M23" s="61">
        <f t="shared" si="10"/>
        <v>91.207903445269267</v>
      </c>
      <c r="N23">
        <f t="shared" si="11"/>
        <v>139.48415175276747</v>
      </c>
    </row>
    <row r="24" spans="1:14" x14ac:dyDescent="0.25">
      <c r="B24">
        <v>35</v>
      </c>
      <c r="C24">
        <v>45</v>
      </c>
      <c r="D24">
        <f>C12</f>
        <v>202</v>
      </c>
      <c r="E24">
        <f t="shared" si="4"/>
        <v>40</v>
      </c>
      <c r="F24">
        <f t="shared" si="5"/>
        <v>8080</v>
      </c>
      <c r="G24">
        <f t="shared" si="3"/>
        <v>323200</v>
      </c>
      <c r="H24" t="str">
        <f t="shared" si="6"/>
        <v>[35;45)</v>
      </c>
      <c r="I24">
        <f t="shared" si="7"/>
        <v>202</v>
      </c>
      <c r="J24">
        <f t="shared" si="8"/>
        <v>0.37154192996359636</v>
      </c>
      <c r="K24">
        <f t="shared" si="9"/>
        <v>0.43731347746984855</v>
      </c>
      <c r="L24">
        <f t="shared" si="12"/>
        <v>6.5771547506252193E-2</v>
      </c>
      <c r="M24" s="61">
        <f t="shared" si="10"/>
        <v>96.421088644165721</v>
      </c>
      <c r="N24">
        <f t="shared" si="11"/>
        <v>115.60652010702633</v>
      </c>
    </row>
    <row r="25" spans="1:14" x14ac:dyDescent="0.25">
      <c r="B25">
        <v>45</v>
      </c>
      <c r="C25">
        <v>55</v>
      </c>
      <c r="D25">
        <f>C11</f>
        <v>243</v>
      </c>
      <c r="E25">
        <f t="shared" si="4"/>
        <v>50</v>
      </c>
      <c r="F25">
        <f t="shared" si="5"/>
        <v>12150</v>
      </c>
      <c r="G25">
        <f t="shared" si="3"/>
        <v>607500</v>
      </c>
      <c r="H25" t="str">
        <f t="shared" si="6"/>
        <v>[45;55)</v>
      </c>
      <c r="I25">
        <f t="shared" si="7"/>
        <v>243</v>
      </c>
      <c r="J25">
        <f t="shared" si="8"/>
        <v>0.43731347746984855</v>
      </c>
      <c r="K25">
        <f t="shared" si="9"/>
        <v>0.50486862348678851</v>
      </c>
      <c r="L25">
        <f t="shared" si="12"/>
        <v>6.755514601693996E-2</v>
      </c>
      <c r="M25" s="61">
        <f t="shared" si="10"/>
        <v>99.035844060833981</v>
      </c>
      <c r="N25">
        <f t="shared" si="11"/>
        <v>209.27451461458242</v>
      </c>
    </row>
    <row r="26" spans="1:14" x14ac:dyDescent="0.25">
      <c r="B26">
        <v>55</v>
      </c>
      <c r="C26">
        <v>65</v>
      </c>
      <c r="D26">
        <f>C10</f>
        <v>219</v>
      </c>
      <c r="E26">
        <f t="shared" si="4"/>
        <v>60</v>
      </c>
      <c r="F26">
        <f t="shared" si="5"/>
        <v>13140</v>
      </c>
      <c r="G26">
        <f t="shared" si="3"/>
        <v>788400</v>
      </c>
      <c r="H26" t="str">
        <f t="shared" si="6"/>
        <v>[55;65)</v>
      </c>
      <c r="I26">
        <f t="shared" si="7"/>
        <v>219</v>
      </c>
      <c r="J26">
        <f t="shared" si="8"/>
        <v>0.50486862348678851</v>
      </c>
      <c r="K26">
        <f t="shared" si="9"/>
        <v>0.57228410412611508</v>
      </c>
      <c r="L26">
        <f t="shared" si="12"/>
        <v>6.7415480639326564E-2</v>
      </c>
      <c r="M26" s="61">
        <f t="shared" si="10"/>
        <v>98.831094617252745</v>
      </c>
      <c r="N26">
        <f t="shared" si="11"/>
        <v>146.11358780161484</v>
      </c>
    </row>
    <row r="27" spans="1:14" x14ac:dyDescent="0.25">
      <c r="B27">
        <v>65</v>
      </c>
      <c r="C27">
        <v>75</v>
      </c>
      <c r="D27">
        <f>C9</f>
        <v>132</v>
      </c>
      <c r="E27">
        <f t="shared" si="4"/>
        <v>70</v>
      </c>
      <c r="F27">
        <f t="shared" si="5"/>
        <v>9240</v>
      </c>
      <c r="G27">
        <f t="shared" si="3"/>
        <v>646800</v>
      </c>
      <c r="H27" t="str">
        <f t="shared" si="6"/>
        <v>[65;75)</v>
      </c>
      <c r="I27">
        <f t="shared" si="7"/>
        <v>132</v>
      </c>
      <c r="J27">
        <f t="shared" si="8"/>
        <v>0.57228410412611508</v>
      </c>
      <c r="K27">
        <f t="shared" si="9"/>
        <v>0.6376485606473532</v>
      </c>
      <c r="L27">
        <f t="shared" si="12"/>
        <v>6.5364456521238123E-2</v>
      </c>
      <c r="M27" s="61">
        <f t="shared" si="10"/>
        <v>95.824293260135093</v>
      </c>
      <c r="N27">
        <f t="shared" si="11"/>
        <v>13.657097940456675</v>
      </c>
    </row>
    <row r="28" spans="1:14" x14ac:dyDescent="0.25">
      <c r="B28">
        <v>75</v>
      </c>
      <c r="C28">
        <v>85</v>
      </c>
      <c r="D28">
        <f>C8</f>
        <v>159</v>
      </c>
      <c r="E28">
        <f t="shared" si="4"/>
        <v>80</v>
      </c>
      <c r="F28">
        <f t="shared" si="5"/>
        <v>12720</v>
      </c>
      <c r="G28">
        <f t="shared" si="3"/>
        <v>1017600</v>
      </c>
      <c r="H28" t="str">
        <f t="shared" si="6"/>
        <v>[75;85)</v>
      </c>
      <c r="I28">
        <f t="shared" si="7"/>
        <v>159</v>
      </c>
      <c r="J28">
        <f t="shared" si="8"/>
        <v>0.6376485606473532</v>
      </c>
      <c r="K28">
        <f t="shared" si="9"/>
        <v>0.69922357084745701</v>
      </c>
      <c r="L28">
        <f t="shared" si="12"/>
        <v>6.1575010200103808E-2</v>
      </c>
      <c r="M28" s="61">
        <f t="shared" si="10"/>
        <v>90.268964953352182</v>
      </c>
      <c r="N28">
        <f t="shared" si="11"/>
        <v>52.331996728052708</v>
      </c>
    </row>
    <row r="29" spans="1:14" x14ac:dyDescent="0.25">
      <c r="B29">
        <v>85</v>
      </c>
      <c r="C29">
        <v>100</v>
      </c>
      <c r="D29">
        <f>C7</f>
        <v>171</v>
      </c>
      <c r="E29">
        <f t="shared" si="4"/>
        <v>92.5</v>
      </c>
      <c r="F29">
        <f t="shared" si="5"/>
        <v>15817.5</v>
      </c>
      <c r="G29">
        <f t="shared" si="3"/>
        <v>1463118.75</v>
      </c>
      <c r="H29" t="str">
        <f t="shared" si="6"/>
        <v>[85;100)</v>
      </c>
      <c r="I29">
        <f t="shared" si="7"/>
        <v>171</v>
      </c>
      <c r="J29">
        <f t="shared" si="8"/>
        <v>0.69922357084745701</v>
      </c>
      <c r="K29">
        <f t="shared" si="9"/>
        <v>0.78146516321690473</v>
      </c>
      <c r="L29">
        <f>1-J29</f>
        <v>0.30077642915254299</v>
      </c>
      <c r="M29" s="61">
        <f t="shared" si="10"/>
        <v>440.93824513762803</v>
      </c>
      <c r="N29">
        <f t="shared" si="11"/>
        <v>165.25365397877573</v>
      </c>
    </row>
    <row r="30" spans="1:14" x14ac:dyDescent="0.25">
      <c r="D30" s="56">
        <f>SUM(D20:D29)</f>
        <v>1466</v>
      </c>
      <c r="F30" s="56">
        <f>SUM(F20:F29)</f>
        <v>79577.5</v>
      </c>
      <c r="G30" s="56">
        <f>SUM(G20:G29)</f>
        <v>5073368.75</v>
      </c>
      <c r="N30" s="56">
        <f>SUM(N20:N29)</f>
        <v>1154.844535456318</v>
      </c>
    </row>
    <row r="31" spans="1:14" x14ac:dyDescent="0.25">
      <c r="E31" s="62" t="s">
        <v>83</v>
      </c>
      <c r="F31">
        <f>F30/D30</f>
        <v>54.282060027285127</v>
      </c>
      <c r="G31" s="78">
        <f>SQRT(G30/D30)</f>
        <v>58.827613387440849</v>
      </c>
      <c r="M31" t="s">
        <v>78</v>
      </c>
      <c r="N31">
        <v>7</v>
      </c>
    </row>
    <row r="32" spans="1:14" x14ac:dyDescent="0.25">
      <c r="M32" t="s">
        <v>79</v>
      </c>
      <c r="N32">
        <v>0.05</v>
      </c>
    </row>
    <row r="33" spans="13:14" x14ac:dyDescent="0.25">
      <c r="M33" t="s">
        <v>80</v>
      </c>
      <c r="N33">
        <f>CHIINV(N32,N31)</f>
        <v>14.067140449340167</v>
      </c>
    </row>
  </sheetData>
  <mergeCells count="6">
    <mergeCell ref="A7:A17"/>
    <mergeCell ref="A2:B3"/>
    <mergeCell ref="C2:D2"/>
    <mergeCell ref="E2:F2"/>
    <mergeCell ref="A4:B4"/>
    <mergeCell ref="A5:A6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9"/>
  <dimension ref="A2:G20"/>
  <sheetViews>
    <sheetView workbookViewId="0">
      <selection activeCell="B22" sqref="B22"/>
    </sheetView>
  </sheetViews>
  <sheetFormatPr defaultRowHeight="15" x14ac:dyDescent="0.25"/>
  <cols>
    <col min="2" max="2" width="23.28515625" customWidth="1"/>
  </cols>
  <sheetData>
    <row r="2" spans="1:7" x14ac:dyDescent="0.25">
      <c r="B2" s="73" t="s">
        <v>2</v>
      </c>
      <c r="C2" s="73" t="s">
        <v>4</v>
      </c>
      <c r="D2" s="72">
        <v>0</v>
      </c>
      <c r="E2" s="72">
        <v>0</v>
      </c>
      <c r="F2" s="74">
        <f>E2/$E$14</f>
        <v>0</v>
      </c>
      <c r="G2" s="72"/>
    </row>
    <row r="3" spans="1:7" x14ac:dyDescent="0.25">
      <c r="A3">
        <v>1</v>
      </c>
      <c r="B3" s="19" t="s">
        <v>19</v>
      </c>
      <c r="C3" s="44">
        <v>264</v>
      </c>
      <c r="D3" s="45">
        <f>A3/$A$14</f>
        <v>8.3333333333333329E-2</v>
      </c>
      <c r="E3" s="46">
        <f>$C3+$E2</f>
        <v>264</v>
      </c>
      <c r="F3" s="42">
        <f t="shared" ref="F3:F14" si="0">E3/$E$14</f>
        <v>1.3022246337493217E-2</v>
      </c>
      <c r="G3" s="50">
        <f>D2*F3-D3*F2</f>
        <v>0</v>
      </c>
    </row>
    <row r="4" spans="1:7" x14ac:dyDescent="0.25">
      <c r="A4">
        <v>2</v>
      </c>
      <c r="B4" s="21" t="s">
        <v>18</v>
      </c>
      <c r="C4" s="47">
        <v>885</v>
      </c>
      <c r="D4" s="45">
        <f t="shared" ref="D4:D14" si="1">A4/$A$14</f>
        <v>0.16666666666666666</v>
      </c>
      <c r="E4" s="46">
        <f t="shared" ref="E4:E14" si="2">$C4+$E3</f>
        <v>1149</v>
      </c>
      <c r="F4" s="42">
        <f t="shared" si="0"/>
        <v>5.6676367582498888E-2</v>
      </c>
      <c r="G4" s="50">
        <f>D3*F4-D4*F3</f>
        <v>2.5526562422927045E-3</v>
      </c>
    </row>
    <row r="5" spans="1:7" x14ac:dyDescent="0.25">
      <c r="A5">
        <v>3</v>
      </c>
      <c r="B5" s="17" t="s">
        <v>11</v>
      </c>
      <c r="C5" s="48">
        <v>1041</v>
      </c>
      <c r="D5" s="58">
        <f t="shared" si="1"/>
        <v>0.25</v>
      </c>
      <c r="E5" s="59">
        <f t="shared" si="2"/>
        <v>2190</v>
      </c>
      <c r="F5" s="57">
        <f t="shared" si="0"/>
        <v>0.10802545257238692</v>
      </c>
      <c r="G5" s="60">
        <f t="shared" ref="G5:G14" si="3">D4*F5-D5*F4</f>
        <v>3.8351501997730963E-3</v>
      </c>
    </row>
    <row r="6" spans="1:7" x14ac:dyDescent="0.25">
      <c r="A6">
        <v>4</v>
      </c>
      <c r="B6" s="21" t="s">
        <v>13</v>
      </c>
      <c r="C6" s="47">
        <v>1044</v>
      </c>
      <c r="D6" s="45">
        <f t="shared" si="1"/>
        <v>0.33333333333333331</v>
      </c>
      <c r="E6" s="46">
        <f t="shared" si="2"/>
        <v>3234</v>
      </c>
      <c r="F6" s="42">
        <f t="shared" si="0"/>
        <v>0.15952251763429193</v>
      </c>
      <c r="G6" s="50">
        <f t="shared" si="3"/>
        <v>3.8721452177773452E-3</v>
      </c>
    </row>
    <row r="7" spans="1:7" x14ac:dyDescent="0.25">
      <c r="A7">
        <v>5</v>
      </c>
      <c r="B7" s="21" t="s">
        <v>16</v>
      </c>
      <c r="C7" s="47">
        <v>1337</v>
      </c>
      <c r="D7" s="45">
        <f t="shared" si="1"/>
        <v>0.41666666666666669</v>
      </c>
      <c r="E7" s="46">
        <f t="shared" si="2"/>
        <v>4571</v>
      </c>
      <c r="F7" s="42">
        <f t="shared" si="0"/>
        <v>0.2254723030631875</v>
      </c>
      <c r="G7" s="50">
        <f t="shared" si="3"/>
        <v>8.6897186734408577E-3</v>
      </c>
    </row>
    <row r="8" spans="1:7" x14ac:dyDescent="0.25">
      <c r="A8">
        <v>6</v>
      </c>
      <c r="B8" s="17" t="s">
        <v>12</v>
      </c>
      <c r="C8" s="48">
        <v>1456</v>
      </c>
      <c r="D8" s="58">
        <f t="shared" si="1"/>
        <v>0.5</v>
      </c>
      <c r="E8" s="59">
        <f t="shared" si="2"/>
        <v>6027</v>
      </c>
      <c r="F8" s="57">
        <f t="shared" si="0"/>
        <v>0.29729196468208946</v>
      </c>
      <c r="G8" s="60">
        <f t="shared" si="3"/>
        <v>1.113550041927687E-2</v>
      </c>
    </row>
    <row r="9" spans="1:7" x14ac:dyDescent="0.25">
      <c r="A9">
        <v>7</v>
      </c>
      <c r="B9" s="14" t="s">
        <v>8</v>
      </c>
      <c r="C9" s="49">
        <v>2137</v>
      </c>
      <c r="D9" s="45">
        <f t="shared" si="1"/>
        <v>0.58333333333333337</v>
      </c>
      <c r="E9" s="46">
        <f t="shared" si="2"/>
        <v>8164</v>
      </c>
      <c r="F9" s="42">
        <f t="shared" si="0"/>
        <v>0.40270310264884329</v>
      </c>
      <c r="G9" s="50">
        <f t="shared" si="3"/>
        <v>2.793123859320279E-2</v>
      </c>
    </row>
    <row r="10" spans="1:7" x14ac:dyDescent="0.25">
      <c r="A10">
        <v>8</v>
      </c>
      <c r="B10" s="14" t="s">
        <v>15</v>
      </c>
      <c r="C10" s="49">
        <v>2170</v>
      </c>
      <c r="D10" s="45">
        <f t="shared" si="1"/>
        <v>0.66666666666666663</v>
      </c>
      <c r="E10" s="46">
        <f t="shared" si="2"/>
        <v>10334</v>
      </c>
      <c r="F10" s="42">
        <f t="shared" si="0"/>
        <v>0.5097420214077838</v>
      </c>
      <c r="G10" s="50">
        <f t="shared" si="3"/>
        <v>2.8880777388645029E-2</v>
      </c>
    </row>
    <row r="11" spans="1:7" x14ac:dyDescent="0.25">
      <c r="A11">
        <v>9</v>
      </c>
      <c r="B11" s="23" t="s">
        <v>9</v>
      </c>
      <c r="C11" s="48">
        <v>2325</v>
      </c>
      <c r="D11" s="58">
        <f t="shared" si="1"/>
        <v>0.75</v>
      </c>
      <c r="E11" s="59">
        <f t="shared" si="2"/>
        <v>12659</v>
      </c>
      <c r="F11" s="57">
        <f t="shared" si="0"/>
        <v>0.6244265772209342</v>
      </c>
      <c r="G11" s="60">
        <f t="shared" si="3"/>
        <v>3.3977868758118257E-2</v>
      </c>
    </row>
    <row r="12" spans="1:7" x14ac:dyDescent="0.25">
      <c r="A12">
        <v>10</v>
      </c>
      <c r="B12" s="16" t="s">
        <v>17</v>
      </c>
      <c r="C12" s="49">
        <v>2384</v>
      </c>
      <c r="D12" s="45">
        <f t="shared" si="1"/>
        <v>0.83333333333333337</v>
      </c>
      <c r="E12" s="46">
        <f t="shared" si="2"/>
        <v>15043</v>
      </c>
      <c r="F12" s="42">
        <f t="shared" si="0"/>
        <v>0.74202140778375181</v>
      </c>
      <c r="G12" s="50">
        <f t="shared" si="3"/>
        <v>3.6160574820368607E-2</v>
      </c>
    </row>
    <row r="13" spans="1:7" x14ac:dyDescent="0.25">
      <c r="A13">
        <v>11</v>
      </c>
      <c r="B13" s="14" t="s">
        <v>14</v>
      </c>
      <c r="C13" s="49">
        <v>2555</v>
      </c>
      <c r="D13" s="45">
        <f t="shared" si="1"/>
        <v>0.91666666666666663</v>
      </c>
      <c r="E13" s="46">
        <f t="shared" si="2"/>
        <v>17598</v>
      </c>
      <c r="F13" s="42">
        <f t="shared" si="0"/>
        <v>0.86805110245153649</v>
      </c>
      <c r="G13" s="50">
        <f t="shared" si="3"/>
        <v>4.3189628241174671E-2</v>
      </c>
    </row>
    <row r="14" spans="1:7" x14ac:dyDescent="0.25">
      <c r="A14">
        <v>12</v>
      </c>
      <c r="B14" s="17" t="s">
        <v>10</v>
      </c>
      <c r="C14" s="48">
        <v>2675</v>
      </c>
      <c r="D14" s="58">
        <f t="shared" si="1"/>
        <v>1</v>
      </c>
      <c r="E14" s="59">
        <f t="shared" si="2"/>
        <v>20273</v>
      </c>
      <c r="F14" s="57">
        <f t="shared" si="0"/>
        <v>1</v>
      </c>
      <c r="G14" s="60">
        <f t="shared" si="3"/>
        <v>4.8615564215130136E-2</v>
      </c>
    </row>
    <row r="15" spans="1:7" x14ac:dyDescent="0.25">
      <c r="C15" s="56">
        <f>SUM(C3:C14)</f>
        <v>20273</v>
      </c>
      <c r="D15" s="45">
        <v>0</v>
      </c>
      <c r="F15" s="43">
        <v>0</v>
      </c>
      <c r="G15" s="50">
        <f>SUM(G3:G14)</f>
        <v>0.24884082276920036</v>
      </c>
    </row>
    <row r="16" spans="1:7" x14ac:dyDescent="0.25">
      <c r="G16" s="50">
        <f>ROUND(G15,3)</f>
        <v>0.249</v>
      </c>
    </row>
    <row r="17" spans="1:7" x14ac:dyDescent="0.25">
      <c r="A17">
        <v>0</v>
      </c>
      <c r="B17">
        <v>0</v>
      </c>
      <c r="D17" t="s">
        <v>63</v>
      </c>
      <c r="G17">
        <f>G16*100</f>
        <v>24.9</v>
      </c>
    </row>
    <row r="18" spans="1:7" x14ac:dyDescent="0.25">
      <c r="A18">
        <v>1</v>
      </c>
      <c r="B18">
        <v>1</v>
      </c>
      <c r="D18" s="26" t="s">
        <v>62</v>
      </c>
      <c r="E18" s="26"/>
      <c r="F18" s="26"/>
      <c r="G18" t="str">
        <f>CONCATENATE(G17, "%")</f>
        <v>24.9%</v>
      </c>
    </row>
    <row r="19" spans="1:7" x14ac:dyDescent="0.25">
      <c r="A19" t="str">
        <f>CONCATENATE(D17," - ",D18)</f>
        <v>Словения - площи на регионите</v>
      </c>
    </row>
    <row r="20" spans="1:7" x14ac:dyDescent="0.25">
      <c r="A20" t="str">
        <f>CONCATENATE(A19," - Gini = ",G18)</f>
        <v>Словения - площи на регионите - Gini = 24.9%</v>
      </c>
    </row>
  </sheetData>
  <hyperlinks>
    <hyperlink ref="B3" r:id="rId1" tooltip="Засавски регион (Словения)" display="https://bg.wikipedia.org/wiki/%D0%97%D0%B0%D1%81%D0%B0%D0%B2%D1%81%D0%BA%D0%B8_%D1%80%D0%B5%D0%B3%D0%B8%D0%BE%D0%BD_(%D0%A1%D0%BB%D0%BE%D0%B2%D0%B5%D0%BD%D0%B8%D1%8F)"/>
    <hyperlink ref="B4" r:id="rId2" tooltip="Споднепосавски регион (Словения)" display="https://bg.wikipedia.org/wiki/%D0%A1%D0%BF%D0%BE%D0%B4%D0%BD%D0%B5%D0%BF%D0%BE%D1%81%D0%B0%D0%B2%D1%81%D0%BA%D0%B8_%D1%80%D0%B5%D0%B3%D0%B8%D0%BE%D0%BD_(%D0%A1%D0%BB%D0%BE%D0%B2%D0%B5%D0%BD%D0%B8%D1%8F)"/>
    <hyperlink ref="B5" r:id="rId3" display="https://bg.wikipedia.org/wiki/%D0%9A%D0%BE%D1%80%D0%BE%D1%88%D0%BA%D0%B8_%D1%80%D0%B5%D0%B3%D0%B8%D0%BE%D0%BD"/>
    <hyperlink ref="B6" r:id="rId4" tooltip="Обално-крашки регион (Словения)" display="https://bg.wikipedia.org/wiki/%D0%9E%D0%B1%D0%B0%D0%BB%D0%BD%D0%BE-%D0%BA%D1%80%D0%B0%D1%88%D0%BA%D0%B8_%D1%80%D0%B5%D0%B3%D0%B8%D0%BE%D0%BD_(%D0%A1%D0%BB%D0%BE%D0%B2%D0%B5%D0%BD%D0%B8%D1%8F)"/>
    <hyperlink ref="B7" r:id="rId5" display="https://bg.wikipedia.org/wiki/%D0%9F%D0%BE%D0%BC%D1%83%D1%80%D1%81%D0%BA%D0%B8_%D1%80%D0%B5%D0%B3%D0%B8%D0%BE%D0%BD_(%D0%A1%D0%BB%D0%BE%D0%B2%D0%B5%D0%BD%D0%B8%D1%8F)"/>
    <hyperlink ref="B8" r:id="rId6" display="https://bg.wikipedia.org/wiki/%D0%9D%D0%BE%D1%82%D1%80%D0%B0%D0%BD%D1%81%D0%BA%D0%BE-%D0%BA%D1%80%D0%B0%D1%88%D0%BA%D0%B8_%D1%80%D0%B5%D0%B3%D0%B8%D0%BE%D0%BD_(%D0%A1%D0%BB%D0%BE%D0%B2%D0%B5%D0%BD%D0%B8%D1%8F)"/>
    <hyperlink ref="B9" r:id="rId7" tooltip="Горенски регион (Словения)" display="https://bg.wikipedia.org/wiki/%D0%93%D0%BE%D1%80%D0%B5%D0%BD%D1%81%D0%BA%D0%B8_%D1%80%D0%B5%D0%B3%D0%B8%D0%BE%D0%BD_(%D0%A1%D0%BB%D0%BE%D0%B2%D0%B5%D0%BD%D0%B8%D1%8F)"/>
    <hyperlink ref="B10" r:id="rId8" display="https://bg.wikipedia.org/wiki/%D0%9F%D0%BE%D0%B4%D1%80%D0%B0%D0%B2%D1%81%D0%BA%D0%B8_%D1%80%D0%B5%D0%B3%D0%B8%D0%BE%D0%BD_(%D0%A1%D0%BB%D0%BE%D0%B2%D0%B5%D0%BD%D0%B8%D1%8F)"/>
    <hyperlink ref="B11" r:id="rId9" tooltip="Гориция (Словения)" display="https://bg.wikipedia.org/wiki/%D0%93%D0%BE%D1%80%D0%B8%D1%86%D0%B8%D1%8F_(%D0%A1%D0%BB%D0%BE%D0%B2%D0%B5%D0%BD%D0%B8%D1%8F)"/>
    <hyperlink ref="B12" r:id="rId10" tooltip="Савински регион (Словения)" display="https://bg.wikipedia.org/wiki/%D0%A1%D0%B0%D0%B2%D0%B8%D0%BD%D1%81%D0%BA%D0%B8_%D1%80%D0%B5%D0%B3%D0%B8%D0%BE%D0%BD_(%D0%A1%D0%BB%D0%BE%D0%B2%D0%B5%D0%BD%D0%B8%D1%8F)"/>
    <hyperlink ref="B13" r:id="rId11" display="https://bg.wikipedia.org/wiki/%D0%A1%D1%80%D0%B5%D0%B4%D0%BD%D0%B0_%D0%A1%D0%BB%D0%BE%D0%B2%D0%B5%D0%BD%D0%B8%D1%8F"/>
    <hyperlink ref="B14" r:id="rId12" display="https://bg.wikipedia.org/wiki/%D0%AE%D0%B3%D0%BE%D0%B8%D0%B7%D1%82%D0%BE%D1%87%D0%BD%D0%B0_%D0%A1%D0%BB%D0%BE%D0%B2%D0%B5%D0%BD%D0%B8%D1%8F"/>
  </hyperlinks>
  <pageMargins left="0.7" right="0.7" top="0.75" bottom="0.75" header="0.3" footer="0.3"/>
  <drawing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0"/>
  <dimension ref="A2:G23"/>
  <sheetViews>
    <sheetView workbookViewId="0">
      <selection activeCell="D23" sqref="D23"/>
    </sheetView>
  </sheetViews>
  <sheetFormatPr defaultRowHeight="15" x14ac:dyDescent="0.25"/>
  <cols>
    <col min="2" max="2" width="23.28515625" customWidth="1"/>
    <col min="3" max="3" width="11.85546875" customWidth="1"/>
  </cols>
  <sheetData>
    <row r="2" spans="1:7" x14ac:dyDescent="0.25">
      <c r="B2" s="73" t="s">
        <v>2</v>
      </c>
      <c r="C2" s="71" t="s">
        <v>5</v>
      </c>
      <c r="D2" s="72">
        <v>0</v>
      </c>
      <c r="E2" s="72">
        <v>0</v>
      </c>
      <c r="F2" s="74">
        <f>E2/$E$14</f>
        <v>0</v>
      </c>
      <c r="G2" s="72"/>
    </row>
    <row r="3" spans="1:7" x14ac:dyDescent="0.25">
      <c r="A3">
        <v>1</v>
      </c>
      <c r="B3" s="19" t="s">
        <v>19</v>
      </c>
      <c r="C3" s="51">
        <v>41744</v>
      </c>
      <c r="D3" s="45">
        <f>A3/$A$14</f>
        <v>8.3333333333333329E-2</v>
      </c>
      <c r="E3" s="46">
        <f>$C3+$E2</f>
        <v>41744</v>
      </c>
      <c r="F3" s="42">
        <f t="shared" ref="F3:F14" si="0">E3/$E$14</f>
        <v>2.0316258896028585E-2</v>
      </c>
      <c r="G3" s="50">
        <f>D2*F3-D3*F2</f>
        <v>0</v>
      </c>
    </row>
    <row r="4" spans="1:7" x14ac:dyDescent="0.25">
      <c r="A4">
        <v>2</v>
      </c>
      <c r="B4" s="21" t="s">
        <v>12</v>
      </c>
      <c r="C4" s="52">
        <v>51032</v>
      </c>
      <c r="D4" s="45">
        <f t="shared" ref="D4:D14" si="1">A4/$A$14</f>
        <v>0.16666666666666666</v>
      </c>
      <c r="E4" s="46">
        <f t="shared" ref="E4:E14" si="2">$C4+$E3</f>
        <v>92776</v>
      </c>
      <c r="F4" s="42">
        <f t="shared" si="0"/>
        <v>4.5152865928946628E-2</v>
      </c>
      <c r="G4" s="50">
        <f>D3*F4-D4*F3</f>
        <v>3.766956780741214E-4</v>
      </c>
    </row>
    <row r="5" spans="1:7" x14ac:dyDescent="0.25">
      <c r="A5">
        <v>3</v>
      </c>
      <c r="B5" s="17" t="s">
        <v>18</v>
      </c>
      <c r="C5" s="53">
        <v>69826</v>
      </c>
      <c r="D5" s="58">
        <f t="shared" si="1"/>
        <v>0.25</v>
      </c>
      <c r="E5" s="59">
        <f t="shared" si="2"/>
        <v>162602</v>
      </c>
      <c r="F5" s="57">
        <f t="shared" si="0"/>
        <v>7.9136266984765238E-2</v>
      </c>
      <c r="G5" s="60">
        <f t="shared" ref="G5:G14" si="3">D4*F5-D5*F4</f>
        <v>1.9011613485575493E-3</v>
      </c>
    </row>
    <row r="6" spans="1:7" x14ac:dyDescent="0.25">
      <c r="A6">
        <v>4</v>
      </c>
      <c r="B6" s="21" t="s">
        <v>11</v>
      </c>
      <c r="C6" s="52">
        <v>70550</v>
      </c>
      <c r="D6" s="45">
        <f t="shared" si="1"/>
        <v>0.33333333333333331</v>
      </c>
      <c r="E6" s="46">
        <f t="shared" si="2"/>
        <v>233152</v>
      </c>
      <c r="F6" s="42">
        <f t="shared" si="0"/>
        <v>0.11347202937252915</v>
      </c>
      <c r="G6" s="50">
        <f t="shared" si="3"/>
        <v>1.9892516815438743E-3</v>
      </c>
    </row>
    <row r="7" spans="1:7" x14ac:dyDescent="0.25">
      <c r="A7">
        <v>5</v>
      </c>
      <c r="B7" s="21" t="s">
        <v>13</v>
      </c>
      <c r="C7" s="54">
        <v>106000</v>
      </c>
      <c r="D7" s="45">
        <f t="shared" si="1"/>
        <v>0.41666666666666669</v>
      </c>
      <c r="E7" s="46">
        <f t="shared" si="2"/>
        <v>339152</v>
      </c>
      <c r="F7" s="42">
        <f t="shared" si="0"/>
        <v>0.16506084316562589</v>
      </c>
      <c r="G7" s="50">
        <f t="shared" si="3"/>
        <v>7.7402688166548148E-3</v>
      </c>
    </row>
    <row r="8" spans="1:7" x14ac:dyDescent="0.25">
      <c r="A8">
        <v>6</v>
      </c>
      <c r="B8" s="17" t="s">
        <v>16</v>
      </c>
      <c r="C8" s="53">
        <v>114776</v>
      </c>
      <c r="D8" s="58">
        <f t="shared" si="1"/>
        <v>0.5</v>
      </c>
      <c r="E8" s="59">
        <f t="shared" si="2"/>
        <v>453928</v>
      </c>
      <c r="F8" s="57">
        <f t="shared" si="0"/>
        <v>0.22092082139125296</v>
      </c>
      <c r="G8" s="60">
        <f t="shared" si="3"/>
        <v>9.5199206635424583E-3</v>
      </c>
    </row>
    <row r="9" spans="1:7" x14ac:dyDescent="0.25">
      <c r="A9">
        <v>7</v>
      </c>
      <c r="B9" s="16" t="s">
        <v>9</v>
      </c>
      <c r="C9" s="52">
        <v>119622</v>
      </c>
      <c r="D9" s="45">
        <f t="shared" si="1"/>
        <v>0.58333333333333337</v>
      </c>
      <c r="E9" s="46">
        <f t="shared" si="2"/>
        <v>573550</v>
      </c>
      <c r="F9" s="42">
        <f t="shared" si="0"/>
        <v>0.27913928444368519</v>
      </c>
      <c r="G9" s="50">
        <f t="shared" si="3"/>
        <v>1.0699163076945017E-2</v>
      </c>
    </row>
    <row r="10" spans="1:7" x14ac:dyDescent="0.25">
      <c r="A10">
        <v>8</v>
      </c>
      <c r="B10" s="21" t="s">
        <v>10</v>
      </c>
      <c r="C10" s="54">
        <v>142819</v>
      </c>
      <c r="D10" s="45">
        <f t="shared" si="1"/>
        <v>0.66666666666666663</v>
      </c>
      <c r="E10" s="46">
        <f t="shared" si="2"/>
        <v>716369</v>
      </c>
      <c r="F10" s="42">
        <f t="shared" si="0"/>
        <v>0.34864742403912186</v>
      </c>
      <c r="G10" s="50">
        <f t="shared" si="3"/>
        <v>1.7284807727030976E-2</v>
      </c>
    </row>
    <row r="11" spans="1:7" x14ac:dyDescent="0.25">
      <c r="A11">
        <v>9</v>
      </c>
      <c r="B11" s="17" t="s">
        <v>8</v>
      </c>
      <c r="C11" s="53">
        <v>198342</v>
      </c>
      <c r="D11" s="58">
        <f t="shared" si="1"/>
        <v>0.75</v>
      </c>
      <c r="E11" s="59">
        <f t="shared" si="2"/>
        <v>914711</v>
      </c>
      <c r="F11" s="57">
        <f t="shared" si="0"/>
        <v>0.44517788163676708</v>
      </c>
      <c r="G11" s="60">
        <f t="shared" si="3"/>
        <v>3.5299686395169949E-2</v>
      </c>
    </row>
    <row r="12" spans="1:7" x14ac:dyDescent="0.25">
      <c r="A12">
        <v>10</v>
      </c>
      <c r="B12" s="16" t="s">
        <v>17</v>
      </c>
      <c r="C12" s="52">
        <v>260317</v>
      </c>
      <c r="D12" s="45">
        <f t="shared" si="1"/>
        <v>0.83333333333333337</v>
      </c>
      <c r="E12" s="46">
        <f t="shared" si="2"/>
        <v>1175028</v>
      </c>
      <c r="F12" s="42">
        <f t="shared" si="0"/>
        <v>0.57187076126108372</v>
      </c>
      <c r="G12" s="50">
        <f t="shared" si="3"/>
        <v>5.7921502915173562E-2</v>
      </c>
    </row>
    <row r="13" spans="1:7" x14ac:dyDescent="0.25">
      <c r="A13">
        <v>11</v>
      </c>
      <c r="B13" s="14" t="s">
        <v>15</v>
      </c>
      <c r="C13" s="52">
        <v>322058</v>
      </c>
      <c r="D13" s="45">
        <f t="shared" si="1"/>
        <v>0.91666666666666663</v>
      </c>
      <c r="E13" s="46">
        <f t="shared" si="2"/>
        <v>1497086</v>
      </c>
      <c r="F13" s="42">
        <f t="shared" si="0"/>
        <v>0.72861217817218882</v>
      </c>
      <c r="G13" s="50">
        <f t="shared" si="3"/>
        <v>8.2961950654164007E-2</v>
      </c>
    </row>
    <row r="14" spans="1:7" x14ac:dyDescent="0.25">
      <c r="A14">
        <v>12</v>
      </c>
      <c r="B14" s="17" t="s">
        <v>14</v>
      </c>
      <c r="C14" s="54">
        <v>557623</v>
      </c>
      <c r="D14" s="58">
        <f t="shared" si="1"/>
        <v>1</v>
      </c>
      <c r="E14" s="59">
        <f t="shared" si="2"/>
        <v>2054709</v>
      </c>
      <c r="F14" s="57">
        <f t="shared" si="0"/>
        <v>1</v>
      </c>
      <c r="G14" s="60">
        <f t="shared" si="3"/>
        <v>0.18805448849447781</v>
      </c>
    </row>
    <row r="15" spans="1:7" x14ac:dyDescent="0.25">
      <c r="B15" s="55"/>
      <c r="C15" s="56">
        <f>SUM(C3:C14)</f>
        <v>2054709</v>
      </c>
      <c r="D15" s="45">
        <v>0</v>
      </c>
      <c r="F15" s="43">
        <v>0</v>
      </c>
      <c r="G15" s="50">
        <f>SUM(G3:G14)</f>
        <v>0.41374889745133414</v>
      </c>
    </row>
    <row r="16" spans="1:7" x14ac:dyDescent="0.25">
      <c r="G16" s="50">
        <f>ROUND(G15,3)</f>
        <v>0.41399999999999998</v>
      </c>
    </row>
    <row r="17" spans="1:7" x14ac:dyDescent="0.25">
      <c r="A17">
        <v>0</v>
      </c>
      <c r="B17">
        <v>0</v>
      </c>
      <c r="D17" t="s">
        <v>63</v>
      </c>
      <c r="G17">
        <f>G16*100</f>
        <v>41.4</v>
      </c>
    </row>
    <row r="18" spans="1:7" x14ac:dyDescent="0.25">
      <c r="A18">
        <v>1</v>
      </c>
      <c r="B18">
        <v>1</v>
      </c>
      <c r="D18" s="26" t="s">
        <v>64</v>
      </c>
      <c r="E18" s="26"/>
      <c r="F18" s="26"/>
      <c r="G18" t="str">
        <f>CONCATENATE(G17, "%")</f>
        <v>41.4%</v>
      </c>
    </row>
    <row r="19" spans="1:7" x14ac:dyDescent="0.25">
      <c r="A19" t="str">
        <f>CONCATENATE(D17," - ",D18)</f>
        <v>Словения - население на регионите</v>
      </c>
    </row>
    <row r="20" spans="1:7" x14ac:dyDescent="0.25">
      <c r="A20" t="str">
        <f>CONCATENATE(A19," - Gini = ",G18)</f>
        <v>Словения - население на регионите - Gini = 41.4%</v>
      </c>
    </row>
    <row r="22" spans="1:7" x14ac:dyDescent="0.25">
      <c r="D22" s="30"/>
    </row>
    <row r="23" spans="1:7" x14ac:dyDescent="0.25">
      <c r="D23" s="30"/>
    </row>
  </sheetData>
  <hyperlinks>
    <hyperlink ref="B3" r:id="rId1" tooltip="Засавски регион (Словения)" display="https://bg.wikipedia.org/wiki/%D0%97%D0%B0%D1%81%D0%B0%D0%B2%D1%81%D0%BA%D0%B8_%D1%80%D0%B5%D0%B3%D0%B8%D0%BE%D0%BD_(%D0%A1%D0%BB%D0%BE%D0%B2%D0%B5%D0%BD%D0%B8%D1%8F)"/>
    <hyperlink ref="B12" r:id="rId2" tooltip="Савински регион (Словения)" display="https://bg.wikipedia.org/wiki/%D0%A1%D0%B0%D0%B2%D0%B8%D0%BD%D1%81%D0%BA%D0%B8_%D1%80%D0%B5%D0%B3%D0%B8%D0%BE%D0%BD_(%D0%A1%D0%BB%D0%BE%D0%B2%D0%B5%D0%BD%D0%B8%D1%8F)"/>
    <hyperlink ref="B4" r:id="rId3" display="https://bg.wikipedia.org/wiki/%D0%9D%D0%BE%D1%82%D1%80%D0%B0%D0%BD%D1%81%D0%BA%D0%BE-%D0%BA%D1%80%D0%B0%D1%88%D0%BA%D0%B8_%D1%80%D0%B5%D0%B3%D0%B8%D0%BE%D0%BD_(%D0%A1%D0%BB%D0%BE%D0%B2%D0%B5%D0%BD%D0%B8%D1%8F)"/>
    <hyperlink ref="B5" r:id="rId4" tooltip="Споднепосавски регион (Словения)" display="https://bg.wikipedia.org/wiki/%D0%A1%D0%BF%D0%BE%D0%B4%D0%BD%D0%B5%D0%BF%D0%BE%D1%81%D0%B0%D0%B2%D1%81%D0%BA%D0%B8_%D1%80%D0%B5%D0%B3%D0%B8%D0%BE%D0%BD_(%D0%A1%D0%BB%D0%BE%D0%B2%D0%B5%D0%BD%D0%B8%D1%8F)"/>
    <hyperlink ref="B6" r:id="rId5" display="https://bg.wikipedia.org/wiki/%D0%9A%D0%BE%D1%80%D0%BE%D1%88%D0%BA%D0%B8_%D1%80%D0%B5%D0%B3%D0%B8%D0%BE%D0%BD"/>
    <hyperlink ref="B7" r:id="rId6" tooltip="Обално-крашки регион (Словения)" display="https://bg.wikipedia.org/wiki/%D0%9E%D0%B1%D0%B0%D0%BB%D0%BD%D0%BE-%D0%BA%D1%80%D0%B0%D1%88%D0%BA%D0%B8_%D1%80%D0%B5%D0%B3%D0%B8%D0%BE%D0%BD_(%D0%A1%D0%BB%D0%BE%D0%B2%D0%B5%D0%BD%D0%B8%D1%8F)"/>
    <hyperlink ref="B8" r:id="rId7" display="https://bg.wikipedia.org/wiki/%D0%9F%D0%BE%D0%BC%D1%83%D1%80%D1%81%D0%BA%D0%B8_%D1%80%D0%B5%D0%B3%D0%B8%D0%BE%D0%BD_(%D0%A1%D0%BB%D0%BE%D0%B2%D0%B5%D0%BD%D0%B8%D1%8F)"/>
    <hyperlink ref="B9" r:id="rId8" tooltip="Гориция (Словения)" display="https://bg.wikipedia.org/wiki/%D0%93%D0%BE%D1%80%D0%B8%D1%86%D0%B8%D1%8F_(%D0%A1%D0%BB%D0%BE%D0%B2%D0%B5%D0%BD%D0%B8%D1%8F)"/>
    <hyperlink ref="B10" r:id="rId9" display="https://bg.wikipedia.org/wiki/%D0%AE%D0%B3%D0%BE%D0%B8%D0%B7%D1%82%D0%BE%D1%87%D0%BD%D0%B0_%D0%A1%D0%BB%D0%BE%D0%B2%D0%B5%D0%BD%D0%B8%D1%8F"/>
    <hyperlink ref="B11" r:id="rId10" tooltip="Горенски регион (Словения)" display="https://bg.wikipedia.org/wiki/%D0%93%D0%BE%D1%80%D0%B5%D0%BD%D1%81%D0%BA%D0%B8_%D1%80%D0%B5%D0%B3%D0%B8%D0%BE%D0%BD_(%D0%A1%D0%BB%D0%BE%D0%B2%D0%B5%D0%BD%D0%B8%D1%8F)"/>
    <hyperlink ref="B13" r:id="rId11" display="https://bg.wikipedia.org/wiki/%D0%9F%D0%BE%D0%B4%D1%80%D0%B0%D0%B2%D1%81%D0%BA%D0%B8_%D1%80%D0%B5%D0%B3%D0%B8%D0%BE%D0%BD_(%D0%A1%D0%BB%D0%BE%D0%B2%D0%B5%D0%BD%D0%B8%D1%8F)"/>
    <hyperlink ref="B14" r:id="rId12" display="https://bg.wikipedia.org/wiki/%D0%A1%D1%80%D0%B5%D0%B4%D0%BD%D0%B0_%D0%A1%D0%BB%D0%BE%D0%B2%D0%B5%D0%BD%D0%B8%D1%8F"/>
  </hyperlinks>
  <pageMargins left="0.7" right="0.7" top="0.75" bottom="0.75" header="0.3" footer="0.3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22</vt:i4>
      </vt:variant>
    </vt:vector>
  </HeadingPairs>
  <TitlesOfParts>
    <vt:vector size="22" baseType="lpstr"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Cases</vt:lpstr>
      <vt:lpstr>CasesF</vt:lpstr>
      <vt:lpstr>CasesM</vt:lpstr>
      <vt:lpstr>Deaths</vt:lpstr>
      <vt:lpstr>DeathsF</vt:lpstr>
      <vt:lpstr>DeathsM</vt:lpstr>
      <vt:lpstr>AllBox</vt:lpstr>
      <vt:lpstr>CBox</vt:lpstr>
      <vt:lpstr>DBox</vt:lpstr>
      <vt:lpstr>Developer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Ели Малинова</dc:creator>
  <cp:lastModifiedBy>Ели Малинова</cp:lastModifiedBy>
  <dcterms:created xsi:type="dcterms:W3CDTF">2020-05-17T19:15:38Z</dcterms:created>
  <dcterms:modified xsi:type="dcterms:W3CDTF">2020-05-27T20:15:45Z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6876460a-a1f2-4121-9809-aef6d0abc5a6</vt:lpwstr>
  </property>
</Properties>
</file>