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1" sheetId="1" r:id="rId1"/>
  </sheets>
  <calcPr calcId="145621"/>
</workbook>
</file>

<file path=xl/calcChain.xml><?xml version="1.0" encoding="utf-8"?>
<calcChain xmlns="http://schemas.openxmlformats.org/spreadsheetml/2006/main">
  <c r="N38" i="1" l="1"/>
  <c r="B38" i="1" s="1"/>
  <c r="N37" i="1"/>
  <c r="M38" i="1"/>
  <c r="M37" i="1"/>
  <c r="L38" i="1"/>
  <c r="L37" i="1"/>
  <c r="K39" i="1"/>
  <c r="K38" i="1"/>
  <c r="K37" i="1"/>
  <c r="J41" i="1"/>
  <c r="J39" i="1"/>
  <c r="J38" i="1"/>
  <c r="J37" i="1"/>
  <c r="I41" i="1"/>
  <c r="I39" i="1" s="1"/>
  <c r="I38" i="1"/>
  <c r="G22" i="1"/>
  <c r="I37" i="1"/>
  <c r="H38" i="1"/>
  <c r="H37" i="1"/>
  <c r="I28" i="1" a="1"/>
  <c r="I28" i="1" s="1"/>
  <c r="L26" i="1"/>
  <c r="L25" i="1"/>
  <c r="L24" i="1"/>
  <c r="L23" i="1"/>
  <c r="L22" i="1"/>
  <c r="K26" i="1"/>
  <c r="B28" i="1" s="1"/>
  <c r="K25" i="1"/>
  <c r="B27" i="1" s="1"/>
  <c r="K24" i="1"/>
  <c r="B26" i="1" s="1"/>
  <c r="K23" i="1"/>
  <c r="K22" i="1"/>
  <c r="B24" i="1" s="1"/>
  <c r="J26" i="1"/>
  <c r="J25" i="1"/>
  <c r="J24" i="1"/>
  <c r="J23" i="1"/>
  <c r="J22" i="1"/>
  <c r="I26" i="1"/>
  <c r="I25" i="1"/>
  <c r="I24" i="1"/>
  <c r="I23" i="1"/>
  <c r="I22" i="1"/>
  <c r="H32" i="1"/>
  <c r="H31" i="1"/>
  <c r="H30" i="1"/>
  <c r="H29" i="1"/>
  <c r="H28" i="1"/>
  <c r="H26" i="1"/>
  <c r="H25" i="1"/>
  <c r="H24" i="1"/>
  <c r="H23" i="1"/>
  <c r="H22" i="1"/>
  <c r="G35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C31" i="1"/>
  <c r="D31" i="1"/>
  <c r="E31" i="1"/>
  <c r="F31" i="1"/>
  <c r="B31" i="1"/>
  <c r="B25" i="1"/>
  <c r="B37" i="1" l="1"/>
  <c r="L32" i="1"/>
  <c r="J32" i="1"/>
  <c r="L31" i="1"/>
  <c r="J31" i="1"/>
  <c r="L30" i="1"/>
  <c r="J30" i="1"/>
  <c r="L29" i="1"/>
  <c r="J29" i="1"/>
  <c r="L28" i="1"/>
  <c r="J28" i="1"/>
  <c r="K32" i="1"/>
  <c r="I32" i="1"/>
  <c r="K31" i="1"/>
  <c r="I31" i="1"/>
  <c r="K30" i="1"/>
  <c r="I30" i="1"/>
  <c r="K29" i="1"/>
  <c r="I29" i="1"/>
  <c r="K28" i="1"/>
  <c r="C28" i="1"/>
  <c r="C22" i="1"/>
  <c r="D22" i="1"/>
  <c r="E22" i="1"/>
  <c r="F22" i="1"/>
  <c r="B22" i="1"/>
  <c r="B20" i="1"/>
  <c r="C19" i="1"/>
  <c r="F17" i="1"/>
  <c r="E17" i="1"/>
  <c r="D17" i="1"/>
  <c r="C17" i="1"/>
  <c r="B17" i="1"/>
  <c r="F16" i="1"/>
  <c r="E16" i="1"/>
  <c r="D16" i="1"/>
  <c r="C16" i="1"/>
  <c r="B16" i="1"/>
  <c r="F15" i="1"/>
  <c r="E15" i="1"/>
  <c r="D15" i="1"/>
  <c r="C15" i="1"/>
  <c r="B15" i="1"/>
  <c r="F14" i="1"/>
  <c r="E14" i="1"/>
  <c r="D14" i="1"/>
  <c r="C14" i="1"/>
  <c r="B14" i="1"/>
</calcChain>
</file>

<file path=xl/sharedStrings.xml><?xml version="1.0" encoding="utf-8"?>
<sst xmlns="http://schemas.openxmlformats.org/spreadsheetml/2006/main" count="79" uniqueCount="41">
  <si>
    <t>Михаела Малинова, 43А</t>
  </si>
  <si>
    <t>СС</t>
  </si>
  <si>
    <t>АСЛС</t>
  </si>
  <si>
    <t>САА</t>
  </si>
  <si>
    <t>ПЕ</t>
  </si>
  <si>
    <t>КМ</t>
  </si>
  <si>
    <t>Техн</t>
  </si>
  <si>
    <t>МГ</t>
  </si>
  <si>
    <t>ЕГ</t>
  </si>
  <si>
    <t>МУ</t>
  </si>
  <si>
    <t>СУ</t>
  </si>
  <si>
    <t>Техникум (Мехамо, електро, строителен и др.)</t>
  </si>
  <si>
    <t>Математическа гимназия</t>
  </si>
  <si>
    <t>Езикова гимназия</t>
  </si>
  <si>
    <t>Музикално училище</t>
  </si>
  <si>
    <t>Спортно училище</t>
  </si>
  <si>
    <t>Студентите от специалност КСТ са разделени на групи: завършили различни училища</t>
  </si>
  <si>
    <t>Да се провери със сигурност 95%, дали завършеното средно образование и изучаваните дисциплини влияят на средния успех, ако данните са следните:</t>
  </si>
  <si>
    <t>Count</t>
  </si>
  <si>
    <t>Sum</t>
  </si>
  <si>
    <t>Average</t>
  </si>
  <si>
    <t>Variance</t>
  </si>
  <si>
    <t>Alpha</t>
  </si>
  <si>
    <t>BigX=</t>
  </si>
  <si>
    <t>Дисциплини</t>
  </si>
  <si>
    <t>Групи</t>
  </si>
  <si>
    <t>Total</t>
  </si>
  <si>
    <t>Извод:</t>
  </si>
  <si>
    <t>Anova: Two-Factor Without Replication</t>
  </si>
  <si>
    <t>SUMMARY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</si>
  <si>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</si>
  <si>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</si>
  <si>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</si>
  <si>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</si>
  <si>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</si>
  <si>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</si>
  <si>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</si>
  <si>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</si>
  <si>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Error</t>
  </si>
  <si>
    <r>
      <t xml:space="preserve">Михаела Велинова Малинова - </t>
    </r>
    <r>
      <rPr>
        <sz val="11"/>
        <color rgb="FFFF0000"/>
        <rFont val="Calibri"/>
        <family val="2"/>
        <scheme val="minor"/>
      </rPr>
      <t>ДС, КА, ОС, ООП - 7, 8</t>
    </r>
    <r>
      <rPr>
        <sz val="11"/>
        <color theme="1"/>
        <rFont val="Calibri"/>
        <family val="2"/>
        <scheme val="minor"/>
      </rPr>
      <t xml:space="preserve"> </t>
    </r>
  </si>
  <si>
    <t>С променящи се стойности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</si>
</sst>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70" formatCode="0.00000"/>
    <numFmt numFmtId="171" formatCode="0.0000000"/>
    <numFmt numFmtId="172" formatCode="0.0000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1"/>
    <xf numFmtId="0" fontId="5" fillId="0" borderId="0" xfId="1" applyFont="1"/>
    <xf numFmtId="0" fontId="4" fillId="0" borderId="0" xfId="1" applyAlignment="1">
      <alignment horizontal="left"/>
    </xf>
    <xf numFmtId="0" fontId="5" fillId="0" borderId="0" xfId="0" applyFont="1"/>
    <xf numFmtId="2" fontId="0" fillId="0" borderId="0" xfId="0" applyNumberFormat="1"/>
    <xf numFmtId="164" fontId="0" fillId="0" borderId="0" xfId="0" applyNumberFormat="1"/>
    <xf numFmtId="170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0" xfId="0" applyFont="1"/>
    <xf numFmtId="0" fontId="2" fillId="0" borderId="0" xfId="0" applyFont="1"/>
    <xf numFmtId="171" fontId="0" fillId="0" borderId="0" xfId="0" applyNumberFormat="1"/>
    <xf numFmtId="172" fontId="0" fillId="0" borderId="0" xfId="0" applyNumberFormat="1"/>
    <xf numFmtId="0" fontId="4" fillId="0" borderId="4" xfId="1" applyBorder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2" fontId="4" fillId="0" borderId="0" xfId="1" applyNumberFormat="1" applyBorder="1"/>
    <xf numFmtId="2" fontId="4" fillId="0" borderId="8" xfId="1" applyNumberFormat="1" applyBorder="1"/>
    <xf numFmtId="0" fontId="2" fillId="0" borderId="9" xfId="1" applyFont="1" applyBorder="1"/>
    <xf numFmtId="2" fontId="4" fillId="0" borderId="10" xfId="1" applyNumberFormat="1" applyBorder="1"/>
    <xf numFmtId="2" fontId="4" fillId="0" borderId="11" xfId="1" applyNumberFormat="1" applyBorder="1"/>
    <xf numFmtId="0" fontId="2" fillId="0" borderId="3" xfId="0" applyFont="1" applyBorder="1"/>
    <xf numFmtId="0" fontId="1" fillId="0" borderId="0" xfId="0" applyFont="1"/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1" fontId="0" fillId="0" borderId="0" xfId="0" applyNumberFormat="1" applyFill="1" applyBorder="1" applyAlignment="1"/>
    <xf numFmtId="170" fontId="2" fillId="0" borderId="3" xfId="0" applyNumberFormat="1" applyFont="1" applyBorder="1"/>
  </cellXfs>
  <cellStyles count="2">
    <cellStyle name="Нормален" xfId="0" builtinId="0"/>
    <cellStyle name="Нормален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Views>
    <sheetView tabSelected="1" workbookViewId="0">
      <selection activeCell="I14" sqref="I14"/>
    </sheetView>
  </sheetViews>
  <sheetFormatPr defaultRowHeight="15" x14ac:dyDescent="0.25"/>
  <cols>
    <col min="1" max="1" width="12.42578125" customWidth="1"/>
    <col min="2" max="2" width="9.5703125" bestFit="1" customWidth="1"/>
    <col min="7" max="7" width="8.7109375" customWidth="1"/>
    <col min="8" max="8" width="17.85546875" customWidth="1"/>
    <col min="13" max="13" width="9.42578125" customWidth="1"/>
    <col min="16" max="16" width="17.5703125" customWidth="1"/>
  </cols>
  <sheetData>
    <row r="1" spans="1:16" ht="15.75" x14ac:dyDescent="0.25">
      <c r="D1" s="1" t="s">
        <v>0</v>
      </c>
      <c r="E1" s="1"/>
      <c r="F1" s="1"/>
    </row>
    <row r="2" spans="1:16" ht="15.75" x14ac:dyDescent="0.25">
      <c r="D2" s="2"/>
      <c r="E2" s="2"/>
      <c r="F2" s="2"/>
    </row>
    <row r="3" spans="1:16" x14ac:dyDescent="0.25">
      <c r="A3" s="6" t="s">
        <v>16</v>
      </c>
      <c r="B3" s="6"/>
      <c r="C3" s="6"/>
      <c r="D3" s="6"/>
      <c r="E3" s="6"/>
      <c r="F3" s="6"/>
      <c r="G3" s="6"/>
      <c r="H3" s="6"/>
      <c r="I3" s="6"/>
      <c r="J3" s="4"/>
      <c r="K3" s="4"/>
      <c r="L3" s="4"/>
      <c r="M3" s="4"/>
      <c r="N3" s="4"/>
      <c r="O3" s="4"/>
      <c r="P3" s="4"/>
    </row>
    <row r="4" spans="1:16" x14ac:dyDescent="0.25">
      <c r="A4" s="6" t="s">
        <v>17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x14ac:dyDescent="0.25">
      <c r="A5" s="18"/>
      <c r="B5" s="19" t="s">
        <v>1</v>
      </c>
      <c r="C5" s="19" t="s">
        <v>2</v>
      </c>
      <c r="D5" s="19" t="s">
        <v>3</v>
      </c>
      <c r="E5" s="19" t="s">
        <v>4</v>
      </c>
      <c r="F5" s="20" t="s">
        <v>5</v>
      </c>
    </row>
    <row r="6" spans="1:16" x14ac:dyDescent="0.25">
      <c r="A6" s="21" t="s">
        <v>6</v>
      </c>
      <c r="B6" s="22">
        <v>4.54</v>
      </c>
      <c r="C6" s="22">
        <v>4</v>
      </c>
      <c r="D6" s="22">
        <v>5.98</v>
      </c>
      <c r="E6" s="22">
        <v>5.05</v>
      </c>
      <c r="F6" s="23">
        <v>5.15</v>
      </c>
      <c r="H6" s="5" t="s">
        <v>6</v>
      </c>
      <c r="I6" s="5" t="s">
        <v>11</v>
      </c>
      <c r="J6" s="7"/>
      <c r="K6" s="7"/>
      <c r="L6" s="7"/>
      <c r="M6" s="7"/>
    </row>
    <row r="7" spans="1:16" x14ac:dyDescent="0.25">
      <c r="A7" s="21" t="s">
        <v>7</v>
      </c>
      <c r="B7" s="22">
        <v>5.62</v>
      </c>
      <c r="C7" s="22">
        <v>4.71</v>
      </c>
      <c r="D7" s="22">
        <v>5.18</v>
      </c>
      <c r="E7" s="22">
        <v>5.66</v>
      </c>
      <c r="F7" s="23">
        <v>5.2</v>
      </c>
      <c r="H7" s="5" t="s">
        <v>7</v>
      </c>
      <c r="I7" s="5" t="s">
        <v>12</v>
      </c>
      <c r="J7" s="7"/>
      <c r="K7" s="7"/>
      <c r="L7" s="7"/>
      <c r="M7" s="7"/>
    </row>
    <row r="8" spans="1:16" x14ac:dyDescent="0.25">
      <c r="A8" s="21" t="s">
        <v>8</v>
      </c>
      <c r="B8" s="22">
        <v>4.4000000000000004</v>
      </c>
      <c r="C8" s="22">
        <v>5.53</v>
      </c>
      <c r="D8" s="22">
        <v>4.41</v>
      </c>
      <c r="E8" s="22">
        <v>5.64</v>
      </c>
      <c r="F8" s="23">
        <v>4.93</v>
      </c>
      <c r="H8" s="5" t="s">
        <v>8</v>
      </c>
      <c r="I8" s="5" t="s">
        <v>13</v>
      </c>
      <c r="J8" s="7"/>
      <c r="K8" s="7"/>
      <c r="L8" s="7"/>
      <c r="M8" s="7"/>
    </row>
    <row r="9" spans="1:16" x14ac:dyDescent="0.25">
      <c r="A9" s="21" t="s">
        <v>9</v>
      </c>
      <c r="B9" s="22">
        <v>4.28</v>
      </c>
      <c r="C9" s="22">
        <v>5.8</v>
      </c>
      <c r="D9" s="22">
        <v>4.5600000000000005</v>
      </c>
      <c r="E9" s="22">
        <v>5.13</v>
      </c>
      <c r="F9" s="23">
        <v>4.82</v>
      </c>
      <c r="H9" s="5" t="s">
        <v>9</v>
      </c>
      <c r="I9" s="5" t="s">
        <v>14</v>
      </c>
      <c r="J9" s="7"/>
      <c r="K9" s="7"/>
      <c r="L9" s="7"/>
      <c r="M9" s="7"/>
    </row>
    <row r="10" spans="1:16" x14ac:dyDescent="0.25">
      <c r="A10" s="24" t="s">
        <v>10</v>
      </c>
      <c r="B10" s="25">
        <v>5.26</v>
      </c>
      <c r="C10" s="25">
        <v>4.04</v>
      </c>
      <c r="D10" s="25">
        <v>4.38</v>
      </c>
      <c r="E10" s="25">
        <v>5.25</v>
      </c>
      <c r="F10" s="26">
        <v>5.04</v>
      </c>
      <c r="H10" s="5" t="s">
        <v>10</v>
      </c>
      <c r="I10" s="5" t="s">
        <v>15</v>
      </c>
      <c r="J10" s="7"/>
      <c r="K10" s="7"/>
      <c r="L10" s="7"/>
      <c r="M10" s="7"/>
    </row>
    <row r="12" spans="1:16" x14ac:dyDescent="0.25">
      <c r="A12" s="3" t="s">
        <v>39</v>
      </c>
      <c r="B12" s="3"/>
      <c r="C12" s="3"/>
      <c r="D12" s="3"/>
      <c r="E12" s="3"/>
    </row>
    <row r="14" spans="1:16" x14ac:dyDescent="0.25">
      <c r="A14" s="14" t="s">
        <v>18</v>
      </c>
      <c r="B14">
        <f>COUNT(B6:B10)</f>
        <v>5</v>
      </c>
      <c r="C14">
        <f>COUNT(C6:C10)</f>
        <v>5</v>
      </c>
      <c r="D14">
        <f>COUNT(D6:D10)</f>
        <v>5</v>
      </c>
      <c r="E14">
        <f>COUNT(E6:E10)</f>
        <v>5</v>
      </c>
      <c r="F14">
        <f>COUNT(F6:F10)</f>
        <v>5</v>
      </c>
    </row>
    <row r="15" spans="1:16" x14ac:dyDescent="0.25">
      <c r="A15" s="14" t="s">
        <v>19</v>
      </c>
      <c r="B15" s="8">
        <f>SUM(B6:B10)</f>
        <v>24.1</v>
      </c>
      <c r="C15" s="8">
        <f>SUM(C6:C10)</f>
        <v>24.080000000000002</v>
      </c>
      <c r="D15" s="8">
        <f>SUM(D6:D10)</f>
        <v>24.51</v>
      </c>
      <c r="E15" s="8">
        <f>SUM(E6:E10)</f>
        <v>26.73</v>
      </c>
      <c r="F15" s="8">
        <f>SUM(F6:F10)</f>
        <v>25.14</v>
      </c>
    </row>
    <row r="16" spans="1:16" x14ac:dyDescent="0.25">
      <c r="A16" s="14" t="s">
        <v>20</v>
      </c>
      <c r="B16" s="8">
        <f>AVERAGE(B6:B10)</f>
        <v>4.82</v>
      </c>
      <c r="C16" s="8">
        <f>AVERAGE(C6:C10)</f>
        <v>4.8160000000000007</v>
      </c>
      <c r="D16" s="8">
        <f>AVERAGE(D6:D10)</f>
        <v>4.9020000000000001</v>
      </c>
      <c r="E16" s="8">
        <f>AVERAGE(E6:E10)</f>
        <v>5.3460000000000001</v>
      </c>
      <c r="F16" s="8">
        <f>AVERAGE(F6:F10)</f>
        <v>5.0280000000000005</v>
      </c>
    </row>
    <row r="17" spans="1:20" x14ac:dyDescent="0.25">
      <c r="A17" s="14" t="s">
        <v>21</v>
      </c>
      <c r="B17" s="9">
        <f>_xlfn.VAR.S(B6:B10)</f>
        <v>0.34499999999999531</v>
      </c>
      <c r="C17" s="9">
        <f>_xlfn.VAR.S(C6:C10)</f>
        <v>0.68932999999999467</v>
      </c>
      <c r="D17" s="9">
        <f>_xlfn.VAR.S(D6:D10)</f>
        <v>0.46771999999999281</v>
      </c>
      <c r="E17" s="9">
        <f>_xlfn.VAR.S(E6:E10)</f>
        <v>8.2130000000000009E-2</v>
      </c>
      <c r="F17" s="9">
        <f>_xlfn.VAR.S(F6:F10)</f>
        <v>2.437000000000002E-2</v>
      </c>
    </row>
    <row r="18" spans="1:20" x14ac:dyDescent="0.25">
      <c r="A18" s="15"/>
      <c r="H18" s="28" t="s">
        <v>40</v>
      </c>
    </row>
    <row r="19" spans="1:20" x14ac:dyDescent="0.25">
      <c r="A19" s="14" t="s">
        <v>22</v>
      </c>
      <c r="B19">
        <v>0.05</v>
      </c>
      <c r="C19">
        <f>1-B19</f>
        <v>0.95</v>
      </c>
      <c r="H19" t="s">
        <v>28</v>
      </c>
      <c r="P19" t="s">
        <v>28</v>
      </c>
    </row>
    <row r="20" spans="1:20" ht="15.75" thickBot="1" x14ac:dyDescent="0.3">
      <c r="A20" s="14" t="s">
        <v>23</v>
      </c>
      <c r="B20" s="9">
        <f>AVERAGE(B6:F10)</f>
        <v>4.9824000000000011</v>
      </c>
    </row>
    <row r="21" spans="1:20" x14ac:dyDescent="0.25">
      <c r="A21" s="15"/>
      <c r="H21" s="13" t="s">
        <v>29</v>
      </c>
      <c r="I21" s="13" t="s">
        <v>18</v>
      </c>
      <c r="J21" s="13" t="s">
        <v>19</v>
      </c>
      <c r="K21" s="13" t="s">
        <v>20</v>
      </c>
      <c r="L21" s="13" t="s">
        <v>21</v>
      </c>
      <c r="P21" s="13" t="s">
        <v>29</v>
      </c>
      <c r="Q21" s="13" t="s">
        <v>18</v>
      </c>
      <c r="R21" s="13" t="s">
        <v>19</v>
      </c>
      <c r="S21" s="13" t="s">
        <v>20</v>
      </c>
      <c r="T21" s="13" t="s">
        <v>21</v>
      </c>
    </row>
    <row r="22" spans="1:20" x14ac:dyDescent="0.25">
      <c r="A22" s="14" t="s">
        <v>24</v>
      </c>
      <c r="B22" s="10">
        <f>(B16-$B$20)^2</f>
        <v>2.6373760000000249E-2</v>
      </c>
      <c r="C22" s="10">
        <f t="shared" ref="C22:F22" si="0">(C16-$B$20)^2</f>
        <v>2.768896000000011E-2</v>
      </c>
      <c r="D22" s="10">
        <f t="shared" si="0"/>
        <v>6.4641600000001475E-3</v>
      </c>
      <c r="E22" s="10">
        <f t="shared" si="0"/>
        <v>0.13220495999999929</v>
      </c>
      <c r="F22" s="10">
        <f t="shared" si="0"/>
        <v>2.0793599999999468E-3</v>
      </c>
      <c r="G22" s="34">
        <f>SUMPRODUCT(B22:F22,B14:F14)</f>
        <v>0.97405599999999881</v>
      </c>
      <c r="H22" s="11" t="str">
        <f>A6</f>
        <v>Техн</v>
      </c>
      <c r="I22" s="11">
        <f>COUNT(B6:F6)</f>
        <v>5</v>
      </c>
      <c r="J22" s="29">
        <f>SUM(B6:F6)</f>
        <v>24.72</v>
      </c>
      <c r="K22" s="29">
        <f>AVERAGE(B6:F6)</f>
        <v>4.944</v>
      </c>
      <c r="L22" s="31">
        <f>_xlfn.VAR.S(B6:F6)</f>
        <v>0.54533000000000342</v>
      </c>
      <c r="P22" s="11" t="s">
        <v>6</v>
      </c>
      <c r="Q22" s="11">
        <v>5</v>
      </c>
      <c r="R22" s="11">
        <v>24.72</v>
      </c>
      <c r="S22" s="29">
        <v>4.944</v>
      </c>
      <c r="T22" s="31">
        <v>0.54533000000000342</v>
      </c>
    </row>
    <row r="23" spans="1:20" x14ac:dyDescent="0.25">
      <c r="A23" s="15"/>
      <c r="H23" s="11" t="str">
        <f>A7</f>
        <v>МГ</v>
      </c>
      <c r="I23" s="11">
        <f>COUNT(B7:F7)</f>
        <v>5</v>
      </c>
      <c r="J23" s="29">
        <f>SUM(B7:F7)</f>
        <v>26.37</v>
      </c>
      <c r="K23" s="29">
        <f>AVERAGE(B7:F7)</f>
        <v>5.274</v>
      </c>
      <c r="L23" s="31">
        <f>_xlfn.VAR.S(B7:F7)</f>
        <v>0.15028000000000005</v>
      </c>
      <c r="P23" s="11" t="s">
        <v>7</v>
      </c>
      <c r="Q23" s="11">
        <v>5</v>
      </c>
      <c r="R23" s="11">
        <v>26.37</v>
      </c>
      <c r="S23" s="29">
        <v>5.274</v>
      </c>
      <c r="T23" s="31">
        <v>0.15028000000000005</v>
      </c>
    </row>
    <row r="24" spans="1:20" x14ac:dyDescent="0.25">
      <c r="A24" s="14" t="s">
        <v>25</v>
      </c>
      <c r="B24" s="17">
        <f>(K22-$B$20)^2</f>
        <v>1.4745600000000845E-3</v>
      </c>
      <c r="H24" s="11" t="str">
        <f>A8</f>
        <v>ЕГ</v>
      </c>
      <c r="I24" s="11">
        <f>COUNT(B8:F8)</f>
        <v>5</v>
      </c>
      <c r="J24" s="29">
        <f>SUM(B8:F8)</f>
        <v>24.91</v>
      </c>
      <c r="K24" s="29">
        <f>AVERAGE(B8:F8)</f>
        <v>4.9820000000000002</v>
      </c>
      <c r="L24" s="31">
        <f>_xlfn.VAR.S(B8:F8)</f>
        <v>0.35047000000000139</v>
      </c>
      <c r="P24" s="11" t="s">
        <v>8</v>
      </c>
      <c r="Q24" s="11">
        <v>5</v>
      </c>
      <c r="R24" s="11">
        <v>24.91</v>
      </c>
      <c r="S24" s="29">
        <v>4.9820000000000002</v>
      </c>
      <c r="T24" s="31">
        <v>0.35047000000000139</v>
      </c>
    </row>
    <row r="25" spans="1:20" x14ac:dyDescent="0.25">
      <c r="A25" s="15"/>
      <c r="B25" s="17">
        <f t="shared" ref="B25:B28" si="1">(K23-$B$20)^2</f>
        <v>8.5030559999999394E-2</v>
      </c>
      <c r="H25" s="11" t="str">
        <f>A9</f>
        <v>МУ</v>
      </c>
      <c r="I25" s="33">
        <f>COUNT(B9:F9)</f>
        <v>5</v>
      </c>
      <c r="J25" s="29">
        <f>SUM(B9:F9)</f>
        <v>24.59</v>
      </c>
      <c r="K25" s="29">
        <f>AVERAGE(B9:F9)</f>
        <v>4.9180000000000001</v>
      </c>
      <c r="L25" s="31">
        <f>_xlfn.VAR.S(B9:F9)</f>
        <v>0.34192000000000533</v>
      </c>
      <c r="P25" s="11" t="s">
        <v>9</v>
      </c>
      <c r="Q25" s="11">
        <v>5</v>
      </c>
      <c r="R25" s="11">
        <v>24.59</v>
      </c>
      <c r="S25" s="29">
        <v>4.9180000000000001</v>
      </c>
      <c r="T25" s="31">
        <v>0.34192000000000533</v>
      </c>
    </row>
    <row r="26" spans="1:20" x14ac:dyDescent="0.25">
      <c r="A26" s="15"/>
      <c r="B26" s="16">
        <f t="shared" si="1"/>
        <v>1.600000000006753E-7</v>
      </c>
      <c r="H26" s="11" t="str">
        <f>A10</f>
        <v>СУ</v>
      </c>
      <c r="I26" s="11">
        <f>COUNT(B10:F10)</f>
        <v>5</v>
      </c>
      <c r="J26" s="29">
        <f>SUM(B10:F10)</f>
        <v>23.97</v>
      </c>
      <c r="K26" s="29">
        <f>AVERAGE(B10:F10)</f>
        <v>4.7939999999999996</v>
      </c>
      <c r="L26" s="31">
        <f>_xlfn.VAR.S(B10:F10)</f>
        <v>0.30638000000000076</v>
      </c>
      <c r="P26" s="11" t="s">
        <v>10</v>
      </c>
      <c r="Q26" s="11">
        <v>5</v>
      </c>
      <c r="R26" s="11">
        <v>23.97</v>
      </c>
      <c r="S26" s="29">
        <v>4.7939999999999996</v>
      </c>
      <c r="T26" s="31">
        <v>0.30638000000000076</v>
      </c>
    </row>
    <row r="27" spans="1:20" x14ac:dyDescent="0.25">
      <c r="A27" s="15"/>
      <c r="B27" s="17">
        <f t="shared" si="1"/>
        <v>4.1473600000001163E-3</v>
      </c>
      <c r="H27" s="11"/>
      <c r="I27" s="11"/>
      <c r="J27" s="11"/>
      <c r="K27" s="29"/>
      <c r="L27" s="31"/>
      <c r="P27" s="11"/>
      <c r="Q27" s="11"/>
      <c r="R27" s="11"/>
      <c r="S27" s="29"/>
      <c r="T27" s="31"/>
    </row>
    <row r="28" spans="1:20" x14ac:dyDescent="0.25">
      <c r="A28" s="15"/>
      <c r="B28" s="17">
        <f t="shared" si="1"/>
        <v>3.549456000000055E-2</v>
      </c>
      <c r="C28" s="15">
        <f>SUMPRODUCT(B24:B28,I22:I26)</f>
        <v>0.63073600000000074</v>
      </c>
      <c r="H28" s="11" t="str">
        <f>B5</f>
        <v>СС</v>
      </c>
      <c r="I28" s="11">
        <f t="array" ref="I28:L32">TRANSPOSE(B14:F17)</f>
        <v>5</v>
      </c>
      <c r="J28" s="29">
        <v>24.1</v>
      </c>
      <c r="K28" s="29">
        <v>4.82</v>
      </c>
      <c r="L28" s="31">
        <v>0.34499999999999531</v>
      </c>
      <c r="P28" s="11" t="s">
        <v>1</v>
      </c>
      <c r="Q28" s="11">
        <v>5</v>
      </c>
      <c r="R28" s="11">
        <v>24.1</v>
      </c>
      <c r="S28" s="29">
        <v>4.82</v>
      </c>
      <c r="T28" s="31">
        <v>0.34499999999999531</v>
      </c>
    </row>
    <row r="29" spans="1:20" x14ac:dyDescent="0.25">
      <c r="A29" s="15"/>
      <c r="H29" s="11" t="str">
        <f>C5</f>
        <v>АСЛС</v>
      </c>
      <c r="I29" s="11">
        <v>5</v>
      </c>
      <c r="J29" s="29">
        <v>24.080000000000002</v>
      </c>
      <c r="K29" s="29">
        <v>4.8160000000000007</v>
      </c>
      <c r="L29" s="31">
        <v>0.68932999999999467</v>
      </c>
      <c r="P29" s="11" t="s">
        <v>2</v>
      </c>
      <c r="Q29" s="11">
        <v>5</v>
      </c>
      <c r="R29" s="11">
        <v>24.080000000000002</v>
      </c>
      <c r="S29" s="29">
        <v>4.8160000000000007</v>
      </c>
      <c r="T29" s="31">
        <v>0.68932999999999467</v>
      </c>
    </row>
    <row r="30" spans="1:20" x14ac:dyDescent="0.25">
      <c r="A30" s="15" t="s">
        <v>26</v>
      </c>
      <c r="H30" s="11" t="str">
        <f>D5</f>
        <v>САА</v>
      </c>
      <c r="I30" s="11">
        <v>5</v>
      </c>
      <c r="J30" s="29">
        <v>24.51</v>
      </c>
      <c r="K30" s="29">
        <v>4.9020000000000001</v>
      </c>
      <c r="L30" s="31">
        <v>0.46771999999999281</v>
      </c>
      <c r="P30" s="11" t="s">
        <v>3</v>
      </c>
      <c r="Q30" s="11">
        <v>5</v>
      </c>
      <c r="R30" s="11">
        <v>24.51</v>
      </c>
      <c r="S30" s="29">
        <v>4.9020000000000001</v>
      </c>
      <c r="T30" s="31">
        <v>0.46771999999999281</v>
      </c>
    </row>
    <row r="31" spans="1:20" x14ac:dyDescent="0.25">
      <c r="A31" s="15"/>
      <c r="B31">
        <f>(B6-$B$20)^2</f>
        <v>0.19571776000000091</v>
      </c>
      <c r="C31">
        <f t="shared" ref="C31:F31" si="2">(C6-$B$20)^2</f>
        <v>0.96510976000000204</v>
      </c>
      <c r="D31">
        <f t="shared" si="2"/>
        <v>0.99520575999999872</v>
      </c>
      <c r="E31">
        <f t="shared" si="2"/>
        <v>4.5697599999998343E-3</v>
      </c>
      <c r="F31">
        <f t="shared" si="2"/>
        <v>2.8089759999999766E-2</v>
      </c>
      <c r="H31" s="11" t="str">
        <f>E5</f>
        <v>ПЕ</v>
      </c>
      <c r="I31" s="11">
        <v>5</v>
      </c>
      <c r="J31" s="29">
        <v>26.73</v>
      </c>
      <c r="K31" s="29">
        <v>5.3460000000000001</v>
      </c>
      <c r="L31" s="31">
        <v>8.2130000000000009E-2</v>
      </c>
      <c r="P31" s="11" t="s">
        <v>4</v>
      </c>
      <c r="Q31" s="11">
        <v>5</v>
      </c>
      <c r="R31" s="11">
        <v>26.73</v>
      </c>
      <c r="S31" s="29">
        <v>5.3460000000000001</v>
      </c>
      <c r="T31" s="31">
        <v>8.2130000000000009E-2</v>
      </c>
    </row>
    <row r="32" spans="1:20" ht="15.75" thickBot="1" x14ac:dyDescent="0.3">
      <c r="A32" s="15"/>
      <c r="B32">
        <f t="shared" ref="B32:F32" si="3">(B7-$B$20)^2</f>
        <v>0.4065337599999988</v>
      </c>
      <c r="C32">
        <f t="shared" si="3"/>
        <v>7.4201760000000588E-2</v>
      </c>
      <c r="D32">
        <f t="shared" si="3"/>
        <v>3.9045759999999471E-2</v>
      </c>
      <c r="E32">
        <f t="shared" si="3"/>
        <v>0.45914175999999879</v>
      </c>
      <c r="F32">
        <f t="shared" si="3"/>
        <v>4.7349759999999623E-2</v>
      </c>
      <c r="H32" s="12" t="str">
        <f>F5</f>
        <v>КМ</v>
      </c>
      <c r="I32" s="12">
        <v>5</v>
      </c>
      <c r="J32" s="30">
        <v>25.14</v>
      </c>
      <c r="K32" s="30">
        <v>5.0280000000000005</v>
      </c>
      <c r="L32" s="32">
        <v>2.437000000000002E-2</v>
      </c>
      <c r="P32" s="12" t="s">
        <v>5</v>
      </c>
      <c r="Q32" s="12">
        <v>5</v>
      </c>
      <c r="R32" s="12">
        <v>25.14</v>
      </c>
      <c r="S32" s="30">
        <v>5.0280000000000005</v>
      </c>
      <c r="T32" s="32">
        <v>2.437000000000002E-2</v>
      </c>
    </row>
    <row r="33" spans="1:22" x14ac:dyDescent="0.25">
      <c r="A33" s="15"/>
      <c r="B33">
        <f t="shared" ref="B33:F33" si="4">(B8-$B$20)^2</f>
        <v>0.33918976000000078</v>
      </c>
      <c r="C33">
        <f t="shared" si="4"/>
        <v>0.29986575999999915</v>
      </c>
      <c r="D33">
        <f t="shared" si="4"/>
        <v>0.32764176000000106</v>
      </c>
      <c r="E33">
        <f t="shared" si="4"/>
        <v>0.43243775999999817</v>
      </c>
      <c r="F33">
        <f t="shared" si="4"/>
        <v>2.7457600000001399E-3</v>
      </c>
    </row>
    <row r="34" spans="1:22" x14ac:dyDescent="0.25">
      <c r="A34" s="15"/>
      <c r="B34">
        <f t="shared" ref="B34:F34" si="5">(B9-$B$20)^2</f>
        <v>0.49336576000000115</v>
      </c>
      <c r="C34">
        <f t="shared" si="5"/>
        <v>0.66846975999999803</v>
      </c>
      <c r="D34">
        <f t="shared" si="5"/>
        <v>0.17842176000000046</v>
      </c>
      <c r="E34">
        <f t="shared" si="5"/>
        <v>2.1785759999999658E-2</v>
      </c>
      <c r="F34">
        <f t="shared" si="5"/>
        <v>2.6373760000000249E-2</v>
      </c>
    </row>
    <row r="35" spans="1:22" ht="15.75" thickBot="1" x14ac:dyDescent="0.3">
      <c r="A35" s="15"/>
      <c r="B35">
        <f t="shared" ref="B35:F35" si="6">(B10-$B$20)^2</f>
        <v>7.7061759999999299E-2</v>
      </c>
      <c r="C35">
        <f t="shared" si="6"/>
        <v>0.88811776000000187</v>
      </c>
      <c r="D35">
        <f t="shared" si="6"/>
        <v>0.36288576000000139</v>
      </c>
      <c r="E35">
        <f t="shared" si="6"/>
        <v>7.1609759999999439E-2</v>
      </c>
      <c r="F35">
        <f t="shared" si="6"/>
        <v>3.3177599999998832E-3</v>
      </c>
      <c r="G35" s="27">
        <f>SUM(B31:F35)</f>
        <v>7.4082559999999997</v>
      </c>
      <c r="H35" t="s">
        <v>30</v>
      </c>
      <c r="P35" t="s">
        <v>30</v>
      </c>
    </row>
    <row r="36" spans="1:22" x14ac:dyDescent="0.25">
      <c r="A36" s="15"/>
      <c r="H36" s="13" t="s">
        <v>31</v>
      </c>
      <c r="I36" s="13" t="s">
        <v>32</v>
      </c>
      <c r="J36" s="13" t="s">
        <v>33</v>
      </c>
      <c r="K36" s="13" t="s">
        <v>34</v>
      </c>
      <c r="L36" s="13" t="s">
        <v>35</v>
      </c>
      <c r="M36" s="13" t="s">
        <v>36</v>
      </c>
      <c r="N36" s="13" t="s">
        <v>37</v>
      </c>
      <c r="P36" s="13" t="s">
        <v>31</v>
      </c>
      <c r="Q36" s="13" t="s">
        <v>32</v>
      </c>
      <c r="R36" s="13" t="s">
        <v>33</v>
      </c>
      <c r="S36" s="13" t="s">
        <v>34</v>
      </c>
      <c r="T36" s="13" t="s">
        <v>35</v>
      </c>
      <c r="U36" s="13" t="s">
        <v>36</v>
      </c>
      <c r="V36" s="13" t="s">
        <v>37</v>
      </c>
    </row>
    <row r="37" spans="1:22" x14ac:dyDescent="0.25">
      <c r="A37" s="15" t="s">
        <v>27</v>
      </c>
      <c r="B37" s="28" t="str">
        <f>IF(L37&lt;N37,"Групите не влияят","Групите влияят")</f>
        <v>Групите не влияят</v>
      </c>
      <c r="H37" s="11" t="str">
        <f>A24</f>
        <v>Групи</v>
      </c>
      <c r="I37" s="31">
        <f>C28</f>
        <v>0.63073600000000074</v>
      </c>
      <c r="J37" s="11">
        <f>B14-1</f>
        <v>4</v>
      </c>
      <c r="K37" s="31">
        <f>I37/J37</f>
        <v>0.15768400000000019</v>
      </c>
      <c r="L37" s="31">
        <f>K37/K39</f>
        <v>0.434730705661309</v>
      </c>
      <c r="M37" s="31">
        <f>1-_xlfn.F.DIST(L37,J37,J39,1)</f>
        <v>0.78161442932475711</v>
      </c>
      <c r="N37" s="31">
        <f>_xlfn.F.INV(C19,J37,J39)</f>
        <v>3.0069172799243433</v>
      </c>
      <c r="P37" s="11" t="s">
        <v>25</v>
      </c>
      <c r="Q37" s="31">
        <v>0.63073600000000063</v>
      </c>
      <c r="R37" s="11">
        <v>4</v>
      </c>
      <c r="S37" s="31">
        <v>0.15768400000000016</v>
      </c>
      <c r="T37" s="31">
        <v>0.434730705661309</v>
      </c>
      <c r="U37" s="31">
        <v>0.78161442932475711</v>
      </c>
      <c r="V37" s="31">
        <v>3.0069172799243447</v>
      </c>
    </row>
    <row r="38" spans="1:22" x14ac:dyDescent="0.25">
      <c r="B38" s="28" t="str">
        <f>IF(L38&lt;N38,"Дисциплините не влияят","Дисциплините влияят")</f>
        <v>Дисциплините не влияят</v>
      </c>
      <c r="H38" s="11" t="str">
        <f>A22</f>
        <v>Дисциплини</v>
      </c>
      <c r="I38" s="31">
        <f>G22</f>
        <v>0.97405599999999881</v>
      </c>
      <c r="J38" s="11">
        <f>I22-1</f>
        <v>4</v>
      </c>
      <c r="K38" s="31">
        <f>I38/J38</f>
        <v>0.2435139999999997</v>
      </c>
      <c r="L38" s="31">
        <f>K38/K39</f>
        <v>0.67136179357707659</v>
      </c>
      <c r="M38" s="31">
        <f>1-_xlfn.F.DIST(L38,J38,J39,1)</f>
        <v>0.62132622631815404</v>
      </c>
      <c r="N38" s="31">
        <f>_xlfn.F.INV(C19,J38,J39)</f>
        <v>3.0069172799243433</v>
      </c>
      <c r="P38" s="11" t="s">
        <v>24</v>
      </c>
      <c r="Q38" s="31">
        <v>0.97405600000000003</v>
      </c>
      <c r="R38" s="11">
        <v>4</v>
      </c>
      <c r="S38" s="31">
        <v>0.24351400000000001</v>
      </c>
      <c r="T38" s="31">
        <v>0.67136179357707759</v>
      </c>
      <c r="U38" s="31">
        <v>0.62132622631815337</v>
      </c>
      <c r="V38" s="31">
        <v>3.0069172799243447</v>
      </c>
    </row>
    <row r="39" spans="1:22" x14ac:dyDescent="0.25">
      <c r="H39" s="11" t="s">
        <v>38</v>
      </c>
      <c r="I39" s="31">
        <f>I41-I37-I38</f>
        <v>5.803464</v>
      </c>
      <c r="J39" s="11">
        <f>(B14-1)*(I22-1)</f>
        <v>16</v>
      </c>
      <c r="K39" s="31">
        <f>I39/J39</f>
        <v>0.3627165</v>
      </c>
      <c r="L39" s="11"/>
      <c r="M39" s="11"/>
      <c r="N39" s="11"/>
      <c r="P39" s="11" t="s">
        <v>38</v>
      </c>
      <c r="Q39" s="31">
        <v>5.8034639999999991</v>
      </c>
      <c r="R39" s="11">
        <v>16</v>
      </c>
      <c r="S39" s="31">
        <v>0.36271649999999994</v>
      </c>
      <c r="T39" s="31"/>
      <c r="U39" s="31"/>
      <c r="V39" s="31"/>
    </row>
    <row r="40" spans="1:22" x14ac:dyDescent="0.25">
      <c r="H40" s="11"/>
      <c r="I40" s="31"/>
      <c r="J40" s="11"/>
      <c r="K40" s="11"/>
      <c r="L40" s="11"/>
      <c r="M40" s="11"/>
      <c r="N40" s="11"/>
      <c r="P40" s="11"/>
      <c r="Q40" s="31"/>
      <c r="R40" s="11"/>
      <c r="S40" s="11"/>
      <c r="T40" s="11"/>
      <c r="U40" s="11"/>
      <c r="V40" s="11"/>
    </row>
    <row r="41" spans="1:22" ht="15.75" thickBot="1" x14ac:dyDescent="0.3">
      <c r="H41" s="12" t="s">
        <v>26</v>
      </c>
      <c r="I41" s="32">
        <f>G35</f>
        <v>7.4082559999999997</v>
      </c>
      <c r="J41" s="12">
        <f>B14*I22-1</f>
        <v>24</v>
      </c>
      <c r="K41" s="12"/>
      <c r="L41" s="12"/>
      <c r="M41" s="12"/>
      <c r="N41" s="12"/>
      <c r="P41" s="12" t="s">
        <v>26</v>
      </c>
      <c r="Q41" s="32">
        <v>7.4082559999999997</v>
      </c>
      <c r="R41" s="12">
        <v>24</v>
      </c>
      <c r="S41" s="12"/>
      <c r="T41" s="12"/>
      <c r="U41" s="12"/>
      <c r="V41" s="12"/>
    </row>
  </sheetData>
  <mergeCells count="3">
    <mergeCell ref="D1:F1"/>
    <mergeCell ref="A3:I3"/>
    <mergeCell ref="A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 Малинова</dc:creator>
  <cp:lastModifiedBy>Ели Малинова</cp:lastModifiedBy>
  <dcterms:created xsi:type="dcterms:W3CDTF">2020-04-23T18:33:12Z</dcterms:created>
  <dcterms:modified xsi:type="dcterms:W3CDTF">2020-04-23T20:06:49Z</dcterms:modified>
</cp:coreProperties>
</file>