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20" windowWidth="32000" windowHeight="23620" tabRatio="500" firstSheet="3" activeTab="3"/>
  </bookViews>
  <sheets>
    <sheet name="rot strategy" sheetId="2" state="hidden" r:id="rId1"/>
    <sheet name="rot work 1" sheetId="4" state="hidden" r:id="rId2"/>
    <sheet name="rot work 2" sheetId="5" state="hidden" r:id="rId3"/>
    <sheet name="FRI sources" sheetId="1" r:id="rId4"/>
    <sheet name="calibration numbers" sheetId="9" r:id="rId5"/>
    <sheet name="rot_any" sheetId="7" r:id="rId6"/>
    <sheet name="rot_calib" sheetId="14" r:id="rId7"/>
    <sheet name="vdw mfri check" sheetId="10" r:id="rId8"/>
    <sheet name="vwd meanmax check" sheetId="11" r:id="rId9"/>
    <sheet name="calibratedvals" sheetId="12" r:id="rId10"/>
    <sheet name="lowHSbound" sheetId="13" r:id="rId11"/>
    <sheet name="Sheet1" sheetId="15" r:id="rId12"/>
    <sheet name="rot all runs" sheetId="16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N2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AD22" i="1"/>
  <c r="AD40" i="15"/>
  <c r="AC28" i="15"/>
  <c r="AD28" i="15"/>
  <c r="AC27" i="15"/>
  <c r="AD27" i="15"/>
  <c r="AF26" i="15"/>
  <c r="AC26" i="15"/>
  <c r="AD26" i="15"/>
  <c r="AF25" i="15"/>
  <c r="AC25" i="15"/>
  <c r="AD25" i="15"/>
  <c r="AF24" i="15"/>
  <c r="AC24" i="15"/>
  <c r="AD24" i="15"/>
  <c r="AF23" i="15"/>
  <c r="AC23" i="15"/>
  <c r="AD23" i="15"/>
  <c r="AF22" i="15"/>
  <c r="AC22" i="15"/>
  <c r="AD22" i="15"/>
  <c r="AC21" i="15"/>
  <c r="AD21" i="15"/>
  <c r="AF20" i="15"/>
  <c r="AC20" i="15"/>
  <c r="AD20" i="15"/>
  <c r="AC19" i="15"/>
  <c r="AD19" i="15"/>
  <c r="AF18" i="15"/>
  <c r="AC18" i="15"/>
  <c r="AD18" i="15"/>
  <c r="AF17" i="15"/>
  <c r="AC17" i="15"/>
  <c r="AD17" i="15"/>
  <c r="AF16" i="15"/>
  <c r="AC16" i="15"/>
  <c r="AD16" i="15"/>
  <c r="AF15" i="15"/>
  <c r="AC15" i="15"/>
  <c r="AD15" i="15"/>
  <c r="AF14" i="15"/>
  <c r="AC14" i="15"/>
  <c r="AD14" i="15"/>
  <c r="AF13" i="15"/>
  <c r="AC13" i="15"/>
  <c r="AD13" i="15"/>
  <c r="AF12" i="15"/>
  <c r="AC12" i="15"/>
  <c r="AD12" i="15"/>
  <c r="AF11" i="15"/>
  <c r="AC11" i="15"/>
  <c r="AD11" i="15"/>
  <c r="AF10" i="15"/>
  <c r="AC10" i="15"/>
  <c r="AD10" i="15"/>
  <c r="AF9" i="15"/>
  <c r="AC9" i="15"/>
  <c r="AD9" i="15"/>
  <c r="AC8" i="15"/>
  <c r="AD8" i="15"/>
  <c r="AF7" i="15"/>
  <c r="AC7" i="15"/>
  <c r="AD7" i="15"/>
  <c r="AF6" i="15"/>
  <c r="AC6" i="15"/>
  <c r="AD6" i="15"/>
  <c r="AF5" i="15"/>
  <c r="AC5" i="15"/>
  <c r="AD5" i="15"/>
  <c r="AF4" i="15"/>
  <c r="AC4" i="15"/>
  <c r="AD4" i="15"/>
  <c r="AF3" i="15"/>
  <c r="AC3" i="15"/>
  <c r="AD3" i="15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3" i="14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6" i="12"/>
  <c r="V32" i="9"/>
  <c r="U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32" i="9"/>
  <c r="P57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" i="9"/>
  <c r="AC3" i="1"/>
  <c r="AD3" i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AD40" i="1"/>
  <c r="AF26" i="1"/>
  <c r="AF25" i="1"/>
  <c r="AF24" i="1"/>
  <c r="AF23" i="1"/>
  <c r="AF22" i="1"/>
  <c r="AF20" i="1"/>
  <c r="AF18" i="1"/>
  <c r="AF17" i="1"/>
  <c r="AF16" i="1"/>
  <c r="AF15" i="1"/>
  <c r="AF14" i="1"/>
  <c r="AF13" i="1"/>
  <c r="AF12" i="1"/>
  <c r="AF11" i="1"/>
  <c r="AF10" i="1"/>
  <c r="AF9" i="1"/>
  <c r="AF7" i="1"/>
  <c r="AF6" i="1"/>
  <c r="AF5" i="1"/>
  <c r="AF4" i="1"/>
  <c r="AF3" i="1"/>
  <c r="AC7" i="1"/>
  <c r="AD7" i="1"/>
  <c r="AC19" i="1"/>
  <c r="AD19" i="1"/>
  <c r="AC17" i="1"/>
  <c r="AD17" i="1"/>
  <c r="E4" i="2"/>
  <c r="F4" i="2"/>
  <c r="E2" i="2"/>
  <c r="F2" i="2"/>
  <c r="E11" i="2"/>
  <c r="F11" i="2"/>
  <c r="E6" i="2"/>
  <c r="F6" i="2"/>
  <c r="E5" i="2"/>
  <c r="F5" i="2"/>
  <c r="E27" i="2"/>
  <c r="F27" i="2"/>
  <c r="E26" i="2"/>
  <c r="F26" i="2"/>
  <c r="E14" i="2"/>
  <c r="F14" i="2"/>
  <c r="E25" i="2"/>
  <c r="F25" i="2"/>
  <c r="E9" i="2"/>
  <c r="F9" i="2"/>
  <c r="E24" i="2"/>
  <c r="F24" i="2"/>
  <c r="E3" i="2"/>
  <c r="F3" i="2"/>
  <c r="E23" i="2"/>
  <c r="F23" i="2"/>
  <c r="E13" i="2"/>
  <c r="F13" i="2"/>
  <c r="E22" i="2"/>
  <c r="F22" i="2"/>
  <c r="E8" i="2"/>
  <c r="F8" i="2"/>
  <c r="E12" i="2"/>
  <c r="F12" i="2"/>
  <c r="E21" i="2"/>
  <c r="F21" i="2"/>
  <c r="E20" i="2"/>
  <c r="F20" i="2"/>
  <c r="E19" i="2"/>
  <c r="F19" i="2"/>
  <c r="E18" i="2"/>
  <c r="F18" i="2"/>
  <c r="E7" i="2"/>
  <c r="F7" i="2"/>
  <c r="E17" i="2"/>
  <c r="F17" i="2"/>
  <c r="E10" i="2"/>
  <c r="F10" i="2"/>
  <c r="E16" i="2"/>
  <c r="F16" i="2"/>
  <c r="E15" i="2"/>
  <c r="F15" i="2"/>
  <c r="AC4" i="1"/>
  <c r="AD4" i="1"/>
  <c r="AC5" i="1"/>
  <c r="AD5" i="1"/>
  <c r="AC6" i="1"/>
  <c r="AD6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8" i="1"/>
  <c r="AD18" i="1"/>
  <c r="AC20" i="1"/>
  <c r="AD20" i="1"/>
  <c r="AC21" i="1"/>
  <c r="AD21" i="1"/>
  <c r="AC22" i="1"/>
  <c r="AC23" i="1"/>
  <c r="AD23" i="1"/>
  <c r="AC24" i="1"/>
  <c r="AD24" i="1"/>
  <c r="AC25" i="1"/>
  <c r="AD25" i="1"/>
  <c r="AC26" i="1"/>
  <c r="AD26" i="1"/>
  <c r="AC27" i="1"/>
  <c r="AD27" i="1"/>
  <c r="AC28" i="1"/>
  <c r="AD28" i="1"/>
</calcChain>
</file>

<file path=xl/sharedStrings.xml><?xml version="1.0" encoding="utf-8"?>
<sst xmlns="http://schemas.openxmlformats.org/spreadsheetml/2006/main" count="1444" uniqueCount="426">
  <si>
    <t>cover_id</t>
  </si>
  <si>
    <t>cover_name</t>
  </si>
  <si>
    <t>Curl-leaf Mountain Mahogany</t>
  </si>
  <si>
    <t>Douglas Fir-Tanoak</t>
  </si>
  <si>
    <t>Douglas Fir-Tanoak - Ultramafic</t>
  </si>
  <si>
    <t>Lodgepole Pine</t>
  </si>
  <si>
    <t>Lodgepole Pine with Aspen</t>
  </si>
  <si>
    <t>Black and Low Sagebrush</t>
  </si>
  <si>
    <t>Montane Hardwood</t>
  </si>
  <si>
    <t>Montane Hardwood - Ultramafic</t>
  </si>
  <si>
    <t>Montane Riparian</t>
  </si>
  <si>
    <t>Oak Woodland</t>
  </si>
  <si>
    <t>Oak-Conifer Forest and Woodland</t>
  </si>
  <si>
    <t>Oak-Conifer Forest and Woodland - Ultramafic</t>
  </si>
  <si>
    <t>Red Fir with Aspen</t>
  </si>
  <si>
    <t>Red Fir - Mesic</t>
  </si>
  <si>
    <t>Red Fir - Ultramafic</t>
  </si>
  <si>
    <t>Red Fir - Xeric</t>
  </si>
  <si>
    <t>Big Sagebrush</t>
  </si>
  <si>
    <t>Subalpine Conifer</t>
  </si>
  <si>
    <t>Subalpine Conifer with Aspen</t>
  </si>
  <si>
    <t>Sierran Mixed Conifer with Aspen</t>
  </si>
  <si>
    <t>Sierran Mixed Conifer - Mesic</t>
  </si>
  <si>
    <t>Sierran Mixed Conifer - Ultramafic</t>
  </si>
  <si>
    <t>Sierran Mixed Conifer - Xeric</t>
  </si>
  <si>
    <t>Western White Pine</t>
  </si>
  <si>
    <t>Yellow Pine</t>
  </si>
  <si>
    <t>Yellow Pine with Aspen</t>
  </si>
  <si>
    <t>FRI</t>
  </si>
  <si>
    <t>Prelim</t>
  </si>
  <si>
    <t>"Option 3"</t>
  </si>
  <si>
    <t>Mallek et al
mean</t>
  </si>
  <si>
    <t>Mallek et al
range</t>
  </si>
  <si>
    <t>46-80</t>
  </si>
  <si>
    <t>15-70</t>
  </si>
  <si>
    <t>75-721</t>
  </si>
  <si>
    <t>12-25</t>
  </si>
  <si>
    <t>25-76</t>
  </si>
  <si>
    <t>11-34</t>
  </si>
  <si>
    <t>Skin-Chang</t>
  </si>
  <si>
    <t>LandFire
original</t>
  </si>
  <si>
    <t>LandFire
recalc</t>
  </si>
  <si>
    <t>Meyer: 51, 83</t>
  </si>
  <si>
    <t>Meyer: 51, 27</t>
  </si>
  <si>
    <t>Safford: 20</t>
  </si>
  <si>
    <t>Safford: 30</t>
  </si>
  <si>
    <t>Safford: 15</t>
  </si>
  <si>
    <t>ID 7 11/13</t>
  </si>
  <si>
    <t>ID 9 11/26</t>
  </si>
  <si>
    <t>Safford median</t>
  </si>
  <si>
    <t>Safford mean max</t>
  </si>
  <si>
    <t>PFR</t>
  </si>
  <si>
    <t>same</t>
  </si>
  <si>
    <t>mixed evergreen</t>
  </si>
  <si>
    <t>Safford mean</t>
  </si>
  <si>
    <t>Chapparal</t>
  </si>
  <si>
    <t>Mont Chap</t>
  </si>
  <si>
    <t>Red Fir</t>
  </si>
  <si>
    <t>Moist mixed</t>
  </si>
  <si>
    <t>Dry mixed</t>
  </si>
  <si>
    <t>aspen</t>
  </si>
  <si>
    <t>ultramafic</t>
  </si>
  <si>
    <t>Mallek Rotation Mean</t>
  </si>
  <si>
    <t>Mallek Rotation Interval</t>
  </si>
  <si>
    <t>Yellow Pine??</t>
  </si>
  <si>
    <t>Mallek Rotation PHS</t>
  </si>
  <si>
    <t>maybe SMC_U = SMCX since SMCX and YP are similar?</t>
  </si>
  <si>
    <t>Other notes</t>
  </si>
  <si>
    <t>calculated PHS</t>
  </si>
  <si>
    <t>LandFire PHS (no mixed)</t>
  </si>
  <si>
    <t>Low FRI</t>
  </si>
  <si>
    <t>Safford doubled mean</t>
  </si>
  <si>
    <t>Proportion High Severity</t>
  </si>
  <si>
    <t>Computed MFRI</t>
  </si>
  <si>
    <t>Decimal HS</t>
  </si>
  <si>
    <t>1 - FR paper (blue)</t>
  </si>
  <si>
    <t>in VDW&amp;S paper, "Chap and serotinous conifers" = ultramafic BPS</t>
  </si>
  <si>
    <t>general category</t>
  </si>
  <si>
    <t>eastside only</t>
  </si>
  <si>
    <t>normal</t>
  </si>
  <si>
    <t>Input MRI</t>
  </si>
  <si>
    <t>2 - doubled mean from VDW&amp;S paper (green) [rationale: difference between VDW&amp;S FRI and M&amp;S FR was 2x</t>
  </si>
  <si>
    <t>Aspen types</t>
  </si>
  <si>
    <t>SMC-RF-LP</t>
  </si>
  <si>
    <t>31-61-63</t>
  </si>
  <si>
    <t>1-2-2</t>
  </si>
  <si>
    <t>Aspen</t>
  </si>
  <si>
    <t>19, 20, 46</t>
  </si>
  <si>
    <t>20-40-40</t>
  </si>
  <si>
    <t>3 - used same ratio for X_ASP as for X types, base value the VDW&amp;S aspen number (yellow)</t>
  </si>
  <si>
    <t>4 - mean time to last burn from Safford&amp;Harrison 2004, serpentine chaparral (dark red) [after MHW/DFTO numbers finalized can use same method as for aspen above to adjust</t>
  </si>
  <si>
    <t>5 - mean FRI for ultramafic PIJE in Taylor 2005 (purple)</t>
  </si>
  <si>
    <t>6 - landfire doubled mean (orange)</t>
  </si>
  <si>
    <t>% of core landscape</t>
  </si>
  <si>
    <t>Computed 
OVERALL
MFRI</t>
  </si>
  <si>
    <t>LOW FRI</t>
  </si>
  <si>
    <t xml:space="preserve">% landscape covered by FR values: </t>
  </si>
  <si>
    <t>2 - doubled mean from VDW&amp;S paper (green) [rationale: difference between VDW&amp;S FRI and M&amp;S FR was 2x]</t>
  </si>
  <si>
    <t>5 - mean FRI for ultramafic PIJE in Taylor 2005 (purple) [use ratios here too?]</t>
  </si>
  <si>
    <t>6 - landfire doubled mean (orange) [following above line of thinking]</t>
  </si>
  <si>
    <t>92?</t>
  </si>
  <si>
    <t>similar type * 4 (ratio from Safford&amp;Harrison)</t>
  </si>
  <si>
    <t>$`</t>
  </si>
  <si>
    <t>Wildfire Rotation Periods (yrs)`</t>
  </si>
  <si>
    <t>cov.name</t>
  </si>
  <si>
    <t>area.ha</t>
  </si>
  <si>
    <t>Agriculture</t>
  </si>
  <si>
    <t>Grassland</t>
  </si>
  <si>
    <t>Meadow</t>
  </si>
  <si>
    <t>Urban</t>
  </si>
  <si>
    <t>Total</t>
  </si>
  <si>
    <t>Input</t>
  </si>
  <si>
    <t>Changed ignitions/year to 80</t>
  </si>
  <si>
    <t>Changed ignitions/year to 60</t>
  </si>
  <si>
    <t>Ignitions/year to 100 (for comparing to ID 57 to ensure no weird manipulation of results due to timestep.</t>
  </si>
  <si>
    <t>2run_10yr_100ts_0119_1616</t>
  </si>
  <si>
    <t>2run_5yr_500ts_0119_1744</t>
  </si>
  <si>
    <t>ID 57</t>
  </si>
  <si>
    <t>2run_5yr_500ts_0119_2227</t>
  </si>
  <si>
    <t>Name</t>
  </si>
  <si>
    <t>Notes</t>
  </si>
  <si>
    <t>Extracted?</t>
  </si>
  <si>
    <t>Session</t>
  </si>
  <si>
    <t>ID</t>
  </si>
  <si>
    <t>64, 60</t>
  </si>
  <si>
    <t>ID 63</t>
  </si>
  <si>
    <t>ignitions/year at 100</t>
  </si>
  <si>
    <t>y</t>
  </si>
  <si>
    <t>1run_5yr_500ts_0107_1426</t>
  </si>
  <si>
    <t>2run_10yr_250ts_0120_1138</t>
  </si>
  <si>
    <t>5yr 500ts 100I/y</t>
  </si>
  <si>
    <t>5yr 500ts 60I/y</t>
  </si>
  <si>
    <t>10yr 100 ts 100I/y</t>
  </si>
  <si>
    <t>2run_5yr_200ts_0120_1150</t>
  </si>
  <si>
    <t>60y, 64y</t>
  </si>
  <si>
    <t>5yr 500ts 80I/y</t>
  </si>
  <si>
    <t>ID 65</t>
  </si>
  <si>
    <t>ID 64</t>
  </si>
  <si>
    <t>ID 60</t>
  </si>
  <si>
    <t>10 yr 250 ts 100I/y</t>
  </si>
  <si>
    <t>5yr 200ts 100I/y</t>
  </si>
  <si>
    <t xml:space="preserve"> ID66</t>
  </si>
  <si>
    <t>ID 67</t>
  </si>
  <si>
    <t>2run_3yr_300ts_0120_1652</t>
  </si>
  <si>
    <t>Ignitions/year at 100</t>
  </si>
  <si>
    <t>Changed ignitions/year to 40</t>
  </si>
  <si>
    <t>2run_5yr_200ts_0120_2332</t>
  </si>
  <si>
    <t>88 (crashed 86)</t>
  </si>
  <si>
    <t>83 (crashed 78, 79)</t>
  </si>
  <si>
    <t>81,77</t>
  </si>
  <si>
    <t>82 (crashed 76)</t>
  </si>
  <si>
    <t>Changed ignitions/year to 20</t>
  </si>
  <si>
    <t>2run_5yr_200ts_0120_2335</t>
  </si>
  <si>
    <t>Start Time</t>
  </si>
  <si>
    <t>Finish Time</t>
  </si>
  <si>
    <t>Crash?</t>
  </si>
  <si>
    <t>5yr 200ts 40I/y</t>
  </si>
  <si>
    <t>ID 71</t>
  </si>
  <si>
    <t>5yr 200ts 20I/y</t>
  </si>
  <si>
    <t>ID 70</t>
  </si>
  <si>
    <t>Diff 70</t>
  </si>
  <si>
    <t>Diff 71</t>
  </si>
  <si>
    <t>New Inputs</t>
  </si>
  <si>
    <t>--</t>
  </si>
  <si>
    <t>trial1</t>
  </si>
  <si>
    <t>trial2</t>
  </si>
  <si>
    <t>trial3</t>
  </si>
  <si>
    <t>Time Checked</t>
  </si>
  <si>
    <t>0121_2r_200ts_5yr_t1</t>
  </si>
  <si>
    <t>0121_2r_200ts_5yr_t2</t>
  </si>
  <si>
    <t>0121_2r_200ts_5yr_t3</t>
  </si>
  <si>
    <t>40i/y; modified suscepibility (see sheet 4)</t>
  </si>
  <si>
    <t>trial4</t>
  </si>
  <si>
    <t>trial5</t>
  </si>
  <si>
    <t>trial6</t>
  </si>
  <si>
    <t>Age Since</t>
  </si>
  <si>
    <t>high</t>
  </si>
  <si>
    <t>any</t>
  </si>
  <si>
    <t>0121_2r_200ts_5yr_t4</t>
  </si>
  <si>
    <t>0121_2r_200ts_5yr_t5</t>
  </si>
  <si>
    <t>0121_2r_200ts_5yr_t6</t>
  </si>
  <si>
    <t>n/a</t>
  </si>
  <si>
    <t>40i/y; modified suscepibility (see sheet 4); rerun of session 95 which crashed</t>
  </si>
  <si>
    <t>Input G</t>
  </si>
  <si>
    <t>Input FRI</t>
  </si>
  <si>
    <t>Target</t>
  </si>
  <si>
    <t>trial7</t>
  </si>
  <si>
    <t>trial8</t>
  </si>
  <si>
    <t>trial9</t>
  </si>
  <si>
    <t>0122_2r_200ts_5yr_t7</t>
  </si>
  <si>
    <t>0122_2r_200ts_5yr_t8</t>
  </si>
  <si>
    <t>0122_2r_200ts_5yr_t9</t>
  </si>
  <si>
    <t>40i/y; susceptibility from ID 75; modified G (see sheet 4)</t>
  </si>
  <si>
    <t>any.mort.2</t>
  </si>
  <si>
    <t>any.mort.3</t>
  </si>
  <si>
    <t>any.mort.4</t>
  </si>
  <si>
    <t>any.mort.5</t>
  </si>
  <si>
    <t>50i</t>
  </si>
  <si>
    <t>60i</t>
  </si>
  <si>
    <t>70i</t>
  </si>
  <si>
    <t>80i</t>
  </si>
  <si>
    <t>0123_5yr_200ts_50i</t>
  </si>
  <si>
    <t>0123_5yr_200ts_60i</t>
  </si>
  <si>
    <t>0123_5yr_200ts_70i</t>
  </si>
  <si>
    <t>0123_5yr_200ts_80i</t>
  </si>
  <si>
    <t>Susc=Target, 50 i/y</t>
  </si>
  <si>
    <t>Susc=Target, 60 i/y</t>
  </si>
  <si>
    <t>Susc=Target, 70 i/y</t>
  </si>
  <si>
    <t>Susc=Target, 80 i/y</t>
  </si>
  <si>
    <t>0123_5yr_200ts_65i</t>
  </si>
  <si>
    <t>Susc=Target, 65 i/y</t>
  </si>
  <si>
    <t>65i</t>
  </si>
  <si>
    <t>65i susc1</t>
  </si>
  <si>
    <t>0123_5yr_200ts_65i_sus1</t>
  </si>
  <si>
    <t>any.mort.6</t>
  </si>
  <si>
    <t>any.mort.7</t>
  </si>
  <si>
    <t>any.mort.8</t>
  </si>
  <si>
    <t>any.mort.10</t>
  </si>
  <si>
    <t>any.mort.11</t>
  </si>
  <si>
    <t>any.mort.12</t>
  </si>
  <si>
    <t>65i sus2</t>
  </si>
  <si>
    <t>susc=see sheet4, 65 i/y</t>
  </si>
  <si>
    <t>0123_5yr_200ts_65i_sus2</t>
  </si>
  <si>
    <t>65sus2</t>
  </si>
  <si>
    <t>any.mort.13</t>
  </si>
  <si>
    <t>65i sus3</t>
  </si>
  <si>
    <t>0123_5yr_200ts_65i_sus3</t>
  </si>
  <si>
    <t>any.mort.14</t>
  </si>
  <si>
    <t>any.mort.15</t>
  </si>
  <si>
    <t>65i sus4</t>
  </si>
  <si>
    <t>0123_5yr_200ts_65i_sus4.rml</t>
  </si>
  <si>
    <t>any.mort.17</t>
  </si>
  <si>
    <t>any.mort.18</t>
  </si>
  <si>
    <t>65i sus5</t>
  </si>
  <si>
    <t>VDW-Saf Mean Max</t>
  </si>
  <si>
    <t>VDW-Saf Mean</t>
  </si>
  <si>
    <t>VDW-Saf Mean --&gt; LOW</t>
  </si>
  <si>
    <t>Computed mfri</t>
  </si>
  <si>
    <t>VWD-Saf MeanMax --&gt; LOW</t>
  </si>
  <si>
    <t>100i Target values</t>
  </si>
  <si>
    <t>any.mort.19</t>
  </si>
  <si>
    <t>100i</t>
  </si>
  <si>
    <t>any.mort.20</t>
  </si>
  <si>
    <t>any.mort.21</t>
  </si>
  <si>
    <t>any.mort.22</t>
  </si>
  <si>
    <t>any.mort.23</t>
  </si>
  <si>
    <t>any.mort.24</t>
  </si>
  <si>
    <t>any.mort.25</t>
  </si>
  <si>
    <t>any.mort.26</t>
  </si>
  <si>
    <t>any.mort.27</t>
  </si>
  <si>
    <t>10i</t>
  </si>
  <si>
    <t>20i</t>
  </si>
  <si>
    <t>40i</t>
  </si>
  <si>
    <t>any.mort.28</t>
  </si>
  <si>
    <t>any.mort.29</t>
  </si>
  <si>
    <t>any.mort.30</t>
  </si>
  <si>
    <t>any.mort.31</t>
  </si>
  <si>
    <t>any.mort.32</t>
  </si>
  <si>
    <t>any.mort.33</t>
  </si>
  <si>
    <t>Input1</t>
  </si>
  <si>
    <t>Input2</t>
  </si>
  <si>
    <t>Input3</t>
  </si>
  <si>
    <t>Rotation Input MRI</t>
  </si>
  <si>
    <t>VDW Mean Input MFRI</t>
  </si>
  <si>
    <t>VDW MeanMax Input MFRI</t>
  </si>
  <si>
    <t>sus1</t>
  </si>
  <si>
    <t>sus2</t>
  </si>
  <si>
    <t>sus3</t>
  </si>
  <si>
    <t>sus4</t>
  </si>
  <si>
    <t>session101</t>
  </si>
  <si>
    <t>session102</t>
  </si>
  <si>
    <t>session103</t>
  </si>
  <si>
    <t>session104</t>
  </si>
  <si>
    <t>session005</t>
  </si>
  <si>
    <t>session001</t>
  </si>
  <si>
    <t>session002</t>
  </si>
  <si>
    <t>session003</t>
  </si>
  <si>
    <t>session004</t>
  </si>
  <si>
    <t>session011</t>
  </si>
  <si>
    <t>session012</t>
  </si>
  <si>
    <t>session006</t>
  </si>
  <si>
    <t>session007</t>
  </si>
  <si>
    <t>sesssion008</t>
  </si>
  <si>
    <t>session009</t>
  </si>
  <si>
    <t>session028</t>
  </si>
  <si>
    <t>session029</t>
  </si>
  <si>
    <t>any.mort.34</t>
  </si>
  <si>
    <t>any.mort.35</t>
  </si>
  <si>
    <t>session013</t>
  </si>
  <si>
    <t>session014</t>
  </si>
  <si>
    <t>session015</t>
  </si>
  <si>
    <t>session016</t>
  </si>
  <si>
    <t>session017</t>
  </si>
  <si>
    <t>session018</t>
  </si>
  <si>
    <t>session019</t>
  </si>
  <si>
    <t>session020</t>
  </si>
  <si>
    <t>session021</t>
  </si>
  <si>
    <t>session030</t>
  </si>
  <si>
    <t>session031</t>
  </si>
  <si>
    <t>any.mort.36</t>
  </si>
  <si>
    <t>any.mort.37</t>
  </si>
  <si>
    <t>session022</t>
  </si>
  <si>
    <t>session023</t>
  </si>
  <si>
    <t>session024</t>
  </si>
  <si>
    <t>session025</t>
  </si>
  <si>
    <t>session026</t>
  </si>
  <si>
    <t>session027</t>
  </si>
  <si>
    <t>session034</t>
  </si>
  <si>
    <t>session035</t>
  </si>
  <si>
    <t>session036</t>
  </si>
  <si>
    <t>session037</t>
  </si>
  <si>
    <t>any.mort.40</t>
  </si>
  <si>
    <t>any.mort.41</t>
  </si>
  <si>
    <t>any.mort.42</t>
  </si>
  <si>
    <t>any.mort.43</t>
  </si>
  <si>
    <t>session038</t>
  </si>
  <si>
    <t>session039</t>
  </si>
  <si>
    <t>any.mort.44</t>
  </si>
  <si>
    <t>any.mort.45</t>
  </si>
  <si>
    <t>Input4</t>
  </si>
  <si>
    <t>sus6</t>
  </si>
  <si>
    <t>session040</t>
  </si>
  <si>
    <t>any.mort.1</t>
  </si>
  <si>
    <t>Input5</t>
  </si>
  <si>
    <t>Input6</t>
  </si>
  <si>
    <t>session043</t>
  </si>
  <si>
    <t>session044</t>
  </si>
  <si>
    <t>session045</t>
  </si>
  <si>
    <t>session046</t>
  </si>
  <si>
    <t>session047</t>
  </si>
  <si>
    <t>session048</t>
  </si>
  <si>
    <t>source</t>
  </si>
  <si>
    <t>initiation</t>
  </si>
  <si>
    <t>cover type</t>
  </si>
  <si>
    <t>Output</t>
  </si>
  <si>
    <t>rotation</t>
  </si>
  <si>
    <t>Input Sus</t>
  </si>
  <si>
    <t>vdw mfri</t>
  </si>
  <si>
    <t>Output1</t>
  </si>
  <si>
    <t>Output2</t>
  </si>
  <si>
    <t>vwd meanmax</t>
  </si>
  <si>
    <t>sus5</t>
  </si>
  <si>
    <t>session052</t>
  </si>
  <si>
    <t>session053</t>
  </si>
  <si>
    <t>any.mort.9</t>
  </si>
  <si>
    <t>session049</t>
  </si>
  <si>
    <t>session050</t>
  </si>
  <si>
    <t>sus7</t>
  </si>
  <si>
    <t>session057</t>
  </si>
  <si>
    <t>session058</t>
  </si>
  <si>
    <t>SEVERITY</t>
  </si>
  <si>
    <t>LandFire recalculated high severity</t>
  </si>
  <si>
    <t>LandFire High Severity Original</t>
  </si>
  <si>
    <t>Mallek PHS</t>
  </si>
  <si>
    <t>Expert Opinion (Tahoe)</t>
  </si>
  <si>
    <t>Rotation baseline HS (Mallek + LFH/Expert)</t>
  </si>
  <si>
    <t>LandFire Original High (lower bound)</t>
  </si>
  <si>
    <t>LandFire Recalc (upper bound)</t>
  </si>
  <si>
    <t>Upper HS Bound Input MFRI</t>
  </si>
  <si>
    <t>Lower HS Bound Input MFRI</t>
  </si>
  <si>
    <t>session054</t>
  </si>
  <si>
    <t>session</t>
  </si>
  <si>
    <t>120i</t>
  </si>
  <si>
    <t>session059</t>
  </si>
  <si>
    <t>session060</t>
  </si>
  <si>
    <t>session061</t>
  </si>
  <si>
    <t>redo sus4</t>
  </si>
  <si>
    <t>session055</t>
  </si>
  <si>
    <t>session056</t>
  </si>
  <si>
    <t>sus8</t>
  </si>
  <si>
    <t>high.mort.18</t>
  </si>
  <si>
    <t>high.mort.19</t>
  </si>
  <si>
    <t>highsev.18</t>
  </si>
  <si>
    <t>highsev.19</t>
  </si>
  <si>
    <t>session062</t>
  </si>
  <si>
    <t>session063</t>
  </si>
  <si>
    <t>session064</t>
  </si>
  <si>
    <t>sus9</t>
  </si>
  <si>
    <t>LP error</t>
  </si>
  <si>
    <t>18.19.23.24.25.Input</t>
  </si>
  <si>
    <t>sus10</t>
  </si>
  <si>
    <t>Fix LP error</t>
  </si>
  <si>
    <t>session069</t>
  </si>
  <si>
    <t>session070</t>
  </si>
  <si>
    <t>session071</t>
  </si>
  <si>
    <t>sus11</t>
  </si>
  <si>
    <t>sus12</t>
  </si>
  <si>
    <t>any.mort.38</t>
  </si>
  <si>
    <t>sus13</t>
  </si>
  <si>
    <t>sus14</t>
  </si>
  <si>
    <t>sus15</t>
  </si>
  <si>
    <t>any.mort.46</t>
  </si>
  <si>
    <t>any.mort.47</t>
  </si>
  <si>
    <t>any.mort.49</t>
  </si>
  <si>
    <t>any.mort.50</t>
  </si>
  <si>
    <t>any.mort.51</t>
  </si>
  <si>
    <t>sus16</t>
  </si>
  <si>
    <t>session093</t>
  </si>
  <si>
    <t>sus17</t>
  </si>
  <si>
    <t>sus18</t>
  </si>
  <si>
    <t>any.mort</t>
  </si>
  <si>
    <t>sus19</t>
  </si>
  <si>
    <t>sus20</t>
  </si>
  <si>
    <t>no climate mort</t>
  </si>
  <si>
    <t>sus21</t>
  </si>
  <si>
    <t>I think the Taylor 2005 values are actually anomalous. The 140 target was an artifact of using this number, doubled (which should not have done as it was a fire rotation value, not an interval)</t>
  </si>
  <si>
    <t>So I think for the upland ultramafic types we have to just use the same ratio strategy as for the other ultramafics</t>
  </si>
  <si>
    <t>Take the ratio of fire rotation:VDW&amp;S mean, and use it to generate the change from xeric type</t>
  </si>
  <si>
    <t>SMCX is 1/5 of SMCU for VDW&amp;S; RFRX is .72 of RFRU</t>
  </si>
  <si>
    <t>Makes SMCU 115 and RFRU 83 (going to overwrite previous values of 75 for both</t>
  </si>
  <si>
    <t>sus22</t>
  </si>
  <si>
    <t>sus23</t>
  </si>
  <si>
    <t>w/c</t>
  </si>
  <si>
    <t>sus24</t>
  </si>
  <si>
    <t>oldRML sus 16</t>
  </si>
  <si>
    <t>sus23 wC</t>
  </si>
  <si>
    <t>sus24 wC</t>
  </si>
  <si>
    <t>any.mort.16</t>
  </si>
  <si>
    <t>sus25</t>
  </si>
  <si>
    <t>sus26</t>
  </si>
  <si>
    <t>low.mort</t>
  </si>
  <si>
    <t>high.mort</t>
  </si>
  <si>
    <t>any.mort.pool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</si>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</sst>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Miriam Fixed"/>
    </font>
    <font>
      <sz val="12"/>
      <color rgb="FFFF6600"/>
      <name val="Calibri"/>
      <scheme val="minor"/>
    </font>
    <font>
      <sz val="12"/>
      <name val="Calibri"/>
      <scheme val="minor"/>
    </font>
    <font>
      <sz val="12"/>
      <name val="Miriam Fixed"/>
    </font>
    <font>
      <sz val="12"/>
      <color rgb="FF660066"/>
      <name val="Calibri"/>
      <scheme val="minor"/>
    </font>
    <font>
      <sz val="12"/>
      <color rgb="FF0000FF"/>
      <name val="Miriam Fixed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E12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FF9E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E9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FFA7"/>
        <bgColor indexed="64"/>
      </patternFill>
    </fill>
    <fill>
      <patternFill patternType="solid">
        <fgColor rgb="FFE6E489"/>
        <bgColor indexed="64"/>
      </patternFill>
    </fill>
    <fill>
      <patternFill patternType="solid">
        <fgColor rgb="FFFFFFA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B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1" fontId="0" fillId="0" borderId="5" xfId="0" applyNumberFormat="1" applyBorder="1"/>
    <xf numFmtId="0" fontId="0" fillId="3" borderId="0" xfId="0" applyFill="1" applyBorder="1"/>
    <xf numFmtId="0" fontId="0" fillId="5" borderId="0" xfId="0" applyFill="1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1" fontId="0" fillId="0" borderId="8" xfId="0" applyNumberFormat="1" applyBorder="1"/>
    <xf numFmtId="2" fontId="0" fillId="0" borderId="0" xfId="0" applyNumberFormat="1"/>
    <xf numFmtId="2" fontId="0" fillId="0" borderId="0" xfId="0" applyNumberFormat="1" applyFill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3" fillId="0" borderId="0" xfId="0" applyFont="1" applyFill="1" applyBorder="1"/>
    <xf numFmtId="0" fontId="5" fillId="0" borderId="0" xfId="0" applyFont="1" applyFill="1"/>
    <xf numFmtId="0" fontId="3" fillId="10" borderId="0" xfId="0" applyFont="1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0" xfId="0" quotePrefix="1" applyFont="1" applyFill="1" applyBorder="1"/>
    <xf numFmtId="0" fontId="0" fillId="0" borderId="0" xfId="0" quotePrefix="1" applyFill="1"/>
    <xf numFmtId="0" fontId="0" fillId="0" borderId="9" xfId="0" applyFill="1" applyBorder="1"/>
    <xf numFmtId="0" fontId="0" fillId="0" borderId="10" xfId="0" applyFill="1" applyBorder="1"/>
    <xf numFmtId="0" fontId="0" fillId="4" borderId="10" xfId="0" applyFill="1" applyBorder="1"/>
    <xf numFmtId="0" fontId="0" fillId="14" borderId="10" xfId="0" applyFill="1" applyBorder="1"/>
    <xf numFmtId="0" fontId="0" fillId="13" borderId="10" xfId="0" applyFill="1" applyBorder="1"/>
    <xf numFmtId="21" fontId="0" fillId="0" borderId="0" xfId="0" applyNumberFormat="1"/>
    <xf numFmtId="0" fontId="0" fillId="15" borderId="0" xfId="0" applyFill="1"/>
    <xf numFmtId="0" fontId="0" fillId="16" borderId="0" xfId="0" applyFill="1"/>
    <xf numFmtId="0" fontId="0" fillId="13" borderId="0" xfId="0" applyFill="1" applyBorder="1"/>
    <xf numFmtId="0" fontId="3" fillId="13" borderId="0" xfId="0" quotePrefix="1" applyFont="1" applyFill="1" applyBorder="1"/>
    <xf numFmtId="0" fontId="0" fillId="13" borderId="0" xfId="0" quotePrefix="1" applyFill="1"/>
    <xf numFmtId="0" fontId="5" fillId="0" borderId="12" xfId="0" applyFont="1" applyFill="1" applyBorder="1"/>
    <xf numFmtId="0" fontId="0" fillId="0" borderId="13" xfId="0" applyFill="1" applyBorder="1"/>
    <xf numFmtId="0" fontId="3" fillId="10" borderId="13" xfId="0" applyFont="1" applyFill="1" applyBorder="1"/>
    <xf numFmtId="0" fontId="0" fillId="0" borderId="13" xfId="0" applyBorder="1"/>
    <xf numFmtId="0" fontId="3" fillId="0" borderId="13" xfId="0" applyFont="1" applyFill="1" applyBorder="1"/>
    <xf numFmtId="0" fontId="5" fillId="0" borderId="0" xfId="0" applyFont="1" applyFill="1" applyBorder="1"/>
    <xf numFmtId="0" fontId="0" fillId="17" borderId="13" xfId="0" applyFill="1" applyBorder="1"/>
    <xf numFmtId="0" fontId="0" fillId="4" borderId="13" xfId="0" applyFill="1" applyBorder="1"/>
    <xf numFmtId="0" fontId="0" fillId="18" borderId="13" xfId="0" applyFill="1" applyBorder="1"/>
    <xf numFmtId="0" fontId="0" fillId="14" borderId="13" xfId="0" applyFill="1" applyBorder="1"/>
    <xf numFmtId="0" fontId="0" fillId="7" borderId="13" xfId="0" applyFill="1" applyBorder="1"/>
    <xf numFmtId="0" fontId="0" fillId="0" borderId="0" xfId="0" quotePrefix="1"/>
    <xf numFmtId="0" fontId="0" fillId="0" borderId="0" xfId="0" quotePrefix="1" applyFill="1" applyBorder="1"/>
    <xf numFmtId="0" fontId="0" fillId="0" borderId="13" xfId="0" quotePrefix="1" applyBorder="1"/>
    <xf numFmtId="0" fontId="0" fillId="19" borderId="13" xfId="0" applyFill="1" applyBorder="1"/>
    <xf numFmtId="0" fontId="0" fillId="20" borderId="0" xfId="0" applyFill="1"/>
    <xf numFmtId="0" fontId="0" fillId="20" borderId="0" xfId="0" applyFill="1" applyBorder="1"/>
    <xf numFmtId="0" fontId="0" fillId="20" borderId="13" xfId="0" applyFill="1" applyBorder="1"/>
    <xf numFmtId="0" fontId="0" fillId="21" borderId="13" xfId="0" applyFill="1" applyBorder="1"/>
    <xf numFmtId="0" fontId="4" fillId="0" borderId="13" xfId="0" applyFont="1" applyFill="1" applyBorder="1"/>
    <xf numFmtId="0" fontId="0" fillId="22" borderId="13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2" borderId="0" xfId="0" applyFill="1"/>
    <xf numFmtId="0" fontId="0" fillId="24" borderId="13" xfId="0" applyFill="1" applyBorder="1"/>
    <xf numFmtId="0" fontId="0" fillId="12" borderId="13" xfId="0" applyFill="1" applyBorder="1"/>
    <xf numFmtId="0" fontId="0" fillId="25" borderId="13" xfId="0" applyFill="1" applyBorder="1"/>
    <xf numFmtId="0" fontId="0" fillId="16" borderId="13" xfId="0" applyFill="1" applyBorder="1"/>
    <xf numFmtId="0" fontId="0" fillId="26" borderId="0" xfId="0" applyFill="1"/>
    <xf numFmtId="0" fontId="0" fillId="27" borderId="13" xfId="0" applyFill="1" applyBorder="1"/>
    <xf numFmtId="0" fontId="0" fillId="28" borderId="13" xfId="0" applyFill="1" applyBorder="1"/>
    <xf numFmtId="0" fontId="0" fillId="28" borderId="0" xfId="0" applyFill="1"/>
    <xf numFmtId="0" fontId="0" fillId="29" borderId="13" xfId="0" applyFill="1" applyBorder="1"/>
    <xf numFmtId="0" fontId="0" fillId="30" borderId="0" xfId="0" applyFill="1" applyBorder="1"/>
    <xf numFmtId="0" fontId="6" fillId="0" borderId="0" xfId="0" applyFont="1" applyFill="1" applyBorder="1"/>
    <xf numFmtId="0" fontId="0" fillId="30" borderId="0" xfId="0" applyFill="1"/>
    <xf numFmtId="0" fontId="0" fillId="31" borderId="13" xfId="0" applyFill="1" applyBorder="1"/>
    <xf numFmtId="0" fontId="0" fillId="16" borderId="0" xfId="0" applyFill="1" applyBorder="1"/>
    <xf numFmtId="0" fontId="3" fillId="0" borderId="0" xfId="0" applyFont="1"/>
    <xf numFmtId="0" fontId="5" fillId="0" borderId="0" xfId="0" applyFont="1" applyBorder="1"/>
    <xf numFmtId="0" fontId="0" fillId="0" borderId="11" xfId="0" applyFill="1" applyBorder="1"/>
    <xf numFmtId="0" fontId="0" fillId="2" borderId="0" xfId="0" applyFill="1" applyBorder="1"/>
    <xf numFmtId="0" fontId="0" fillId="27" borderId="0" xfId="0" applyFill="1" applyBorder="1"/>
    <xf numFmtId="0" fontId="0" fillId="12" borderId="0" xfId="0" applyFill="1" applyBorder="1"/>
    <xf numFmtId="0" fontId="0" fillId="0" borderId="0" xfId="0" quotePrefix="1" applyBorder="1"/>
    <xf numFmtId="0" fontId="3" fillId="0" borderId="13" xfId="0" applyFont="1" applyBorder="1"/>
    <xf numFmtId="0" fontId="0" fillId="31" borderId="0" xfId="0" applyFill="1" applyBorder="1"/>
    <xf numFmtId="0" fontId="0" fillId="32" borderId="0" xfId="0" applyFill="1" applyBorder="1"/>
    <xf numFmtId="0" fontId="0" fillId="13" borderId="13" xfId="0" applyFill="1" applyBorder="1"/>
    <xf numFmtId="0" fontId="4" fillId="0" borderId="0" xfId="0" applyFont="1" applyFill="1" applyBorder="1"/>
    <xf numFmtId="0" fontId="0" fillId="0" borderId="7" xfId="0" applyFill="1" applyBorder="1"/>
    <xf numFmtId="0" fontId="0" fillId="32" borderId="0" xfId="0" applyFill="1"/>
    <xf numFmtId="0" fontId="5" fillId="2" borderId="0" xfId="0" applyFont="1" applyFill="1" applyBorder="1"/>
    <xf numFmtId="0" fontId="3" fillId="2" borderId="0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13" xfId="0" quotePrefix="1" applyFont="1" applyBorder="1"/>
    <xf numFmtId="0" fontId="7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13" xfId="0" quotePrefix="1" applyFill="1" applyBorder="1"/>
    <xf numFmtId="0" fontId="0" fillId="0" borderId="2" xfId="0" quotePrefix="1" applyBorder="1"/>
    <xf numFmtId="0" fontId="0" fillId="0" borderId="7" xfId="0" quotePrefix="1" applyBorder="1"/>
    <xf numFmtId="0" fontId="9" fillId="0" borderId="13" xfId="0" applyFont="1" applyBorder="1"/>
    <xf numFmtId="0" fontId="3" fillId="0" borderId="14" xfId="0" applyFont="1" applyFill="1" applyBorder="1"/>
    <xf numFmtId="0" fontId="0" fillId="31" borderId="0" xfId="0" applyFill="1"/>
    <xf numFmtId="0" fontId="0" fillId="32" borderId="13" xfId="0" applyFill="1" applyBorder="1"/>
    <xf numFmtId="0" fontId="0" fillId="32" borderId="7" xfId="0" applyFill="1" applyBorder="1"/>
    <xf numFmtId="0" fontId="3" fillId="0" borderId="0" xfId="0" applyFont="1" applyBorder="1"/>
    <xf numFmtId="2" fontId="0" fillId="0" borderId="0" xfId="0" applyNumberFormat="1" applyBorder="1"/>
    <xf numFmtId="2" fontId="0" fillId="31" borderId="0" xfId="0" applyNumberFormat="1" applyFill="1" applyBorder="1"/>
    <xf numFmtId="0" fontId="0" fillId="10" borderId="0" xfId="0" applyFill="1"/>
    <xf numFmtId="0" fontId="10" fillId="0" borderId="0" xfId="0" applyFont="1" applyFill="1"/>
    <xf numFmtId="0" fontId="4" fillId="10" borderId="13" xfId="0" applyFont="1" applyFill="1" applyBorder="1"/>
    <xf numFmtId="0" fontId="3" fillId="0" borderId="7" xfId="0" applyFont="1" applyBorder="1"/>
    <xf numFmtId="49" fontId="0" fillId="31" borderId="0" xfId="0" applyNumberFormat="1" applyFill="1"/>
    <xf numFmtId="9" fontId="0" fillId="31" borderId="0" xfId="0" applyNumberFormat="1" applyFill="1"/>
    <xf numFmtId="0" fontId="0" fillId="31" borderId="10" xfId="0" applyFill="1" applyBorder="1"/>
    <xf numFmtId="1" fontId="0" fillId="31" borderId="0" xfId="0" applyNumberFormat="1" applyFill="1"/>
    <xf numFmtId="2" fontId="0" fillId="31" borderId="0" xfId="0" applyNumberFormat="1" applyFill="1"/>
  </cellXfs>
  <cellStyles count="9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38" sqref="C38"/>
    </sheetView>
  </sheetViews>
  <sheetFormatPr baseColWidth="10" defaultRowHeight="15" x14ac:dyDescent="0"/>
  <cols>
    <col min="2" max="2" width="39" bestFit="1" customWidth="1"/>
    <col min="4" max="4" width="21.1640625" bestFit="1" customWidth="1"/>
    <col min="7" max="7" width="9.33203125" bestFit="1" customWidth="1"/>
    <col min="11" max="11" width="39" bestFit="1" customWidth="1"/>
  </cols>
  <sheetData>
    <row r="1" spans="1:12" ht="30">
      <c r="A1" s="1" t="s">
        <v>77</v>
      </c>
      <c r="B1" t="s">
        <v>1</v>
      </c>
      <c r="C1" s="1" t="s">
        <v>70</v>
      </c>
      <c r="D1" s="1" t="s">
        <v>72</v>
      </c>
      <c r="E1" s="1" t="s">
        <v>74</v>
      </c>
      <c r="F1" s="1" t="s">
        <v>73</v>
      </c>
      <c r="G1" s="1" t="s">
        <v>93</v>
      </c>
      <c r="K1" t="s">
        <v>2</v>
      </c>
      <c r="L1">
        <v>1.029536251115331E-2</v>
      </c>
    </row>
    <row r="2" spans="1:12">
      <c r="A2" t="s">
        <v>78</v>
      </c>
      <c r="B2" t="s">
        <v>7</v>
      </c>
      <c r="C2" s="9">
        <v>130</v>
      </c>
      <c r="D2">
        <v>37</v>
      </c>
      <c r="E2">
        <f t="shared" ref="E2:E10" si="0">D2/100</f>
        <v>0.37</v>
      </c>
      <c r="F2" s="7">
        <f t="shared" ref="F2:F10" si="1">C2*(1-E2)</f>
        <v>81.900000000000006</v>
      </c>
      <c r="G2">
        <v>0</v>
      </c>
      <c r="K2" t="s">
        <v>3</v>
      </c>
      <c r="L2">
        <v>4.8382484156581018</v>
      </c>
    </row>
    <row r="3" spans="1:12">
      <c r="B3" t="s">
        <v>18</v>
      </c>
      <c r="C3" s="9">
        <v>70</v>
      </c>
      <c r="D3" s="6">
        <v>84</v>
      </c>
      <c r="E3">
        <f t="shared" si="0"/>
        <v>0.84</v>
      </c>
      <c r="F3" s="7">
        <f t="shared" si="1"/>
        <v>11.200000000000003</v>
      </c>
      <c r="G3">
        <v>0</v>
      </c>
      <c r="K3" t="s">
        <v>4</v>
      </c>
      <c r="L3">
        <v>0.17444919810565329</v>
      </c>
    </row>
    <row r="4" spans="1:12">
      <c r="B4" t="s">
        <v>20</v>
      </c>
      <c r="C4" s="10">
        <v>60</v>
      </c>
      <c r="D4">
        <v>46</v>
      </c>
      <c r="E4">
        <f t="shared" si="0"/>
        <v>0.46</v>
      </c>
      <c r="F4" s="7">
        <f t="shared" si="1"/>
        <v>32.400000000000006</v>
      </c>
      <c r="G4" s="1">
        <v>0</v>
      </c>
      <c r="K4" t="s">
        <v>5</v>
      </c>
      <c r="L4">
        <v>0.48331007344025256</v>
      </c>
    </row>
    <row r="5" spans="1:12">
      <c r="B5" t="s">
        <v>26</v>
      </c>
      <c r="C5" s="8">
        <v>22</v>
      </c>
      <c r="D5">
        <v>5</v>
      </c>
      <c r="E5">
        <f t="shared" si="0"/>
        <v>0.05</v>
      </c>
      <c r="F5" s="7">
        <f t="shared" si="1"/>
        <v>20.9</v>
      </c>
      <c r="G5">
        <v>0</v>
      </c>
      <c r="K5" t="s">
        <v>6</v>
      </c>
      <c r="L5">
        <v>4.003752087670732E-3</v>
      </c>
    </row>
    <row r="6" spans="1:12">
      <c r="B6" t="s">
        <v>27</v>
      </c>
      <c r="C6" s="10">
        <v>60</v>
      </c>
      <c r="D6">
        <v>46</v>
      </c>
      <c r="E6">
        <f t="shared" si="0"/>
        <v>0.46</v>
      </c>
      <c r="F6" s="7">
        <f t="shared" si="1"/>
        <v>32.400000000000006</v>
      </c>
      <c r="G6">
        <v>0</v>
      </c>
      <c r="K6" t="s">
        <v>7</v>
      </c>
      <c r="L6" s="6">
        <v>0</v>
      </c>
    </row>
    <row r="7" spans="1:12">
      <c r="A7" t="s">
        <v>60</v>
      </c>
      <c r="B7" t="s">
        <v>6</v>
      </c>
      <c r="C7" s="15">
        <v>40</v>
      </c>
      <c r="D7">
        <v>24</v>
      </c>
      <c r="E7">
        <f t="shared" si="0"/>
        <v>0.24</v>
      </c>
      <c r="F7" s="7">
        <f t="shared" si="1"/>
        <v>30.4</v>
      </c>
      <c r="G7" s="31">
        <v>4.0037520876707302E-3</v>
      </c>
      <c r="K7" t="s">
        <v>8</v>
      </c>
      <c r="L7">
        <v>3.3791667619940973</v>
      </c>
    </row>
    <row r="8" spans="1:12">
      <c r="B8" t="s">
        <v>14</v>
      </c>
      <c r="C8" s="15">
        <v>40</v>
      </c>
      <c r="D8">
        <v>24</v>
      </c>
      <c r="E8">
        <f t="shared" si="0"/>
        <v>0.24</v>
      </c>
      <c r="F8" s="7">
        <f t="shared" si="1"/>
        <v>30.4</v>
      </c>
      <c r="G8" s="31">
        <v>1.8302866686494772E-2</v>
      </c>
      <c r="K8" t="s">
        <v>9</v>
      </c>
      <c r="L8">
        <v>0.18760438353657141</v>
      </c>
    </row>
    <row r="9" spans="1:12">
      <c r="B9" t="s">
        <v>21</v>
      </c>
      <c r="C9" s="15">
        <v>20</v>
      </c>
      <c r="D9">
        <v>24</v>
      </c>
      <c r="E9">
        <f t="shared" si="0"/>
        <v>0.24</v>
      </c>
      <c r="F9" s="7">
        <f t="shared" si="1"/>
        <v>15.2</v>
      </c>
      <c r="G9" s="31">
        <v>3.3745910453224733E-2</v>
      </c>
      <c r="K9" t="s">
        <v>10</v>
      </c>
      <c r="L9">
        <v>0.41639021711775603</v>
      </c>
    </row>
    <row r="10" spans="1:12">
      <c r="A10" t="s">
        <v>61</v>
      </c>
      <c r="B10" t="s">
        <v>4</v>
      </c>
      <c r="C10" s="13">
        <v>74</v>
      </c>
      <c r="D10">
        <v>7</v>
      </c>
      <c r="E10">
        <f t="shared" si="0"/>
        <v>7.0000000000000007E-2</v>
      </c>
      <c r="F10" s="7">
        <f t="shared" si="1"/>
        <v>68.819999999999993</v>
      </c>
      <c r="G10" s="31">
        <v>0.17444919810565329</v>
      </c>
      <c r="K10" t="s">
        <v>11</v>
      </c>
      <c r="L10">
        <v>1.0867327095106271E-2</v>
      </c>
    </row>
    <row r="11" spans="1:12">
      <c r="B11" t="s">
        <v>9</v>
      </c>
      <c r="C11" s="13">
        <v>74</v>
      </c>
      <c r="D11">
        <v>7</v>
      </c>
      <c r="E11">
        <f t="shared" ref="E11" si="2">D11/100</f>
        <v>7.0000000000000007E-2</v>
      </c>
      <c r="F11" s="7">
        <f t="shared" ref="F11" si="3">C11*(1-E11)</f>
        <v>68.819999999999993</v>
      </c>
      <c r="G11" s="31">
        <v>0.18760438353657141</v>
      </c>
      <c r="K11" t="s">
        <v>12</v>
      </c>
      <c r="L11">
        <v>13.142030245487199</v>
      </c>
    </row>
    <row r="12" spans="1:12">
      <c r="B12" t="s">
        <v>13</v>
      </c>
      <c r="C12" s="13">
        <v>74</v>
      </c>
      <c r="D12">
        <v>4</v>
      </c>
      <c r="E12">
        <f t="shared" ref="E12:E27" si="4">D12/100</f>
        <v>0.04</v>
      </c>
      <c r="F12" s="7">
        <f t="shared" ref="F12:F27" si="5">C12*(1-E12)</f>
        <v>71.039999999999992</v>
      </c>
      <c r="G12" s="31">
        <v>0.59141137980736236</v>
      </c>
      <c r="K12" t="s">
        <v>13</v>
      </c>
      <c r="L12">
        <v>0.59141137980736236</v>
      </c>
    </row>
    <row r="13" spans="1:12">
      <c r="B13" t="s">
        <v>16</v>
      </c>
      <c r="C13" s="14">
        <v>75</v>
      </c>
      <c r="D13" s="6">
        <v>4</v>
      </c>
      <c r="E13">
        <f t="shared" si="4"/>
        <v>0.04</v>
      </c>
      <c r="F13" s="7">
        <f t="shared" si="5"/>
        <v>72</v>
      </c>
      <c r="G13" s="31">
        <v>0.16872955226612368</v>
      </c>
      <c r="K13" t="s">
        <v>14</v>
      </c>
      <c r="L13">
        <v>1.8302866686494772E-2</v>
      </c>
    </row>
    <row r="14" spans="1:12" ht="16" thickBot="1">
      <c r="B14" t="s">
        <v>23</v>
      </c>
      <c r="C14" s="14">
        <v>75</v>
      </c>
      <c r="D14">
        <v>6</v>
      </c>
      <c r="E14">
        <f t="shared" si="4"/>
        <v>0.06</v>
      </c>
      <c r="F14" s="7">
        <f t="shared" si="5"/>
        <v>70.5</v>
      </c>
      <c r="G14" s="31">
        <v>2.3582099796380609</v>
      </c>
      <c r="K14" t="s">
        <v>15</v>
      </c>
      <c r="L14">
        <v>4.9120318469880342</v>
      </c>
    </row>
    <row r="15" spans="1:12">
      <c r="A15" s="16" t="s">
        <v>79</v>
      </c>
      <c r="B15" s="17" t="s">
        <v>2</v>
      </c>
      <c r="C15" s="18">
        <v>100</v>
      </c>
      <c r="D15" s="17">
        <v>24</v>
      </c>
      <c r="E15" s="17">
        <f t="shared" si="4"/>
        <v>0.24</v>
      </c>
      <c r="F15" s="19">
        <f t="shared" si="5"/>
        <v>76</v>
      </c>
      <c r="G15" s="31">
        <v>1.029536251115331</v>
      </c>
      <c r="K15" t="s">
        <v>16</v>
      </c>
      <c r="L15">
        <v>0.16872955226612368</v>
      </c>
    </row>
    <row r="16" spans="1:12">
      <c r="A16" s="20"/>
      <c r="B16" s="21" t="s">
        <v>3</v>
      </c>
      <c r="C16" s="22">
        <v>60</v>
      </c>
      <c r="D16" s="21">
        <v>2</v>
      </c>
      <c r="E16" s="21">
        <f t="shared" si="4"/>
        <v>0.02</v>
      </c>
      <c r="F16" s="23">
        <f t="shared" si="5"/>
        <v>58.8</v>
      </c>
      <c r="G16" s="31">
        <v>4.8382484156581018</v>
      </c>
      <c r="K16" t="s">
        <v>17</v>
      </c>
      <c r="L16">
        <v>4.2765791942162945</v>
      </c>
    </row>
    <row r="17" spans="1:12">
      <c r="A17" s="20"/>
      <c r="B17" s="21" t="s">
        <v>5</v>
      </c>
      <c r="C17" s="24">
        <v>63</v>
      </c>
      <c r="D17" s="21">
        <v>18</v>
      </c>
      <c r="E17" s="21">
        <f t="shared" si="4"/>
        <v>0.18</v>
      </c>
      <c r="F17" s="23">
        <f t="shared" si="5"/>
        <v>51.660000000000004</v>
      </c>
      <c r="G17" s="31">
        <v>0.48331007344025256</v>
      </c>
      <c r="K17" t="s">
        <v>18</v>
      </c>
      <c r="L17" s="6">
        <v>0</v>
      </c>
    </row>
    <row r="18" spans="1:12">
      <c r="A18" s="20"/>
      <c r="B18" s="21" t="s">
        <v>8</v>
      </c>
      <c r="C18" s="22">
        <v>60</v>
      </c>
      <c r="D18" s="21">
        <v>2</v>
      </c>
      <c r="E18" s="21">
        <f t="shared" si="4"/>
        <v>0.02</v>
      </c>
      <c r="F18" s="23">
        <f t="shared" si="5"/>
        <v>58.8</v>
      </c>
      <c r="G18" s="31">
        <v>3.3791667619940973</v>
      </c>
      <c r="K18" t="s">
        <v>19</v>
      </c>
      <c r="L18">
        <v>0.36434143997803659</v>
      </c>
    </row>
    <row r="19" spans="1:12">
      <c r="A19" s="20"/>
      <c r="B19" s="21" t="s">
        <v>10</v>
      </c>
      <c r="C19" s="25">
        <v>50</v>
      </c>
      <c r="D19" s="21">
        <v>56</v>
      </c>
      <c r="E19" s="21">
        <f t="shared" si="4"/>
        <v>0.56000000000000005</v>
      </c>
      <c r="F19" s="23">
        <f t="shared" si="5"/>
        <v>21.999999999999996</v>
      </c>
      <c r="G19" s="31">
        <v>0.41639021711775603</v>
      </c>
      <c r="K19" t="s">
        <v>20</v>
      </c>
      <c r="L19" s="6">
        <v>0</v>
      </c>
    </row>
    <row r="20" spans="1:12">
      <c r="A20" s="20"/>
      <c r="B20" s="21" t="s">
        <v>11</v>
      </c>
      <c r="C20" s="24">
        <v>28</v>
      </c>
      <c r="D20" s="21">
        <v>6</v>
      </c>
      <c r="E20" s="21">
        <f t="shared" si="4"/>
        <v>0.06</v>
      </c>
      <c r="F20" s="23">
        <f t="shared" si="5"/>
        <v>26.32</v>
      </c>
      <c r="G20" s="31">
        <v>1.0867327095106271E-2</v>
      </c>
      <c r="K20" t="s">
        <v>21</v>
      </c>
      <c r="L20">
        <v>3.3745910453224733E-2</v>
      </c>
    </row>
    <row r="21" spans="1:12">
      <c r="A21" s="20"/>
      <c r="B21" s="21" t="s">
        <v>12</v>
      </c>
      <c r="C21" s="24">
        <v>22</v>
      </c>
      <c r="D21" s="32">
        <v>5</v>
      </c>
      <c r="E21" s="21">
        <f t="shared" si="4"/>
        <v>0.05</v>
      </c>
      <c r="F21" s="23">
        <f t="shared" si="5"/>
        <v>20.9</v>
      </c>
      <c r="G21" s="31">
        <v>13.142030245487199</v>
      </c>
      <c r="K21" t="s">
        <v>22</v>
      </c>
      <c r="L21">
        <v>33.081859571255343</v>
      </c>
    </row>
    <row r="22" spans="1:12">
      <c r="A22" s="20"/>
      <c r="B22" s="21" t="s">
        <v>15</v>
      </c>
      <c r="C22" s="24">
        <v>61</v>
      </c>
      <c r="D22" s="32">
        <v>13</v>
      </c>
      <c r="E22" s="21">
        <f t="shared" si="4"/>
        <v>0.13</v>
      </c>
      <c r="F22" s="23">
        <f t="shared" si="5"/>
        <v>53.07</v>
      </c>
      <c r="G22" s="31">
        <v>4.9120318469880342</v>
      </c>
      <c r="K22" t="s">
        <v>23</v>
      </c>
      <c r="L22">
        <v>2.3582099796380609</v>
      </c>
    </row>
    <row r="23" spans="1:12">
      <c r="A23" s="20"/>
      <c r="B23" s="21" t="s">
        <v>17</v>
      </c>
      <c r="C23" s="24">
        <v>61</v>
      </c>
      <c r="D23" s="32">
        <v>13</v>
      </c>
      <c r="E23" s="21">
        <f t="shared" si="4"/>
        <v>0.13</v>
      </c>
      <c r="F23" s="23">
        <f t="shared" si="5"/>
        <v>53.07</v>
      </c>
      <c r="G23" s="31">
        <v>4.2765791942162945</v>
      </c>
      <c r="K23" t="s">
        <v>24</v>
      </c>
      <c r="L23">
        <v>29.84511199066554</v>
      </c>
    </row>
    <row r="24" spans="1:12">
      <c r="A24" s="20"/>
      <c r="B24" s="21" t="s">
        <v>19</v>
      </c>
      <c r="C24" s="24">
        <v>394</v>
      </c>
      <c r="D24" s="21">
        <v>25</v>
      </c>
      <c r="E24" s="21">
        <f t="shared" si="4"/>
        <v>0.25</v>
      </c>
      <c r="F24" s="23">
        <f t="shared" si="5"/>
        <v>295.5</v>
      </c>
      <c r="G24" s="31">
        <v>0.36434143997803659</v>
      </c>
      <c r="K24" t="s">
        <v>25</v>
      </c>
      <c r="L24">
        <v>0.15557436683520556</v>
      </c>
    </row>
    <row r="25" spans="1:12">
      <c r="A25" s="20"/>
      <c r="B25" s="21" t="s">
        <v>22</v>
      </c>
      <c r="C25" s="24">
        <v>31</v>
      </c>
      <c r="D25" s="21">
        <v>8</v>
      </c>
      <c r="E25" s="21">
        <f t="shared" si="4"/>
        <v>0.08</v>
      </c>
      <c r="F25" s="23">
        <f t="shared" si="5"/>
        <v>28.52</v>
      </c>
      <c r="G25" s="31">
        <v>33.081859571255343</v>
      </c>
      <c r="K25" t="s">
        <v>26</v>
      </c>
      <c r="L25" s="6">
        <v>0</v>
      </c>
    </row>
    <row r="26" spans="1:12">
      <c r="A26" s="20"/>
      <c r="B26" s="21" t="s">
        <v>24</v>
      </c>
      <c r="C26" s="24">
        <v>23</v>
      </c>
      <c r="D26" s="21">
        <v>6</v>
      </c>
      <c r="E26" s="21">
        <f t="shared" si="4"/>
        <v>0.06</v>
      </c>
      <c r="F26" s="23">
        <f t="shared" si="5"/>
        <v>21.619999999999997</v>
      </c>
      <c r="G26" s="31">
        <v>29.84511199066554</v>
      </c>
      <c r="K26" t="s">
        <v>27</v>
      </c>
      <c r="L26" s="6">
        <v>0</v>
      </c>
    </row>
    <row r="27" spans="1:12" ht="16" thickBot="1">
      <c r="A27" s="26"/>
      <c r="B27" s="27" t="s">
        <v>25</v>
      </c>
      <c r="C27" s="28">
        <v>100</v>
      </c>
      <c r="D27" s="27">
        <v>12</v>
      </c>
      <c r="E27" s="27">
        <f t="shared" si="4"/>
        <v>0.12</v>
      </c>
      <c r="F27" s="29">
        <f t="shared" si="5"/>
        <v>88</v>
      </c>
      <c r="G27" s="31">
        <v>0.15557436683520556</v>
      </c>
      <c r="K27" s="6"/>
    </row>
    <row r="28" spans="1:12">
      <c r="K28" s="6"/>
    </row>
    <row r="29" spans="1:12">
      <c r="B29" t="s">
        <v>75</v>
      </c>
      <c r="K29" s="6"/>
    </row>
    <row r="30" spans="1:12">
      <c r="B30" t="s">
        <v>81</v>
      </c>
      <c r="K30" s="6"/>
    </row>
    <row r="31" spans="1:12">
      <c r="B31" t="s">
        <v>89</v>
      </c>
      <c r="K31" s="6"/>
    </row>
    <row r="32" spans="1:12">
      <c r="B32" t="s">
        <v>90</v>
      </c>
      <c r="K32" s="6"/>
    </row>
    <row r="33" spans="2:2">
      <c r="B33" t="s">
        <v>91</v>
      </c>
    </row>
    <row r="34" spans="2:2">
      <c r="B34" t="s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1"/>
  <sheetViews>
    <sheetView topLeftCell="C1" workbookViewId="0">
      <selection activeCell="H34" sqref="H34"/>
    </sheetView>
  </sheetViews>
  <sheetFormatPr baseColWidth="10" defaultRowHeight="15" x14ac:dyDescent="0"/>
  <cols>
    <col min="1" max="1" width="29.5" customWidth="1"/>
    <col min="7" max="7" width="8.1640625" customWidth="1"/>
  </cols>
  <sheetData>
    <row r="3" spans="1:17">
      <c r="A3" t="s">
        <v>331</v>
      </c>
      <c r="C3" t="s">
        <v>335</v>
      </c>
      <c r="I3" t="s">
        <v>337</v>
      </c>
      <c r="N3" t="s">
        <v>340</v>
      </c>
    </row>
    <row r="4" spans="1:17">
      <c r="A4" t="s">
        <v>332</v>
      </c>
      <c r="B4" t="s">
        <v>105</v>
      </c>
      <c r="C4">
        <v>65</v>
      </c>
      <c r="I4">
        <v>100</v>
      </c>
      <c r="N4">
        <v>100</v>
      </c>
    </row>
    <row r="5" spans="1:17">
      <c r="A5" t="s">
        <v>333</v>
      </c>
      <c r="C5" t="s">
        <v>185</v>
      </c>
      <c r="D5" t="s">
        <v>336</v>
      </c>
      <c r="E5" t="s">
        <v>334</v>
      </c>
      <c r="I5" t="s">
        <v>185</v>
      </c>
      <c r="J5" t="s">
        <v>336</v>
      </c>
      <c r="K5" t="s">
        <v>338</v>
      </c>
      <c r="L5" t="s">
        <v>339</v>
      </c>
      <c r="N5" t="s">
        <v>185</v>
      </c>
      <c r="O5" t="s">
        <v>336</v>
      </c>
      <c r="P5" t="s">
        <v>338</v>
      </c>
      <c r="Q5" t="s">
        <v>339</v>
      </c>
    </row>
    <row r="6" spans="1:17">
      <c r="A6" s="6" t="s">
        <v>106</v>
      </c>
      <c r="B6" s="6">
        <v>16</v>
      </c>
      <c r="C6" s="32">
        <v>500</v>
      </c>
      <c r="D6">
        <v>9999</v>
      </c>
      <c r="E6">
        <v>61</v>
      </c>
      <c r="F6">
        <v>91</v>
      </c>
      <c r="G6">
        <v>86</v>
      </c>
      <c r="H6" s="7">
        <f>(E6+F6+G6)/3</f>
        <v>79.333333333333329</v>
      </c>
      <c r="I6" s="32">
        <v>500</v>
      </c>
      <c r="J6">
        <v>9999</v>
      </c>
      <c r="K6" s="99">
        <v>58</v>
      </c>
      <c r="L6" s="99">
        <v>65</v>
      </c>
      <c r="N6" s="99">
        <v>500</v>
      </c>
    </row>
    <row r="7" spans="1:17" ht="16" thickBot="1">
      <c r="A7" s="6" t="s">
        <v>2</v>
      </c>
      <c r="B7" s="6">
        <v>18</v>
      </c>
      <c r="C7" s="37">
        <v>75</v>
      </c>
      <c r="D7">
        <v>1000</v>
      </c>
      <c r="E7">
        <v>91</v>
      </c>
      <c r="F7">
        <v>129</v>
      </c>
      <c r="G7">
        <v>30</v>
      </c>
      <c r="H7" s="7">
        <f t="shared" ref="H7:H30" si="0">(E7+F7+G7)/3</f>
        <v>83.333333333333329</v>
      </c>
      <c r="I7" s="37">
        <v>40</v>
      </c>
      <c r="J7" s="32">
        <v>400</v>
      </c>
      <c r="K7" s="105">
        <v>39</v>
      </c>
      <c r="L7" s="105">
        <v>40</v>
      </c>
      <c r="N7" s="37">
        <v>100</v>
      </c>
    </row>
    <row r="8" spans="1:17" ht="16" thickBot="1">
      <c r="A8" s="76" t="s">
        <v>3</v>
      </c>
      <c r="B8" s="58">
        <v>8459</v>
      </c>
      <c r="C8" s="59">
        <v>60</v>
      </c>
      <c r="D8" s="60">
        <v>80</v>
      </c>
      <c r="E8" s="94">
        <v>55</v>
      </c>
      <c r="F8" s="94">
        <v>61</v>
      </c>
      <c r="G8" s="60">
        <v>43</v>
      </c>
      <c r="H8" s="7">
        <f t="shared" si="0"/>
        <v>53</v>
      </c>
      <c r="I8" s="59">
        <v>30</v>
      </c>
      <c r="J8" s="58">
        <v>80</v>
      </c>
      <c r="K8" s="106">
        <v>29</v>
      </c>
      <c r="L8" s="106">
        <v>29</v>
      </c>
      <c r="N8" s="59">
        <v>80</v>
      </c>
    </row>
    <row r="9" spans="1:17" ht="16" customHeight="1">
      <c r="A9" s="32" t="s">
        <v>4</v>
      </c>
      <c r="B9" s="32">
        <v>305</v>
      </c>
      <c r="C9" s="37">
        <v>70</v>
      </c>
      <c r="D9" s="32">
        <v>60</v>
      </c>
      <c r="E9" s="95">
        <v>70</v>
      </c>
      <c r="F9" s="21">
        <v>76</v>
      </c>
      <c r="G9" s="21">
        <v>63</v>
      </c>
      <c r="H9" s="7">
        <f t="shared" si="0"/>
        <v>69.666666666666671</v>
      </c>
      <c r="I9" s="37">
        <v>50</v>
      </c>
      <c r="J9" s="32">
        <v>60</v>
      </c>
      <c r="K9" s="105">
        <v>50</v>
      </c>
      <c r="L9" s="105">
        <v>49</v>
      </c>
      <c r="N9" s="37">
        <v>85</v>
      </c>
    </row>
    <row r="10" spans="1:17" ht="16" thickBot="1">
      <c r="A10" s="6" t="s">
        <v>107</v>
      </c>
      <c r="B10" s="6">
        <v>1060</v>
      </c>
      <c r="C10" s="37">
        <v>500</v>
      </c>
      <c r="D10" s="32">
        <v>9999</v>
      </c>
      <c r="E10">
        <v>77</v>
      </c>
      <c r="F10">
        <v>92</v>
      </c>
      <c r="G10">
        <v>59</v>
      </c>
      <c r="H10" s="7">
        <f t="shared" si="0"/>
        <v>76</v>
      </c>
      <c r="I10" s="37">
        <v>500</v>
      </c>
      <c r="J10" s="6">
        <v>9999</v>
      </c>
      <c r="K10" s="99">
        <v>42</v>
      </c>
      <c r="L10" s="99">
        <v>42</v>
      </c>
      <c r="N10" s="111">
        <v>500</v>
      </c>
    </row>
    <row r="11" spans="1:17" ht="16" thickBot="1">
      <c r="A11" s="58" t="s">
        <v>5</v>
      </c>
      <c r="B11" s="58">
        <v>845</v>
      </c>
      <c r="C11" s="61">
        <v>50</v>
      </c>
      <c r="D11" s="60">
        <v>70</v>
      </c>
      <c r="E11" s="94">
        <v>52</v>
      </c>
      <c r="F11" s="60">
        <v>59</v>
      </c>
      <c r="G11" s="60">
        <v>37</v>
      </c>
      <c r="H11" s="7">
        <f t="shared" si="0"/>
        <v>49.333333333333336</v>
      </c>
      <c r="I11" s="124">
        <v>30</v>
      </c>
      <c r="J11" s="58">
        <v>70</v>
      </c>
      <c r="K11" s="105">
        <v>26</v>
      </c>
      <c r="L11" s="105">
        <v>25</v>
      </c>
      <c r="N11" s="37">
        <v>240</v>
      </c>
    </row>
    <row r="12" spans="1:17">
      <c r="A12" s="6" t="s">
        <v>6</v>
      </c>
      <c r="B12" s="6">
        <v>7</v>
      </c>
      <c r="C12" s="37">
        <v>30</v>
      </c>
      <c r="D12" s="32">
        <v>30</v>
      </c>
      <c r="E12" s="53">
        <v>34</v>
      </c>
      <c r="F12">
        <v>37</v>
      </c>
      <c r="G12">
        <v>23</v>
      </c>
      <c r="H12" s="7">
        <f t="shared" si="0"/>
        <v>31.333333333333332</v>
      </c>
      <c r="I12" s="37">
        <v>15</v>
      </c>
      <c r="J12" s="32">
        <v>1</v>
      </c>
      <c r="K12" s="105">
        <v>17</v>
      </c>
      <c r="L12" s="105">
        <v>17</v>
      </c>
      <c r="N12" s="37">
        <v>70</v>
      </c>
    </row>
    <row r="13" spans="1:17" ht="16" thickBot="1">
      <c r="A13" s="6" t="s">
        <v>108</v>
      </c>
      <c r="B13" s="6">
        <v>1202</v>
      </c>
      <c r="C13" s="37">
        <v>500</v>
      </c>
      <c r="D13" s="32">
        <v>9999</v>
      </c>
      <c r="E13">
        <v>112</v>
      </c>
      <c r="F13">
        <v>138</v>
      </c>
      <c r="G13">
        <v>80</v>
      </c>
      <c r="H13" s="7">
        <f t="shared" si="0"/>
        <v>110</v>
      </c>
      <c r="I13" s="37">
        <v>500</v>
      </c>
      <c r="J13" s="6">
        <v>9999</v>
      </c>
      <c r="K13" s="99">
        <v>66</v>
      </c>
      <c r="L13" s="99">
        <v>65</v>
      </c>
      <c r="N13" s="111">
        <v>500</v>
      </c>
    </row>
    <row r="14" spans="1:17" ht="16" thickBot="1">
      <c r="A14" s="76" t="s">
        <v>8</v>
      </c>
      <c r="B14" s="58">
        <v>5908</v>
      </c>
      <c r="C14" s="59">
        <v>60</v>
      </c>
      <c r="D14" s="60">
        <v>80</v>
      </c>
      <c r="E14" s="60">
        <v>38</v>
      </c>
      <c r="F14" s="94">
        <v>64</v>
      </c>
      <c r="G14" s="60">
        <v>44</v>
      </c>
      <c r="H14" s="7">
        <f t="shared" si="0"/>
        <v>48.666666666666664</v>
      </c>
      <c r="I14" s="59">
        <v>30</v>
      </c>
      <c r="J14" s="61">
        <v>30</v>
      </c>
      <c r="K14" s="106">
        <v>31</v>
      </c>
      <c r="L14" s="106">
        <v>32</v>
      </c>
      <c r="N14" s="59">
        <v>80</v>
      </c>
    </row>
    <row r="15" spans="1:17">
      <c r="A15" s="6" t="s">
        <v>9</v>
      </c>
      <c r="B15" s="6">
        <v>328</v>
      </c>
      <c r="C15" s="37">
        <v>70</v>
      </c>
      <c r="D15" s="32">
        <v>40</v>
      </c>
      <c r="E15" s="53">
        <v>68</v>
      </c>
      <c r="F15">
        <v>74</v>
      </c>
      <c r="G15">
        <v>62</v>
      </c>
      <c r="H15" s="7">
        <f t="shared" si="0"/>
        <v>68</v>
      </c>
      <c r="I15" s="37">
        <v>50</v>
      </c>
      <c r="J15" s="32">
        <v>40</v>
      </c>
      <c r="K15" s="105">
        <v>49</v>
      </c>
      <c r="L15" s="105">
        <v>51</v>
      </c>
      <c r="N15" s="37">
        <v>85</v>
      </c>
    </row>
    <row r="16" spans="1:17">
      <c r="A16" s="6" t="s">
        <v>10</v>
      </c>
      <c r="B16" s="6">
        <v>728</v>
      </c>
      <c r="C16" s="37">
        <v>20</v>
      </c>
      <c r="D16" s="32">
        <v>1</v>
      </c>
      <c r="E16" s="53">
        <v>24</v>
      </c>
      <c r="F16">
        <v>30</v>
      </c>
      <c r="G16">
        <v>21</v>
      </c>
      <c r="H16" s="7">
        <f t="shared" si="0"/>
        <v>25</v>
      </c>
      <c r="I16" s="37">
        <v>10</v>
      </c>
      <c r="J16" s="32">
        <v>1</v>
      </c>
      <c r="K16" s="105">
        <v>16</v>
      </c>
      <c r="L16" s="105">
        <v>15</v>
      </c>
      <c r="N16" s="37">
        <v>20</v>
      </c>
    </row>
    <row r="17" spans="1:14" ht="16" thickBot="1">
      <c r="A17" s="6" t="s">
        <v>11</v>
      </c>
      <c r="B17" s="6">
        <v>19</v>
      </c>
      <c r="C17" s="37">
        <v>25</v>
      </c>
      <c r="D17" s="32">
        <v>5</v>
      </c>
      <c r="E17" s="53">
        <v>17</v>
      </c>
      <c r="F17">
        <v>24</v>
      </c>
      <c r="G17">
        <v>23</v>
      </c>
      <c r="H17" s="7">
        <f t="shared" si="0"/>
        <v>21.333333333333332</v>
      </c>
      <c r="I17" s="37">
        <v>10</v>
      </c>
      <c r="J17" s="32">
        <v>1</v>
      </c>
      <c r="K17" s="105">
        <v>15</v>
      </c>
      <c r="L17" s="105">
        <v>17</v>
      </c>
      <c r="N17" s="37">
        <v>40</v>
      </c>
    </row>
    <row r="18" spans="1:14" ht="16" thickBot="1">
      <c r="A18" s="76" t="s">
        <v>12</v>
      </c>
      <c r="B18" s="58">
        <v>22977</v>
      </c>
      <c r="C18" s="59">
        <v>20</v>
      </c>
      <c r="D18" s="60">
        <v>1</v>
      </c>
      <c r="E18" s="85">
        <v>16</v>
      </c>
      <c r="F18" s="94">
        <v>22</v>
      </c>
      <c r="G18" s="60">
        <v>22</v>
      </c>
      <c r="H18" s="7">
        <f t="shared" si="0"/>
        <v>20</v>
      </c>
      <c r="I18" s="59">
        <v>10</v>
      </c>
      <c r="J18" s="58">
        <v>1</v>
      </c>
      <c r="K18" s="106">
        <v>14</v>
      </c>
      <c r="L18" s="106">
        <v>15</v>
      </c>
      <c r="N18" s="59">
        <v>40</v>
      </c>
    </row>
    <row r="19" spans="1:14" ht="16" thickBot="1">
      <c r="A19" s="58" t="s">
        <v>13</v>
      </c>
      <c r="B19" s="58">
        <v>1034</v>
      </c>
      <c r="C19" s="61">
        <v>70</v>
      </c>
      <c r="D19" s="60">
        <v>60</v>
      </c>
      <c r="E19" s="60">
        <v>61</v>
      </c>
      <c r="F19" s="60">
        <v>68</v>
      </c>
      <c r="G19" s="60">
        <v>59</v>
      </c>
      <c r="H19" s="7">
        <f t="shared" si="0"/>
        <v>62.666666666666664</v>
      </c>
      <c r="I19" s="37">
        <v>50</v>
      </c>
      <c r="J19" s="37">
        <v>50</v>
      </c>
      <c r="K19" s="105">
        <v>48</v>
      </c>
      <c r="L19" s="105">
        <v>48</v>
      </c>
      <c r="N19" s="37">
        <v>85</v>
      </c>
    </row>
    <row r="20" spans="1:14" ht="16" thickBot="1">
      <c r="A20" s="6" t="s">
        <v>14</v>
      </c>
      <c r="B20" s="6">
        <v>32</v>
      </c>
      <c r="C20" s="37">
        <v>30</v>
      </c>
      <c r="D20" s="118">
        <v>1</v>
      </c>
      <c r="E20">
        <v>40</v>
      </c>
      <c r="F20">
        <v>41</v>
      </c>
      <c r="G20">
        <v>21</v>
      </c>
      <c r="H20" s="7">
        <f t="shared" si="0"/>
        <v>34</v>
      </c>
      <c r="I20" s="37">
        <v>15</v>
      </c>
      <c r="J20" s="32">
        <v>1</v>
      </c>
      <c r="K20" s="105">
        <v>23</v>
      </c>
      <c r="L20" s="105">
        <v>23</v>
      </c>
      <c r="N20" s="37">
        <v>70</v>
      </c>
    </row>
    <row r="21" spans="1:14" ht="16" thickBot="1">
      <c r="A21" s="76" t="s">
        <v>15</v>
      </c>
      <c r="B21" s="58">
        <v>8588</v>
      </c>
      <c r="C21" s="59">
        <v>55</v>
      </c>
      <c r="D21" s="60">
        <v>350</v>
      </c>
      <c r="E21" s="94">
        <v>59</v>
      </c>
      <c r="F21" s="60">
        <v>63</v>
      </c>
      <c r="G21" s="60">
        <v>25</v>
      </c>
      <c r="H21" s="7">
        <f t="shared" si="0"/>
        <v>49</v>
      </c>
      <c r="I21" s="59">
        <v>35</v>
      </c>
      <c r="J21" s="58">
        <v>220</v>
      </c>
      <c r="K21" s="106">
        <v>34</v>
      </c>
      <c r="L21" s="106">
        <v>32</v>
      </c>
      <c r="N21" s="59">
        <v>115</v>
      </c>
    </row>
    <row r="22" spans="1:14" ht="16" thickBot="1">
      <c r="A22" s="6" t="s">
        <v>16</v>
      </c>
      <c r="B22" s="6">
        <v>295</v>
      </c>
      <c r="C22" s="37">
        <v>145</v>
      </c>
      <c r="D22" s="32">
        <v>9999</v>
      </c>
      <c r="E22">
        <v>64</v>
      </c>
      <c r="F22">
        <v>85</v>
      </c>
      <c r="G22">
        <v>31</v>
      </c>
      <c r="H22" s="7">
        <f t="shared" si="0"/>
        <v>60</v>
      </c>
      <c r="I22" s="37">
        <v>55</v>
      </c>
      <c r="J22" s="6">
        <v>9999</v>
      </c>
      <c r="K22" s="105">
        <v>41</v>
      </c>
      <c r="L22" s="105">
        <v>59</v>
      </c>
      <c r="N22" s="37">
        <v>85</v>
      </c>
    </row>
    <row r="23" spans="1:14" ht="16" thickBot="1">
      <c r="A23" s="76" t="s">
        <v>17</v>
      </c>
      <c r="B23" s="58">
        <v>7477</v>
      </c>
      <c r="C23" s="59">
        <v>55</v>
      </c>
      <c r="D23" s="60">
        <v>350</v>
      </c>
      <c r="E23" s="94">
        <v>53</v>
      </c>
      <c r="F23" s="60">
        <v>62</v>
      </c>
      <c r="G23" s="60">
        <v>24</v>
      </c>
      <c r="H23" s="7">
        <f t="shared" si="0"/>
        <v>46.333333333333336</v>
      </c>
      <c r="I23" s="59">
        <v>35</v>
      </c>
      <c r="J23" s="58">
        <v>220</v>
      </c>
      <c r="K23" s="106">
        <v>36</v>
      </c>
      <c r="L23" s="106">
        <v>33</v>
      </c>
      <c r="N23" s="59">
        <v>115</v>
      </c>
    </row>
    <row r="24" spans="1:14">
      <c r="A24" s="6" t="s">
        <v>19</v>
      </c>
      <c r="B24" s="6">
        <v>637</v>
      </c>
      <c r="C24" s="37">
        <v>295</v>
      </c>
      <c r="D24" s="32">
        <v>9999</v>
      </c>
      <c r="E24">
        <v>107</v>
      </c>
      <c r="F24">
        <v>166</v>
      </c>
      <c r="G24">
        <v>42</v>
      </c>
      <c r="H24" s="7">
        <f t="shared" si="0"/>
        <v>105</v>
      </c>
      <c r="I24" s="37">
        <v>100</v>
      </c>
      <c r="J24" s="6">
        <v>9999</v>
      </c>
      <c r="K24" s="105">
        <v>86</v>
      </c>
      <c r="L24" s="105">
        <v>80</v>
      </c>
      <c r="N24" s="37">
        <v>315</v>
      </c>
    </row>
    <row r="25" spans="1:14" ht="16" thickBot="1">
      <c r="A25" s="6" t="s">
        <v>21</v>
      </c>
      <c r="B25" s="6">
        <v>59</v>
      </c>
      <c r="C25" s="37">
        <v>30</v>
      </c>
      <c r="D25" s="32">
        <v>60</v>
      </c>
      <c r="E25">
        <v>26</v>
      </c>
      <c r="F25">
        <v>33</v>
      </c>
      <c r="G25">
        <v>19</v>
      </c>
      <c r="H25" s="7">
        <f t="shared" si="0"/>
        <v>26</v>
      </c>
      <c r="I25" s="37">
        <v>15</v>
      </c>
      <c r="J25" s="37">
        <v>15</v>
      </c>
      <c r="K25" s="105">
        <v>15</v>
      </c>
      <c r="L25" s="105">
        <v>15</v>
      </c>
      <c r="N25" s="37">
        <v>70</v>
      </c>
    </row>
    <row r="26" spans="1:14" ht="16" thickBot="1">
      <c r="A26" s="76" t="s">
        <v>22</v>
      </c>
      <c r="B26" s="58">
        <v>57839</v>
      </c>
      <c r="C26" s="59">
        <v>30</v>
      </c>
      <c r="D26" s="60">
        <v>180</v>
      </c>
      <c r="E26" s="60">
        <v>23</v>
      </c>
      <c r="F26" s="94">
        <v>27</v>
      </c>
      <c r="G26" s="60">
        <v>21</v>
      </c>
      <c r="H26" s="7">
        <f t="shared" si="0"/>
        <v>23.666666666666668</v>
      </c>
      <c r="I26" s="59">
        <v>15</v>
      </c>
      <c r="J26" s="61">
        <v>15</v>
      </c>
      <c r="K26" s="106">
        <v>14</v>
      </c>
      <c r="L26" s="106">
        <v>14</v>
      </c>
      <c r="N26" s="59">
        <v>75</v>
      </c>
    </row>
    <row r="27" spans="1:14" ht="16" thickBot="1">
      <c r="A27" s="76" t="s">
        <v>23</v>
      </c>
      <c r="B27" s="58">
        <v>4123</v>
      </c>
      <c r="C27" s="59">
        <v>140</v>
      </c>
      <c r="D27" s="60">
        <v>250</v>
      </c>
      <c r="E27" s="94">
        <v>135</v>
      </c>
      <c r="F27" s="94">
        <v>150</v>
      </c>
      <c r="G27" s="60">
        <v>72</v>
      </c>
      <c r="H27" s="7">
        <f t="shared" si="0"/>
        <v>119</v>
      </c>
      <c r="I27" s="59">
        <v>50</v>
      </c>
      <c r="J27" s="61">
        <v>50</v>
      </c>
      <c r="K27" s="106">
        <v>46</v>
      </c>
      <c r="L27" s="106">
        <v>46</v>
      </c>
      <c r="N27" s="59">
        <v>85</v>
      </c>
    </row>
    <row r="28" spans="1:14" ht="16" thickBot="1">
      <c r="A28" s="76" t="s">
        <v>24</v>
      </c>
      <c r="B28" s="58">
        <v>52180</v>
      </c>
      <c r="C28" s="59">
        <v>20</v>
      </c>
      <c r="D28" s="60">
        <v>5</v>
      </c>
      <c r="E28" s="94">
        <v>17</v>
      </c>
      <c r="F28" s="94">
        <v>22</v>
      </c>
      <c r="G28" s="60">
        <v>20</v>
      </c>
      <c r="H28" s="7">
        <f t="shared" si="0"/>
        <v>19.666666666666668</v>
      </c>
      <c r="I28" s="59">
        <v>10</v>
      </c>
      <c r="J28" s="6">
        <v>1</v>
      </c>
      <c r="K28" s="106">
        <v>13</v>
      </c>
      <c r="L28" s="106">
        <v>13</v>
      </c>
      <c r="N28" s="59">
        <v>45</v>
      </c>
    </row>
    <row r="29" spans="1:14">
      <c r="A29" s="6" t="s">
        <v>109</v>
      </c>
      <c r="B29" s="6">
        <v>428</v>
      </c>
      <c r="C29" s="37">
        <v>500</v>
      </c>
      <c r="D29" s="32">
        <v>9999</v>
      </c>
      <c r="E29">
        <v>69</v>
      </c>
      <c r="F29">
        <v>93</v>
      </c>
      <c r="G29">
        <v>87</v>
      </c>
      <c r="H29" s="7">
        <f t="shared" si="0"/>
        <v>83</v>
      </c>
      <c r="I29" s="37">
        <v>500</v>
      </c>
      <c r="J29" s="6">
        <v>9999</v>
      </c>
      <c r="K29" s="99">
        <v>58</v>
      </c>
      <c r="L29" s="99">
        <v>59</v>
      </c>
      <c r="N29" s="111">
        <v>500</v>
      </c>
    </row>
    <row r="30" spans="1:14">
      <c r="A30" s="6" t="s">
        <v>25</v>
      </c>
      <c r="B30" s="6">
        <v>272</v>
      </c>
      <c r="C30" s="37">
        <v>90</v>
      </c>
      <c r="D30" s="32">
        <v>2500</v>
      </c>
      <c r="E30">
        <v>102</v>
      </c>
      <c r="F30">
        <v>102</v>
      </c>
      <c r="G30">
        <v>31</v>
      </c>
      <c r="H30" s="7">
        <f t="shared" si="0"/>
        <v>78.333333333333329</v>
      </c>
      <c r="I30" s="37">
        <v>45</v>
      </c>
      <c r="J30" s="32">
        <v>800</v>
      </c>
      <c r="K30" s="105">
        <v>45</v>
      </c>
      <c r="L30" s="105">
        <v>43</v>
      </c>
      <c r="N30" s="37">
        <v>325</v>
      </c>
    </row>
    <row r="31" spans="1:14">
      <c r="A31" s="6" t="s">
        <v>110</v>
      </c>
      <c r="B31" s="6">
        <v>174836</v>
      </c>
      <c r="E31">
        <v>22</v>
      </c>
      <c r="F31">
        <v>28</v>
      </c>
      <c r="G31">
        <v>23</v>
      </c>
      <c r="K31" s="21">
        <v>16</v>
      </c>
      <c r="L31" s="2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3" sqref="D3:F3"/>
    </sheetView>
  </sheetViews>
  <sheetFormatPr baseColWidth="10" defaultRowHeight="15" x14ac:dyDescent="0"/>
  <cols>
    <col min="2" max="2" width="22.5" customWidth="1"/>
  </cols>
  <sheetData>
    <row r="1" spans="1:10" ht="16">
      <c r="A1" s="36" t="s">
        <v>102</v>
      </c>
      <c r="B1" t="s">
        <v>103</v>
      </c>
      <c r="D1" t="s">
        <v>200</v>
      </c>
      <c r="E1" t="s">
        <v>241</v>
      </c>
      <c r="F1" t="s">
        <v>362</v>
      </c>
    </row>
    <row r="2" spans="1:10" ht="16">
      <c r="A2" s="97"/>
      <c r="B2" s="21" t="s">
        <v>104</v>
      </c>
      <c r="D2" t="s">
        <v>363</v>
      </c>
      <c r="E2" t="s">
        <v>364</v>
      </c>
      <c r="F2" t="s">
        <v>365</v>
      </c>
    </row>
    <row r="3" spans="1:10" ht="16">
      <c r="A3" s="116"/>
      <c r="B3" s="117"/>
      <c r="C3" s="21" t="s">
        <v>185</v>
      </c>
      <c r="D3" t="s">
        <v>242</v>
      </c>
      <c r="E3" t="s">
        <v>243</v>
      </c>
      <c r="F3" t="s">
        <v>244</v>
      </c>
      <c r="H3" s="21"/>
      <c r="I3" s="21"/>
      <c r="J3" s="21"/>
    </row>
    <row r="4" spans="1:10" ht="16">
      <c r="A4" s="110">
        <v>1</v>
      </c>
      <c r="B4" s="99" t="s">
        <v>106</v>
      </c>
      <c r="C4" s="21">
        <v>500</v>
      </c>
      <c r="H4" s="21"/>
      <c r="I4" s="21"/>
      <c r="J4" s="21"/>
    </row>
    <row r="5" spans="1:10" ht="16">
      <c r="A5" s="62">
        <v>2</v>
      </c>
      <c r="B5" s="32" t="s">
        <v>2</v>
      </c>
      <c r="C5" s="21">
        <v>75</v>
      </c>
      <c r="H5" s="21"/>
      <c r="I5" s="21"/>
      <c r="J5" s="21"/>
    </row>
    <row r="6" spans="1:10" ht="16">
      <c r="A6" s="62">
        <v>3</v>
      </c>
      <c r="B6" s="107" t="s">
        <v>3</v>
      </c>
      <c r="C6" s="21">
        <v>60</v>
      </c>
      <c r="H6" s="21"/>
      <c r="I6" s="21"/>
      <c r="J6" s="21"/>
    </row>
    <row r="7" spans="1:10" ht="16">
      <c r="A7" s="62">
        <v>4</v>
      </c>
      <c r="B7" s="32" t="s">
        <v>4</v>
      </c>
      <c r="C7" s="21">
        <v>70</v>
      </c>
      <c r="H7" s="21"/>
      <c r="I7" s="21"/>
      <c r="J7" s="21"/>
    </row>
    <row r="8" spans="1:10" ht="16">
      <c r="A8" s="110">
        <v>5</v>
      </c>
      <c r="B8" s="99" t="s">
        <v>107</v>
      </c>
      <c r="C8" s="32">
        <v>500</v>
      </c>
      <c r="H8" s="21"/>
      <c r="I8" s="21"/>
      <c r="J8" s="21"/>
    </row>
    <row r="9" spans="1:10" ht="16">
      <c r="A9" s="62">
        <v>6</v>
      </c>
      <c r="B9" s="32" t="s">
        <v>5</v>
      </c>
      <c r="C9" s="21">
        <v>50</v>
      </c>
      <c r="H9" s="21"/>
      <c r="I9" s="21"/>
      <c r="J9" s="21"/>
    </row>
    <row r="10" spans="1:10" ht="16">
      <c r="A10" s="62">
        <v>7</v>
      </c>
      <c r="B10" s="32" t="s">
        <v>6</v>
      </c>
      <c r="C10" s="21">
        <v>30</v>
      </c>
      <c r="H10" s="21"/>
      <c r="I10" s="21"/>
      <c r="J10" s="21"/>
    </row>
    <row r="11" spans="1:10" ht="16">
      <c r="A11" s="110">
        <v>8</v>
      </c>
      <c r="B11" s="99" t="s">
        <v>108</v>
      </c>
      <c r="C11" s="32">
        <v>500</v>
      </c>
      <c r="H11" s="21"/>
      <c r="I11" s="32"/>
      <c r="J11" s="21"/>
    </row>
    <row r="12" spans="1:10" ht="16">
      <c r="A12" s="62">
        <v>9</v>
      </c>
      <c r="B12" s="107" t="s">
        <v>8</v>
      </c>
      <c r="C12" s="21">
        <v>60</v>
      </c>
      <c r="H12" s="21"/>
      <c r="I12" s="32"/>
      <c r="J12" s="21"/>
    </row>
    <row r="13" spans="1:10" ht="16">
      <c r="A13" s="62">
        <v>10</v>
      </c>
      <c r="B13" s="32" t="s">
        <v>9</v>
      </c>
      <c r="C13" s="32">
        <v>70</v>
      </c>
      <c r="H13" s="21"/>
      <c r="I13" s="32"/>
      <c r="J13" s="21"/>
    </row>
    <row r="14" spans="1:10" ht="16">
      <c r="A14" s="62">
        <v>11</v>
      </c>
      <c r="B14" s="32" t="s">
        <v>10</v>
      </c>
      <c r="C14" s="32">
        <v>20</v>
      </c>
      <c r="H14" s="21"/>
      <c r="I14" s="32"/>
      <c r="J14" s="21"/>
    </row>
    <row r="15" spans="1:10" ht="16">
      <c r="A15" s="62">
        <v>12</v>
      </c>
      <c r="B15" s="32" t="s">
        <v>11</v>
      </c>
      <c r="C15" s="32">
        <v>25</v>
      </c>
      <c r="H15" s="21"/>
      <c r="I15" s="32"/>
      <c r="J15" s="21"/>
    </row>
    <row r="16" spans="1:10" ht="16">
      <c r="A16" s="62">
        <v>13</v>
      </c>
      <c r="B16" s="107" t="s">
        <v>12</v>
      </c>
      <c r="C16" s="32">
        <v>20</v>
      </c>
      <c r="H16" s="21"/>
      <c r="I16" s="32"/>
      <c r="J16" s="21"/>
    </row>
    <row r="17" spans="1:10" ht="16">
      <c r="A17" s="62">
        <v>14</v>
      </c>
      <c r="B17" s="32" t="s">
        <v>13</v>
      </c>
      <c r="C17" s="32">
        <v>70</v>
      </c>
      <c r="H17" s="21"/>
      <c r="I17" s="32"/>
      <c r="J17" s="21"/>
    </row>
    <row r="18" spans="1:10" ht="16">
      <c r="A18" s="62">
        <v>15</v>
      </c>
      <c r="B18" s="32" t="s">
        <v>14</v>
      </c>
      <c r="C18" s="32">
        <v>30</v>
      </c>
      <c r="H18" s="21"/>
      <c r="I18" s="32"/>
      <c r="J18" s="21"/>
    </row>
    <row r="19" spans="1:10" ht="16">
      <c r="A19" s="62">
        <v>16</v>
      </c>
      <c r="B19" s="107" t="s">
        <v>15</v>
      </c>
      <c r="C19" s="32">
        <v>50</v>
      </c>
      <c r="H19" s="21"/>
      <c r="I19" s="32"/>
      <c r="J19" s="21"/>
    </row>
    <row r="20" spans="1:10" ht="16">
      <c r="A20" s="62">
        <v>17</v>
      </c>
      <c r="B20" s="32" t="s">
        <v>16</v>
      </c>
      <c r="C20" s="32">
        <v>70</v>
      </c>
      <c r="H20" s="21"/>
      <c r="I20" s="32"/>
      <c r="J20" s="21"/>
    </row>
    <row r="21" spans="1:10" ht="16">
      <c r="A21" s="62">
        <v>18</v>
      </c>
      <c r="B21" s="107" t="s">
        <v>17</v>
      </c>
      <c r="C21" s="32">
        <v>45</v>
      </c>
      <c r="H21" s="21"/>
      <c r="I21" s="32"/>
      <c r="J21" s="21"/>
    </row>
    <row r="22" spans="1:10" ht="16">
      <c r="A22" s="62">
        <v>19</v>
      </c>
      <c r="B22" s="32" t="s">
        <v>19</v>
      </c>
      <c r="C22" s="32">
        <v>140</v>
      </c>
      <c r="H22" s="21"/>
      <c r="I22" s="32"/>
      <c r="J22" s="21"/>
    </row>
    <row r="23" spans="1:10" ht="16">
      <c r="A23" s="62">
        <v>20</v>
      </c>
      <c r="B23" s="32" t="s">
        <v>21</v>
      </c>
      <c r="C23" s="32">
        <v>15</v>
      </c>
      <c r="H23" s="21"/>
      <c r="I23" s="32"/>
      <c r="J23" s="21"/>
    </row>
    <row r="24" spans="1:10" ht="16">
      <c r="A24" s="62">
        <v>21</v>
      </c>
      <c r="B24" s="107" t="s">
        <v>22</v>
      </c>
      <c r="C24" s="32">
        <v>25</v>
      </c>
      <c r="H24" s="21"/>
      <c r="I24" s="32"/>
      <c r="J24" s="21"/>
    </row>
    <row r="25" spans="1:10" ht="16">
      <c r="A25" s="62">
        <v>22</v>
      </c>
      <c r="B25" s="107" t="s">
        <v>23</v>
      </c>
      <c r="C25" s="32">
        <v>70</v>
      </c>
      <c r="H25" s="21"/>
      <c r="I25" s="32"/>
      <c r="J25" s="21"/>
    </row>
    <row r="26" spans="1:10" ht="16">
      <c r="A26" s="62">
        <v>23</v>
      </c>
      <c r="B26" s="107" t="s">
        <v>24</v>
      </c>
      <c r="C26" s="32">
        <v>20</v>
      </c>
      <c r="H26" s="21"/>
      <c r="I26" s="32"/>
      <c r="J26" s="21"/>
    </row>
    <row r="27" spans="1:10" ht="16">
      <c r="A27" s="110">
        <v>24</v>
      </c>
      <c r="B27" s="99" t="s">
        <v>109</v>
      </c>
      <c r="C27" s="21">
        <v>500</v>
      </c>
      <c r="H27" s="21"/>
      <c r="I27" s="32"/>
      <c r="J27" s="21"/>
    </row>
    <row r="28" spans="1:10" ht="16">
      <c r="A28" s="62">
        <v>25</v>
      </c>
      <c r="B28" s="32" t="s">
        <v>25</v>
      </c>
      <c r="C28" s="32">
        <v>90</v>
      </c>
      <c r="H28" s="21"/>
      <c r="I28" s="32"/>
      <c r="J28" s="21"/>
    </row>
    <row r="29" spans="1:10" ht="16">
      <c r="A29" s="62">
        <v>26</v>
      </c>
      <c r="B29" s="32" t="s">
        <v>110</v>
      </c>
      <c r="C29" s="21"/>
      <c r="H29" s="21"/>
      <c r="I29" s="32"/>
      <c r="J29" s="21"/>
    </row>
    <row r="30" spans="1:10">
      <c r="H30" s="21"/>
      <c r="I30" s="21"/>
      <c r="J3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J1" workbookViewId="0">
      <selection activeCell="V33" sqref="V33"/>
    </sheetView>
  </sheetViews>
  <sheetFormatPr baseColWidth="10" defaultRowHeight="15" x14ac:dyDescent="0"/>
  <cols>
    <col min="2" max="2" width="39" bestFit="1" customWidth="1"/>
    <col min="13" max="14" width="9.6640625" bestFit="1" customWidth="1"/>
    <col min="15" max="15" width="13.6640625" bestFit="1" customWidth="1"/>
    <col min="16" max="17" width="7" customWidth="1"/>
    <col min="18" max="18" width="9.6640625" bestFit="1" customWidth="1"/>
    <col min="21" max="21" width="8.1640625" bestFit="1" customWidth="1"/>
    <col min="22" max="22" width="8.6640625" style="2" bestFit="1" customWidth="1"/>
    <col min="23" max="23" width="8.1640625" bestFit="1" customWidth="1"/>
    <col min="24" max="24" width="5.83203125" bestFit="1" customWidth="1"/>
    <col min="25" max="25" width="7.83203125" bestFit="1" customWidth="1"/>
    <col min="26" max="26" width="10.6640625" customWidth="1"/>
    <col min="32" max="32" width="9.33203125" bestFit="1" customWidth="1"/>
  </cols>
  <sheetData>
    <row r="1" spans="1:32">
      <c r="C1" t="s">
        <v>28</v>
      </c>
    </row>
    <row r="2" spans="1:32" ht="76" thickBot="1">
      <c r="A2" t="s">
        <v>0</v>
      </c>
      <c r="B2" t="s">
        <v>1</v>
      </c>
      <c r="C2" t="s">
        <v>29</v>
      </c>
      <c r="D2" t="s">
        <v>30</v>
      </c>
      <c r="E2" s="1" t="s">
        <v>31</v>
      </c>
      <c r="F2" s="1" t="s">
        <v>32</v>
      </c>
      <c r="G2" s="1" t="s">
        <v>235</v>
      </c>
      <c r="H2" s="1" t="s">
        <v>234</v>
      </c>
      <c r="I2" t="s">
        <v>39</v>
      </c>
      <c r="J2" s="1" t="s">
        <v>40</v>
      </c>
      <c r="K2" s="1" t="s">
        <v>41</v>
      </c>
      <c r="M2" t="s">
        <v>47</v>
      </c>
      <c r="N2" t="s">
        <v>48</v>
      </c>
      <c r="O2" t="s">
        <v>51</v>
      </c>
      <c r="P2" s="1" t="s">
        <v>54</v>
      </c>
      <c r="Q2" s="1" t="s">
        <v>49</v>
      </c>
      <c r="R2" s="1" t="s">
        <v>50</v>
      </c>
      <c r="S2" s="1" t="s">
        <v>68</v>
      </c>
      <c r="T2" s="1" t="s">
        <v>69</v>
      </c>
      <c r="U2" s="1" t="s">
        <v>62</v>
      </c>
      <c r="V2" s="4" t="s">
        <v>63</v>
      </c>
      <c r="W2" s="1" t="s">
        <v>65</v>
      </c>
      <c r="X2" s="1" t="s">
        <v>67</v>
      </c>
      <c r="Y2" s="1" t="s">
        <v>71</v>
      </c>
      <c r="Z2" s="1" t="s">
        <v>101</v>
      </c>
      <c r="AA2" s="1" t="s">
        <v>95</v>
      </c>
      <c r="AB2" s="1" t="s">
        <v>72</v>
      </c>
      <c r="AC2" s="1" t="s">
        <v>74</v>
      </c>
      <c r="AD2" s="1" t="s">
        <v>94</v>
      </c>
      <c r="AE2" s="1" t="s">
        <v>80</v>
      </c>
      <c r="AF2" s="1" t="s">
        <v>93</v>
      </c>
    </row>
    <row r="3" spans="1:32">
      <c r="A3">
        <v>3</v>
      </c>
      <c r="B3" t="s">
        <v>2</v>
      </c>
      <c r="C3">
        <v>45</v>
      </c>
      <c r="D3">
        <v>45</v>
      </c>
      <c r="F3" s="2"/>
      <c r="G3">
        <v>52</v>
      </c>
      <c r="H3">
        <v>130</v>
      </c>
      <c r="J3">
        <v>69</v>
      </c>
      <c r="K3">
        <v>45</v>
      </c>
      <c r="M3">
        <v>90</v>
      </c>
      <c r="N3">
        <v>52</v>
      </c>
      <c r="O3" t="s">
        <v>52</v>
      </c>
      <c r="P3">
        <v>52</v>
      </c>
      <c r="Q3">
        <v>62</v>
      </c>
      <c r="R3">
        <v>130</v>
      </c>
      <c r="S3">
        <v>20</v>
      </c>
      <c r="T3">
        <v>24</v>
      </c>
      <c r="Y3">
        <v>100</v>
      </c>
      <c r="AA3" s="9">
        <v>100</v>
      </c>
      <c r="AB3">
        <v>24</v>
      </c>
      <c r="AC3" s="33">
        <f>AB3/100</f>
        <v>0.24</v>
      </c>
      <c r="AD3">
        <f>AA3*(1-AC3)</f>
        <v>76</v>
      </c>
      <c r="AE3" s="33">
        <v>75</v>
      </c>
      <c r="AF3" s="30">
        <f>18/AF30*100</f>
        <v>1.029536251115331E-2</v>
      </c>
    </row>
    <row r="4" spans="1:32">
      <c r="A4">
        <v>4</v>
      </c>
      <c r="B4" t="s">
        <v>3</v>
      </c>
      <c r="C4">
        <v>30</v>
      </c>
      <c r="D4">
        <v>7</v>
      </c>
      <c r="F4" s="2"/>
      <c r="G4">
        <v>29</v>
      </c>
      <c r="H4">
        <v>80</v>
      </c>
      <c r="I4">
        <v>13</v>
      </c>
      <c r="J4">
        <v>8</v>
      </c>
      <c r="K4">
        <v>8</v>
      </c>
      <c r="M4">
        <v>7</v>
      </c>
      <c r="N4">
        <v>30</v>
      </c>
      <c r="O4" t="s">
        <v>53</v>
      </c>
      <c r="P4">
        <v>29</v>
      </c>
      <c r="Q4">
        <v>13</v>
      </c>
      <c r="R4">
        <v>80</v>
      </c>
      <c r="S4">
        <v>10</v>
      </c>
      <c r="T4">
        <v>2</v>
      </c>
      <c r="Y4" s="6">
        <v>60</v>
      </c>
      <c r="Z4" s="6"/>
      <c r="AA4" s="9">
        <v>60</v>
      </c>
      <c r="AB4">
        <v>2</v>
      </c>
      <c r="AC4" s="34">
        <f t="shared" ref="AC4:AC28" si="0">AB4/100</f>
        <v>0.02</v>
      </c>
      <c r="AD4" s="7">
        <f t="shared" ref="AD4:AD28" si="1">AA4*(1-AC4)</f>
        <v>58.8</v>
      </c>
      <c r="AE4" s="34">
        <v>60</v>
      </c>
      <c r="AF4" s="30">
        <f>8459/AF30*100</f>
        <v>4.8382484156581018</v>
      </c>
    </row>
    <row r="5" spans="1:32">
      <c r="A5">
        <v>5</v>
      </c>
      <c r="B5" t="s">
        <v>4</v>
      </c>
      <c r="C5">
        <v>40</v>
      </c>
      <c r="D5">
        <v>16</v>
      </c>
      <c r="F5" s="2"/>
      <c r="G5">
        <v>55</v>
      </c>
      <c r="H5">
        <v>90</v>
      </c>
      <c r="J5">
        <v>14</v>
      </c>
      <c r="K5">
        <v>16</v>
      </c>
      <c r="M5">
        <v>16</v>
      </c>
      <c r="N5">
        <v>55</v>
      </c>
      <c r="O5" s="3" t="s">
        <v>61</v>
      </c>
      <c r="S5">
        <v>17</v>
      </c>
      <c r="T5">
        <v>7</v>
      </c>
      <c r="Y5" s="6">
        <v>90</v>
      </c>
      <c r="Z5" s="6">
        <v>240</v>
      </c>
      <c r="AA5" s="13">
        <v>74</v>
      </c>
      <c r="AB5">
        <v>7</v>
      </c>
      <c r="AC5" s="34">
        <f t="shared" si="0"/>
        <v>7.0000000000000007E-2</v>
      </c>
      <c r="AD5" s="7">
        <f t="shared" si="1"/>
        <v>68.819999999999993</v>
      </c>
      <c r="AE5" s="34">
        <v>70</v>
      </c>
      <c r="AF5" s="30">
        <f>305/AF30*100</f>
        <v>0.17444919810565329</v>
      </c>
    </row>
    <row r="6" spans="1:32">
      <c r="A6">
        <v>7</v>
      </c>
      <c r="B6" t="s">
        <v>5</v>
      </c>
      <c r="C6">
        <v>36</v>
      </c>
      <c r="D6">
        <v>72</v>
      </c>
      <c r="E6">
        <v>63</v>
      </c>
      <c r="F6" s="2" t="s">
        <v>33</v>
      </c>
      <c r="G6">
        <v>37</v>
      </c>
      <c r="H6">
        <v>290</v>
      </c>
      <c r="J6">
        <v>35</v>
      </c>
      <c r="K6">
        <v>36</v>
      </c>
      <c r="M6">
        <v>150</v>
      </c>
      <c r="N6">
        <v>63</v>
      </c>
      <c r="O6" t="s">
        <v>52</v>
      </c>
      <c r="P6">
        <v>37</v>
      </c>
      <c r="Q6">
        <v>36</v>
      </c>
      <c r="R6">
        <v>290</v>
      </c>
      <c r="S6">
        <v>29</v>
      </c>
      <c r="T6">
        <v>22</v>
      </c>
      <c r="U6">
        <v>63</v>
      </c>
      <c r="V6" s="2" t="s">
        <v>33</v>
      </c>
      <c r="W6">
        <v>18</v>
      </c>
      <c r="Y6" s="6">
        <v>80</v>
      </c>
      <c r="Z6" s="6"/>
      <c r="AA6" s="8">
        <v>63</v>
      </c>
      <c r="AB6">
        <v>18</v>
      </c>
      <c r="AC6" s="34">
        <f t="shared" si="0"/>
        <v>0.18</v>
      </c>
      <c r="AD6" s="7">
        <f t="shared" si="1"/>
        <v>51.660000000000004</v>
      </c>
      <c r="AE6" s="34">
        <v>50</v>
      </c>
      <c r="AF6" s="30">
        <f>845/AF30*100</f>
        <v>0.48331007344025256</v>
      </c>
    </row>
    <row r="7" spans="1:32">
      <c r="A7">
        <v>8</v>
      </c>
      <c r="B7" t="s">
        <v>6</v>
      </c>
      <c r="C7">
        <v>46</v>
      </c>
      <c r="D7">
        <v>46</v>
      </c>
      <c r="F7" s="2"/>
      <c r="G7">
        <v>19</v>
      </c>
      <c r="H7">
        <v>90</v>
      </c>
      <c r="J7">
        <v>37</v>
      </c>
      <c r="K7">
        <v>46</v>
      </c>
      <c r="M7">
        <v>90</v>
      </c>
      <c r="N7">
        <v>46</v>
      </c>
      <c r="O7" s="3" t="s">
        <v>60</v>
      </c>
      <c r="S7">
        <v>50</v>
      </c>
      <c r="T7">
        <v>24</v>
      </c>
      <c r="Y7" s="6">
        <v>50</v>
      </c>
      <c r="Z7" s="6"/>
      <c r="AA7" s="15">
        <v>40</v>
      </c>
      <c r="AB7">
        <v>24</v>
      </c>
      <c r="AC7" s="34">
        <f t="shared" si="0"/>
        <v>0.24</v>
      </c>
      <c r="AD7" s="7">
        <f>AA7*(1-AC7)</f>
        <v>30.4</v>
      </c>
      <c r="AE7" s="34">
        <v>30</v>
      </c>
      <c r="AF7" s="30">
        <f>7/AF30*100</f>
        <v>4.003752087670732E-3</v>
      </c>
    </row>
    <row r="8" spans="1:32">
      <c r="A8">
        <v>9</v>
      </c>
      <c r="B8" t="s">
        <v>7</v>
      </c>
      <c r="C8">
        <v>86</v>
      </c>
      <c r="D8">
        <v>86</v>
      </c>
      <c r="F8" s="2"/>
      <c r="G8">
        <v>66</v>
      </c>
      <c r="H8">
        <v>115</v>
      </c>
      <c r="J8">
        <v>84</v>
      </c>
      <c r="K8">
        <v>86</v>
      </c>
      <c r="M8">
        <v>86</v>
      </c>
      <c r="N8">
        <v>86</v>
      </c>
      <c r="O8" t="s">
        <v>52</v>
      </c>
      <c r="P8">
        <v>66</v>
      </c>
      <c r="Q8">
        <v>53</v>
      </c>
      <c r="R8">
        <v>115</v>
      </c>
      <c r="S8">
        <v>38</v>
      </c>
      <c r="T8">
        <v>37</v>
      </c>
      <c r="Y8" s="6">
        <v>130</v>
      </c>
      <c r="Z8" s="6"/>
      <c r="AA8" s="9">
        <v>130</v>
      </c>
      <c r="AB8">
        <v>37</v>
      </c>
      <c r="AC8" s="34">
        <f t="shared" si="0"/>
        <v>0.37</v>
      </c>
      <c r="AD8" s="7">
        <f t="shared" si="1"/>
        <v>81.900000000000006</v>
      </c>
      <c r="AE8" s="34">
        <v>80</v>
      </c>
      <c r="AF8">
        <v>0</v>
      </c>
    </row>
    <row r="9" spans="1:32">
      <c r="A9">
        <v>11</v>
      </c>
      <c r="B9" t="s">
        <v>8</v>
      </c>
      <c r="C9">
        <v>8</v>
      </c>
      <c r="D9">
        <v>7</v>
      </c>
      <c r="F9" s="2"/>
      <c r="G9">
        <v>29</v>
      </c>
      <c r="H9">
        <v>80</v>
      </c>
      <c r="I9">
        <v>13</v>
      </c>
      <c r="K9">
        <v>8</v>
      </c>
      <c r="M9">
        <v>8</v>
      </c>
      <c r="N9">
        <v>30</v>
      </c>
      <c r="O9" t="s">
        <v>53</v>
      </c>
      <c r="P9">
        <v>29</v>
      </c>
      <c r="Q9">
        <v>13</v>
      </c>
      <c r="R9">
        <v>80</v>
      </c>
      <c r="S9">
        <v>10</v>
      </c>
      <c r="T9">
        <v>2</v>
      </c>
      <c r="Y9" s="6">
        <v>60</v>
      </c>
      <c r="Z9" s="6"/>
      <c r="AA9" s="9">
        <v>60</v>
      </c>
      <c r="AB9">
        <v>2</v>
      </c>
      <c r="AC9" s="34">
        <f t="shared" si="0"/>
        <v>0.02</v>
      </c>
      <c r="AD9" s="7">
        <f t="shared" si="1"/>
        <v>58.8</v>
      </c>
      <c r="AE9" s="34">
        <v>60</v>
      </c>
      <c r="AF9" s="30">
        <f>5908/AF30*100</f>
        <v>3.3791667619940973</v>
      </c>
    </row>
    <row r="10" spans="1:32">
      <c r="A10">
        <v>12</v>
      </c>
      <c r="B10" t="s">
        <v>9</v>
      </c>
      <c r="C10">
        <v>16</v>
      </c>
      <c r="D10">
        <v>16</v>
      </c>
      <c r="E10" s="11"/>
      <c r="F10" s="12"/>
      <c r="G10" s="9">
        <v>55</v>
      </c>
      <c r="H10" s="9">
        <v>90</v>
      </c>
      <c r="I10">
        <v>13</v>
      </c>
      <c r="J10" s="10">
        <v>14</v>
      </c>
      <c r="K10" s="10">
        <v>16</v>
      </c>
      <c r="M10">
        <v>16</v>
      </c>
      <c r="N10">
        <v>55</v>
      </c>
      <c r="O10" s="3" t="s">
        <v>61</v>
      </c>
      <c r="S10">
        <v>17</v>
      </c>
      <c r="T10">
        <v>7</v>
      </c>
      <c r="Y10" s="6">
        <v>90</v>
      </c>
      <c r="Z10" s="6">
        <v>240</v>
      </c>
      <c r="AA10" s="13">
        <v>74</v>
      </c>
      <c r="AB10">
        <v>7</v>
      </c>
      <c r="AC10" s="34">
        <f t="shared" si="0"/>
        <v>7.0000000000000007E-2</v>
      </c>
      <c r="AD10" s="7">
        <f t="shared" si="1"/>
        <v>68.819999999999993</v>
      </c>
      <c r="AE10" s="34">
        <v>70</v>
      </c>
      <c r="AF10" s="30">
        <f>328/AF30*100</f>
        <v>0.18760438353657141</v>
      </c>
    </row>
    <row r="11" spans="1:32">
      <c r="A11">
        <v>13</v>
      </c>
      <c r="B11" t="s">
        <v>10</v>
      </c>
      <c r="C11">
        <v>49</v>
      </c>
      <c r="D11">
        <v>49</v>
      </c>
      <c r="E11" s="11"/>
      <c r="F11" s="12"/>
      <c r="G11" s="9">
        <v>25</v>
      </c>
      <c r="H11" s="9">
        <v>50</v>
      </c>
      <c r="I11">
        <v>36</v>
      </c>
      <c r="J11" s="10">
        <v>50</v>
      </c>
      <c r="K11" s="10">
        <v>49</v>
      </c>
      <c r="M11">
        <v>100</v>
      </c>
      <c r="N11">
        <v>50</v>
      </c>
      <c r="S11">
        <v>57</v>
      </c>
      <c r="T11">
        <v>56</v>
      </c>
      <c r="Y11" s="6">
        <v>50</v>
      </c>
      <c r="Z11" s="6"/>
      <c r="AA11" s="9">
        <v>40</v>
      </c>
      <c r="AB11">
        <v>56</v>
      </c>
      <c r="AC11" s="34">
        <f t="shared" si="0"/>
        <v>0.56000000000000005</v>
      </c>
      <c r="AD11" s="7">
        <f t="shared" si="1"/>
        <v>17.599999999999998</v>
      </c>
      <c r="AE11" s="34">
        <v>20</v>
      </c>
      <c r="AF11" s="30">
        <f>728/AF30*100</f>
        <v>0.41639021711775603</v>
      </c>
    </row>
    <row r="12" spans="1:32">
      <c r="A12">
        <v>14</v>
      </c>
      <c r="B12" t="s">
        <v>11</v>
      </c>
      <c r="C12">
        <v>12</v>
      </c>
      <c r="D12">
        <v>9</v>
      </c>
      <c r="E12" s="11">
        <v>18</v>
      </c>
      <c r="F12" s="12" t="s">
        <v>36</v>
      </c>
      <c r="G12" s="9">
        <v>12</v>
      </c>
      <c r="H12" s="9">
        <v>45</v>
      </c>
      <c r="I12">
        <v>29</v>
      </c>
      <c r="J12" s="10">
        <v>9</v>
      </c>
      <c r="K12" s="10">
        <v>9</v>
      </c>
      <c r="M12">
        <v>9</v>
      </c>
      <c r="N12">
        <v>18</v>
      </c>
      <c r="O12" t="s">
        <v>52</v>
      </c>
      <c r="P12">
        <v>12</v>
      </c>
      <c r="Q12">
        <v>12</v>
      </c>
      <c r="R12">
        <v>45</v>
      </c>
      <c r="S12">
        <v>21</v>
      </c>
      <c r="T12">
        <v>8</v>
      </c>
      <c r="U12">
        <v>18</v>
      </c>
      <c r="V12" s="2" t="s">
        <v>36</v>
      </c>
      <c r="W12">
        <v>6</v>
      </c>
      <c r="Y12" s="6">
        <v>25</v>
      </c>
      <c r="Z12" s="6"/>
      <c r="AA12" s="8">
        <v>28</v>
      </c>
      <c r="AB12">
        <v>6</v>
      </c>
      <c r="AC12" s="34">
        <f t="shared" si="0"/>
        <v>0.06</v>
      </c>
      <c r="AD12" s="7">
        <f t="shared" si="1"/>
        <v>26.32</v>
      </c>
      <c r="AE12" s="34">
        <v>25</v>
      </c>
      <c r="AF12" s="30">
        <f>19/AF30*100</f>
        <v>1.0867327095106271E-2</v>
      </c>
    </row>
    <row r="13" spans="1:32">
      <c r="A13">
        <v>15</v>
      </c>
      <c r="B13" t="s">
        <v>12</v>
      </c>
      <c r="C13">
        <v>18</v>
      </c>
      <c r="D13">
        <v>8</v>
      </c>
      <c r="E13" s="11"/>
      <c r="F13" s="12"/>
      <c r="G13" s="9">
        <v>11</v>
      </c>
      <c r="H13" s="9">
        <v>40</v>
      </c>
      <c r="I13">
        <v>8</v>
      </c>
      <c r="J13" s="10"/>
      <c r="K13" s="10">
        <v>8</v>
      </c>
      <c r="M13">
        <v>8</v>
      </c>
      <c r="N13">
        <v>8</v>
      </c>
      <c r="O13" t="s">
        <v>64</v>
      </c>
      <c r="P13">
        <v>11</v>
      </c>
      <c r="Q13">
        <v>7</v>
      </c>
      <c r="R13">
        <v>40</v>
      </c>
      <c r="S13">
        <v>14</v>
      </c>
      <c r="T13">
        <v>4</v>
      </c>
      <c r="U13">
        <v>22</v>
      </c>
      <c r="V13" s="2" t="s">
        <v>38</v>
      </c>
      <c r="W13">
        <v>5</v>
      </c>
      <c r="Y13" s="6">
        <v>20</v>
      </c>
      <c r="Z13" s="6"/>
      <c r="AA13" s="8">
        <v>22</v>
      </c>
      <c r="AB13">
        <v>5</v>
      </c>
      <c r="AC13" s="34">
        <f t="shared" si="0"/>
        <v>0.05</v>
      </c>
      <c r="AD13" s="7">
        <f t="shared" si="1"/>
        <v>20.9</v>
      </c>
      <c r="AE13" s="34">
        <v>20</v>
      </c>
      <c r="AF13" s="30">
        <f>22977/AF30*100</f>
        <v>13.142030245487199</v>
      </c>
    </row>
    <row r="14" spans="1:32">
      <c r="A14">
        <v>16</v>
      </c>
      <c r="B14" t="s">
        <v>13</v>
      </c>
      <c r="C14">
        <v>15</v>
      </c>
      <c r="D14">
        <v>15</v>
      </c>
      <c r="E14" s="11"/>
      <c r="F14" s="12"/>
      <c r="G14" s="9">
        <v>55</v>
      </c>
      <c r="H14" s="9">
        <v>90</v>
      </c>
      <c r="J14" s="10">
        <v>12</v>
      </c>
      <c r="K14" s="10">
        <v>15</v>
      </c>
      <c r="M14">
        <v>15</v>
      </c>
      <c r="N14">
        <v>15</v>
      </c>
      <c r="O14" s="3" t="s">
        <v>61</v>
      </c>
      <c r="S14">
        <v>18</v>
      </c>
      <c r="T14">
        <v>4</v>
      </c>
      <c r="Y14" s="6">
        <v>45</v>
      </c>
      <c r="Z14" s="6">
        <v>88</v>
      </c>
      <c r="AA14" s="13">
        <v>74</v>
      </c>
      <c r="AB14">
        <v>4</v>
      </c>
      <c r="AC14" s="34">
        <f t="shared" si="0"/>
        <v>0.04</v>
      </c>
      <c r="AD14" s="7">
        <f t="shared" si="1"/>
        <v>71.039999999999992</v>
      </c>
      <c r="AE14" s="34">
        <v>70</v>
      </c>
      <c r="AF14" s="30">
        <f>1034/AF30*100</f>
        <v>0.59141137980736236</v>
      </c>
    </row>
    <row r="15" spans="1:32">
      <c r="A15">
        <v>17</v>
      </c>
      <c r="B15" t="s">
        <v>14</v>
      </c>
      <c r="C15">
        <v>40</v>
      </c>
      <c r="D15">
        <v>40</v>
      </c>
      <c r="E15" s="11"/>
      <c r="F15" s="12"/>
      <c r="G15" s="9">
        <v>19</v>
      </c>
      <c r="H15" s="9">
        <v>90</v>
      </c>
      <c r="J15" s="10">
        <v>37</v>
      </c>
      <c r="K15" s="10">
        <v>46</v>
      </c>
      <c r="M15">
        <v>80</v>
      </c>
      <c r="N15">
        <v>40</v>
      </c>
      <c r="O15" s="3" t="s">
        <v>60</v>
      </c>
      <c r="S15">
        <v>50</v>
      </c>
      <c r="T15">
        <v>24</v>
      </c>
      <c r="Y15" s="6">
        <v>50</v>
      </c>
      <c r="Z15" s="6"/>
      <c r="AA15" s="15">
        <v>40</v>
      </c>
      <c r="AB15">
        <v>24</v>
      </c>
      <c r="AC15" s="34">
        <f t="shared" si="0"/>
        <v>0.24</v>
      </c>
      <c r="AD15" s="7">
        <f t="shared" si="1"/>
        <v>30.4</v>
      </c>
      <c r="AE15" s="34">
        <v>30</v>
      </c>
      <c r="AF15" s="30">
        <f>32/AF30*100</f>
        <v>1.8302866686494772E-2</v>
      </c>
    </row>
    <row r="16" spans="1:32">
      <c r="A16">
        <v>18</v>
      </c>
      <c r="B16" t="s">
        <v>15</v>
      </c>
      <c r="C16">
        <v>30</v>
      </c>
      <c r="D16">
        <v>32</v>
      </c>
      <c r="E16" s="11">
        <v>61</v>
      </c>
      <c r="F16" s="12" t="s">
        <v>37</v>
      </c>
      <c r="G16" s="9">
        <v>40</v>
      </c>
      <c r="H16" s="9">
        <v>130</v>
      </c>
      <c r="I16">
        <v>57</v>
      </c>
      <c r="J16" s="10">
        <v>53</v>
      </c>
      <c r="K16" s="10">
        <v>26</v>
      </c>
      <c r="L16" t="s">
        <v>42</v>
      </c>
      <c r="M16">
        <v>65</v>
      </c>
      <c r="N16">
        <v>61</v>
      </c>
      <c r="O16" t="s">
        <v>57</v>
      </c>
      <c r="P16">
        <v>40</v>
      </c>
      <c r="Q16">
        <v>33</v>
      </c>
      <c r="R16">
        <v>130</v>
      </c>
      <c r="S16">
        <v>18</v>
      </c>
      <c r="T16">
        <v>18</v>
      </c>
      <c r="U16">
        <v>61</v>
      </c>
      <c r="V16" s="2" t="s">
        <v>37</v>
      </c>
      <c r="W16">
        <v>20</v>
      </c>
      <c r="X16" s="5">
        <v>0.13</v>
      </c>
      <c r="Y16" s="6">
        <v>80</v>
      </c>
      <c r="Z16" s="6"/>
      <c r="AA16" s="8">
        <v>61</v>
      </c>
      <c r="AB16" s="6">
        <v>13</v>
      </c>
      <c r="AC16" s="34">
        <f t="shared" si="0"/>
        <v>0.13</v>
      </c>
      <c r="AD16" s="7">
        <f t="shared" si="1"/>
        <v>53.07</v>
      </c>
      <c r="AE16" s="34">
        <v>55</v>
      </c>
      <c r="AF16" s="30">
        <f>8588/AF30*100</f>
        <v>4.9120318469880342</v>
      </c>
    </row>
    <row r="17" spans="1:33">
      <c r="A17">
        <v>19</v>
      </c>
      <c r="B17" t="s">
        <v>16</v>
      </c>
      <c r="C17">
        <v>50</v>
      </c>
      <c r="D17">
        <v>57</v>
      </c>
      <c r="E17" s="11"/>
      <c r="F17" s="12"/>
      <c r="G17" s="9">
        <v>55</v>
      </c>
      <c r="H17" s="9">
        <v>90</v>
      </c>
      <c r="I17">
        <v>13</v>
      </c>
      <c r="J17" s="10">
        <v>10</v>
      </c>
      <c r="K17" s="10">
        <v>50</v>
      </c>
      <c r="M17">
        <v>150</v>
      </c>
      <c r="N17">
        <v>120</v>
      </c>
      <c r="O17" t="s">
        <v>57</v>
      </c>
      <c r="S17">
        <v>17</v>
      </c>
      <c r="T17">
        <v>4</v>
      </c>
      <c r="X17" s="5"/>
      <c r="Y17" s="6">
        <v>120</v>
      </c>
      <c r="Z17" s="6">
        <v>244</v>
      </c>
      <c r="AA17" s="14">
        <v>75</v>
      </c>
      <c r="AB17" s="6">
        <v>4</v>
      </c>
      <c r="AC17" s="34">
        <f t="shared" si="0"/>
        <v>0.04</v>
      </c>
      <c r="AD17" s="7">
        <f>AA17*(1-AC17)</f>
        <v>72</v>
      </c>
      <c r="AE17" s="34">
        <v>145</v>
      </c>
      <c r="AF17" s="30">
        <f>295/AF30*100</f>
        <v>0.16872955226612368</v>
      </c>
    </row>
    <row r="18" spans="1:33">
      <c r="A18">
        <v>20</v>
      </c>
      <c r="B18" t="s">
        <v>17</v>
      </c>
      <c r="C18">
        <v>46</v>
      </c>
      <c r="D18">
        <v>54</v>
      </c>
      <c r="E18" s="11">
        <v>61</v>
      </c>
      <c r="F18" s="12" t="s">
        <v>37</v>
      </c>
      <c r="G18" s="9">
        <v>40</v>
      </c>
      <c r="H18" s="9">
        <v>130</v>
      </c>
      <c r="I18">
        <v>11</v>
      </c>
      <c r="J18" s="10">
        <v>35</v>
      </c>
      <c r="K18" s="10">
        <v>29</v>
      </c>
      <c r="L18" t="s">
        <v>43</v>
      </c>
      <c r="M18">
        <v>150</v>
      </c>
      <c r="N18">
        <v>61</v>
      </c>
      <c r="O18" t="s">
        <v>57</v>
      </c>
      <c r="P18">
        <v>40</v>
      </c>
      <c r="Q18">
        <v>33</v>
      </c>
      <c r="R18">
        <v>130</v>
      </c>
      <c r="S18">
        <v>21</v>
      </c>
      <c r="T18">
        <v>23</v>
      </c>
      <c r="U18">
        <v>61</v>
      </c>
      <c r="V18" s="2" t="s">
        <v>37</v>
      </c>
      <c r="W18">
        <v>20</v>
      </c>
      <c r="X18" s="5">
        <v>0.13</v>
      </c>
      <c r="Y18" s="6">
        <v>80</v>
      </c>
      <c r="Z18" s="6"/>
      <c r="AA18" s="8">
        <v>61</v>
      </c>
      <c r="AB18" s="6">
        <v>13</v>
      </c>
      <c r="AC18" s="34">
        <f t="shared" si="0"/>
        <v>0.13</v>
      </c>
      <c r="AD18" s="7">
        <f t="shared" si="1"/>
        <v>53.07</v>
      </c>
      <c r="AE18" s="34">
        <v>55</v>
      </c>
      <c r="AF18" s="30">
        <f>7477/AF30*100</f>
        <v>4.2765791942162945</v>
      </c>
    </row>
    <row r="19" spans="1:33">
      <c r="A19">
        <v>21</v>
      </c>
      <c r="B19" t="s">
        <v>18</v>
      </c>
      <c r="C19">
        <v>42</v>
      </c>
      <c r="D19">
        <v>110</v>
      </c>
      <c r="E19" s="11"/>
      <c r="F19" s="12"/>
      <c r="G19" s="9">
        <v>35</v>
      </c>
      <c r="H19" s="9">
        <v>85</v>
      </c>
      <c r="J19" s="10">
        <v>115</v>
      </c>
      <c r="K19" s="10">
        <v>110</v>
      </c>
      <c r="M19">
        <v>110</v>
      </c>
      <c r="N19">
        <v>110</v>
      </c>
      <c r="O19" t="s">
        <v>52</v>
      </c>
      <c r="P19">
        <v>35</v>
      </c>
      <c r="Q19">
        <v>41</v>
      </c>
      <c r="R19">
        <v>85</v>
      </c>
      <c r="S19">
        <v>89</v>
      </c>
      <c r="T19">
        <v>84</v>
      </c>
      <c r="Y19" s="6">
        <v>70</v>
      </c>
      <c r="Z19" s="6"/>
      <c r="AA19" s="9">
        <v>70</v>
      </c>
      <c r="AB19" s="6">
        <v>84</v>
      </c>
      <c r="AC19" s="34">
        <f t="shared" si="0"/>
        <v>0.84</v>
      </c>
      <c r="AD19" s="7">
        <f>AA19*(1-AC19)</f>
        <v>11.200000000000003</v>
      </c>
      <c r="AE19" s="34">
        <v>10</v>
      </c>
      <c r="AF19" s="30">
        <v>0</v>
      </c>
    </row>
    <row r="20" spans="1:33">
      <c r="A20">
        <v>22</v>
      </c>
      <c r="B20" t="s">
        <v>19</v>
      </c>
      <c r="C20">
        <v>250</v>
      </c>
      <c r="D20">
        <v>206</v>
      </c>
      <c r="E20" s="11">
        <v>394</v>
      </c>
      <c r="F20" s="12" t="s">
        <v>35</v>
      </c>
      <c r="G20" s="9">
        <v>133</v>
      </c>
      <c r="H20" s="9">
        <v>420</v>
      </c>
      <c r="J20" s="10">
        <v>321</v>
      </c>
      <c r="K20" s="10">
        <v>324</v>
      </c>
      <c r="M20">
        <v>500</v>
      </c>
      <c r="N20">
        <v>400</v>
      </c>
      <c r="O20" t="s">
        <v>52</v>
      </c>
      <c r="P20">
        <v>133</v>
      </c>
      <c r="Q20">
        <v>132</v>
      </c>
      <c r="R20">
        <v>420</v>
      </c>
      <c r="S20">
        <v>65</v>
      </c>
      <c r="T20">
        <v>64</v>
      </c>
      <c r="U20">
        <v>394</v>
      </c>
      <c r="V20" s="2" t="s">
        <v>35</v>
      </c>
      <c r="W20">
        <v>25</v>
      </c>
      <c r="Y20" s="6">
        <v>260</v>
      </c>
      <c r="Z20" s="6"/>
      <c r="AA20" s="8">
        <v>394</v>
      </c>
      <c r="AB20">
        <v>25</v>
      </c>
      <c r="AC20" s="34">
        <f t="shared" si="0"/>
        <v>0.25</v>
      </c>
      <c r="AD20" s="7">
        <f t="shared" si="1"/>
        <v>295.5</v>
      </c>
      <c r="AE20" s="34">
        <v>295</v>
      </c>
      <c r="AF20" s="30">
        <f>637/AF30*100</f>
        <v>0.36434143997803659</v>
      </c>
    </row>
    <row r="21" spans="1:33">
      <c r="A21">
        <v>23</v>
      </c>
      <c r="B21" t="s">
        <v>20</v>
      </c>
      <c r="C21">
        <v>225</v>
      </c>
      <c r="D21">
        <v>189</v>
      </c>
      <c r="E21" s="11"/>
      <c r="F21" s="12"/>
      <c r="G21" s="9">
        <v>19</v>
      </c>
      <c r="H21" s="9">
        <v>90</v>
      </c>
      <c r="J21" s="10">
        <v>31</v>
      </c>
      <c r="K21" s="10">
        <v>29</v>
      </c>
      <c r="M21">
        <v>189</v>
      </c>
      <c r="N21">
        <v>190</v>
      </c>
      <c r="O21" s="3" t="s">
        <v>60</v>
      </c>
      <c r="S21">
        <v>75</v>
      </c>
      <c r="T21">
        <v>46</v>
      </c>
      <c r="Y21" s="6">
        <v>90</v>
      </c>
      <c r="Z21" s="6"/>
      <c r="AA21" s="10">
        <v>60</v>
      </c>
      <c r="AB21">
        <v>46</v>
      </c>
      <c r="AC21" s="34">
        <f t="shared" si="0"/>
        <v>0.46</v>
      </c>
      <c r="AD21" s="7">
        <f t="shared" si="1"/>
        <v>32.400000000000006</v>
      </c>
      <c r="AE21" s="34">
        <v>30</v>
      </c>
      <c r="AF21" s="30">
        <v>0</v>
      </c>
    </row>
    <row r="22" spans="1:33">
      <c r="A22">
        <v>24</v>
      </c>
      <c r="B22" t="s">
        <v>21</v>
      </c>
      <c r="C22">
        <v>17</v>
      </c>
      <c r="D22">
        <v>14</v>
      </c>
      <c r="E22" s="11"/>
      <c r="F22" s="12"/>
      <c r="G22" s="9">
        <v>19</v>
      </c>
      <c r="H22" s="9">
        <v>90</v>
      </c>
      <c r="J22" s="10">
        <v>37</v>
      </c>
      <c r="K22" s="10">
        <v>46</v>
      </c>
      <c r="L22" t="s">
        <v>44</v>
      </c>
      <c r="M22">
        <v>14</v>
      </c>
      <c r="N22">
        <v>20</v>
      </c>
      <c r="O22" s="3" t="s">
        <v>60</v>
      </c>
      <c r="S22">
        <v>50</v>
      </c>
      <c r="T22">
        <v>24</v>
      </c>
      <c r="Y22" s="6">
        <v>50</v>
      </c>
      <c r="Z22" s="6"/>
      <c r="AA22" s="15">
        <v>20</v>
      </c>
      <c r="AB22">
        <v>24</v>
      </c>
      <c r="AC22" s="34">
        <f t="shared" si="0"/>
        <v>0.24</v>
      </c>
      <c r="AD22" s="7">
        <f t="shared" si="1"/>
        <v>15.2</v>
      </c>
      <c r="AE22" s="34">
        <v>30</v>
      </c>
      <c r="AF22" s="30">
        <f>59/AF30*100</f>
        <v>3.3745910453224733E-2</v>
      </c>
    </row>
    <row r="23" spans="1:33">
      <c r="A23">
        <v>25</v>
      </c>
      <c r="B23" t="s">
        <v>22</v>
      </c>
      <c r="C23">
        <v>12</v>
      </c>
      <c r="D23">
        <v>12</v>
      </c>
      <c r="E23" s="11">
        <v>31</v>
      </c>
      <c r="F23" s="12" t="s">
        <v>34</v>
      </c>
      <c r="G23" s="9">
        <v>16</v>
      </c>
      <c r="H23" s="9">
        <v>80</v>
      </c>
      <c r="I23">
        <v>15</v>
      </c>
      <c r="J23" s="10">
        <v>17</v>
      </c>
      <c r="K23" s="10">
        <v>17</v>
      </c>
      <c r="L23" t="s">
        <v>46</v>
      </c>
      <c r="M23">
        <v>12</v>
      </c>
      <c r="N23">
        <v>31</v>
      </c>
      <c r="O23" t="s">
        <v>58</v>
      </c>
      <c r="P23">
        <v>16</v>
      </c>
      <c r="Q23">
        <v>12</v>
      </c>
      <c r="R23">
        <v>80</v>
      </c>
      <c r="S23">
        <v>16</v>
      </c>
      <c r="T23">
        <v>12</v>
      </c>
      <c r="U23">
        <v>31</v>
      </c>
      <c r="V23" s="2" t="s">
        <v>34</v>
      </c>
      <c r="W23">
        <v>8</v>
      </c>
      <c r="X23" s="5">
        <v>0.15</v>
      </c>
      <c r="Y23" s="6">
        <v>30</v>
      </c>
      <c r="Z23" s="6"/>
      <c r="AA23" s="8">
        <v>31</v>
      </c>
      <c r="AB23">
        <v>8</v>
      </c>
      <c r="AC23" s="34">
        <f t="shared" si="0"/>
        <v>0.08</v>
      </c>
      <c r="AD23" s="7">
        <f t="shared" si="1"/>
        <v>28.52</v>
      </c>
      <c r="AE23" s="34">
        <v>30</v>
      </c>
      <c r="AF23" s="30">
        <f>57839/AF30*100</f>
        <v>33.081859571255343</v>
      </c>
    </row>
    <row r="24" spans="1:33">
      <c r="A24">
        <v>26</v>
      </c>
      <c r="B24" t="s">
        <v>23</v>
      </c>
      <c r="C24">
        <v>30</v>
      </c>
      <c r="D24">
        <v>34</v>
      </c>
      <c r="E24" s="11"/>
      <c r="F24" s="12"/>
      <c r="G24" s="9">
        <v>55</v>
      </c>
      <c r="H24" s="9">
        <v>90</v>
      </c>
      <c r="J24" s="10">
        <v>10</v>
      </c>
      <c r="K24" s="10">
        <v>9</v>
      </c>
      <c r="L24" t="s">
        <v>45</v>
      </c>
      <c r="M24">
        <v>34</v>
      </c>
      <c r="N24">
        <v>34</v>
      </c>
      <c r="O24" s="3" t="s">
        <v>61</v>
      </c>
      <c r="S24">
        <v>17</v>
      </c>
      <c r="T24">
        <v>4</v>
      </c>
      <c r="U24">
        <v>23</v>
      </c>
      <c r="V24" s="2" t="s">
        <v>38</v>
      </c>
      <c r="W24">
        <v>6</v>
      </c>
      <c r="X24" s="5">
        <v>0.05</v>
      </c>
      <c r="Y24" s="6">
        <v>60</v>
      </c>
      <c r="Z24" s="6">
        <v>92</v>
      </c>
      <c r="AA24" s="14">
        <v>75</v>
      </c>
      <c r="AB24">
        <v>6</v>
      </c>
      <c r="AC24" s="34">
        <f t="shared" si="0"/>
        <v>0.06</v>
      </c>
      <c r="AD24" s="7">
        <f t="shared" si="1"/>
        <v>70.5</v>
      </c>
      <c r="AE24" s="34">
        <v>140</v>
      </c>
      <c r="AF24" s="30">
        <f>4123/AF30*100</f>
        <v>2.3582099796380609</v>
      </c>
      <c r="AG24" t="s">
        <v>100</v>
      </c>
    </row>
    <row r="25" spans="1:33">
      <c r="A25">
        <v>27</v>
      </c>
      <c r="B25" t="s">
        <v>24</v>
      </c>
      <c r="C25">
        <v>20</v>
      </c>
      <c r="D25">
        <v>28</v>
      </c>
      <c r="E25" s="11">
        <v>23</v>
      </c>
      <c r="F25" s="12" t="s">
        <v>38</v>
      </c>
      <c r="G25" s="9">
        <v>11</v>
      </c>
      <c r="H25" s="9">
        <v>50</v>
      </c>
      <c r="I25">
        <v>11</v>
      </c>
      <c r="J25" s="10">
        <v>11</v>
      </c>
      <c r="K25" s="10">
        <v>12</v>
      </c>
      <c r="M25">
        <v>45</v>
      </c>
      <c r="N25">
        <v>23</v>
      </c>
      <c r="O25" t="s">
        <v>59</v>
      </c>
      <c r="P25">
        <v>11</v>
      </c>
      <c r="Q25">
        <v>9</v>
      </c>
      <c r="R25">
        <v>50</v>
      </c>
      <c r="S25">
        <v>12</v>
      </c>
      <c r="T25">
        <v>7</v>
      </c>
      <c r="U25">
        <v>23</v>
      </c>
      <c r="V25" s="2" t="s">
        <v>38</v>
      </c>
      <c r="W25">
        <v>6</v>
      </c>
      <c r="X25" s="5">
        <v>0.08</v>
      </c>
      <c r="Y25" s="6">
        <v>20</v>
      </c>
      <c r="Z25" s="6"/>
      <c r="AA25" s="8">
        <v>23</v>
      </c>
      <c r="AB25">
        <v>6</v>
      </c>
      <c r="AC25" s="34">
        <f t="shared" si="0"/>
        <v>0.06</v>
      </c>
      <c r="AD25" s="7">
        <f t="shared" si="1"/>
        <v>21.619999999999997</v>
      </c>
      <c r="AE25" s="34">
        <v>20</v>
      </c>
      <c r="AF25" s="30">
        <f>52180/AF30*100</f>
        <v>29.84511199066554</v>
      </c>
    </row>
    <row r="26" spans="1:33">
      <c r="A26">
        <v>30</v>
      </c>
      <c r="B26" t="s">
        <v>25</v>
      </c>
      <c r="C26">
        <v>23</v>
      </c>
      <c r="D26">
        <v>23</v>
      </c>
      <c r="E26" s="11"/>
      <c r="F26" s="12"/>
      <c r="G26" s="9">
        <v>50</v>
      </c>
      <c r="H26" s="9">
        <v>370</v>
      </c>
      <c r="J26" s="10">
        <v>23</v>
      </c>
      <c r="K26" s="10">
        <v>23</v>
      </c>
      <c r="M26">
        <v>30</v>
      </c>
      <c r="N26">
        <v>50</v>
      </c>
      <c r="O26" t="s">
        <v>52</v>
      </c>
      <c r="P26">
        <v>50</v>
      </c>
      <c r="Q26">
        <v>42</v>
      </c>
      <c r="R26">
        <v>370</v>
      </c>
      <c r="S26">
        <v>17</v>
      </c>
      <c r="T26">
        <v>12</v>
      </c>
      <c r="Y26" s="6">
        <v>100</v>
      </c>
      <c r="Z26" s="6"/>
      <c r="AA26" s="9">
        <v>100</v>
      </c>
      <c r="AB26">
        <v>12</v>
      </c>
      <c r="AC26" s="34">
        <f t="shared" si="0"/>
        <v>0.12</v>
      </c>
      <c r="AD26" s="7">
        <f t="shared" si="1"/>
        <v>88</v>
      </c>
      <c r="AE26" s="34">
        <v>90</v>
      </c>
      <c r="AF26" s="30">
        <f>272/AF30*100</f>
        <v>0.15557436683520556</v>
      </c>
    </row>
    <row r="27" spans="1:33">
      <c r="A27">
        <v>31</v>
      </c>
      <c r="B27" t="s">
        <v>26</v>
      </c>
      <c r="C27">
        <v>9</v>
      </c>
      <c r="D27">
        <v>10</v>
      </c>
      <c r="E27" s="11">
        <v>22</v>
      </c>
      <c r="F27" s="12" t="s">
        <v>38</v>
      </c>
      <c r="G27" s="9">
        <v>11</v>
      </c>
      <c r="H27" s="9">
        <v>40</v>
      </c>
      <c r="I27">
        <v>10</v>
      </c>
      <c r="J27" s="10">
        <v>9</v>
      </c>
      <c r="K27" s="10">
        <v>9</v>
      </c>
      <c r="M27">
        <v>10</v>
      </c>
      <c r="N27">
        <v>22</v>
      </c>
      <c r="O27" t="s">
        <v>26</v>
      </c>
      <c r="P27">
        <v>11</v>
      </c>
      <c r="Q27">
        <v>7</v>
      </c>
      <c r="R27">
        <v>40</v>
      </c>
      <c r="S27">
        <v>8</v>
      </c>
      <c r="T27">
        <v>6</v>
      </c>
      <c r="U27">
        <v>22</v>
      </c>
      <c r="V27" s="2" t="s">
        <v>38</v>
      </c>
      <c r="W27">
        <v>5</v>
      </c>
      <c r="Y27" s="6">
        <v>20</v>
      </c>
      <c r="Z27" s="6"/>
      <c r="AA27" s="8">
        <v>22</v>
      </c>
      <c r="AB27">
        <v>5</v>
      </c>
      <c r="AC27" s="34">
        <f t="shared" si="0"/>
        <v>0.05</v>
      </c>
      <c r="AD27" s="7">
        <f t="shared" si="1"/>
        <v>20.9</v>
      </c>
      <c r="AE27" s="34">
        <v>20</v>
      </c>
      <c r="AF27" s="30">
        <v>0</v>
      </c>
    </row>
    <row r="28" spans="1:33" ht="16" thickBot="1">
      <c r="A28">
        <v>32</v>
      </c>
      <c r="B28" t="s">
        <v>27</v>
      </c>
      <c r="C28">
        <v>18</v>
      </c>
      <c r="D28">
        <v>28</v>
      </c>
      <c r="E28" s="11"/>
      <c r="F28" s="12"/>
      <c r="G28" s="9">
        <v>19</v>
      </c>
      <c r="H28" s="9">
        <v>90</v>
      </c>
      <c r="J28" s="10">
        <v>31</v>
      </c>
      <c r="K28" s="10">
        <v>29</v>
      </c>
      <c r="M28">
        <v>28</v>
      </c>
      <c r="N28">
        <v>30</v>
      </c>
      <c r="O28" s="3" t="s">
        <v>60</v>
      </c>
      <c r="S28">
        <v>74</v>
      </c>
      <c r="T28">
        <v>46</v>
      </c>
      <c r="Y28" s="6">
        <v>90</v>
      </c>
      <c r="Z28" s="6"/>
      <c r="AA28" s="10">
        <v>60</v>
      </c>
      <c r="AB28">
        <v>46</v>
      </c>
      <c r="AC28" s="35">
        <f t="shared" si="0"/>
        <v>0.46</v>
      </c>
      <c r="AD28" s="7">
        <f t="shared" si="1"/>
        <v>32.400000000000006</v>
      </c>
      <c r="AE28" s="35">
        <v>30</v>
      </c>
      <c r="AF28" s="30">
        <v>0</v>
      </c>
    </row>
    <row r="29" spans="1:33">
      <c r="O29" t="s">
        <v>55</v>
      </c>
      <c r="P29">
        <v>55</v>
      </c>
      <c r="Q29">
        <v>59</v>
      </c>
      <c r="R29">
        <v>90</v>
      </c>
    </row>
    <row r="30" spans="1:33">
      <c r="O30" t="s">
        <v>56</v>
      </c>
      <c r="P30">
        <v>27</v>
      </c>
      <c r="Q30">
        <v>24</v>
      </c>
      <c r="R30">
        <v>50</v>
      </c>
      <c r="AF30" s="7">
        <v>174836</v>
      </c>
    </row>
    <row r="31" spans="1:33">
      <c r="O31" t="s">
        <v>66</v>
      </c>
    </row>
    <row r="32" spans="1:33">
      <c r="O32" t="s">
        <v>76</v>
      </c>
      <c r="AA32" t="s">
        <v>75</v>
      </c>
    </row>
    <row r="33" spans="27:30" customFormat="1">
      <c r="AA33" t="s">
        <v>97</v>
      </c>
    </row>
    <row r="34" spans="27:30" customFormat="1">
      <c r="AA34" t="s">
        <v>89</v>
      </c>
    </row>
    <row r="35" spans="27:30" customFormat="1">
      <c r="AA35" t="s">
        <v>90</v>
      </c>
    </row>
    <row r="36" spans="27:30" customFormat="1">
      <c r="AA36" t="s">
        <v>98</v>
      </c>
    </row>
    <row r="37" spans="27:30" customFormat="1">
      <c r="AA37" t="s">
        <v>99</v>
      </c>
    </row>
    <row r="39" spans="27:30" customFormat="1">
      <c r="AA39" t="s">
        <v>82</v>
      </c>
      <c r="AD39" t="s">
        <v>96</v>
      </c>
    </row>
    <row r="40" spans="27:30" customFormat="1">
      <c r="AA40" t="s">
        <v>83</v>
      </c>
      <c r="AB40" t="s">
        <v>86</v>
      </c>
      <c r="AD40" s="30">
        <f>'rot strategy'!G5+'rot strategy'!G17+'rot strategy'!G20+'rot strategy'!G21+'rot strategy'!G22+'rot strategy'!G23+'rot strategy'!G25+'rot strategy'!G24+'rot strategy'!G26</f>
        <v>86.116131689125808</v>
      </c>
    </row>
    <row r="41" spans="27:30" customFormat="1">
      <c r="AA41" t="s">
        <v>84</v>
      </c>
      <c r="AB41" t="s">
        <v>87</v>
      </c>
    </row>
    <row r="42" spans="27:30" customFormat="1">
      <c r="AA42" s="2" t="s">
        <v>85</v>
      </c>
      <c r="AB42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4" sqref="B24"/>
    </sheetView>
  </sheetViews>
  <sheetFormatPr baseColWidth="10" defaultRowHeight="15" x14ac:dyDescent="0"/>
  <cols>
    <col min="2" max="2" width="39" bestFit="1" customWidth="1"/>
  </cols>
  <sheetData>
    <row r="1" spans="1:16">
      <c r="B1" t="s">
        <v>104</v>
      </c>
      <c r="C1" t="s">
        <v>105</v>
      </c>
      <c r="D1" t="s">
        <v>322</v>
      </c>
      <c r="E1" t="s">
        <v>193</v>
      </c>
      <c r="F1" t="s">
        <v>194</v>
      </c>
      <c r="G1" t="s">
        <v>195</v>
      </c>
      <c r="H1" t="s">
        <v>196</v>
      </c>
      <c r="I1" t="s">
        <v>214</v>
      </c>
      <c r="J1" t="s">
        <v>215</v>
      </c>
      <c r="K1" t="s">
        <v>216</v>
      </c>
      <c r="L1" t="s">
        <v>344</v>
      </c>
      <c r="M1" t="s">
        <v>217</v>
      </c>
      <c r="N1" t="s">
        <v>423</v>
      </c>
      <c r="O1" t="s">
        <v>424</v>
      </c>
      <c r="P1" t="s">
        <v>425</v>
      </c>
    </row>
    <row r="2" spans="1:16">
      <c r="A2">
        <v>1</v>
      </c>
      <c r="B2" t="s">
        <v>106</v>
      </c>
      <c r="C2">
        <v>16</v>
      </c>
      <c r="D2">
        <v>73</v>
      </c>
      <c r="E2">
        <v>68</v>
      </c>
      <c r="F2">
        <v>75</v>
      </c>
      <c r="G2">
        <v>64</v>
      </c>
      <c r="H2">
        <v>69</v>
      </c>
      <c r="I2">
        <v>57</v>
      </c>
      <c r="J2">
        <v>59</v>
      </c>
      <c r="K2">
        <v>89</v>
      </c>
      <c r="L2">
        <v>65</v>
      </c>
      <c r="M2">
        <v>75</v>
      </c>
      <c r="N2">
        <f>MIN(D2:M2)</f>
        <v>57</v>
      </c>
      <c r="O2">
        <f>MAX(D2:M2)</f>
        <v>89</v>
      </c>
      <c r="P2" s="21">
        <v>75</v>
      </c>
    </row>
    <row r="3" spans="1:16">
      <c r="A3">
        <v>2</v>
      </c>
      <c r="B3" t="s">
        <v>2</v>
      </c>
      <c r="C3">
        <v>18</v>
      </c>
      <c r="D3">
        <v>144</v>
      </c>
      <c r="E3">
        <v>45</v>
      </c>
      <c r="F3">
        <v>160</v>
      </c>
      <c r="G3">
        <v>83</v>
      </c>
      <c r="H3">
        <v>93</v>
      </c>
      <c r="I3">
        <v>153</v>
      </c>
      <c r="J3">
        <v>164</v>
      </c>
      <c r="K3">
        <v>109</v>
      </c>
      <c r="L3">
        <v>131</v>
      </c>
      <c r="M3">
        <v>151</v>
      </c>
      <c r="N3">
        <f>MIN(D3:M3)</f>
        <v>45</v>
      </c>
      <c r="O3">
        <f t="shared" ref="O3:O27" si="0">MAX(D3:M3)</f>
        <v>164</v>
      </c>
      <c r="P3" s="21">
        <v>151</v>
      </c>
    </row>
    <row r="4" spans="1:16">
      <c r="A4">
        <v>3</v>
      </c>
      <c r="B4" t="s">
        <v>3</v>
      </c>
      <c r="C4">
        <v>8459</v>
      </c>
      <c r="D4">
        <v>54</v>
      </c>
      <c r="E4">
        <v>59</v>
      </c>
      <c r="F4">
        <v>56</v>
      </c>
      <c r="G4">
        <v>50</v>
      </c>
      <c r="H4">
        <v>56</v>
      </c>
      <c r="I4">
        <v>55</v>
      </c>
      <c r="J4">
        <v>51</v>
      </c>
      <c r="K4">
        <v>54</v>
      </c>
      <c r="L4">
        <v>54</v>
      </c>
      <c r="M4">
        <v>56</v>
      </c>
      <c r="N4">
        <f t="shared" ref="N4:N27" si="1">MIN(D4:M4)</f>
        <v>50</v>
      </c>
      <c r="O4">
        <f t="shared" si="0"/>
        <v>59</v>
      </c>
      <c r="P4" s="21">
        <v>56</v>
      </c>
    </row>
    <row r="5" spans="1:16">
      <c r="A5">
        <v>4</v>
      </c>
      <c r="B5" t="s">
        <v>4</v>
      </c>
      <c r="C5">
        <v>305</v>
      </c>
      <c r="D5">
        <v>74</v>
      </c>
      <c r="E5">
        <v>73</v>
      </c>
      <c r="F5">
        <v>71</v>
      </c>
      <c r="G5">
        <v>68</v>
      </c>
      <c r="H5">
        <v>68</v>
      </c>
      <c r="I5">
        <v>70</v>
      </c>
      <c r="J5">
        <v>69</v>
      </c>
      <c r="K5">
        <v>74</v>
      </c>
      <c r="L5">
        <v>71</v>
      </c>
      <c r="M5">
        <v>72</v>
      </c>
      <c r="N5">
        <f t="shared" si="1"/>
        <v>68</v>
      </c>
      <c r="O5">
        <f t="shared" si="0"/>
        <v>74</v>
      </c>
      <c r="P5" s="21">
        <v>72</v>
      </c>
    </row>
    <row r="6" spans="1:16">
      <c r="A6">
        <v>5</v>
      </c>
      <c r="B6" t="s">
        <v>107</v>
      </c>
      <c r="C6">
        <v>1060</v>
      </c>
      <c r="D6">
        <v>43</v>
      </c>
      <c r="E6">
        <v>37</v>
      </c>
      <c r="F6">
        <v>38</v>
      </c>
      <c r="G6">
        <v>38</v>
      </c>
      <c r="H6">
        <v>40</v>
      </c>
      <c r="I6">
        <v>42</v>
      </c>
      <c r="J6">
        <v>37</v>
      </c>
      <c r="K6">
        <v>37</v>
      </c>
      <c r="L6">
        <v>34</v>
      </c>
      <c r="M6">
        <v>38</v>
      </c>
      <c r="N6">
        <f t="shared" si="1"/>
        <v>34</v>
      </c>
      <c r="O6">
        <f t="shared" si="0"/>
        <v>43</v>
      </c>
      <c r="P6" s="21">
        <v>38</v>
      </c>
    </row>
    <row r="7" spans="1:16">
      <c r="A7">
        <v>6</v>
      </c>
      <c r="B7" t="s">
        <v>5</v>
      </c>
      <c r="C7">
        <v>845</v>
      </c>
      <c r="D7">
        <v>54</v>
      </c>
      <c r="E7">
        <v>51</v>
      </c>
      <c r="F7">
        <v>48</v>
      </c>
      <c r="G7">
        <v>51</v>
      </c>
      <c r="H7">
        <v>51</v>
      </c>
      <c r="I7">
        <v>53</v>
      </c>
      <c r="J7">
        <v>54</v>
      </c>
      <c r="K7">
        <v>50</v>
      </c>
      <c r="L7">
        <v>47</v>
      </c>
      <c r="M7">
        <v>47</v>
      </c>
      <c r="N7">
        <f t="shared" si="1"/>
        <v>47</v>
      </c>
      <c r="O7">
        <f t="shared" si="0"/>
        <v>54</v>
      </c>
      <c r="P7" s="21">
        <v>47</v>
      </c>
    </row>
    <row r="8" spans="1:16">
      <c r="A8">
        <v>7</v>
      </c>
      <c r="B8" t="s">
        <v>6</v>
      </c>
      <c r="C8">
        <v>7</v>
      </c>
      <c r="D8">
        <v>47</v>
      </c>
      <c r="E8">
        <v>33</v>
      </c>
      <c r="F8">
        <v>29</v>
      </c>
      <c r="G8">
        <v>30</v>
      </c>
      <c r="H8">
        <v>39</v>
      </c>
      <c r="I8">
        <v>26</v>
      </c>
      <c r="J8">
        <v>38</v>
      </c>
      <c r="K8">
        <v>30</v>
      </c>
      <c r="L8">
        <v>30</v>
      </c>
      <c r="M8">
        <v>31</v>
      </c>
      <c r="N8">
        <f t="shared" si="1"/>
        <v>26</v>
      </c>
      <c r="O8">
        <f t="shared" si="0"/>
        <v>47</v>
      </c>
      <c r="P8" s="21">
        <v>31</v>
      </c>
    </row>
    <row r="9" spans="1:16">
      <c r="A9">
        <v>8</v>
      </c>
      <c r="B9" t="s">
        <v>108</v>
      </c>
      <c r="C9">
        <v>1202</v>
      </c>
      <c r="D9">
        <v>53</v>
      </c>
      <c r="E9">
        <v>52</v>
      </c>
      <c r="F9">
        <v>49</v>
      </c>
      <c r="G9">
        <v>50</v>
      </c>
      <c r="H9">
        <v>50</v>
      </c>
      <c r="I9">
        <v>53</v>
      </c>
      <c r="J9">
        <v>51</v>
      </c>
      <c r="K9">
        <v>51</v>
      </c>
      <c r="L9">
        <v>49</v>
      </c>
      <c r="M9">
        <v>50</v>
      </c>
      <c r="N9">
        <f t="shared" si="1"/>
        <v>49</v>
      </c>
      <c r="O9">
        <f t="shared" si="0"/>
        <v>53</v>
      </c>
      <c r="P9" s="21">
        <v>50</v>
      </c>
    </row>
    <row r="10" spans="1:16">
      <c r="A10">
        <v>9</v>
      </c>
      <c r="B10" t="s">
        <v>8</v>
      </c>
      <c r="C10">
        <v>5908</v>
      </c>
      <c r="D10">
        <v>58</v>
      </c>
      <c r="E10">
        <v>59</v>
      </c>
      <c r="F10">
        <v>54</v>
      </c>
      <c r="G10">
        <v>49</v>
      </c>
      <c r="H10">
        <v>55</v>
      </c>
      <c r="I10">
        <v>51</v>
      </c>
      <c r="J10">
        <v>51</v>
      </c>
      <c r="K10">
        <v>54</v>
      </c>
      <c r="L10">
        <v>56</v>
      </c>
      <c r="M10">
        <v>55</v>
      </c>
      <c r="N10">
        <f t="shared" si="1"/>
        <v>49</v>
      </c>
      <c r="O10">
        <f t="shared" si="0"/>
        <v>59</v>
      </c>
      <c r="P10" s="21">
        <v>55</v>
      </c>
    </row>
    <row r="11" spans="1:16">
      <c r="A11">
        <v>10</v>
      </c>
      <c r="B11" t="s">
        <v>9</v>
      </c>
      <c r="C11">
        <v>328</v>
      </c>
      <c r="D11">
        <v>80</v>
      </c>
      <c r="E11">
        <v>70</v>
      </c>
      <c r="F11">
        <v>67</v>
      </c>
      <c r="G11">
        <v>63</v>
      </c>
      <c r="H11">
        <v>67</v>
      </c>
      <c r="I11">
        <v>61</v>
      </c>
      <c r="J11">
        <v>67</v>
      </c>
      <c r="K11">
        <v>63</v>
      </c>
      <c r="L11">
        <v>72</v>
      </c>
      <c r="M11">
        <v>64</v>
      </c>
      <c r="N11">
        <f t="shared" si="1"/>
        <v>61</v>
      </c>
      <c r="O11">
        <f t="shared" si="0"/>
        <v>80</v>
      </c>
      <c r="P11" s="21">
        <v>64</v>
      </c>
    </row>
    <row r="12" spans="1:16">
      <c r="A12">
        <v>11</v>
      </c>
      <c r="B12" t="s">
        <v>10</v>
      </c>
      <c r="C12">
        <v>728</v>
      </c>
      <c r="D12">
        <v>30</v>
      </c>
      <c r="E12">
        <v>29</v>
      </c>
      <c r="F12">
        <v>28</v>
      </c>
      <c r="G12">
        <v>30</v>
      </c>
      <c r="H12">
        <v>28</v>
      </c>
      <c r="I12">
        <v>30</v>
      </c>
      <c r="J12">
        <v>28</v>
      </c>
      <c r="K12">
        <v>27</v>
      </c>
      <c r="L12">
        <v>27</v>
      </c>
      <c r="M12">
        <v>29</v>
      </c>
      <c r="N12">
        <f t="shared" si="1"/>
        <v>27</v>
      </c>
      <c r="O12">
        <f t="shared" si="0"/>
        <v>30</v>
      </c>
      <c r="P12" s="21">
        <v>29</v>
      </c>
    </row>
    <row r="13" spans="1:16">
      <c r="A13">
        <v>12</v>
      </c>
      <c r="B13" t="s">
        <v>11</v>
      </c>
      <c r="C13">
        <v>19</v>
      </c>
      <c r="D13">
        <v>24</v>
      </c>
      <c r="E13">
        <v>22</v>
      </c>
      <c r="F13">
        <v>22</v>
      </c>
      <c r="G13">
        <v>18</v>
      </c>
      <c r="H13">
        <v>24</v>
      </c>
      <c r="I13">
        <v>20</v>
      </c>
      <c r="J13">
        <v>17</v>
      </c>
      <c r="K13">
        <v>22</v>
      </c>
      <c r="L13">
        <v>22</v>
      </c>
      <c r="M13">
        <v>19</v>
      </c>
      <c r="N13">
        <f t="shared" si="1"/>
        <v>17</v>
      </c>
      <c r="O13">
        <f t="shared" si="0"/>
        <v>24</v>
      </c>
      <c r="P13" s="21">
        <v>19</v>
      </c>
    </row>
    <row r="14" spans="1:16">
      <c r="A14">
        <v>13</v>
      </c>
      <c r="B14" t="s">
        <v>12</v>
      </c>
      <c r="C14">
        <v>22977</v>
      </c>
      <c r="D14">
        <v>22</v>
      </c>
      <c r="E14">
        <v>23</v>
      </c>
      <c r="F14">
        <v>20</v>
      </c>
      <c r="G14">
        <v>18</v>
      </c>
      <c r="H14">
        <v>21</v>
      </c>
      <c r="I14">
        <v>18</v>
      </c>
      <c r="J14">
        <v>17</v>
      </c>
      <c r="K14">
        <v>22</v>
      </c>
      <c r="L14">
        <v>20</v>
      </c>
      <c r="M14">
        <v>20</v>
      </c>
      <c r="N14">
        <f t="shared" si="1"/>
        <v>17</v>
      </c>
      <c r="O14">
        <f t="shared" si="0"/>
        <v>23</v>
      </c>
      <c r="P14" s="21">
        <v>20</v>
      </c>
    </row>
    <row r="15" spans="1:16">
      <c r="A15">
        <v>14</v>
      </c>
      <c r="B15" t="s">
        <v>13</v>
      </c>
      <c r="C15">
        <v>1034</v>
      </c>
      <c r="D15">
        <v>74</v>
      </c>
      <c r="E15">
        <v>73</v>
      </c>
      <c r="F15">
        <v>68</v>
      </c>
      <c r="G15">
        <v>62</v>
      </c>
      <c r="H15">
        <v>66</v>
      </c>
      <c r="I15">
        <v>63</v>
      </c>
      <c r="J15">
        <v>61</v>
      </c>
      <c r="K15">
        <v>66</v>
      </c>
      <c r="L15">
        <v>69</v>
      </c>
      <c r="M15">
        <v>64</v>
      </c>
      <c r="N15">
        <f t="shared" si="1"/>
        <v>61</v>
      </c>
      <c r="O15">
        <f t="shared" si="0"/>
        <v>74</v>
      </c>
      <c r="P15" s="21">
        <v>64</v>
      </c>
    </row>
    <row r="16" spans="1:16">
      <c r="A16">
        <v>15</v>
      </c>
      <c r="B16" t="s">
        <v>14</v>
      </c>
      <c r="C16">
        <v>32</v>
      </c>
      <c r="D16">
        <v>45</v>
      </c>
      <c r="E16">
        <v>35</v>
      </c>
      <c r="F16">
        <v>40</v>
      </c>
      <c r="G16">
        <v>32</v>
      </c>
      <c r="H16">
        <v>37</v>
      </c>
      <c r="I16">
        <v>31</v>
      </c>
      <c r="J16">
        <v>45</v>
      </c>
      <c r="K16">
        <v>42</v>
      </c>
      <c r="L16">
        <v>41</v>
      </c>
      <c r="M16">
        <v>32</v>
      </c>
      <c r="N16">
        <f t="shared" si="1"/>
        <v>31</v>
      </c>
      <c r="O16">
        <f t="shared" si="0"/>
        <v>45</v>
      </c>
      <c r="P16" s="21">
        <v>32</v>
      </c>
    </row>
    <row r="17" spans="1:16">
      <c r="A17">
        <v>16</v>
      </c>
      <c r="B17" t="s">
        <v>15</v>
      </c>
      <c r="C17">
        <v>8588</v>
      </c>
      <c r="D17">
        <v>59</v>
      </c>
      <c r="E17">
        <v>56</v>
      </c>
      <c r="F17">
        <v>53</v>
      </c>
      <c r="G17">
        <v>54</v>
      </c>
      <c r="H17">
        <v>57</v>
      </c>
      <c r="I17">
        <v>53</v>
      </c>
      <c r="J17">
        <v>59</v>
      </c>
      <c r="K17">
        <v>53</v>
      </c>
      <c r="L17">
        <v>55</v>
      </c>
      <c r="M17">
        <v>58</v>
      </c>
      <c r="N17">
        <f t="shared" si="1"/>
        <v>53</v>
      </c>
      <c r="O17">
        <f t="shared" si="0"/>
        <v>59</v>
      </c>
      <c r="P17" s="21">
        <v>58</v>
      </c>
    </row>
    <row r="18" spans="1:16">
      <c r="A18">
        <v>17</v>
      </c>
      <c r="B18" t="s">
        <v>16</v>
      </c>
      <c r="C18">
        <v>295</v>
      </c>
      <c r="D18">
        <v>66</v>
      </c>
      <c r="E18">
        <v>42</v>
      </c>
      <c r="F18">
        <v>43</v>
      </c>
      <c r="G18">
        <v>152</v>
      </c>
      <c r="H18">
        <v>45</v>
      </c>
      <c r="I18">
        <v>82</v>
      </c>
      <c r="J18">
        <v>100</v>
      </c>
      <c r="K18">
        <v>37</v>
      </c>
      <c r="L18">
        <v>79</v>
      </c>
      <c r="M18">
        <v>52</v>
      </c>
      <c r="N18">
        <f t="shared" si="1"/>
        <v>37</v>
      </c>
      <c r="O18">
        <f t="shared" si="0"/>
        <v>152</v>
      </c>
      <c r="P18" s="21">
        <v>52</v>
      </c>
    </row>
    <row r="19" spans="1:16">
      <c r="A19">
        <v>18</v>
      </c>
      <c r="B19" t="s">
        <v>17</v>
      </c>
      <c r="C19">
        <v>7477</v>
      </c>
      <c r="D19">
        <v>61</v>
      </c>
      <c r="E19">
        <v>51</v>
      </c>
      <c r="F19">
        <v>54</v>
      </c>
      <c r="G19">
        <v>52</v>
      </c>
      <c r="H19">
        <v>56</v>
      </c>
      <c r="I19">
        <v>47</v>
      </c>
      <c r="J19">
        <v>54</v>
      </c>
      <c r="K19">
        <v>56</v>
      </c>
      <c r="L19">
        <v>57</v>
      </c>
      <c r="M19">
        <v>49</v>
      </c>
      <c r="N19">
        <f t="shared" si="1"/>
        <v>47</v>
      </c>
      <c r="O19">
        <f t="shared" si="0"/>
        <v>61</v>
      </c>
      <c r="P19" s="21">
        <v>49</v>
      </c>
    </row>
    <row r="20" spans="1:16">
      <c r="A20">
        <v>19</v>
      </c>
      <c r="B20" t="s">
        <v>19</v>
      </c>
      <c r="C20">
        <v>637</v>
      </c>
      <c r="D20">
        <v>148</v>
      </c>
      <c r="E20">
        <v>138</v>
      </c>
      <c r="F20">
        <v>148</v>
      </c>
      <c r="G20">
        <v>177</v>
      </c>
      <c r="H20">
        <v>98</v>
      </c>
      <c r="I20">
        <v>139</v>
      </c>
      <c r="J20">
        <v>148</v>
      </c>
      <c r="K20">
        <v>94</v>
      </c>
      <c r="L20">
        <v>130</v>
      </c>
      <c r="M20">
        <v>138</v>
      </c>
      <c r="N20">
        <f t="shared" si="1"/>
        <v>94</v>
      </c>
      <c r="O20">
        <f t="shared" si="0"/>
        <v>177</v>
      </c>
      <c r="P20" s="21">
        <v>138</v>
      </c>
    </row>
    <row r="21" spans="1:16">
      <c r="A21">
        <v>20</v>
      </c>
      <c r="B21" t="s">
        <v>21</v>
      </c>
      <c r="C21">
        <v>59</v>
      </c>
      <c r="D21">
        <v>34</v>
      </c>
      <c r="E21">
        <v>29</v>
      </c>
      <c r="F21">
        <v>25</v>
      </c>
      <c r="G21">
        <v>28</v>
      </c>
      <c r="H21">
        <v>25</v>
      </c>
      <c r="I21">
        <v>25</v>
      </c>
      <c r="J21">
        <v>33</v>
      </c>
      <c r="K21">
        <v>27</v>
      </c>
      <c r="L21">
        <v>27</v>
      </c>
      <c r="M21">
        <v>29</v>
      </c>
      <c r="N21">
        <f t="shared" si="1"/>
        <v>25</v>
      </c>
      <c r="O21">
        <f t="shared" si="0"/>
        <v>34</v>
      </c>
      <c r="P21" s="21">
        <v>29</v>
      </c>
    </row>
    <row r="22" spans="1:16">
      <c r="A22">
        <v>21</v>
      </c>
      <c r="B22" t="s">
        <v>22</v>
      </c>
      <c r="C22">
        <v>57839</v>
      </c>
      <c r="D22">
        <v>31</v>
      </c>
      <c r="E22">
        <v>32</v>
      </c>
      <c r="F22">
        <v>28</v>
      </c>
      <c r="G22">
        <v>27</v>
      </c>
      <c r="H22">
        <v>29</v>
      </c>
      <c r="I22">
        <v>30</v>
      </c>
      <c r="J22">
        <v>26</v>
      </c>
      <c r="K22">
        <v>27</v>
      </c>
      <c r="L22">
        <v>28</v>
      </c>
      <c r="M22">
        <v>28</v>
      </c>
      <c r="N22">
        <f t="shared" si="1"/>
        <v>26</v>
      </c>
      <c r="O22">
        <f t="shared" si="0"/>
        <v>32</v>
      </c>
      <c r="P22" s="21">
        <v>28</v>
      </c>
    </row>
    <row r="23" spans="1:16">
      <c r="A23">
        <v>22</v>
      </c>
      <c r="B23" t="s">
        <v>23</v>
      </c>
      <c r="C23">
        <v>4123</v>
      </c>
      <c r="D23">
        <v>114</v>
      </c>
      <c r="E23">
        <v>111</v>
      </c>
      <c r="F23">
        <v>105</v>
      </c>
      <c r="G23">
        <v>103</v>
      </c>
      <c r="H23">
        <v>113</v>
      </c>
      <c r="I23">
        <v>101</v>
      </c>
      <c r="J23">
        <v>103</v>
      </c>
      <c r="K23">
        <v>100</v>
      </c>
      <c r="L23">
        <v>106</v>
      </c>
      <c r="M23">
        <v>101</v>
      </c>
      <c r="N23">
        <f t="shared" si="1"/>
        <v>100</v>
      </c>
      <c r="O23">
        <f t="shared" si="0"/>
        <v>114</v>
      </c>
      <c r="P23" s="21">
        <v>101</v>
      </c>
    </row>
    <row r="24" spans="1:16">
      <c r="A24">
        <v>23</v>
      </c>
      <c r="B24" t="s">
        <v>24</v>
      </c>
      <c r="C24">
        <v>52180</v>
      </c>
      <c r="D24">
        <v>21</v>
      </c>
      <c r="E24">
        <v>23</v>
      </c>
      <c r="F24">
        <v>19</v>
      </c>
      <c r="G24">
        <v>18</v>
      </c>
      <c r="H24">
        <v>20</v>
      </c>
      <c r="I24">
        <v>18</v>
      </c>
      <c r="J24">
        <v>17</v>
      </c>
      <c r="K24">
        <v>20</v>
      </c>
      <c r="L24">
        <v>19</v>
      </c>
      <c r="M24">
        <v>19</v>
      </c>
      <c r="N24">
        <f t="shared" si="1"/>
        <v>17</v>
      </c>
      <c r="O24">
        <f t="shared" si="0"/>
        <v>23</v>
      </c>
      <c r="P24" s="21">
        <v>19</v>
      </c>
    </row>
    <row r="25" spans="1:16">
      <c r="A25">
        <v>24</v>
      </c>
      <c r="B25" t="s">
        <v>109</v>
      </c>
      <c r="C25">
        <v>428</v>
      </c>
      <c r="D25">
        <v>70</v>
      </c>
      <c r="E25">
        <v>70</v>
      </c>
      <c r="F25">
        <v>76</v>
      </c>
      <c r="G25">
        <v>66</v>
      </c>
      <c r="H25">
        <v>77</v>
      </c>
      <c r="I25">
        <v>66</v>
      </c>
      <c r="J25">
        <v>63</v>
      </c>
      <c r="K25">
        <v>80</v>
      </c>
      <c r="L25">
        <v>70</v>
      </c>
      <c r="M25">
        <v>76</v>
      </c>
      <c r="N25">
        <f t="shared" si="1"/>
        <v>63</v>
      </c>
      <c r="O25">
        <f t="shared" si="0"/>
        <v>80</v>
      </c>
      <c r="P25" s="21">
        <v>76</v>
      </c>
    </row>
    <row r="26" spans="1:16">
      <c r="A26">
        <v>25</v>
      </c>
      <c r="B26" t="s">
        <v>25</v>
      </c>
      <c r="C26">
        <v>272</v>
      </c>
      <c r="D26">
        <v>70</v>
      </c>
      <c r="E26">
        <v>63</v>
      </c>
      <c r="F26">
        <v>81</v>
      </c>
      <c r="G26">
        <v>85</v>
      </c>
      <c r="H26">
        <v>67</v>
      </c>
      <c r="I26">
        <v>60</v>
      </c>
      <c r="J26">
        <v>58</v>
      </c>
      <c r="K26">
        <v>70</v>
      </c>
      <c r="L26">
        <v>60</v>
      </c>
      <c r="M26">
        <v>70</v>
      </c>
      <c r="N26">
        <f t="shared" si="1"/>
        <v>58</v>
      </c>
      <c r="O26">
        <f t="shared" si="0"/>
        <v>85</v>
      </c>
      <c r="P26" s="21">
        <v>70</v>
      </c>
    </row>
    <row r="27" spans="1:16">
      <c r="A27">
        <v>26</v>
      </c>
      <c r="B27" t="s">
        <v>110</v>
      </c>
      <c r="C27">
        <v>174836</v>
      </c>
      <c r="D27">
        <v>29</v>
      </c>
      <c r="E27">
        <v>30</v>
      </c>
      <c r="F27">
        <v>26</v>
      </c>
      <c r="G27">
        <v>24</v>
      </c>
      <c r="H27">
        <v>27</v>
      </c>
      <c r="I27">
        <v>26</v>
      </c>
      <c r="J27">
        <v>24</v>
      </c>
      <c r="K27">
        <v>27</v>
      </c>
      <c r="L27">
        <v>26</v>
      </c>
      <c r="M27">
        <v>26</v>
      </c>
      <c r="N27">
        <f t="shared" si="1"/>
        <v>24</v>
      </c>
      <c r="O27">
        <f t="shared" si="0"/>
        <v>30</v>
      </c>
      <c r="P27" s="21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workbookViewId="0">
      <pane xSplit="5" topLeftCell="G1" activePane="topRight" state="frozen"/>
      <selection pane="topRight" activeCell="F29" sqref="F29"/>
    </sheetView>
  </sheetViews>
  <sheetFormatPr baseColWidth="10" defaultRowHeight="15" x14ac:dyDescent="0"/>
  <cols>
    <col min="2" max="2" width="25.33203125" customWidth="1"/>
    <col min="6" max="6" width="14.5" bestFit="1" customWidth="1"/>
    <col min="7" max="8" width="16" bestFit="1" customWidth="1"/>
    <col min="9" max="10" width="13.5" bestFit="1" customWidth="1"/>
    <col min="11" max="11" width="16.33203125" bestFit="1" customWidth="1"/>
    <col min="12" max="14" width="13.5" bestFit="1" customWidth="1"/>
  </cols>
  <sheetData>
    <row r="1" spans="1:28" ht="16">
      <c r="A1" s="36" t="s">
        <v>102</v>
      </c>
      <c r="B1" t="s">
        <v>103</v>
      </c>
      <c r="F1" s="40" t="s">
        <v>130</v>
      </c>
      <c r="G1" s="40" t="s">
        <v>139</v>
      </c>
      <c r="H1" s="41" t="s">
        <v>140</v>
      </c>
      <c r="I1" s="41" t="s">
        <v>132</v>
      </c>
      <c r="J1" t="s">
        <v>135</v>
      </c>
      <c r="K1" t="s">
        <v>131</v>
      </c>
      <c r="L1" t="s">
        <v>131</v>
      </c>
      <c r="M1" t="s">
        <v>156</v>
      </c>
      <c r="N1" t="s">
        <v>158</v>
      </c>
      <c r="Q1" t="s">
        <v>162</v>
      </c>
      <c r="R1" t="s">
        <v>162</v>
      </c>
      <c r="S1" s="42" t="s">
        <v>162</v>
      </c>
      <c r="W1" t="s">
        <v>162</v>
      </c>
    </row>
    <row r="2" spans="1:28" ht="17" thickBot="1">
      <c r="A2" s="36"/>
      <c r="B2" t="s">
        <v>104</v>
      </c>
      <c r="C2" t="s">
        <v>105</v>
      </c>
      <c r="D2" t="s">
        <v>185</v>
      </c>
      <c r="E2" t="s">
        <v>175</v>
      </c>
      <c r="F2" t="s">
        <v>117</v>
      </c>
      <c r="G2" t="s">
        <v>141</v>
      </c>
      <c r="H2" t="s">
        <v>142</v>
      </c>
      <c r="I2" t="s">
        <v>125</v>
      </c>
      <c r="J2" t="s">
        <v>136</v>
      </c>
      <c r="K2" t="s">
        <v>138</v>
      </c>
      <c r="L2" t="s">
        <v>137</v>
      </c>
      <c r="M2" t="s">
        <v>159</v>
      </c>
      <c r="N2" t="s">
        <v>157</v>
      </c>
      <c r="O2" t="s">
        <v>160</v>
      </c>
      <c r="P2" t="s">
        <v>161</v>
      </c>
      <c r="Q2" s="32" t="s">
        <v>164</v>
      </c>
      <c r="R2" s="32" t="s">
        <v>165</v>
      </c>
      <c r="S2" s="54" t="s">
        <v>166</v>
      </c>
      <c r="T2">
        <v>72</v>
      </c>
      <c r="U2">
        <v>73</v>
      </c>
      <c r="V2">
        <v>74</v>
      </c>
      <c r="W2" t="s">
        <v>172</v>
      </c>
      <c r="X2" t="s">
        <v>173</v>
      </c>
      <c r="Y2" t="s">
        <v>174</v>
      </c>
      <c r="Z2">
        <v>75</v>
      </c>
      <c r="AA2">
        <v>76</v>
      </c>
      <c r="AB2">
        <v>78</v>
      </c>
    </row>
    <row r="3" spans="1:28" s="6" customFormat="1" ht="16">
      <c r="A3" s="38">
        <v>1</v>
      </c>
      <c r="B3" s="6" t="s">
        <v>106</v>
      </c>
      <c r="C3" s="6">
        <v>16</v>
      </c>
      <c r="D3" s="32">
        <v>500</v>
      </c>
      <c r="E3" s="6" t="s">
        <v>176</v>
      </c>
      <c r="F3" s="6">
        <v>78</v>
      </c>
      <c r="G3" s="6">
        <v>77</v>
      </c>
      <c r="H3" s="6">
        <v>79</v>
      </c>
      <c r="I3" s="6">
        <v>72</v>
      </c>
      <c r="J3" s="6">
        <v>82</v>
      </c>
      <c r="K3" s="6">
        <v>86</v>
      </c>
      <c r="L3">
        <v>89</v>
      </c>
      <c r="M3" s="46">
        <v>98</v>
      </c>
      <c r="N3" s="6">
        <v>125</v>
      </c>
      <c r="O3" s="3">
        <f t="shared" ref="O3:O27" si="0">D3-M3</f>
        <v>402</v>
      </c>
      <c r="P3" s="3">
        <f t="shared" ref="P3:P28" si="1">D3-N3</f>
        <v>375</v>
      </c>
      <c r="Q3" s="44" t="s">
        <v>163</v>
      </c>
      <c r="R3" s="44" t="s">
        <v>163</v>
      </c>
      <c r="S3" s="55" t="s">
        <v>163</v>
      </c>
      <c r="T3" s="3">
        <v>99</v>
      </c>
      <c r="U3" s="3">
        <v>84</v>
      </c>
      <c r="V3" s="3">
        <v>68</v>
      </c>
      <c r="W3" s="44" t="s">
        <v>163</v>
      </c>
      <c r="X3" s="44" t="s">
        <v>163</v>
      </c>
      <c r="Y3" s="44" t="s">
        <v>163</v>
      </c>
      <c r="Z3" s="3">
        <v>73</v>
      </c>
      <c r="AA3" s="3">
        <v>72</v>
      </c>
      <c r="AB3" s="3">
        <v>89</v>
      </c>
    </row>
    <row r="4" spans="1:28" s="6" customFormat="1" ht="16">
      <c r="A4" s="38">
        <v>2</v>
      </c>
      <c r="B4" s="6" t="s">
        <v>2</v>
      </c>
      <c r="C4" s="6">
        <v>18</v>
      </c>
      <c r="D4" s="37">
        <v>75</v>
      </c>
      <c r="E4" s="6" t="s">
        <v>176</v>
      </c>
      <c r="F4" s="6">
        <v>24</v>
      </c>
      <c r="G4" s="6">
        <v>25</v>
      </c>
      <c r="H4" s="6">
        <v>26</v>
      </c>
      <c r="I4" s="6">
        <v>26</v>
      </c>
      <c r="J4" s="6">
        <v>25</v>
      </c>
      <c r="K4" s="6">
        <v>30</v>
      </c>
      <c r="L4">
        <v>28</v>
      </c>
      <c r="M4" s="47">
        <v>38</v>
      </c>
      <c r="N4" s="6">
        <v>58</v>
      </c>
      <c r="O4" s="6">
        <f t="shared" si="0"/>
        <v>37</v>
      </c>
      <c r="P4" s="6">
        <f t="shared" si="1"/>
        <v>17</v>
      </c>
      <c r="Q4" s="6">
        <v>100</v>
      </c>
      <c r="R4" s="6">
        <v>120</v>
      </c>
      <c r="S4" s="42">
        <v>140</v>
      </c>
      <c r="T4" s="6">
        <v>45</v>
      </c>
      <c r="U4" s="6">
        <v>42</v>
      </c>
      <c r="V4" s="6">
        <v>40</v>
      </c>
      <c r="W4" s="6">
        <v>200</v>
      </c>
      <c r="X4" s="6">
        <v>250</v>
      </c>
      <c r="Y4" s="6">
        <v>300</v>
      </c>
      <c r="Z4" s="9">
        <v>41</v>
      </c>
      <c r="AA4" s="9">
        <v>41</v>
      </c>
      <c r="AB4">
        <v>63</v>
      </c>
    </row>
    <row r="5" spans="1:28" s="6" customFormat="1" ht="16">
      <c r="A5" s="38">
        <v>3</v>
      </c>
      <c r="B5" s="53" t="s">
        <v>3</v>
      </c>
      <c r="C5" s="6">
        <v>8459</v>
      </c>
      <c r="D5" s="39">
        <v>60</v>
      </c>
      <c r="E5" s="6" t="s">
        <v>177</v>
      </c>
      <c r="F5" s="43">
        <v>49</v>
      </c>
      <c r="G5" s="43">
        <v>52</v>
      </c>
      <c r="H5" s="43">
        <v>51</v>
      </c>
      <c r="I5" s="43">
        <v>52</v>
      </c>
      <c r="J5" s="43">
        <v>53</v>
      </c>
      <c r="K5" s="42">
        <v>57</v>
      </c>
      <c r="L5" s="42">
        <v>57</v>
      </c>
      <c r="M5" s="48">
        <v>66</v>
      </c>
      <c r="N5" s="9">
        <v>93</v>
      </c>
      <c r="O5" s="6">
        <f t="shared" si="0"/>
        <v>-6</v>
      </c>
      <c r="P5" s="6">
        <f t="shared" si="1"/>
        <v>-33</v>
      </c>
      <c r="Q5" s="6">
        <v>60</v>
      </c>
      <c r="R5" s="6">
        <v>65</v>
      </c>
      <c r="S5" s="42">
        <v>70</v>
      </c>
      <c r="T5" s="6">
        <v>70</v>
      </c>
      <c r="U5" s="6">
        <v>64</v>
      </c>
      <c r="V5" s="52">
        <v>62</v>
      </c>
      <c r="W5" s="6">
        <v>70</v>
      </c>
      <c r="X5" s="6">
        <v>70</v>
      </c>
      <c r="Y5" s="6">
        <v>65</v>
      </c>
      <c r="Z5" s="43">
        <v>65</v>
      </c>
      <c r="AA5" s="43">
        <v>65</v>
      </c>
      <c r="AB5" s="43">
        <v>78</v>
      </c>
    </row>
    <row r="6" spans="1:28" s="6" customFormat="1" ht="16">
      <c r="A6" s="38">
        <v>4</v>
      </c>
      <c r="B6" s="53" t="s">
        <v>4</v>
      </c>
      <c r="C6" s="6">
        <v>305</v>
      </c>
      <c r="D6" s="37">
        <v>70</v>
      </c>
      <c r="E6" s="6" t="s">
        <v>177</v>
      </c>
      <c r="F6" s="6">
        <v>73</v>
      </c>
      <c r="G6" s="6">
        <v>75</v>
      </c>
      <c r="H6" s="6">
        <v>73</v>
      </c>
      <c r="I6" s="6">
        <v>73</v>
      </c>
      <c r="J6" s="6">
        <v>75</v>
      </c>
      <c r="K6" s="6">
        <v>79</v>
      </c>
      <c r="L6">
        <v>79</v>
      </c>
      <c r="M6" s="47">
        <v>83</v>
      </c>
      <c r="N6" s="6">
        <v>106</v>
      </c>
      <c r="O6" s="6">
        <f t="shared" si="0"/>
        <v>-13</v>
      </c>
      <c r="P6" s="6">
        <f t="shared" si="1"/>
        <v>-36</v>
      </c>
      <c r="Q6" s="6">
        <v>70</v>
      </c>
      <c r="R6" s="6">
        <v>60</v>
      </c>
      <c r="S6" s="42">
        <v>50</v>
      </c>
      <c r="T6" s="6">
        <v>90</v>
      </c>
      <c r="U6" s="6">
        <v>81</v>
      </c>
      <c r="V6" s="52">
        <v>71</v>
      </c>
      <c r="W6" s="6">
        <v>50</v>
      </c>
      <c r="X6" s="6">
        <v>50</v>
      </c>
      <c r="Y6" s="6">
        <v>45</v>
      </c>
      <c r="Z6" s="43">
        <v>75</v>
      </c>
      <c r="AA6" s="43">
        <v>77</v>
      </c>
      <c r="AB6" s="43">
        <v>84</v>
      </c>
    </row>
    <row r="7" spans="1:28" s="6" customFormat="1" ht="16">
      <c r="A7" s="38">
        <v>5</v>
      </c>
      <c r="B7" s="6" t="s">
        <v>107</v>
      </c>
      <c r="C7" s="6">
        <v>1060</v>
      </c>
      <c r="D7" s="37">
        <v>500</v>
      </c>
      <c r="E7" s="6" t="s">
        <v>176</v>
      </c>
      <c r="F7" s="6">
        <v>41</v>
      </c>
      <c r="G7" s="6">
        <v>45</v>
      </c>
      <c r="H7" s="6">
        <v>40</v>
      </c>
      <c r="I7" s="6">
        <v>46</v>
      </c>
      <c r="J7" s="6">
        <v>45</v>
      </c>
      <c r="K7" s="6">
        <v>50</v>
      </c>
      <c r="L7">
        <v>49</v>
      </c>
      <c r="M7" s="47">
        <v>68</v>
      </c>
      <c r="N7" s="6">
        <v>94</v>
      </c>
      <c r="O7" s="3">
        <f t="shared" si="0"/>
        <v>432</v>
      </c>
      <c r="P7" s="3">
        <f t="shared" si="1"/>
        <v>406</v>
      </c>
      <c r="Q7" s="45" t="s">
        <v>163</v>
      </c>
      <c r="R7" s="45" t="s">
        <v>163</v>
      </c>
      <c r="S7" s="56" t="s">
        <v>163</v>
      </c>
      <c r="T7" s="3">
        <v>65</v>
      </c>
      <c r="U7" s="3">
        <v>64</v>
      </c>
      <c r="V7" s="3">
        <v>57</v>
      </c>
      <c r="W7" s="44" t="s">
        <v>163</v>
      </c>
      <c r="X7" s="44" t="s">
        <v>163</v>
      </c>
      <c r="Y7" s="44" t="s">
        <v>163</v>
      </c>
      <c r="Z7" s="3">
        <v>59</v>
      </c>
      <c r="AA7" s="3">
        <v>62</v>
      </c>
      <c r="AB7" s="3">
        <v>81</v>
      </c>
    </row>
    <row r="8" spans="1:28" s="6" customFormat="1" ht="16">
      <c r="A8" s="38">
        <v>6</v>
      </c>
      <c r="B8" s="53" t="s">
        <v>5</v>
      </c>
      <c r="C8" s="6">
        <v>845</v>
      </c>
      <c r="D8" s="37">
        <v>50</v>
      </c>
      <c r="E8" s="6" t="s">
        <v>177</v>
      </c>
      <c r="F8" s="6">
        <v>33</v>
      </c>
      <c r="G8" s="6">
        <v>36</v>
      </c>
      <c r="H8" s="6">
        <v>33</v>
      </c>
      <c r="I8" s="6">
        <v>36</v>
      </c>
      <c r="J8" s="6">
        <v>35</v>
      </c>
      <c r="K8" s="6">
        <v>39</v>
      </c>
      <c r="L8">
        <v>38</v>
      </c>
      <c r="M8" s="47">
        <v>51</v>
      </c>
      <c r="N8" s="6">
        <v>69</v>
      </c>
      <c r="O8" s="6">
        <f t="shared" si="0"/>
        <v>-1</v>
      </c>
      <c r="P8" s="6">
        <f t="shared" si="1"/>
        <v>-19</v>
      </c>
      <c r="Q8" s="6">
        <v>50</v>
      </c>
      <c r="R8" s="6">
        <v>50</v>
      </c>
      <c r="S8" s="42">
        <v>50</v>
      </c>
      <c r="T8" s="52">
        <v>49</v>
      </c>
      <c r="U8" s="52">
        <v>49</v>
      </c>
      <c r="V8" s="6">
        <v>46</v>
      </c>
      <c r="W8" s="6">
        <v>50</v>
      </c>
      <c r="X8" s="6">
        <v>50</v>
      </c>
      <c r="Y8" s="6">
        <v>50</v>
      </c>
      <c r="Z8" s="52">
        <v>47</v>
      </c>
      <c r="AA8" s="52">
        <v>50</v>
      </c>
      <c r="AB8" s="43">
        <v>65</v>
      </c>
    </row>
    <row r="9" spans="1:28" s="6" customFormat="1" ht="16">
      <c r="A9" s="38">
        <v>7</v>
      </c>
      <c r="B9" s="53" t="s">
        <v>6</v>
      </c>
      <c r="C9" s="6">
        <v>7</v>
      </c>
      <c r="D9" s="37">
        <v>30</v>
      </c>
      <c r="E9" s="6" t="s">
        <v>176</v>
      </c>
      <c r="F9" s="6">
        <v>23</v>
      </c>
      <c r="G9" s="6">
        <v>26</v>
      </c>
      <c r="H9" s="6">
        <v>25</v>
      </c>
      <c r="I9" s="6">
        <v>27</v>
      </c>
      <c r="J9" s="6">
        <v>26</v>
      </c>
      <c r="K9" s="6">
        <v>30</v>
      </c>
      <c r="L9">
        <v>29</v>
      </c>
      <c r="M9" s="47">
        <v>39</v>
      </c>
      <c r="N9" s="6">
        <v>60</v>
      </c>
      <c r="O9" s="6">
        <f t="shared" si="0"/>
        <v>-9</v>
      </c>
      <c r="P9" s="6">
        <f t="shared" si="1"/>
        <v>-30</v>
      </c>
      <c r="Q9" s="32">
        <v>30</v>
      </c>
      <c r="R9" s="32">
        <v>25</v>
      </c>
      <c r="S9" s="54">
        <v>20</v>
      </c>
      <c r="T9" s="6">
        <v>40</v>
      </c>
      <c r="U9" s="6">
        <v>35</v>
      </c>
      <c r="V9" s="52">
        <v>31</v>
      </c>
      <c r="W9" s="6">
        <v>20</v>
      </c>
      <c r="X9" s="6">
        <v>20</v>
      </c>
      <c r="Y9" s="6">
        <v>15</v>
      </c>
      <c r="Z9" s="52">
        <v>31</v>
      </c>
      <c r="AA9" s="43">
        <v>37</v>
      </c>
      <c r="AB9" s="43">
        <v>46</v>
      </c>
    </row>
    <row r="10" spans="1:28" s="6" customFormat="1" ht="16">
      <c r="A10" s="38">
        <v>8</v>
      </c>
      <c r="B10" s="6" t="s">
        <v>108</v>
      </c>
      <c r="C10" s="6">
        <v>1202</v>
      </c>
      <c r="D10" s="37">
        <v>500</v>
      </c>
      <c r="E10" s="6" t="s">
        <v>176</v>
      </c>
      <c r="F10" s="6">
        <v>56</v>
      </c>
      <c r="G10" s="6">
        <v>61</v>
      </c>
      <c r="H10" s="6">
        <v>55</v>
      </c>
      <c r="I10" s="6">
        <v>63</v>
      </c>
      <c r="J10" s="6">
        <v>60</v>
      </c>
      <c r="K10" s="6">
        <v>68</v>
      </c>
      <c r="L10">
        <v>66</v>
      </c>
      <c r="M10" s="47">
        <v>88</v>
      </c>
      <c r="N10" s="6">
        <v>122</v>
      </c>
      <c r="O10" s="3">
        <f t="shared" si="0"/>
        <v>412</v>
      </c>
      <c r="P10" s="3">
        <f t="shared" si="1"/>
        <v>378</v>
      </c>
      <c r="Q10" s="45" t="s">
        <v>163</v>
      </c>
      <c r="R10" s="45" t="s">
        <v>163</v>
      </c>
      <c r="S10" s="56" t="s">
        <v>163</v>
      </c>
      <c r="T10" s="3">
        <v>89</v>
      </c>
      <c r="U10" s="3">
        <v>86</v>
      </c>
      <c r="V10" s="3">
        <v>80</v>
      </c>
      <c r="W10" s="44" t="s">
        <v>163</v>
      </c>
      <c r="X10" s="44" t="s">
        <v>163</v>
      </c>
      <c r="Y10" s="44" t="s">
        <v>163</v>
      </c>
      <c r="Z10" s="3">
        <v>82</v>
      </c>
      <c r="AA10" s="3">
        <v>89</v>
      </c>
      <c r="AB10" s="3">
        <v>114</v>
      </c>
    </row>
    <row r="11" spans="1:28" s="6" customFormat="1" ht="16">
      <c r="A11" s="38">
        <v>9</v>
      </c>
      <c r="B11" s="53" t="s">
        <v>8</v>
      </c>
      <c r="C11" s="6">
        <v>5908</v>
      </c>
      <c r="D11" s="39">
        <v>60</v>
      </c>
      <c r="E11" s="6" t="s">
        <v>177</v>
      </c>
      <c r="F11" s="43">
        <v>55</v>
      </c>
      <c r="G11" s="43">
        <v>55</v>
      </c>
      <c r="H11" s="43">
        <v>55</v>
      </c>
      <c r="I11" s="43">
        <v>55</v>
      </c>
      <c r="J11" s="42">
        <v>57</v>
      </c>
      <c r="K11" s="42">
        <v>62</v>
      </c>
      <c r="L11" s="42">
        <v>61</v>
      </c>
      <c r="M11" s="48">
        <v>71</v>
      </c>
      <c r="N11" s="9">
        <v>97</v>
      </c>
      <c r="O11" s="6">
        <f t="shared" si="0"/>
        <v>-11</v>
      </c>
      <c r="P11" s="6">
        <f t="shared" si="1"/>
        <v>-37</v>
      </c>
      <c r="Q11" s="32">
        <v>60</v>
      </c>
      <c r="R11" s="32">
        <v>50</v>
      </c>
      <c r="S11" s="54">
        <v>40</v>
      </c>
      <c r="T11" s="6">
        <v>73</v>
      </c>
      <c r="U11" s="52">
        <v>60</v>
      </c>
      <c r="V11" s="6">
        <v>51</v>
      </c>
      <c r="W11" s="6">
        <v>50</v>
      </c>
      <c r="X11" s="6">
        <v>50</v>
      </c>
      <c r="Y11" s="6">
        <v>50</v>
      </c>
      <c r="Z11" s="52">
        <v>58</v>
      </c>
      <c r="AA11" s="52">
        <v>58</v>
      </c>
      <c r="AB11" s="43">
        <v>70</v>
      </c>
    </row>
    <row r="12" spans="1:28" s="6" customFormat="1" ht="16">
      <c r="A12" s="38">
        <v>10</v>
      </c>
      <c r="B12" s="53" t="s">
        <v>9</v>
      </c>
      <c r="C12" s="6">
        <v>328</v>
      </c>
      <c r="D12" s="37">
        <v>70</v>
      </c>
      <c r="E12" s="6" t="s">
        <v>177</v>
      </c>
      <c r="F12" s="6">
        <v>80</v>
      </c>
      <c r="G12" s="6">
        <v>80</v>
      </c>
      <c r="H12" s="6">
        <v>80</v>
      </c>
      <c r="I12" s="6">
        <v>79</v>
      </c>
      <c r="J12" s="6">
        <v>84</v>
      </c>
      <c r="K12" s="6">
        <v>86</v>
      </c>
      <c r="L12">
        <v>86</v>
      </c>
      <c r="M12" s="47">
        <v>97</v>
      </c>
      <c r="N12" s="6">
        <v>121</v>
      </c>
      <c r="O12" s="6">
        <f t="shared" si="0"/>
        <v>-27</v>
      </c>
      <c r="P12" s="6">
        <f t="shared" si="1"/>
        <v>-51</v>
      </c>
      <c r="Q12" s="32">
        <v>60</v>
      </c>
      <c r="R12" s="32">
        <v>50</v>
      </c>
      <c r="S12" s="54">
        <v>40</v>
      </c>
      <c r="T12" s="6">
        <v>91</v>
      </c>
      <c r="U12" s="6">
        <v>80</v>
      </c>
      <c r="V12" s="52">
        <v>67</v>
      </c>
      <c r="W12" s="6">
        <v>45</v>
      </c>
      <c r="X12" s="6">
        <v>40</v>
      </c>
      <c r="Y12" s="6">
        <v>35</v>
      </c>
      <c r="Z12" s="43">
        <v>77</v>
      </c>
      <c r="AA12" s="52">
        <v>73</v>
      </c>
      <c r="AB12" s="43">
        <v>87</v>
      </c>
    </row>
    <row r="13" spans="1:28" s="6" customFormat="1" ht="16">
      <c r="A13" s="38">
        <v>11</v>
      </c>
      <c r="B13" s="6" t="s">
        <v>10</v>
      </c>
      <c r="C13" s="6">
        <v>728</v>
      </c>
      <c r="D13" s="37">
        <v>20</v>
      </c>
      <c r="E13" s="6" t="s">
        <v>176</v>
      </c>
      <c r="F13" s="6">
        <v>20</v>
      </c>
      <c r="G13" s="6">
        <v>22</v>
      </c>
      <c r="H13" s="6">
        <v>20</v>
      </c>
      <c r="I13" s="6">
        <v>23</v>
      </c>
      <c r="J13" s="6">
        <v>22</v>
      </c>
      <c r="K13" s="6">
        <v>25</v>
      </c>
      <c r="L13">
        <v>25</v>
      </c>
      <c r="M13" s="47">
        <v>35</v>
      </c>
      <c r="N13" s="6">
        <v>52</v>
      </c>
      <c r="O13" s="6">
        <f t="shared" si="0"/>
        <v>-15</v>
      </c>
      <c r="P13" s="6">
        <f t="shared" si="1"/>
        <v>-32</v>
      </c>
      <c r="Q13" s="32">
        <v>20</v>
      </c>
      <c r="R13" s="32">
        <v>15</v>
      </c>
      <c r="S13" s="54">
        <v>10</v>
      </c>
      <c r="T13" s="6">
        <v>35</v>
      </c>
      <c r="U13" s="6">
        <v>32</v>
      </c>
      <c r="V13" s="6">
        <v>29</v>
      </c>
      <c r="W13" s="6">
        <v>10</v>
      </c>
      <c r="X13" s="6">
        <v>5</v>
      </c>
      <c r="Y13" s="6">
        <v>5</v>
      </c>
      <c r="Z13" s="43">
        <v>29</v>
      </c>
      <c r="AA13" s="43">
        <v>31</v>
      </c>
      <c r="AB13" s="43">
        <v>38</v>
      </c>
    </row>
    <row r="14" spans="1:28" s="6" customFormat="1" ht="16">
      <c r="A14" s="38">
        <v>12</v>
      </c>
      <c r="B14" s="6" t="s">
        <v>11</v>
      </c>
      <c r="C14" s="6">
        <v>19</v>
      </c>
      <c r="D14" s="37">
        <v>25</v>
      </c>
      <c r="E14" s="6" t="s">
        <v>177</v>
      </c>
      <c r="F14" s="6">
        <v>33</v>
      </c>
      <c r="G14" s="6">
        <v>33</v>
      </c>
      <c r="H14" s="6">
        <v>34</v>
      </c>
      <c r="I14" s="6">
        <v>33</v>
      </c>
      <c r="J14" s="6">
        <v>35</v>
      </c>
      <c r="K14" s="6">
        <v>39</v>
      </c>
      <c r="L14">
        <v>39</v>
      </c>
      <c r="M14" s="47">
        <v>49</v>
      </c>
      <c r="N14" s="6">
        <v>69</v>
      </c>
      <c r="O14" s="6">
        <f t="shared" si="0"/>
        <v>-24</v>
      </c>
      <c r="P14" s="6">
        <f t="shared" si="1"/>
        <v>-44</v>
      </c>
      <c r="Q14" s="32">
        <v>15</v>
      </c>
      <c r="R14" s="32">
        <v>10</v>
      </c>
      <c r="S14" s="54">
        <v>5</v>
      </c>
      <c r="T14" s="6">
        <v>44</v>
      </c>
      <c r="U14" s="6">
        <v>36</v>
      </c>
      <c r="V14" s="52">
        <v>27</v>
      </c>
      <c r="W14" s="6">
        <v>1</v>
      </c>
      <c r="X14" s="6">
        <v>3</v>
      </c>
      <c r="Y14" s="6">
        <v>5</v>
      </c>
      <c r="Z14" s="43">
        <v>29</v>
      </c>
      <c r="AA14" s="43">
        <v>30</v>
      </c>
      <c r="AB14" s="43">
        <v>38</v>
      </c>
    </row>
    <row r="15" spans="1:28" s="6" customFormat="1" ht="16">
      <c r="A15" s="38">
        <v>13</v>
      </c>
      <c r="B15" s="6" t="s">
        <v>12</v>
      </c>
      <c r="C15" s="6">
        <v>22977</v>
      </c>
      <c r="D15" s="39">
        <v>20</v>
      </c>
      <c r="E15" s="6" t="s">
        <v>177</v>
      </c>
      <c r="F15" s="9">
        <v>30</v>
      </c>
      <c r="G15" s="9">
        <v>30</v>
      </c>
      <c r="H15" s="9">
        <v>30</v>
      </c>
      <c r="I15" s="9">
        <v>30</v>
      </c>
      <c r="J15" s="9">
        <v>32</v>
      </c>
      <c r="K15" s="9">
        <v>36</v>
      </c>
      <c r="L15" s="9">
        <v>36</v>
      </c>
      <c r="M15" s="48">
        <v>44</v>
      </c>
      <c r="N15" s="9">
        <v>66</v>
      </c>
      <c r="O15" s="6">
        <f t="shared" si="0"/>
        <v>-24</v>
      </c>
      <c r="P15" s="6">
        <f t="shared" si="1"/>
        <v>-46</v>
      </c>
      <c r="Q15" s="32">
        <v>15</v>
      </c>
      <c r="R15" s="32">
        <v>10</v>
      </c>
      <c r="S15" s="54">
        <v>5</v>
      </c>
      <c r="T15" s="6">
        <v>43</v>
      </c>
      <c r="U15" s="6">
        <v>35</v>
      </c>
      <c r="V15" s="6">
        <v>28</v>
      </c>
      <c r="W15" s="6">
        <v>1</v>
      </c>
      <c r="X15" s="6">
        <v>1</v>
      </c>
      <c r="Y15" s="6">
        <v>3</v>
      </c>
      <c r="Z15" s="43">
        <v>29</v>
      </c>
      <c r="AA15" s="43">
        <v>29</v>
      </c>
      <c r="AB15" s="43">
        <v>35</v>
      </c>
    </row>
    <row r="16" spans="1:28" s="6" customFormat="1" ht="16">
      <c r="A16" s="38">
        <v>14</v>
      </c>
      <c r="B16" s="53" t="s">
        <v>13</v>
      </c>
      <c r="C16" s="6">
        <v>1034</v>
      </c>
      <c r="D16" s="37">
        <v>70</v>
      </c>
      <c r="E16" s="6" t="s">
        <v>177</v>
      </c>
      <c r="F16" s="6">
        <v>72</v>
      </c>
      <c r="G16" s="6">
        <v>73</v>
      </c>
      <c r="H16" s="6">
        <v>72</v>
      </c>
      <c r="I16" s="6">
        <v>72</v>
      </c>
      <c r="J16" s="6">
        <v>74</v>
      </c>
      <c r="K16" s="6">
        <v>79</v>
      </c>
      <c r="L16">
        <v>78</v>
      </c>
      <c r="M16" s="47">
        <v>85</v>
      </c>
      <c r="N16" s="6">
        <v>106</v>
      </c>
      <c r="O16" s="6">
        <f t="shared" si="0"/>
        <v>-15</v>
      </c>
      <c r="P16" s="6">
        <f t="shared" si="1"/>
        <v>-36</v>
      </c>
      <c r="Q16" s="32">
        <v>60</v>
      </c>
      <c r="R16" s="32">
        <v>50</v>
      </c>
      <c r="S16" s="54">
        <v>40</v>
      </c>
      <c r="T16" s="6">
        <v>81</v>
      </c>
      <c r="U16" s="52">
        <v>70</v>
      </c>
      <c r="V16" s="6">
        <v>59</v>
      </c>
      <c r="W16" s="6">
        <v>50</v>
      </c>
      <c r="X16" s="6">
        <v>50</v>
      </c>
      <c r="Y16" s="6">
        <v>50</v>
      </c>
      <c r="Z16" s="52">
        <v>70</v>
      </c>
      <c r="AA16" s="52">
        <v>71</v>
      </c>
      <c r="AB16" s="43">
        <v>82</v>
      </c>
    </row>
    <row r="17" spans="1:28" s="6" customFormat="1" ht="16">
      <c r="A17" s="38">
        <v>15</v>
      </c>
      <c r="B17" s="53" t="s">
        <v>14</v>
      </c>
      <c r="C17" s="6">
        <v>32</v>
      </c>
      <c r="D17" s="37">
        <v>30</v>
      </c>
      <c r="E17" s="6" t="s">
        <v>176</v>
      </c>
      <c r="F17" s="6">
        <v>17</v>
      </c>
      <c r="G17" s="6">
        <v>19</v>
      </c>
      <c r="H17" s="6">
        <v>18</v>
      </c>
      <c r="I17" s="6">
        <v>20</v>
      </c>
      <c r="J17" s="6">
        <v>19</v>
      </c>
      <c r="K17" s="6">
        <v>23</v>
      </c>
      <c r="L17">
        <v>21</v>
      </c>
      <c r="M17" s="47">
        <v>29</v>
      </c>
      <c r="N17" s="6">
        <v>47</v>
      </c>
      <c r="O17" s="6">
        <f t="shared" si="0"/>
        <v>1</v>
      </c>
      <c r="P17" s="6">
        <f t="shared" si="1"/>
        <v>-17</v>
      </c>
      <c r="Q17" s="32">
        <v>30</v>
      </c>
      <c r="R17" s="32">
        <v>30</v>
      </c>
      <c r="S17" s="54">
        <v>30</v>
      </c>
      <c r="T17" s="52">
        <v>31</v>
      </c>
      <c r="U17" s="52">
        <v>29</v>
      </c>
      <c r="V17" s="52">
        <v>28</v>
      </c>
      <c r="W17" s="52">
        <v>30</v>
      </c>
      <c r="X17" s="52">
        <v>30</v>
      </c>
      <c r="Y17" s="52">
        <v>30</v>
      </c>
      <c r="Z17" s="52">
        <v>29</v>
      </c>
      <c r="AA17" s="43">
        <v>36</v>
      </c>
      <c r="AB17" s="43">
        <v>46</v>
      </c>
    </row>
    <row r="18" spans="1:28" s="6" customFormat="1" ht="16">
      <c r="A18" s="38">
        <v>16</v>
      </c>
      <c r="B18" s="6" t="s">
        <v>15</v>
      </c>
      <c r="C18" s="6">
        <v>8588</v>
      </c>
      <c r="D18" s="39">
        <v>55</v>
      </c>
      <c r="E18" s="6" t="s">
        <v>176</v>
      </c>
      <c r="F18" s="43">
        <v>18</v>
      </c>
      <c r="G18" s="43">
        <v>20</v>
      </c>
      <c r="H18" s="43">
        <v>18</v>
      </c>
      <c r="I18" s="43">
        <v>21</v>
      </c>
      <c r="J18" s="43">
        <v>20</v>
      </c>
      <c r="K18" s="43">
        <v>23</v>
      </c>
      <c r="L18" s="43">
        <v>22</v>
      </c>
      <c r="M18" s="49">
        <v>32</v>
      </c>
      <c r="N18" s="43">
        <v>48</v>
      </c>
      <c r="O18" s="6">
        <f t="shared" si="0"/>
        <v>23</v>
      </c>
      <c r="P18" s="6">
        <f t="shared" si="1"/>
        <v>7</v>
      </c>
      <c r="Q18" s="6">
        <v>65</v>
      </c>
      <c r="R18" s="6">
        <v>75</v>
      </c>
      <c r="S18" s="42">
        <v>85</v>
      </c>
      <c r="T18" s="6">
        <v>33</v>
      </c>
      <c r="U18" s="6">
        <v>32</v>
      </c>
      <c r="V18" s="6">
        <v>32</v>
      </c>
      <c r="W18" s="6">
        <v>100</v>
      </c>
      <c r="X18" s="6">
        <v>120</v>
      </c>
      <c r="Y18" s="6">
        <v>140</v>
      </c>
      <c r="Z18" s="9">
        <v>32</v>
      </c>
      <c r="AA18" s="9">
        <v>38</v>
      </c>
      <c r="AB18">
        <v>49</v>
      </c>
    </row>
    <row r="19" spans="1:28" s="6" customFormat="1" ht="16">
      <c r="A19" s="38">
        <v>17</v>
      </c>
      <c r="B19" s="6" t="s">
        <v>16</v>
      </c>
      <c r="C19" s="6">
        <v>295</v>
      </c>
      <c r="D19" s="37">
        <v>145</v>
      </c>
      <c r="E19" s="6" t="s">
        <v>176</v>
      </c>
      <c r="F19" s="6">
        <v>20</v>
      </c>
      <c r="G19" s="6">
        <v>21</v>
      </c>
      <c r="H19" s="6">
        <v>21</v>
      </c>
      <c r="I19" s="6">
        <v>24</v>
      </c>
      <c r="J19" s="6">
        <v>24</v>
      </c>
      <c r="K19" s="6">
        <v>25</v>
      </c>
      <c r="L19">
        <v>25</v>
      </c>
      <c r="M19" s="47">
        <v>32</v>
      </c>
      <c r="N19" s="6">
        <v>53</v>
      </c>
      <c r="O19" s="6">
        <f t="shared" si="0"/>
        <v>113</v>
      </c>
      <c r="P19" s="6">
        <f t="shared" si="1"/>
        <v>92</v>
      </c>
      <c r="Q19" s="32">
        <v>180</v>
      </c>
      <c r="R19" s="32">
        <v>220</v>
      </c>
      <c r="S19" s="54">
        <v>240</v>
      </c>
      <c r="T19" s="6">
        <v>38</v>
      </c>
      <c r="U19" s="6">
        <v>38</v>
      </c>
      <c r="V19" s="6">
        <v>33</v>
      </c>
      <c r="W19" s="6">
        <v>400</v>
      </c>
      <c r="X19" s="6">
        <v>500</v>
      </c>
      <c r="Y19" s="6">
        <v>600</v>
      </c>
      <c r="Z19" s="9">
        <v>40</v>
      </c>
      <c r="AA19" s="9">
        <v>41</v>
      </c>
      <c r="AB19" s="9">
        <v>56</v>
      </c>
    </row>
    <row r="20" spans="1:28" s="6" customFormat="1" ht="16">
      <c r="A20" s="38">
        <v>18</v>
      </c>
      <c r="B20" s="6" t="s">
        <v>17</v>
      </c>
      <c r="C20" s="6">
        <v>7477</v>
      </c>
      <c r="D20" s="39">
        <v>55</v>
      </c>
      <c r="E20" s="6" t="s">
        <v>176</v>
      </c>
      <c r="F20" s="43">
        <v>19</v>
      </c>
      <c r="G20" s="43">
        <v>21</v>
      </c>
      <c r="H20" s="43">
        <v>19</v>
      </c>
      <c r="I20" s="43">
        <v>21</v>
      </c>
      <c r="J20" s="43">
        <v>20</v>
      </c>
      <c r="K20" s="43">
        <v>24</v>
      </c>
      <c r="L20" s="43">
        <v>23</v>
      </c>
      <c r="M20" s="49">
        <v>31</v>
      </c>
      <c r="N20" s="43">
        <v>47</v>
      </c>
      <c r="O20" s="6">
        <f t="shared" si="0"/>
        <v>24</v>
      </c>
      <c r="P20" s="6">
        <f t="shared" si="1"/>
        <v>8</v>
      </c>
      <c r="Q20" s="32">
        <v>65</v>
      </c>
      <c r="R20" s="32">
        <v>75</v>
      </c>
      <c r="S20" s="54">
        <v>85</v>
      </c>
      <c r="T20" s="6">
        <v>34</v>
      </c>
      <c r="U20" s="6">
        <v>33</v>
      </c>
      <c r="V20" s="6">
        <v>32</v>
      </c>
      <c r="W20" s="6">
        <v>100</v>
      </c>
      <c r="X20" s="6">
        <v>120</v>
      </c>
      <c r="Y20" s="6">
        <v>140</v>
      </c>
      <c r="Z20" s="9">
        <v>33</v>
      </c>
      <c r="AA20" s="9">
        <v>38</v>
      </c>
      <c r="AB20">
        <v>49</v>
      </c>
    </row>
    <row r="21" spans="1:28" s="6" customFormat="1" ht="16">
      <c r="A21" s="38">
        <v>19</v>
      </c>
      <c r="B21" s="6" t="s">
        <v>19</v>
      </c>
      <c r="C21" s="6">
        <v>637</v>
      </c>
      <c r="D21" s="37">
        <v>295</v>
      </c>
      <c r="E21" s="6" t="s">
        <v>176</v>
      </c>
      <c r="F21" s="6">
        <v>45</v>
      </c>
      <c r="G21" s="6">
        <v>46</v>
      </c>
      <c r="H21" s="6">
        <v>43</v>
      </c>
      <c r="I21" s="6">
        <v>46</v>
      </c>
      <c r="J21" s="6">
        <v>46</v>
      </c>
      <c r="K21" s="6">
        <v>48</v>
      </c>
      <c r="L21">
        <v>48</v>
      </c>
      <c r="M21" s="47">
        <v>57</v>
      </c>
      <c r="N21" s="6">
        <v>75</v>
      </c>
      <c r="O21" s="6">
        <f t="shared" si="0"/>
        <v>238</v>
      </c>
      <c r="P21" s="6">
        <f t="shared" si="1"/>
        <v>220</v>
      </c>
      <c r="Q21" s="32">
        <v>500</v>
      </c>
      <c r="R21" s="32">
        <v>750</v>
      </c>
      <c r="S21" s="54">
        <v>1000</v>
      </c>
      <c r="T21" s="6">
        <v>69</v>
      </c>
      <c r="U21" s="6">
        <v>83</v>
      </c>
      <c r="V21" s="6">
        <v>87</v>
      </c>
      <c r="W21" s="6">
        <v>2000</v>
      </c>
      <c r="X21" s="6">
        <v>3000</v>
      </c>
      <c r="Y21" s="6">
        <v>4000</v>
      </c>
      <c r="Z21" s="9">
        <v>91</v>
      </c>
      <c r="AA21" s="9">
        <v>112</v>
      </c>
      <c r="AB21" s="9">
        <v>107</v>
      </c>
    </row>
    <row r="22" spans="1:28" s="6" customFormat="1" ht="16">
      <c r="A22" s="38">
        <v>20</v>
      </c>
      <c r="B22" s="53" t="s">
        <v>21</v>
      </c>
      <c r="C22" s="6">
        <v>59</v>
      </c>
      <c r="D22" s="37">
        <v>30</v>
      </c>
      <c r="E22" s="6" t="s">
        <v>176</v>
      </c>
      <c r="F22" s="6">
        <v>16</v>
      </c>
      <c r="G22" s="6">
        <v>18</v>
      </c>
      <c r="H22" s="6">
        <v>16</v>
      </c>
      <c r="I22" s="6">
        <v>19</v>
      </c>
      <c r="J22" s="6">
        <v>17</v>
      </c>
      <c r="K22" s="6">
        <v>20</v>
      </c>
      <c r="L22">
        <v>20</v>
      </c>
      <c r="M22" s="47">
        <v>28</v>
      </c>
      <c r="N22" s="6">
        <v>46</v>
      </c>
      <c r="O22" s="6">
        <f t="shared" si="0"/>
        <v>2</v>
      </c>
      <c r="P22" s="6">
        <f t="shared" si="1"/>
        <v>-16</v>
      </c>
      <c r="Q22" s="32">
        <v>30</v>
      </c>
      <c r="R22" s="32">
        <v>30</v>
      </c>
      <c r="S22" s="54">
        <v>30</v>
      </c>
      <c r="T22" s="52">
        <v>32</v>
      </c>
      <c r="U22" s="52">
        <v>29</v>
      </c>
      <c r="V22" s="6">
        <v>26</v>
      </c>
      <c r="W22" s="6">
        <v>30</v>
      </c>
      <c r="X22" s="6">
        <v>30</v>
      </c>
      <c r="Y22" s="6">
        <v>30</v>
      </c>
      <c r="Z22" s="52">
        <v>26</v>
      </c>
      <c r="AA22" s="52">
        <v>29</v>
      </c>
      <c r="AB22">
        <v>37</v>
      </c>
    </row>
    <row r="23" spans="1:28" s="6" customFormat="1" ht="16">
      <c r="A23" s="38">
        <v>21</v>
      </c>
      <c r="B23" s="53" t="s">
        <v>22</v>
      </c>
      <c r="C23" s="6">
        <v>57839</v>
      </c>
      <c r="D23" s="39">
        <v>30</v>
      </c>
      <c r="E23" s="6" t="s">
        <v>176</v>
      </c>
      <c r="F23" s="43">
        <v>18</v>
      </c>
      <c r="G23" s="43">
        <v>21</v>
      </c>
      <c r="H23" s="43">
        <v>18</v>
      </c>
      <c r="I23" s="43">
        <v>22</v>
      </c>
      <c r="J23" s="43">
        <v>20</v>
      </c>
      <c r="K23" s="43">
        <v>24</v>
      </c>
      <c r="L23" s="43">
        <v>24</v>
      </c>
      <c r="M23" s="50">
        <v>34</v>
      </c>
      <c r="N23" s="9">
        <v>53</v>
      </c>
      <c r="O23" s="6">
        <f t="shared" si="0"/>
        <v>-4</v>
      </c>
      <c r="P23" s="6">
        <f t="shared" si="1"/>
        <v>-23</v>
      </c>
      <c r="Q23" s="32">
        <v>30</v>
      </c>
      <c r="R23" s="32">
        <v>30</v>
      </c>
      <c r="S23" s="54">
        <v>30</v>
      </c>
      <c r="T23" s="6">
        <v>35</v>
      </c>
      <c r="U23" s="52">
        <v>30</v>
      </c>
      <c r="V23" s="52">
        <v>27</v>
      </c>
      <c r="W23" s="6">
        <v>30</v>
      </c>
      <c r="X23" s="6">
        <v>30</v>
      </c>
      <c r="Y23" s="6">
        <v>30</v>
      </c>
      <c r="Z23" s="52">
        <v>27</v>
      </c>
      <c r="AA23" s="52">
        <v>29</v>
      </c>
      <c r="AB23">
        <v>35</v>
      </c>
    </row>
    <row r="24" spans="1:28" s="6" customFormat="1" ht="16">
      <c r="A24" s="38">
        <v>22</v>
      </c>
      <c r="B24" s="6" t="s">
        <v>23</v>
      </c>
      <c r="C24" s="6">
        <v>4123</v>
      </c>
      <c r="D24" s="39">
        <v>140</v>
      </c>
      <c r="E24" s="6" t="s">
        <v>177</v>
      </c>
      <c r="F24" s="43">
        <v>99</v>
      </c>
      <c r="G24" s="43">
        <v>102</v>
      </c>
      <c r="H24" s="43">
        <v>98</v>
      </c>
      <c r="I24" s="43">
        <v>99</v>
      </c>
      <c r="J24" s="43">
        <v>103</v>
      </c>
      <c r="K24" s="43">
        <v>107</v>
      </c>
      <c r="L24" s="43">
        <v>107</v>
      </c>
      <c r="M24" s="49">
        <v>118</v>
      </c>
      <c r="N24" s="42">
        <v>138</v>
      </c>
      <c r="O24" s="6">
        <f t="shared" si="0"/>
        <v>22</v>
      </c>
      <c r="P24" s="6">
        <f t="shared" si="1"/>
        <v>2</v>
      </c>
      <c r="Q24" s="32">
        <v>150</v>
      </c>
      <c r="R24" s="32">
        <v>170</v>
      </c>
      <c r="S24" s="54">
        <v>190</v>
      </c>
      <c r="T24" s="6">
        <v>124</v>
      </c>
      <c r="U24">
        <v>122</v>
      </c>
      <c r="V24" s="6">
        <v>120</v>
      </c>
      <c r="W24" s="6">
        <v>220</v>
      </c>
      <c r="X24" s="6">
        <v>250</v>
      </c>
      <c r="Y24" s="6">
        <v>270</v>
      </c>
      <c r="Z24" s="52">
        <v>137</v>
      </c>
      <c r="AA24" s="52">
        <v>146</v>
      </c>
      <c r="AB24" s="9">
        <v>185</v>
      </c>
    </row>
    <row r="25" spans="1:28" s="6" customFormat="1" ht="16">
      <c r="A25" s="38">
        <v>23</v>
      </c>
      <c r="B25" s="6" t="s">
        <v>24</v>
      </c>
      <c r="C25" s="6">
        <v>52180</v>
      </c>
      <c r="D25" s="39">
        <v>20</v>
      </c>
      <c r="E25" s="6" t="s">
        <v>177</v>
      </c>
      <c r="F25" s="9">
        <v>27</v>
      </c>
      <c r="G25" s="9">
        <v>28</v>
      </c>
      <c r="H25" s="9">
        <v>27</v>
      </c>
      <c r="I25" s="9">
        <v>27</v>
      </c>
      <c r="J25" s="9">
        <v>29</v>
      </c>
      <c r="K25" s="9">
        <v>32</v>
      </c>
      <c r="L25" s="9">
        <v>32</v>
      </c>
      <c r="M25" s="48">
        <v>41</v>
      </c>
      <c r="N25" s="9">
        <v>59</v>
      </c>
      <c r="O25" s="6">
        <f t="shared" si="0"/>
        <v>-21</v>
      </c>
      <c r="P25" s="6">
        <f t="shared" si="1"/>
        <v>-39</v>
      </c>
      <c r="Q25" s="32">
        <v>15</v>
      </c>
      <c r="R25" s="32">
        <v>10</v>
      </c>
      <c r="S25" s="54">
        <v>5</v>
      </c>
      <c r="T25" s="6">
        <v>42</v>
      </c>
      <c r="U25">
        <v>32</v>
      </c>
      <c r="V25" s="52">
        <v>25</v>
      </c>
      <c r="W25" s="6">
        <v>5</v>
      </c>
      <c r="X25" s="6">
        <v>3</v>
      </c>
      <c r="Y25" s="6">
        <v>1</v>
      </c>
      <c r="Z25" s="9">
        <v>26</v>
      </c>
      <c r="AA25" s="9">
        <v>27</v>
      </c>
      <c r="AB25">
        <v>32</v>
      </c>
    </row>
    <row r="26" spans="1:28" s="6" customFormat="1" ht="16">
      <c r="A26" s="38">
        <v>24</v>
      </c>
      <c r="B26" s="6" t="s">
        <v>109</v>
      </c>
      <c r="C26" s="6">
        <v>428</v>
      </c>
      <c r="D26" s="37">
        <v>500</v>
      </c>
      <c r="E26" s="6" t="s">
        <v>176</v>
      </c>
      <c r="F26" s="6">
        <v>73</v>
      </c>
      <c r="G26">
        <v>74</v>
      </c>
      <c r="H26" s="6">
        <v>74</v>
      </c>
      <c r="I26">
        <v>73</v>
      </c>
      <c r="J26" s="6">
        <v>77</v>
      </c>
      <c r="K26" s="6">
        <v>86</v>
      </c>
      <c r="L26">
        <v>83</v>
      </c>
      <c r="M26" s="47">
        <v>99</v>
      </c>
      <c r="N26" s="6">
        <v>132</v>
      </c>
      <c r="O26" s="3">
        <f t="shared" si="0"/>
        <v>401</v>
      </c>
      <c r="P26" s="3">
        <f t="shared" si="1"/>
        <v>368</v>
      </c>
      <c r="Q26" s="45" t="s">
        <v>163</v>
      </c>
      <c r="R26" s="45" t="s">
        <v>163</v>
      </c>
      <c r="S26" s="56" t="s">
        <v>163</v>
      </c>
      <c r="T26" s="3">
        <v>99</v>
      </c>
      <c r="U26" s="3">
        <v>87</v>
      </c>
      <c r="V26" s="3">
        <v>74</v>
      </c>
      <c r="W26" s="44" t="s">
        <v>163</v>
      </c>
      <c r="X26" s="44" t="s">
        <v>163</v>
      </c>
      <c r="Y26" s="44" t="s">
        <v>163</v>
      </c>
      <c r="Z26" s="3">
        <v>77</v>
      </c>
      <c r="AA26" s="3">
        <v>79</v>
      </c>
      <c r="AB26" s="3">
        <v>97</v>
      </c>
    </row>
    <row r="27" spans="1:28" s="6" customFormat="1" ht="16">
      <c r="A27" s="38">
        <v>25</v>
      </c>
      <c r="B27" s="6" t="s">
        <v>25</v>
      </c>
      <c r="C27" s="6">
        <v>272</v>
      </c>
      <c r="D27" s="37">
        <v>90</v>
      </c>
      <c r="E27" s="6" t="s">
        <v>176</v>
      </c>
      <c r="F27" s="6">
        <v>21</v>
      </c>
      <c r="G27">
        <v>24</v>
      </c>
      <c r="H27" s="6">
        <v>20</v>
      </c>
      <c r="I27">
        <v>25</v>
      </c>
      <c r="J27" s="6">
        <v>24</v>
      </c>
      <c r="K27" s="6">
        <v>26</v>
      </c>
      <c r="L27">
        <v>27</v>
      </c>
      <c r="M27" s="47">
        <v>40</v>
      </c>
      <c r="N27" s="6">
        <v>57</v>
      </c>
      <c r="O27" s="6">
        <f t="shared" si="0"/>
        <v>50</v>
      </c>
      <c r="P27" s="6">
        <f t="shared" si="1"/>
        <v>33</v>
      </c>
      <c r="Q27" s="32">
        <v>110</v>
      </c>
      <c r="R27" s="32">
        <v>130</v>
      </c>
      <c r="S27" s="54">
        <v>150</v>
      </c>
      <c r="T27">
        <v>38</v>
      </c>
      <c r="U27">
        <v>38</v>
      </c>
      <c r="V27" s="6">
        <v>36</v>
      </c>
      <c r="W27" s="6">
        <v>200</v>
      </c>
      <c r="X27" s="6">
        <v>250</v>
      </c>
      <c r="Y27" s="6">
        <v>300</v>
      </c>
      <c r="Z27" s="9">
        <v>41</v>
      </c>
      <c r="AA27" s="9">
        <v>44</v>
      </c>
      <c r="AB27">
        <v>58</v>
      </c>
    </row>
    <row r="28" spans="1:28" s="6" customFormat="1" ht="17" thickBot="1">
      <c r="A28" s="38">
        <v>26</v>
      </c>
      <c r="B28" s="6" t="s">
        <v>110</v>
      </c>
      <c r="C28" s="6">
        <v>174836</v>
      </c>
      <c r="F28" s="6">
        <v>24</v>
      </c>
      <c r="G28">
        <v>26</v>
      </c>
      <c r="H28">
        <v>24</v>
      </c>
      <c r="I28">
        <v>27</v>
      </c>
      <c r="J28">
        <v>26</v>
      </c>
      <c r="K28" s="6">
        <v>30</v>
      </c>
      <c r="L28">
        <v>30</v>
      </c>
      <c r="M28" s="35">
        <v>40</v>
      </c>
      <c r="N28">
        <v>60</v>
      </c>
      <c r="O28" s="3"/>
      <c r="P28" s="3">
        <f t="shared" si="1"/>
        <v>-60</v>
      </c>
      <c r="S28" s="42"/>
      <c r="T28">
        <v>41</v>
      </c>
      <c r="U28">
        <v>34</v>
      </c>
      <c r="V28">
        <v>29</v>
      </c>
      <c r="Z28">
        <v>30</v>
      </c>
      <c r="AA28">
        <v>32</v>
      </c>
      <c r="AB28">
        <v>38</v>
      </c>
    </row>
    <row r="29" spans="1:28" ht="16">
      <c r="K29" s="36"/>
    </row>
    <row r="31" spans="1:28" ht="16">
      <c r="A31" s="36" t="s">
        <v>102</v>
      </c>
      <c r="B31" t="s">
        <v>103</v>
      </c>
      <c r="F31" t="s">
        <v>184</v>
      </c>
      <c r="G31" t="s">
        <v>183</v>
      </c>
      <c r="AB31" s="6"/>
    </row>
    <row r="32" spans="1:28" ht="16">
      <c r="A32" s="36"/>
      <c r="B32" t="s">
        <v>104</v>
      </c>
      <c r="C32" t="s">
        <v>105</v>
      </c>
      <c r="D32" t="s">
        <v>111</v>
      </c>
      <c r="G32" t="s">
        <v>186</v>
      </c>
      <c r="H32" t="s">
        <v>187</v>
      </c>
      <c r="I32" t="s">
        <v>188</v>
      </c>
    </row>
    <row r="33" spans="1:9" ht="16">
      <c r="A33" s="38">
        <v>1</v>
      </c>
      <c r="B33" s="6" t="s">
        <v>106</v>
      </c>
      <c r="C33" s="6">
        <v>16</v>
      </c>
      <c r="D33" s="32">
        <v>500</v>
      </c>
      <c r="F33" s="44" t="s">
        <v>163</v>
      </c>
      <c r="G33">
        <v>1</v>
      </c>
      <c r="H33">
        <v>1</v>
      </c>
      <c r="I33">
        <v>1</v>
      </c>
    </row>
    <row r="34" spans="1:9" ht="16">
      <c r="A34" s="38">
        <v>2</v>
      </c>
      <c r="B34" s="6" t="s">
        <v>2</v>
      </c>
      <c r="C34" s="6">
        <v>18</v>
      </c>
      <c r="D34" s="37">
        <v>75</v>
      </c>
      <c r="F34" s="6">
        <v>140</v>
      </c>
      <c r="G34" s="6">
        <v>0.8</v>
      </c>
      <c r="H34" s="6">
        <v>0.7</v>
      </c>
      <c r="I34" s="6">
        <v>0.6</v>
      </c>
    </row>
    <row r="35" spans="1:9" ht="16">
      <c r="A35" s="38">
        <v>3</v>
      </c>
      <c r="B35" s="6" t="s">
        <v>3</v>
      </c>
      <c r="C35" s="6">
        <v>8459</v>
      </c>
      <c r="D35" s="39">
        <v>60</v>
      </c>
      <c r="F35" s="6">
        <v>70</v>
      </c>
      <c r="G35" s="6">
        <v>1</v>
      </c>
      <c r="H35" s="6">
        <v>1</v>
      </c>
      <c r="I35" s="6">
        <v>1</v>
      </c>
    </row>
    <row r="36" spans="1:9" ht="16">
      <c r="A36" s="38">
        <v>4</v>
      </c>
      <c r="B36" s="6" t="s">
        <v>4</v>
      </c>
      <c r="C36" s="6">
        <v>305</v>
      </c>
      <c r="D36" s="37">
        <v>70</v>
      </c>
      <c r="F36" s="6">
        <v>50</v>
      </c>
      <c r="G36" s="6">
        <v>1</v>
      </c>
      <c r="H36" s="6">
        <v>1</v>
      </c>
      <c r="I36" s="6">
        <v>1</v>
      </c>
    </row>
    <row r="37" spans="1:9" ht="16">
      <c r="A37" s="38">
        <v>5</v>
      </c>
      <c r="B37" s="6" t="s">
        <v>107</v>
      </c>
      <c r="C37" s="6">
        <v>1060</v>
      </c>
      <c r="D37" s="37">
        <v>500</v>
      </c>
      <c r="F37" s="45" t="s">
        <v>163</v>
      </c>
      <c r="G37" s="6">
        <v>1</v>
      </c>
      <c r="H37" s="6">
        <v>1</v>
      </c>
      <c r="I37" s="6">
        <v>1</v>
      </c>
    </row>
    <row r="38" spans="1:9" ht="16">
      <c r="A38" s="38">
        <v>6</v>
      </c>
      <c r="B38" s="6" t="s">
        <v>5</v>
      </c>
      <c r="C38" s="6">
        <v>845</v>
      </c>
      <c r="D38" s="37">
        <v>50</v>
      </c>
      <c r="F38" s="6">
        <v>50</v>
      </c>
      <c r="G38" s="6">
        <v>1</v>
      </c>
      <c r="H38" s="6">
        <v>1</v>
      </c>
      <c r="I38" s="6">
        <v>1</v>
      </c>
    </row>
    <row r="39" spans="1:9" ht="16">
      <c r="A39" s="38">
        <v>7</v>
      </c>
      <c r="B39" s="6" t="s">
        <v>6</v>
      </c>
      <c r="C39" s="6">
        <v>7</v>
      </c>
      <c r="D39" s="37">
        <v>30</v>
      </c>
      <c r="F39" s="32">
        <v>20</v>
      </c>
      <c r="G39" s="32">
        <v>1</v>
      </c>
      <c r="H39" s="32">
        <v>1</v>
      </c>
      <c r="I39" s="32">
        <v>1</v>
      </c>
    </row>
    <row r="40" spans="1:9" ht="16">
      <c r="A40" s="38">
        <v>8</v>
      </c>
      <c r="B40" s="6" t="s">
        <v>108</v>
      </c>
      <c r="C40" s="6">
        <v>1202</v>
      </c>
      <c r="D40" s="37">
        <v>500</v>
      </c>
      <c r="F40" s="45" t="s">
        <v>163</v>
      </c>
      <c r="G40" s="32">
        <v>1</v>
      </c>
      <c r="H40" s="32">
        <v>1</v>
      </c>
      <c r="I40" s="32">
        <v>1</v>
      </c>
    </row>
    <row r="41" spans="1:9" ht="16">
      <c r="A41" s="38">
        <v>9</v>
      </c>
      <c r="B41" s="6" t="s">
        <v>8</v>
      </c>
      <c r="C41" s="6">
        <v>5908</v>
      </c>
      <c r="D41" s="39">
        <v>60</v>
      </c>
      <c r="F41" s="32">
        <v>40</v>
      </c>
      <c r="G41" s="32">
        <v>1</v>
      </c>
      <c r="H41" s="32">
        <v>1</v>
      </c>
      <c r="I41" s="32">
        <v>1</v>
      </c>
    </row>
    <row r="42" spans="1:9" ht="16">
      <c r="A42" s="38">
        <v>10</v>
      </c>
      <c r="B42" s="6" t="s">
        <v>9</v>
      </c>
      <c r="C42" s="6">
        <v>328</v>
      </c>
      <c r="D42" s="37">
        <v>70</v>
      </c>
      <c r="F42" s="32">
        <v>40</v>
      </c>
      <c r="G42" s="32">
        <v>1</v>
      </c>
      <c r="H42" s="32">
        <v>1</v>
      </c>
      <c r="I42" s="32">
        <v>1</v>
      </c>
    </row>
    <row r="43" spans="1:9" ht="16">
      <c r="A43" s="38">
        <v>11</v>
      </c>
      <c r="B43" s="6" t="s">
        <v>10</v>
      </c>
      <c r="C43" s="6">
        <v>728</v>
      </c>
      <c r="D43" s="37">
        <v>20</v>
      </c>
      <c r="F43" s="32">
        <v>10</v>
      </c>
      <c r="G43" s="32">
        <v>1.2</v>
      </c>
      <c r="H43" s="32">
        <v>1.3</v>
      </c>
      <c r="I43" s="32">
        <v>1.4</v>
      </c>
    </row>
    <row r="44" spans="1:9" ht="16">
      <c r="A44" s="38">
        <v>12</v>
      </c>
      <c r="B44" s="6" t="s">
        <v>11</v>
      </c>
      <c r="C44" s="6">
        <v>19</v>
      </c>
      <c r="D44" s="37">
        <v>25</v>
      </c>
      <c r="F44" s="32">
        <v>5</v>
      </c>
      <c r="G44" s="32">
        <v>1.1000000000000001</v>
      </c>
      <c r="H44" s="32">
        <v>1.2</v>
      </c>
      <c r="I44" s="32">
        <v>1.3</v>
      </c>
    </row>
    <row r="45" spans="1:9" ht="16">
      <c r="A45" s="38">
        <v>13</v>
      </c>
      <c r="B45" s="6" t="s">
        <v>12</v>
      </c>
      <c r="C45" s="6">
        <v>22977</v>
      </c>
      <c r="D45" s="39">
        <v>20</v>
      </c>
      <c r="F45" s="32">
        <v>5</v>
      </c>
      <c r="G45" s="32">
        <v>1.2</v>
      </c>
      <c r="H45" s="32">
        <v>1.3</v>
      </c>
      <c r="I45" s="32">
        <v>1.4</v>
      </c>
    </row>
    <row r="46" spans="1:9" ht="16">
      <c r="A46" s="38">
        <v>14</v>
      </c>
      <c r="B46" s="6" t="s">
        <v>13</v>
      </c>
      <c r="C46" s="6">
        <v>1034</v>
      </c>
      <c r="D46" s="37">
        <v>70</v>
      </c>
      <c r="F46" s="32">
        <v>40</v>
      </c>
      <c r="G46" s="32">
        <v>1</v>
      </c>
      <c r="H46" s="32">
        <v>1</v>
      </c>
      <c r="I46" s="32">
        <v>1</v>
      </c>
    </row>
    <row r="47" spans="1:9" ht="16">
      <c r="A47" s="38">
        <v>15</v>
      </c>
      <c r="B47" s="6" t="s">
        <v>14</v>
      </c>
      <c r="C47" s="6">
        <v>32</v>
      </c>
      <c r="D47" s="37">
        <v>30</v>
      </c>
      <c r="F47" s="32">
        <v>30</v>
      </c>
      <c r="G47" s="32">
        <v>1</v>
      </c>
      <c r="H47" s="32">
        <v>1</v>
      </c>
      <c r="I47" s="32">
        <v>1</v>
      </c>
    </row>
    <row r="48" spans="1:9" ht="16">
      <c r="A48" s="38">
        <v>16</v>
      </c>
      <c r="B48" s="6" t="s">
        <v>15</v>
      </c>
      <c r="C48" s="6">
        <v>8588</v>
      </c>
      <c r="D48" s="39">
        <v>55</v>
      </c>
      <c r="F48" s="6">
        <v>85</v>
      </c>
      <c r="G48" s="32">
        <v>0.8</v>
      </c>
      <c r="H48" s="32">
        <v>0.7</v>
      </c>
      <c r="I48" s="32">
        <v>0.6</v>
      </c>
    </row>
    <row r="49" spans="1:12" ht="16">
      <c r="A49" s="38">
        <v>17</v>
      </c>
      <c r="B49" s="6" t="s">
        <v>16</v>
      </c>
      <c r="C49" s="6">
        <v>295</v>
      </c>
      <c r="D49" s="37">
        <v>145</v>
      </c>
      <c r="F49" s="32">
        <v>240</v>
      </c>
      <c r="G49" s="32">
        <v>0.6</v>
      </c>
      <c r="H49" s="32">
        <v>0.5</v>
      </c>
      <c r="I49" s="32">
        <v>0.4</v>
      </c>
    </row>
    <row r="50" spans="1:12" ht="16">
      <c r="A50" s="38">
        <v>18</v>
      </c>
      <c r="B50" s="6" t="s">
        <v>17</v>
      </c>
      <c r="C50" s="6">
        <v>7477</v>
      </c>
      <c r="D50" s="39">
        <v>55</v>
      </c>
      <c r="F50" s="32">
        <v>85</v>
      </c>
      <c r="G50" s="32">
        <v>0.8</v>
      </c>
      <c r="H50" s="32">
        <v>0.7</v>
      </c>
      <c r="I50" s="32">
        <v>0.6</v>
      </c>
    </row>
    <row r="51" spans="1:12" ht="16">
      <c r="A51" s="38">
        <v>19</v>
      </c>
      <c r="B51" s="6" t="s">
        <v>19</v>
      </c>
      <c r="C51" s="6">
        <v>637</v>
      </c>
      <c r="D51" s="37">
        <v>295</v>
      </c>
      <c r="F51" s="32">
        <v>1000</v>
      </c>
      <c r="G51" s="32">
        <v>0.5</v>
      </c>
      <c r="H51" s="32">
        <v>0.4</v>
      </c>
      <c r="I51" s="32">
        <v>0.3</v>
      </c>
    </row>
    <row r="52" spans="1:12" ht="16">
      <c r="A52" s="38">
        <v>20</v>
      </c>
      <c r="B52" s="6" t="s">
        <v>21</v>
      </c>
      <c r="C52" s="6">
        <v>59</v>
      </c>
      <c r="D52" s="37">
        <v>30</v>
      </c>
      <c r="F52" s="32">
        <v>30</v>
      </c>
      <c r="G52" s="32">
        <v>1</v>
      </c>
      <c r="H52" s="32">
        <v>1</v>
      </c>
      <c r="I52" s="32">
        <v>1</v>
      </c>
    </row>
    <row r="53" spans="1:12" ht="16">
      <c r="A53" s="38">
        <v>21</v>
      </c>
      <c r="B53" s="6" t="s">
        <v>22</v>
      </c>
      <c r="C53" s="6">
        <v>57839</v>
      </c>
      <c r="D53" s="39">
        <v>30</v>
      </c>
      <c r="F53" s="32">
        <v>30</v>
      </c>
      <c r="G53" s="32">
        <v>1</v>
      </c>
      <c r="H53" s="32">
        <v>1</v>
      </c>
      <c r="I53" s="32">
        <v>1</v>
      </c>
    </row>
    <row r="54" spans="1:12" ht="16">
      <c r="A54" s="38">
        <v>22</v>
      </c>
      <c r="B54" s="6" t="s">
        <v>23</v>
      </c>
      <c r="C54" s="6">
        <v>4123</v>
      </c>
      <c r="D54" s="39">
        <v>140</v>
      </c>
      <c r="F54" s="32">
        <v>190</v>
      </c>
      <c r="G54" s="32">
        <v>0.9</v>
      </c>
      <c r="H54" s="32">
        <v>0.8</v>
      </c>
      <c r="I54" s="32">
        <v>0.7</v>
      </c>
    </row>
    <row r="55" spans="1:12" ht="16">
      <c r="A55" s="38">
        <v>23</v>
      </c>
      <c r="B55" s="6" t="s">
        <v>24</v>
      </c>
      <c r="C55" s="6">
        <v>52180</v>
      </c>
      <c r="D55" s="39">
        <v>20</v>
      </c>
      <c r="F55" s="32">
        <v>5</v>
      </c>
      <c r="G55" s="32">
        <v>1.1000000000000001</v>
      </c>
      <c r="H55" s="32">
        <v>1.2</v>
      </c>
      <c r="I55" s="32">
        <v>1.3</v>
      </c>
    </row>
    <row r="56" spans="1:12" ht="16">
      <c r="A56" s="38">
        <v>24</v>
      </c>
      <c r="B56" s="6" t="s">
        <v>109</v>
      </c>
      <c r="C56" s="6">
        <v>428</v>
      </c>
      <c r="D56" s="37">
        <v>500</v>
      </c>
      <c r="F56" s="45" t="s">
        <v>163</v>
      </c>
      <c r="G56" s="32">
        <v>1</v>
      </c>
      <c r="H56" s="32">
        <v>1</v>
      </c>
      <c r="I56" s="32">
        <v>1</v>
      </c>
    </row>
    <row r="57" spans="1:12" ht="16">
      <c r="A57" s="38">
        <v>25</v>
      </c>
      <c r="B57" s="6" t="s">
        <v>25</v>
      </c>
      <c r="C57" s="6">
        <v>272</v>
      </c>
      <c r="D57" s="37">
        <v>90</v>
      </c>
      <c r="F57" s="32">
        <v>150</v>
      </c>
      <c r="G57" s="32">
        <v>0.8</v>
      </c>
      <c r="H57" s="32">
        <v>0.7</v>
      </c>
      <c r="I57" s="32">
        <v>0.6</v>
      </c>
    </row>
    <row r="58" spans="1:12" ht="16">
      <c r="A58" s="38">
        <v>26</v>
      </c>
      <c r="B58" s="6" t="s">
        <v>110</v>
      </c>
      <c r="C58" s="6">
        <v>174836</v>
      </c>
      <c r="D58" s="6"/>
      <c r="F58" s="36"/>
      <c r="L58" s="36"/>
    </row>
    <row r="59" spans="1:12" ht="16">
      <c r="F59" s="36"/>
    </row>
    <row r="60" spans="1:12" ht="16">
      <c r="F60" s="36"/>
    </row>
    <row r="61" spans="1:12" ht="16">
      <c r="F61" s="36"/>
    </row>
    <row r="62" spans="1:12" ht="16">
      <c r="F62" s="36"/>
    </row>
    <row r="63" spans="1:12" ht="16">
      <c r="F63" s="36"/>
    </row>
    <row r="64" spans="1:12" ht="16">
      <c r="F64" s="36"/>
    </row>
    <row r="65" spans="6:6" ht="16">
      <c r="F65" s="36"/>
    </row>
    <row r="66" spans="6:6" ht="16">
      <c r="F66" s="36"/>
    </row>
    <row r="67" spans="6:6" ht="16">
      <c r="F67" s="36"/>
    </row>
    <row r="68" spans="6:6" ht="16">
      <c r="F68" s="36"/>
    </row>
    <row r="69" spans="6:6" ht="16">
      <c r="F69" s="36"/>
    </row>
    <row r="70" spans="6:6" ht="16">
      <c r="F70" s="36"/>
    </row>
    <row r="71" spans="6:6" ht="16">
      <c r="F71" s="36"/>
    </row>
    <row r="72" spans="6:6" ht="16">
      <c r="F72" s="36"/>
    </row>
    <row r="73" spans="6:6" ht="16">
      <c r="F73" s="36"/>
    </row>
    <row r="74" spans="6:6" ht="16">
      <c r="F74" s="36"/>
    </row>
    <row r="75" spans="6:6" ht="16">
      <c r="F75" s="36"/>
    </row>
    <row r="76" spans="6:6" ht="16">
      <c r="F76" s="36"/>
    </row>
    <row r="77" spans="6:6" ht="16">
      <c r="F77" s="36"/>
    </row>
    <row r="78" spans="6:6" ht="16">
      <c r="F78" s="36"/>
    </row>
    <row r="79" spans="6:6" ht="16">
      <c r="F79" s="36"/>
    </row>
    <row r="80" spans="6:6" ht="16">
      <c r="F80" s="36"/>
    </row>
    <row r="81" spans="6:6" ht="16">
      <c r="F81" s="36"/>
    </row>
    <row r="82" spans="6:6" ht="16">
      <c r="F82" s="36"/>
    </row>
    <row r="83" spans="6:6" ht="16">
      <c r="F83" s="36"/>
    </row>
    <row r="84" spans="6:6" ht="16">
      <c r="F84" s="36"/>
    </row>
  </sheetData>
  <conditionalFormatting sqref="O4:P6 O27:P28 O11:P25 O8:P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34" sqref="A34"/>
    </sheetView>
  </sheetViews>
  <sheetFormatPr baseColWidth="10" defaultRowHeight="15" x14ac:dyDescent="0"/>
  <cols>
    <col min="1" max="1" width="25.1640625" bestFit="1" customWidth="1"/>
    <col min="2" max="2" width="39.1640625" customWidth="1"/>
    <col min="3" max="3" width="20.1640625" bestFit="1" customWidth="1"/>
    <col min="4" max="4" width="20.1640625" customWidth="1"/>
  </cols>
  <sheetData>
    <row r="1" spans="1:9">
      <c r="A1" t="s">
        <v>119</v>
      </c>
      <c r="B1" t="s">
        <v>120</v>
      </c>
      <c r="C1" t="s">
        <v>122</v>
      </c>
      <c r="D1" t="s">
        <v>123</v>
      </c>
      <c r="E1" t="s">
        <v>153</v>
      </c>
      <c r="F1" t="s">
        <v>167</v>
      </c>
      <c r="G1" t="s">
        <v>154</v>
      </c>
      <c r="H1" t="s">
        <v>155</v>
      </c>
      <c r="I1" t="s">
        <v>121</v>
      </c>
    </row>
    <row r="2" spans="1:9">
      <c r="A2" t="s">
        <v>118</v>
      </c>
      <c r="B2" t="s">
        <v>112</v>
      </c>
      <c r="C2" t="s">
        <v>150</v>
      </c>
      <c r="D2">
        <v>65</v>
      </c>
      <c r="I2" t="s">
        <v>127</v>
      </c>
    </row>
    <row r="3" spans="1:9">
      <c r="A3" t="s">
        <v>116</v>
      </c>
      <c r="B3" t="s">
        <v>113</v>
      </c>
      <c r="C3" t="s">
        <v>149</v>
      </c>
      <c r="D3" t="s">
        <v>124</v>
      </c>
      <c r="I3" t="s">
        <v>134</v>
      </c>
    </row>
    <row r="4" spans="1:9" ht="45">
      <c r="A4" t="s">
        <v>129</v>
      </c>
      <c r="B4" s="1" t="s">
        <v>114</v>
      </c>
      <c r="C4" t="s">
        <v>148</v>
      </c>
      <c r="D4">
        <v>66</v>
      </c>
      <c r="I4" t="s">
        <v>127</v>
      </c>
    </row>
    <row r="5" spans="1:9">
      <c r="A5" t="s">
        <v>115</v>
      </c>
      <c r="B5" t="s">
        <v>126</v>
      </c>
      <c r="C5">
        <v>80</v>
      </c>
      <c r="D5">
        <v>63</v>
      </c>
      <c r="I5" t="s">
        <v>127</v>
      </c>
    </row>
    <row r="6" spans="1:9">
      <c r="A6" t="s">
        <v>128</v>
      </c>
      <c r="B6" t="s">
        <v>126</v>
      </c>
      <c r="C6">
        <v>74</v>
      </c>
      <c r="D6">
        <v>57</v>
      </c>
      <c r="I6" t="s">
        <v>127</v>
      </c>
    </row>
    <row r="7" spans="1:9">
      <c r="A7" t="s">
        <v>133</v>
      </c>
      <c r="B7" t="s">
        <v>126</v>
      </c>
      <c r="C7">
        <v>84</v>
      </c>
      <c r="D7">
        <v>67</v>
      </c>
      <c r="I7" t="s">
        <v>127</v>
      </c>
    </row>
    <row r="8" spans="1:9">
      <c r="A8" t="s">
        <v>143</v>
      </c>
      <c r="B8" t="s">
        <v>144</v>
      </c>
      <c r="C8">
        <v>85</v>
      </c>
      <c r="D8">
        <v>68</v>
      </c>
      <c r="I8" t="s">
        <v>127</v>
      </c>
    </row>
    <row r="9" spans="1:9">
      <c r="A9" t="s">
        <v>146</v>
      </c>
      <c r="B9" t="s">
        <v>145</v>
      </c>
      <c r="C9" t="s">
        <v>147</v>
      </c>
      <c r="D9">
        <v>70</v>
      </c>
      <c r="I9" t="s">
        <v>127</v>
      </c>
    </row>
    <row r="10" spans="1:9">
      <c r="A10" t="s">
        <v>152</v>
      </c>
      <c r="B10" t="s">
        <v>151</v>
      </c>
      <c r="C10">
        <v>89</v>
      </c>
      <c r="D10">
        <v>71</v>
      </c>
      <c r="I10" t="s">
        <v>127</v>
      </c>
    </row>
    <row r="11" spans="1:9">
      <c r="A11" t="s">
        <v>168</v>
      </c>
      <c r="B11" t="s">
        <v>171</v>
      </c>
      <c r="C11">
        <v>90</v>
      </c>
      <c r="D11">
        <v>72</v>
      </c>
      <c r="E11" s="51">
        <v>0.71511574074074069</v>
      </c>
      <c r="G11" s="51">
        <v>0.79481481481481486</v>
      </c>
      <c r="I11" t="s">
        <v>127</v>
      </c>
    </row>
    <row r="12" spans="1:9">
      <c r="A12" t="s">
        <v>169</v>
      </c>
      <c r="B12" t="s">
        <v>171</v>
      </c>
      <c r="C12">
        <v>91</v>
      </c>
      <c r="D12">
        <v>73</v>
      </c>
      <c r="E12" s="51">
        <v>0.71560185185185177</v>
      </c>
      <c r="G12" s="51">
        <v>0.80618055555555557</v>
      </c>
      <c r="I12" t="s">
        <v>127</v>
      </c>
    </row>
    <row r="13" spans="1:9">
      <c r="A13" t="s">
        <v>170</v>
      </c>
      <c r="B13" t="s">
        <v>171</v>
      </c>
      <c r="C13">
        <v>92</v>
      </c>
      <c r="D13">
        <v>74</v>
      </c>
      <c r="E13" s="51">
        <v>0.71586805555555555</v>
      </c>
      <c r="G13" s="51">
        <v>0.79967592592592596</v>
      </c>
      <c r="I13" t="s">
        <v>127</v>
      </c>
    </row>
    <row r="14" spans="1:9">
      <c r="A14" t="s">
        <v>178</v>
      </c>
      <c r="B14" t="s">
        <v>171</v>
      </c>
      <c r="C14">
        <v>93</v>
      </c>
      <c r="D14">
        <v>75</v>
      </c>
      <c r="E14" s="51">
        <v>0.96454861111111112</v>
      </c>
      <c r="G14" s="51">
        <v>5.8240740740740739E-2</v>
      </c>
      <c r="I14" t="s">
        <v>127</v>
      </c>
    </row>
    <row r="15" spans="1:9">
      <c r="A15" t="s">
        <v>179</v>
      </c>
      <c r="B15" t="s">
        <v>171</v>
      </c>
      <c r="C15">
        <v>94</v>
      </c>
      <c r="D15">
        <v>76</v>
      </c>
      <c r="E15" s="51">
        <v>0.96505787037037039</v>
      </c>
      <c r="G15" s="51">
        <v>5.2349537037037042E-2</v>
      </c>
      <c r="I15" t="s">
        <v>127</v>
      </c>
    </row>
    <row r="16" spans="1:9">
      <c r="A16" t="s">
        <v>180</v>
      </c>
      <c r="B16" t="s">
        <v>171</v>
      </c>
      <c r="C16">
        <v>95</v>
      </c>
      <c r="D16">
        <v>77</v>
      </c>
      <c r="E16" s="51">
        <v>0.96535879629629628</v>
      </c>
      <c r="G16" t="s">
        <v>181</v>
      </c>
      <c r="H16" t="s">
        <v>127</v>
      </c>
      <c r="I16" t="s">
        <v>127</v>
      </c>
    </row>
    <row r="17" spans="1:9">
      <c r="A17" t="s">
        <v>180</v>
      </c>
      <c r="B17" t="s">
        <v>182</v>
      </c>
      <c r="C17">
        <v>96</v>
      </c>
      <c r="D17">
        <v>78</v>
      </c>
      <c r="E17" s="51">
        <v>0.40255787037037033</v>
      </c>
      <c r="F17" s="51">
        <v>0.49374999999999997</v>
      </c>
      <c r="G17" s="51">
        <v>0.51170138888888894</v>
      </c>
      <c r="I17" t="s">
        <v>127</v>
      </c>
    </row>
    <row r="18" spans="1:9">
      <c r="A18" t="s">
        <v>189</v>
      </c>
      <c r="B18" t="s">
        <v>192</v>
      </c>
      <c r="C18">
        <v>97</v>
      </c>
      <c r="E18" s="51">
        <v>0.58966435185185184</v>
      </c>
    </row>
    <row r="19" spans="1:9">
      <c r="A19" t="s">
        <v>190</v>
      </c>
      <c r="B19" t="s">
        <v>192</v>
      </c>
      <c r="C19">
        <v>98</v>
      </c>
      <c r="E19" s="51">
        <v>0.59040509259259266</v>
      </c>
    </row>
    <row r="20" spans="1:9">
      <c r="A20" t="s">
        <v>191</v>
      </c>
      <c r="B20" t="s">
        <v>192</v>
      </c>
      <c r="C20">
        <v>99</v>
      </c>
      <c r="E20" s="51">
        <v>0.5907175925925926</v>
      </c>
    </row>
    <row r="21" spans="1:9">
      <c r="A21" t="s">
        <v>201</v>
      </c>
      <c r="B21" t="s">
        <v>205</v>
      </c>
      <c r="C21">
        <v>101</v>
      </c>
      <c r="D21">
        <v>2</v>
      </c>
    </row>
    <row r="22" spans="1:9">
      <c r="A22" t="s">
        <v>202</v>
      </c>
      <c r="B22" t="s">
        <v>206</v>
      </c>
      <c r="C22">
        <v>102</v>
      </c>
      <c r="D22">
        <v>3</v>
      </c>
    </row>
    <row r="23" spans="1:9">
      <c r="A23" t="s">
        <v>203</v>
      </c>
      <c r="B23" t="s">
        <v>207</v>
      </c>
      <c r="C23">
        <v>103</v>
      </c>
      <c r="D23">
        <v>4</v>
      </c>
    </row>
    <row r="24" spans="1:9">
      <c r="A24" t="s">
        <v>204</v>
      </c>
      <c r="B24" t="s">
        <v>208</v>
      </c>
      <c r="C24">
        <v>104</v>
      </c>
      <c r="D24">
        <v>5</v>
      </c>
    </row>
    <row r="25" spans="1:9">
      <c r="A25" t="s">
        <v>201</v>
      </c>
      <c r="B25" t="s">
        <v>205</v>
      </c>
      <c r="C25">
        <v>0</v>
      </c>
      <c r="D25">
        <v>6</v>
      </c>
    </row>
    <row r="26" spans="1:9">
      <c r="A26" t="s">
        <v>202</v>
      </c>
      <c r="B26" t="s">
        <v>206</v>
      </c>
      <c r="C26">
        <v>1</v>
      </c>
      <c r="D26">
        <v>7</v>
      </c>
    </row>
    <row r="27" spans="1:9">
      <c r="A27" t="s">
        <v>203</v>
      </c>
      <c r="B27" t="s">
        <v>207</v>
      </c>
      <c r="C27">
        <v>2</v>
      </c>
      <c r="D27">
        <v>8</v>
      </c>
    </row>
    <row r="28" spans="1:9">
      <c r="A28" t="s">
        <v>204</v>
      </c>
      <c r="B28" t="s">
        <v>208</v>
      </c>
      <c r="C28">
        <v>4</v>
      </c>
      <c r="D28">
        <v>10</v>
      </c>
    </row>
    <row r="29" spans="1:9">
      <c r="A29" t="s">
        <v>209</v>
      </c>
      <c r="B29" t="s">
        <v>210</v>
      </c>
      <c r="C29">
        <v>5</v>
      </c>
      <c r="D29">
        <v>11</v>
      </c>
    </row>
    <row r="30" spans="1:9">
      <c r="A30" t="s">
        <v>213</v>
      </c>
      <c r="B30" t="s">
        <v>221</v>
      </c>
      <c r="C30">
        <v>6</v>
      </c>
      <c r="D30">
        <v>12</v>
      </c>
    </row>
    <row r="31" spans="1:9">
      <c r="A31" t="s">
        <v>222</v>
      </c>
      <c r="B31" t="s">
        <v>221</v>
      </c>
      <c r="C31">
        <v>7</v>
      </c>
      <c r="D31">
        <v>13</v>
      </c>
    </row>
    <row r="32" spans="1:9">
      <c r="A32" t="s">
        <v>226</v>
      </c>
      <c r="B32" t="s">
        <v>221</v>
      </c>
      <c r="C32">
        <v>8</v>
      </c>
    </row>
    <row r="33" spans="1:3">
      <c r="A33" t="s">
        <v>226</v>
      </c>
      <c r="B33" t="s">
        <v>221</v>
      </c>
      <c r="C33">
        <v>9</v>
      </c>
    </row>
    <row r="34" spans="1:3">
      <c r="A34" t="s">
        <v>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workbookViewId="0">
      <pane xSplit="2" ySplit="2" topLeftCell="Q4" activePane="bottomRight" state="frozen"/>
      <selection pane="topRight" activeCell="C1" sqref="C1"/>
      <selection pane="bottomLeft" activeCell="A3" sqref="A3"/>
      <selection pane="bottomRight" activeCell="AA12" sqref="AA12"/>
    </sheetView>
  </sheetViews>
  <sheetFormatPr baseColWidth="10" defaultRowHeight="15" x14ac:dyDescent="0"/>
  <cols>
    <col min="2" max="2" width="39" bestFit="1" customWidth="1"/>
    <col min="13" max="14" width="9.6640625" bestFit="1" customWidth="1"/>
    <col min="15" max="15" width="13.6640625" bestFit="1" customWidth="1"/>
    <col min="16" max="17" width="7" customWidth="1"/>
    <col min="18" max="18" width="9.6640625" bestFit="1" customWidth="1"/>
    <col min="21" max="21" width="8.1640625" bestFit="1" customWidth="1"/>
    <col min="22" max="22" width="8.6640625" style="2" bestFit="1" customWidth="1"/>
    <col min="23" max="23" width="8.1640625" bestFit="1" customWidth="1"/>
    <col min="24" max="24" width="5.83203125" bestFit="1" customWidth="1"/>
    <col min="25" max="25" width="7.83203125" bestFit="1" customWidth="1"/>
    <col min="26" max="26" width="10.6640625" customWidth="1"/>
    <col min="32" max="32" width="9.33203125" bestFit="1" customWidth="1"/>
  </cols>
  <sheetData>
    <row r="1" spans="1:32">
      <c r="C1" t="s">
        <v>28</v>
      </c>
    </row>
    <row r="2" spans="1:32" ht="76" thickBot="1">
      <c r="A2" t="s">
        <v>0</v>
      </c>
      <c r="B2" t="s">
        <v>1</v>
      </c>
      <c r="C2" t="s">
        <v>29</v>
      </c>
      <c r="D2" t="s">
        <v>30</v>
      </c>
      <c r="E2" s="1" t="s">
        <v>31</v>
      </c>
      <c r="F2" s="1" t="s">
        <v>32</v>
      </c>
      <c r="G2" s="1" t="s">
        <v>235</v>
      </c>
      <c r="H2" s="1" t="s">
        <v>234</v>
      </c>
      <c r="I2" t="s">
        <v>39</v>
      </c>
      <c r="J2" s="1" t="s">
        <v>40</v>
      </c>
      <c r="K2" s="1" t="s">
        <v>41</v>
      </c>
      <c r="M2" t="s">
        <v>47</v>
      </c>
      <c r="N2" t="s">
        <v>48</v>
      </c>
      <c r="O2" t="s">
        <v>51</v>
      </c>
      <c r="P2" s="1" t="s">
        <v>54</v>
      </c>
      <c r="Q2" s="1" t="s">
        <v>49</v>
      </c>
      <c r="R2" s="1" t="s">
        <v>50</v>
      </c>
      <c r="S2" s="1" t="s">
        <v>68</v>
      </c>
      <c r="T2" s="1" t="s">
        <v>69</v>
      </c>
      <c r="U2" s="1" t="s">
        <v>62</v>
      </c>
      <c r="V2" s="4" t="s">
        <v>63</v>
      </c>
      <c r="W2" s="1" t="s">
        <v>65</v>
      </c>
      <c r="X2" s="1" t="s">
        <v>67</v>
      </c>
      <c r="Y2" s="1" t="s">
        <v>71</v>
      </c>
      <c r="Z2" s="1" t="s">
        <v>101</v>
      </c>
      <c r="AA2" s="1" t="s">
        <v>95</v>
      </c>
      <c r="AB2" s="1" t="s">
        <v>72</v>
      </c>
      <c r="AC2" s="1" t="s">
        <v>74</v>
      </c>
      <c r="AD2" s="1" t="s">
        <v>94</v>
      </c>
      <c r="AE2" s="1" t="s">
        <v>80</v>
      </c>
      <c r="AF2" s="1" t="s">
        <v>93</v>
      </c>
    </row>
    <row r="3" spans="1:32">
      <c r="A3">
        <v>3</v>
      </c>
      <c r="B3" t="s">
        <v>2</v>
      </c>
      <c r="C3">
        <v>45</v>
      </c>
      <c r="D3">
        <v>45</v>
      </c>
      <c r="F3" s="2"/>
      <c r="G3">
        <v>52</v>
      </c>
      <c r="H3">
        <v>130</v>
      </c>
      <c r="J3">
        <v>69</v>
      </c>
      <c r="K3">
        <v>45</v>
      </c>
      <c r="M3">
        <v>90</v>
      </c>
      <c r="N3">
        <v>52</v>
      </c>
      <c r="O3" t="s">
        <v>52</v>
      </c>
      <c r="P3">
        <v>52</v>
      </c>
      <c r="Q3">
        <v>62</v>
      </c>
      <c r="R3">
        <v>130</v>
      </c>
      <c r="S3">
        <v>20</v>
      </c>
      <c r="T3">
        <v>24</v>
      </c>
      <c r="Y3">
        <v>100</v>
      </c>
      <c r="AA3" s="9">
        <v>100</v>
      </c>
      <c r="AB3">
        <v>24</v>
      </c>
      <c r="AC3" s="33">
        <f>AB3/100</f>
        <v>0.24</v>
      </c>
      <c r="AD3">
        <f>AA3*(1-AC3)</f>
        <v>76</v>
      </c>
      <c r="AE3" s="33">
        <v>75</v>
      </c>
      <c r="AF3" s="30">
        <f>18/AF30*100</f>
        <v>1.029536251115331E-2</v>
      </c>
    </row>
    <row r="4" spans="1:32">
      <c r="A4">
        <v>4</v>
      </c>
      <c r="B4" t="s">
        <v>3</v>
      </c>
      <c r="C4">
        <v>30</v>
      </c>
      <c r="D4">
        <v>7</v>
      </c>
      <c r="F4" s="2"/>
      <c r="G4">
        <v>29</v>
      </c>
      <c r="H4">
        <v>80</v>
      </c>
      <c r="I4">
        <v>13</v>
      </c>
      <c r="J4">
        <v>8</v>
      </c>
      <c r="K4">
        <v>8</v>
      </c>
      <c r="M4">
        <v>7</v>
      </c>
      <c r="N4">
        <v>30</v>
      </c>
      <c r="O4" t="s">
        <v>53</v>
      </c>
      <c r="P4">
        <v>29</v>
      </c>
      <c r="Q4">
        <v>13</v>
      </c>
      <c r="R4">
        <v>80</v>
      </c>
      <c r="S4">
        <v>10</v>
      </c>
      <c r="T4">
        <v>2</v>
      </c>
      <c r="Y4" s="6">
        <v>60</v>
      </c>
      <c r="Z4" s="6"/>
      <c r="AA4" s="9">
        <v>60</v>
      </c>
      <c r="AB4">
        <v>2</v>
      </c>
      <c r="AC4" s="34">
        <f t="shared" ref="AC4:AC28" si="0">AB4/100</f>
        <v>0.02</v>
      </c>
      <c r="AD4" s="7">
        <f t="shared" ref="AD4:AD28" si="1">AA4*(1-AC4)</f>
        <v>58.8</v>
      </c>
      <c r="AE4" s="34">
        <v>60</v>
      </c>
      <c r="AF4" s="30">
        <f>8459/AF30*100</f>
        <v>4.8382484156581018</v>
      </c>
    </row>
    <row r="5" spans="1:32">
      <c r="A5">
        <v>5</v>
      </c>
      <c r="B5" t="s">
        <v>4</v>
      </c>
      <c r="C5">
        <v>40</v>
      </c>
      <c r="D5">
        <v>16</v>
      </c>
      <c r="F5" s="2"/>
      <c r="G5">
        <v>55</v>
      </c>
      <c r="H5">
        <v>90</v>
      </c>
      <c r="J5">
        <v>14</v>
      </c>
      <c r="K5">
        <v>16</v>
      </c>
      <c r="M5">
        <v>16</v>
      </c>
      <c r="N5">
        <v>55</v>
      </c>
      <c r="O5" s="3" t="s">
        <v>61</v>
      </c>
      <c r="S5">
        <v>17</v>
      </c>
      <c r="T5">
        <v>7</v>
      </c>
      <c r="Y5" s="6">
        <v>90</v>
      </c>
      <c r="Z5" s="6">
        <v>240</v>
      </c>
      <c r="AA5" s="13">
        <v>74</v>
      </c>
      <c r="AB5">
        <v>7</v>
      </c>
      <c r="AC5" s="34">
        <f t="shared" si="0"/>
        <v>7.0000000000000007E-2</v>
      </c>
      <c r="AD5" s="7">
        <f t="shared" si="1"/>
        <v>68.819999999999993</v>
      </c>
      <c r="AE5" s="34">
        <v>70</v>
      </c>
      <c r="AF5" s="30">
        <f>305/AF30*100</f>
        <v>0.17444919810565329</v>
      </c>
    </row>
    <row r="6" spans="1:32">
      <c r="A6">
        <v>7</v>
      </c>
      <c r="B6" t="s">
        <v>5</v>
      </c>
      <c r="C6">
        <v>36</v>
      </c>
      <c r="D6">
        <v>72</v>
      </c>
      <c r="E6">
        <v>63</v>
      </c>
      <c r="F6" s="2" t="s">
        <v>33</v>
      </c>
      <c r="G6">
        <v>37</v>
      </c>
      <c r="H6">
        <v>290</v>
      </c>
      <c r="J6">
        <v>35</v>
      </c>
      <c r="K6">
        <v>36</v>
      </c>
      <c r="M6">
        <v>150</v>
      </c>
      <c r="N6">
        <v>63</v>
      </c>
      <c r="O6" t="s">
        <v>52</v>
      </c>
      <c r="P6">
        <v>37</v>
      </c>
      <c r="Q6">
        <v>36</v>
      </c>
      <c r="R6">
        <v>290</v>
      </c>
      <c r="S6">
        <v>29</v>
      </c>
      <c r="T6">
        <v>22</v>
      </c>
      <c r="U6">
        <v>63</v>
      </c>
      <c r="V6" s="2" t="s">
        <v>33</v>
      </c>
      <c r="W6">
        <v>18</v>
      </c>
      <c r="Y6" s="6">
        <v>80</v>
      </c>
      <c r="Z6" s="6"/>
      <c r="AA6" s="8">
        <v>63</v>
      </c>
      <c r="AB6">
        <v>18</v>
      </c>
      <c r="AC6" s="34">
        <f t="shared" si="0"/>
        <v>0.18</v>
      </c>
      <c r="AD6" s="7">
        <f t="shared" si="1"/>
        <v>51.660000000000004</v>
      </c>
      <c r="AE6" s="34">
        <v>50</v>
      </c>
      <c r="AF6" s="30">
        <f>845/AF30*100</f>
        <v>0.48331007344025256</v>
      </c>
    </row>
    <row r="7" spans="1:32">
      <c r="A7">
        <v>8</v>
      </c>
      <c r="B7" t="s">
        <v>6</v>
      </c>
      <c r="C7">
        <v>46</v>
      </c>
      <c r="D7">
        <v>46</v>
      </c>
      <c r="F7" s="2"/>
      <c r="G7">
        <v>19</v>
      </c>
      <c r="H7">
        <v>90</v>
      </c>
      <c r="J7">
        <v>37</v>
      </c>
      <c r="K7">
        <v>46</v>
      </c>
      <c r="M7">
        <v>90</v>
      </c>
      <c r="N7">
        <v>46</v>
      </c>
      <c r="O7" s="3" t="s">
        <v>60</v>
      </c>
      <c r="S7">
        <v>50</v>
      </c>
      <c r="T7">
        <v>24</v>
      </c>
      <c r="Y7" s="6">
        <v>50</v>
      </c>
      <c r="Z7" s="6"/>
      <c r="AA7" s="15">
        <v>40</v>
      </c>
      <c r="AB7">
        <v>24</v>
      </c>
      <c r="AC7" s="34">
        <f t="shared" si="0"/>
        <v>0.24</v>
      </c>
      <c r="AD7" s="7">
        <f>AA7*(1-AC7)</f>
        <v>30.4</v>
      </c>
      <c r="AE7" s="34">
        <v>30</v>
      </c>
      <c r="AF7" s="30">
        <f>7/AF30*100</f>
        <v>4.003752087670732E-3</v>
      </c>
    </row>
    <row r="8" spans="1:32">
      <c r="A8">
        <v>9</v>
      </c>
      <c r="B8" t="s">
        <v>7</v>
      </c>
      <c r="C8">
        <v>86</v>
      </c>
      <c r="D8">
        <v>86</v>
      </c>
      <c r="F8" s="2"/>
      <c r="G8">
        <v>66</v>
      </c>
      <c r="H8">
        <v>115</v>
      </c>
      <c r="J8">
        <v>84</v>
      </c>
      <c r="K8">
        <v>86</v>
      </c>
      <c r="M8">
        <v>86</v>
      </c>
      <c r="N8">
        <v>86</v>
      </c>
      <c r="O8" t="s">
        <v>52</v>
      </c>
      <c r="P8">
        <v>66</v>
      </c>
      <c r="Q8">
        <v>53</v>
      </c>
      <c r="R8">
        <v>115</v>
      </c>
      <c r="S8">
        <v>38</v>
      </c>
      <c r="T8">
        <v>37</v>
      </c>
      <c r="Y8" s="6">
        <v>130</v>
      </c>
      <c r="Z8" s="6"/>
      <c r="AA8" s="9">
        <v>130</v>
      </c>
      <c r="AB8">
        <v>37</v>
      </c>
      <c r="AC8" s="34">
        <f t="shared" si="0"/>
        <v>0.37</v>
      </c>
      <c r="AD8" s="7">
        <f t="shared" si="1"/>
        <v>81.900000000000006</v>
      </c>
      <c r="AE8" s="34">
        <v>80</v>
      </c>
      <c r="AF8">
        <v>0</v>
      </c>
    </row>
    <row r="9" spans="1:32">
      <c r="A9">
        <v>11</v>
      </c>
      <c r="B9" t="s">
        <v>8</v>
      </c>
      <c r="C9">
        <v>8</v>
      </c>
      <c r="D9">
        <v>7</v>
      </c>
      <c r="F9" s="2"/>
      <c r="G9">
        <v>29</v>
      </c>
      <c r="H9">
        <v>80</v>
      </c>
      <c r="I9">
        <v>13</v>
      </c>
      <c r="K9">
        <v>8</v>
      </c>
      <c r="M9">
        <v>8</v>
      </c>
      <c r="N9">
        <v>30</v>
      </c>
      <c r="O9" t="s">
        <v>53</v>
      </c>
      <c r="P9">
        <v>29</v>
      </c>
      <c r="Q9">
        <v>13</v>
      </c>
      <c r="R9">
        <v>80</v>
      </c>
      <c r="S9">
        <v>10</v>
      </c>
      <c r="T9">
        <v>2</v>
      </c>
      <c r="Y9" s="6">
        <v>60</v>
      </c>
      <c r="Z9" s="6"/>
      <c r="AA9" s="9">
        <v>60</v>
      </c>
      <c r="AB9">
        <v>2</v>
      </c>
      <c r="AC9" s="34">
        <f t="shared" si="0"/>
        <v>0.02</v>
      </c>
      <c r="AD9" s="7">
        <f t="shared" si="1"/>
        <v>58.8</v>
      </c>
      <c r="AE9" s="34">
        <v>60</v>
      </c>
      <c r="AF9" s="30">
        <f>5908/AF30*100</f>
        <v>3.3791667619940973</v>
      </c>
    </row>
    <row r="10" spans="1:32">
      <c r="A10">
        <v>12</v>
      </c>
      <c r="B10" t="s">
        <v>9</v>
      </c>
      <c r="C10">
        <v>16</v>
      </c>
      <c r="D10">
        <v>16</v>
      </c>
      <c r="E10" s="11"/>
      <c r="F10" s="12"/>
      <c r="G10" s="9">
        <v>55</v>
      </c>
      <c r="H10" s="9">
        <v>90</v>
      </c>
      <c r="I10">
        <v>13</v>
      </c>
      <c r="J10" s="10">
        <v>14</v>
      </c>
      <c r="K10" s="10">
        <v>16</v>
      </c>
      <c r="M10">
        <v>16</v>
      </c>
      <c r="N10">
        <v>55</v>
      </c>
      <c r="O10" s="3" t="s">
        <v>61</v>
      </c>
      <c r="S10">
        <v>17</v>
      </c>
      <c r="T10">
        <v>7</v>
      </c>
      <c r="Y10" s="6">
        <v>90</v>
      </c>
      <c r="Z10" s="6">
        <v>240</v>
      </c>
      <c r="AA10" s="13">
        <v>74</v>
      </c>
      <c r="AB10">
        <v>7</v>
      </c>
      <c r="AC10" s="34">
        <f t="shared" si="0"/>
        <v>7.0000000000000007E-2</v>
      </c>
      <c r="AD10" s="7">
        <f t="shared" si="1"/>
        <v>68.819999999999993</v>
      </c>
      <c r="AE10" s="34">
        <v>70</v>
      </c>
      <c r="AF10" s="30">
        <f>328/AF30*100</f>
        <v>0.18760438353657141</v>
      </c>
    </row>
    <row r="11" spans="1:32">
      <c r="A11">
        <v>13</v>
      </c>
      <c r="B11" t="s">
        <v>10</v>
      </c>
      <c r="C11">
        <v>49</v>
      </c>
      <c r="D11">
        <v>49</v>
      </c>
      <c r="E11" s="11"/>
      <c r="F11" s="12"/>
      <c r="G11" s="9">
        <v>25</v>
      </c>
      <c r="H11" s="9">
        <v>50</v>
      </c>
      <c r="I11">
        <v>36</v>
      </c>
      <c r="J11" s="10">
        <v>50</v>
      </c>
      <c r="K11" s="10">
        <v>49</v>
      </c>
      <c r="M11">
        <v>100</v>
      </c>
      <c r="N11">
        <v>50</v>
      </c>
      <c r="S11">
        <v>57</v>
      </c>
      <c r="T11">
        <v>56</v>
      </c>
      <c r="Y11" s="6">
        <v>50</v>
      </c>
      <c r="Z11" s="6"/>
      <c r="AA11" s="9">
        <v>120</v>
      </c>
      <c r="AB11">
        <v>56</v>
      </c>
      <c r="AC11" s="34">
        <f t="shared" si="0"/>
        <v>0.56000000000000005</v>
      </c>
      <c r="AD11" s="7">
        <f t="shared" si="1"/>
        <v>52.8</v>
      </c>
      <c r="AE11" s="34">
        <v>20</v>
      </c>
      <c r="AF11" s="30">
        <f>728/AF30*100</f>
        <v>0.41639021711775603</v>
      </c>
    </row>
    <row r="12" spans="1:32">
      <c r="A12">
        <v>14</v>
      </c>
      <c r="B12" t="s">
        <v>11</v>
      </c>
      <c r="C12">
        <v>12</v>
      </c>
      <c r="D12">
        <v>9</v>
      </c>
      <c r="E12" s="11">
        <v>18</v>
      </c>
      <c r="F12" s="12" t="s">
        <v>36</v>
      </c>
      <c r="G12" s="9">
        <v>12</v>
      </c>
      <c r="H12" s="9">
        <v>45</v>
      </c>
      <c r="I12">
        <v>29</v>
      </c>
      <c r="J12" s="10">
        <v>9</v>
      </c>
      <c r="K12" s="10">
        <v>9</v>
      </c>
      <c r="M12">
        <v>9</v>
      </c>
      <c r="N12">
        <v>18</v>
      </c>
      <c r="O12" t="s">
        <v>52</v>
      </c>
      <c r="P12">
        <v>12</v>
      </c>
      <c r="Q12">
        <v>12</v>
      </c>
      <c r="R12">
        <v>45</v>
      </c>
      <c r="S12">
        <v>21</v>
      </c>
      <c r="T12">
        <v>8</v>
      </c>
      <c r="U12">
        <v>18</v>
      </c>
      <c r="V12" s="2" t="s">
        <v>36</v>
      </c>
      <c r="W12">
        <v>6</v>
      </c>
      <c r="Y12" s="6">
        <v>25</v>
      </c>
      <c r="Z12" s="6"/>
      <c r="AA12" s="8">
        <v>28</v>
      </c>
      <c r="AB12">
        <v>6</v>
      </c>
      <c r="AC12" s="34">
        <f t="shared" si="0"/>
        <v>0.06</v>
      </c>
      <c r="AD12" s="7">
        <f t="shared" si="1"/>
        <v>26.32</v>
      </c>
      <c r="AE12" s="34">
        <v>25</v>
      </c>
      <c r="AF12" s="30">
        <f>19/AF30*100</f>
        <v>1.0867327095106271E-2</v>
      </c>
    </row>
    <row r="13" spans="1:32">
      <c r="A13">
        <v>15</v>
      </c>
      <c r="B13" t="s">
        <v>12</v>
      </c>
      <c r="C13">
        <v>18</v>
      </c>
      <c r="D13">
        <v>8</v>
      </c>
      <c r="E13" s="11"/>
      <c r="F13" s="12"/>
      <c r="G13" s="9">
        <v>11</v>
      </c>
      <c r="H13" s="9">
        <v>40</v>
      </c>
      <c r="I13">
        <v>8</v>
      </c>
      <c r="J13" s="10"/>
      <c r="K13" s="10">
        <v>8</v>
      </c>
      <c r="M13">
        <v>8</v>
      </c>
      <c r="N13">
        <v>8</v>
      </c>
      <c r="O13" t="s">
        <v>64</v>
      </c>
      <c r="P13">
        <v>11</v>
      </c>
      <c r="Q13">
        <v>7</v>
      </c>
      <c r="R13">
        <v>40</v>
      </c>
      <c r="S13">
        <v>14</v>
      </c>
      <c r="T13">
        <v>4</v>
      </c>
      <c r="U13">
        <v>22</v>
      </c>
      <c r="V13" s="2" t="s">
        <v>38</v>
      </c>
      <c r="W13">
        <v>5</v>
      </c>
      <c r="Y13" s="6">
        <v>20</v>
      </c>
      <c r="Z13" s="6"/>
      <c r="AA13" s="8">
        <v>22</v>
      </c>
      <c r="AB13">
        <v>5</v>
      </c>
      <c r="AC13" s="34">
        <f t="shared" si="0"/>
        <v>0.05</v>
      </c>
      <c r="AD13" s="7">
        <f t="shared" si="1"/>
        <v>20.9</v>
      </c>
      <c r="AE13" s="34">
        <v>20</v>
      </c>
      <c r="AF13" s="30">
        <f>22977/AF30*100</f>
        <v>13.142030245487199</v>
      </c>
    </row>
    <row r="14" spans="1:32">
      <c r="A14">
        <v>16</v>
      </c>
      <c r="B14" t="s">
        <v>13</v>
      </c>
      <c r="C14">
        <v>15</v>
      </c>
      <c r="D14">
        <v>15</v>
      </c>
      <c r="E14" s="11"/>
      <c r="F14" s="12"/>
      <c r="G14" s="9">
        <v>55</v>
      </c>
      <c r="H14" s="9">
        <v>90</v>
      </c>
      <c r="J14" s="10">
        <v>12</v>
      </c>
      <c r="K14" s="10">
        <v>15</v>
      </c>
      <c r="M14">
        <v>15</v>
      </c>
      <c r="N14">
        <v>15</v>
      </c>
      <c r="O14" s="3" t="s">
        <v>61</v>
      </c>
      <c r="S14">
        <v>18</v>
      </c>
      <c r="T14">
        <v>4</v>
      </c>
      <c r="Y14" s="6">
        <v>45</v>
      </c>
      <c r="Z14" s="6">
        <v>88</v>
      </c>
      <c r="AA14" s="13">
        <v>74</v>
      </c>
      <c r="AB14">
        <v>4</v>
      </c>
      <c r="AC14" s="34">
        <f t="shared" si="0"/>
        <v>0.04</v>
      </c>
      <c r="AD14" s="7">
        <f t="shared" si="1"/>
        <v>71.039999999999992</v>
      </c>
      <c r="AE14" s="34">
        <v>70</v>
      </c>
      <c r="AF14" s="30">
        <f>1034/AF30*100</f>
        <v>0.59141137980736236</v>
      </c>
    </row>
    <row r="15" spans="1:32">
      <c r="A15">
        <v>17</v>
      </c>
      <c r="B15" t="s">
        <v>14</v>
      </c>
      <c r="C15">
        <v>40</v>
      </c>
      <c r="D15">
        <v>40</v>
      </c>
      <c r="E15" s="11"/>
      <c r="F15" s="12"/>
      <c r="G15" s="9">
        <v>19</v>
      </c>
      <c r="H15" s="9">
        <v>90</v>
      </c>
      <c r="J15" s="10">
        <v>37</v>
      </c>
      <c r="K15" s="10">
        <v>46</v>
      </c>
      <c r="M15">
        <v>80</v>
      </c>
      <c r="N15">
        <v>40</v>
      </c>
      <c r="O15" s="3" t="s">
        <v>60</v>
      </c>
      <c r="S15">
        <v>50</v>
      </c>
      <c r="T15">
        <v>24</v>
      </c>
      <c r="Y15" s="6">
        <v>50</v>
      </c>
      <c r="Z15" s="6"/>
      <c r="AA15" s="15">
        <v>40</v>
      </c>
      <c r="AB15">
        <v>24</v>
      </c>
      <c r="AC15" s="34">
        <f t="shared" si="0"/>
        <v>0.24</v>
      </c>
      <c r="AD15" s="7">
        <f t="shared" si="1"/>
        <v>30.4</v>
      </c>
      <c r="AE15" s="34">
        <v>30</v>
      </c>
      <c r="AF15" s="30">
        <f>32/AF30*100</f>
        <v>1.8302866686494772E-2</v>
      </c>
    </row>
    <row r="16" spans="1:32">
      <c r="A16">
        <v>18</v>
      </c>
      <c r="B16" t="s">
        <v>15</v>
      </c>
      <c r="C16">
        <v>30</v>
      </c>
      <c r="D16">
        <v>32</v>
      </c>
      <c r="E16" s="11">
        <v>61</v>
      </c>
      <c r="F16" s="12" t="s">
        <v>37</v>
      </c>
      <c r="G16" s="9">
        <v>40</v>
      </c>
      <c r="H16" s="9">
        <v>130</v>
      </c>
      <c r="I16">
        <v>57</v>
      </c>
      <c r="J16" s="10">
        <v>53</v>
      </c>
      <c r="K16" s="10">
        <v>26</v>
      </c>
      <c r="L16" t="s">
        <v>42</v>
      </c>
      <c r="M16">
        <v>65</v>
      </c>
      <c r="N16">
        <v>61</v>
      </c>
      <c r="O16" t="s">
        <v>57</v>
      </c>
      <c r="P16">
        <v>40</v>
      </c>
      <c r="Q16">
        <v>33</v>
      </c>
      <c r="R16">
        <v>130</v>
      </c>
      <c r="S16">
        <v>18</v>
      </c>
      <c r="T16">
        <v>18</v>
      </c>
      <c r="U16">
        <v>61</v>
      </c>
      <c r="V16" s="2" t="s">
        <v>37</v>
      </c>
      <c r="W16">
        <v>20</v>
      </c>
      <c r="X16" s="5">
        <v>0.13</v>
      </c>
      <c r="Y16" s="6">
        <v>80</v>
      </c>
      <c r="Z16" s="6"/>
      <c r="AA16" s="8">
        <v>61</v>
      </c>
      <c r="AB16" s="6">
        <v>13</v>
      </c>
      <c r="AC16" s="34">
        <f t="shared" si="0"/>
        <v>0.13</v>
      </c>
      <c r="AD16" s="7">
        <f t="shared" si="1"/>
        <v>53.07</v>
      </c>
      <c r="AE16" s="34">
        <v>55</v>
      </c>
      <c r="AF16" s="30">
        <f>8588/AF30*100</f>
        <v>4.9120318469880342</v>
      </c>
    </row>
    <row r="17" spans="1:33">
      <c r="A17">
        <v>19</v>
      </c>
      <c r="B17" t="s">
        <v>16</v>
      </c>
      <c r="C17">
        <v>50</v>
      </c>
      <c r="D17">
        <v>57</v>
      </c>
      <c r="E17" s="11"/>
      <c r="F17" s="12"/>
      <c r="G17" s="9">
        <v>55</v>
      </c>
      <c r="H17" s="9">
        <v>90</v>
      </c>
      <c r="I17">
        <v>13</v>
      </c>
      <c r="J17" s="10">
        <v>10</v>
      </c>
      <c r="K17" s="10">
        <v>50</v>
      </c>
      <c r="M17">
        <v>150</v>
      </c>
      <c r="N17">
        <v>120</v>
      </c>
      <c r="O17" t="s">
        <v>57</v>
      </c>
      <c r="S17">
        <v>17</v>
      </c>
      <c r="T17">
        <v>4</v>
      </c>
      <c r="X17" s="5"/>
      <c r="Y17" s="6">
        <v>120</v>
      </c>
      <c r="Z17" s="6">
        <v>244</v>
      </c>
      <c r="AA17" s="14">
        <v>83</v>
      </c>
      <c r="AB17" s="6">
        <v>4</v>
      </c>
      <c r="AC17" s="34">
        <f t="shared" si="0"/>
        <v>0.04</v>
      </c>
      <c r="AD17" s="7">
        <f>AA17*(1-AC17)</f>
        <v>79.679999999999993</v>
      </c>
      <c r="AE17" s="34">
        <v>80</v>
      </c>
      <c r="AF17" s="30">
        <f>295/AF30*100</f>
        <v>0.16872955226612368</v>
      </c>
    </row>
    <row r="18" spans="1:33">
      <c r="A18">
        <v>20</v>
      </c>
      <c r="B18" t="s">
        <v>17</v>
      </c>
      <c r="C18">
        <v>46</v>
      </c>
      <c r="D18">
        <v>54</v>
      </c>
      <c r="E18" s="11">
        <v>61</v>
      </c>
      <c r="F18" s="12" t="s">
        <v>37</v>
      </c>
      <c r="G18" s="9">
        <v>40</v>
      </c>
      <c r="H18" s="9">
        <v>130</v>
      </c>
      <c r="I18">
        <v>11</v>
      </c>
      <c r="J18" s="10">
        <v>35</v>
      </c>
      <c r="K18" s="10">
        <v>29</v>
      </c>
      <c r="L18" t="s">
        <v>43</v>
      </c>
      <c r="M18">
        <v>150</v>
      </c>
      <c r="N18">
        <v>61</v>
      </c>
      <c r="O18" t="s">
        <v>57</v>
      </c>
      <c r="P18">
        <v>40</v>
      </c>
      <c r="Q18">
        <v>33</v>
      </c>
      <c r="R18">
        <v>130</v>
      </c>
      <c r="S18">
        <v>21</v>
      </c>
      <c r="T18">
        <v>23</v>
      </c>
      <c r="U18">
        <v>61</v>
      </c>
      <c r="V18" s="2" t="s">
        <v>37</v>
      </c>
      <c r="W18">
        <v>20</v>
      </c>
      <c r="X18" s="5">
        <v>0.13</v>
      </c>
      <c r="Y18" s="6">
        <v>80</v>
      </c>
      <c r="Z18" s="6"/>
      <c r="AA18" s="8">
        <v>61</v>
      </c>
      <c r="AB18" s="6">
        <v>13</v>
      </c>
      <c r="AC18" s="34">
        <f t="shared" si="0"/>
        <v>0.13</v>
      </c>
      <c r="AD18" s="7">
        <f t="shared" si="1"/>
        <v>53.07</v>
      </c>
      <c r="AE18" s="34">
        <v>55</v>
      </c>
      <c r="AF18" s="30">
        <f>7477/AF30*100</f>
        <v>4.2765791942162945</v>
      </c>
    </row>
    <row r="19" spans="1:33">
      <c r="A19">
        <v>21</v>
      </c>
      <c r="B19" t="s">
        <v>18</v>
      </c>
      <c r="C19">
        <v>42</v>
      </c>
      <c r="D19">
        <v>110</v>
      </c>
      <c r="E19" s="11"/>
      <c r="F19" s="12"/>
      <c r="G19" s="9">
        <v>35</v>
      </c>
      <c r="H19" s="9">
        <v>85</v>
      </c>
      <c r="J19" s="10">
        <v>115</v>
      </c>
      <c r="K19" s="10">
        <v>110</v>
      </c>
      <c r="M19">
        <v>110</v>
      </c>
      <c r="N19">
        <v>110</v>
      </c>
      <c r="O19" t="s">
        <v>52</v>
      </c>
      <c r="P19">
        <v>35</v>
      </c>
      <c r="Q19">
        <v>41</v>
      </c>
      <c r="R19">
        <v>85</v>
      </c>
      <c r="S19">
        <v>89</v>
      </c>
      <c r="T19">
        <v>84</v>
      </c>
      <c r="Y19" s="6">
        <v>70</v>
      </c>
      <c r="Z19" s="6"/>
      <c r="AA19" s="9">
        <v>70</v>
      </c>
      <c r="AB19" s="6">
        <v>84</v>
      </c>
      <c r="AC19" s="34">
        <f t="shared" si="0"/>
        <v>0.84</v>
      </c>
      <c r="AD19" s="7">
        <f>AA19*(1-AC19)</f>
        <v>11.200000000000003</v>
      </c>
      <c r="AE19" s="34">
        <v>10</v>
      </c>
      <c r="AF19" s="30">
        <v>0</v>
      </c>
    </row>
    <row r="20" spans="1:33">
      <c r="A20">
        <v>22</v>
      </c>
      <c r="B20" t="s">
        <v>19</v>
      </c>
      <c r="C20">
        <v>250</v>
      </c>
      <c r="D20">
        <v>206</v>
      </c>
      <c r="E20" s="11">
        <v>394</v>
      </c>
      <c r="F20" s="12" t="s">
        <v>35</v>
      </c>
      <c r="G20" s="9">
        <v>133</v>
      </c>
      <c r="H20" s="9">
        <v>420</v>
      </c>
      <c r="J20" s="10">
        <v>321</v>
      </c>
      <c r="K20" s="10">
        <v>324</v>
      </c>
      <c r="M20">
        <v>500</v>
      </c>
      <c r="N20">
        <v>400</v>
      </c>
      <c r="O20" t="s">
        <v>52</v>
      </c>
      <c r="P20">
        <v>133</v>
      </c>
      <c r="Q20">
        <v>132</v>
      </c>
      <c r="R20">
        <v>420</v>
      </c>
      <c r="S20">
        <v>65</v>
      </c>
      <c r="T20">
        <v>64</v>
      </c>
      <c r="U20">
        <v>394</v>
      </c>
      <c r="V20" s="2" t="s">
        <v>35</v>
      </c>
      <c r="W20">
        <v>25</v>
      </c>
      <c r="Y20" s="6">
        <v>260</v>
      </c>
      <c r="Z20" s="6"/>
      <c r="AA20" s="8">
        <v>394</v>
      </c>
      <c r="AB20">
        <v>25</v>
      </c>
      <c r="AC20" s="34">
        <f t="shared" si="0"/>
        <v>0.25</v>
      </c>
      <c r="AD20" s="7">
        <f t="shared" si="1"/>
        <v>295.5</v>
      </c>
      <c r="AE20" s="34">
        <v>295</v>
      </c>
      <c r="AF20" s="30">
        <f>637/AF30*100</f>
        <v>0.36434143997803659</v>
      </c>
    </row>
    <row r="21" spans="1:33">
      <c r="A21">
        <v>23</v>
      </c>
      <c r="B21" t="s">
        <v>20</v>
      </c>
      <c r="C21">
        <v>225</v>
      </c>
      <c r="D21">
        <v>189</v>
      </c>
      <c r="E21" s="11"/>
      <c r="F21" s="12"/>
      <c r="G21" s="9">
        <v>19</v>
      </c>
      <c r="H21" s="9">
        <v>90</v>
      </c>
      <c r="J21" s="10">
        <v>31</v>
      </c>
      <c r="K21" s="10">
        <v>29</v>
      </c>
      <c r="M21">
        <v>189</v>
      </c>
      <c r="N21">
        <v>190</v>
      </c>
      <c r="O21" s="3" t="s">
        <v>60</v>
      </c>
      <c r="S21">
        <v>75</v>
      </c>
      <c r="T21">
        <v>46</v>
      </c>
      <c r="Y21" s="6">
        <v>90</v>
      </c>
      <c r="Z21" s="6"/>
      <c r="AA21" s="10">
        <v>60</v>
      </c>
      <c r="AB21">
        <v>46</v>
      </c>
      <c r="AC21" s="34">
        <f t="shared" si="0"/>
        <v>0.46</v>
      </c>
      <c r="AD21" s="7">
        <f t="shared" si="1"/>
        <v>32.400000000000006</v>
      </c>
      <c r="AE21" s="34">
        <v>30</v>
      </c>
      <c r="AF21" s="30">
        <v>0</v>
      </c>
    </row>
    <row r="22" spans="1:33">
      <c r="A22">
        <v>24</v>
      </c>
      <c r="B22" t="s">
        <v>21</v>
      </c>
      <c r="C22">
        <v>17</v>
      </c>
      <c r="D22">
        <v>14</v>
      </c>
      <c r="E22" s="11"/>
      <c r="F22" s="12"/>
      <c r="G22" s="9">
        <v>19</v>
      </c>
      <c r="H22" s="9">
        <v>90</v>
      </c>
      <c r="J22" s="10">
        <v>37</v>
      </c>
      <c r="K22" s="10">
        <v>46</v>
      </c>
      <c r="L22" t="s">
        <v>44</v>
      </c>
      <c r="M22">
        <v>14</v>
      </c>
      <c r="N22">
        <v>20</v>
      </c>
      <c r="O22" s="3" t="s">
        <v>60</v>
      </c>
      <c r="S22">
        <v>50</v>
      </c>
      <c r="T22">
        <v>24</v>
      </c>
      <c r="Y22" s="6">
        <v>50</v>
      </c>
      <c r="Z22" s="6"/>
      <c r="AA22" s="15">
        <v>20</v>
      </c>
      <c r="AB22">
        <v>24</v>
      </c>
      <c r="AC22" s="34">
        <f t="shared" si="0"/>
        <v>0.24</v>
      </c>
      <c r="AD22" s="7">
        <f>AA22*(1-AC22)</f>
        <v>15.2</v>
      </c>
      <c r="AE22" s="34">
        <v>15</v>
      </c>
      <c r="AF22" s="30">
        <f>59/AF30*100</f>
        <v>3.3745910453224733E-2</v>
      </c>
    </row>
    <row r="23" spans="1:33">
      <c r="A23">
        <v>25</v>
      </c>
      <c r="B23" t="s">
        <v>22</v>
      </c>
      <c r="C23">
        <v>12</v>
      </c>
      <c r="D23">
        <v>12</v>
      </c>
      <c r="E23" s="11">
        <v>31</v>
      </c>
      <c r="F23" s="12" t="s">
        <v>34</v>
      </c>
      <c r="G23" s="9">
        <v>16</v>
      </c>
      <c r="H23" s="9">
        <v>80</v>
      </c>
      <c r="I23">
        <v>15</v>
      </c>
      <c r="J23" s="10">
        <v>17</v>
      </c>
      <c r="K23" s="10">
        <v>17</v>
      </c>
      <c r="L23" t="s">
        <v>46</v>
      </c>
      <c r="M23">
        <v>12</v>
      </c>
      <c r="N23">
        <v>31</v>
      </c>
      <c r="O23" t="s">
        <v>58</v>
      </c>
      <c r="P23">
        <v>16</v>
      </c>
      <c r="Q23">
        <v>12</v>
      </c>
      <c r="R23">
        <v>80</v>
      </c>
      <c r="S23">
        <v>16</v>
      </c>
      <c r="T23">
        <v>12</v>
      </c>
      <c r="U23">
        <v>31</v>
      </c>
      <c r="V23" s="2" t="s">
        <v>34</v>
      </c>
      <c r="W23">
        <v>8</v>
      </c>
      <c r="X23" s="5">
        <v>0.15</v>
      </c>
      <c r="Y23" s="6">
        <v>30</v>
      </c>
      <c r="Z23" s="6"/>
      <c r="AA23" s="8">
        <v>31</v>
      </c>
      <c r="AB23">
        <v>8</v>
      </c>
      <c r="AC23" s="34">
        <f t="shared" si="0"/>
        <v>0.08</v>
      </c>
      <c r="AD23" s="7">
        <f t="shared" si="1"/>
        <v>28.52</v>
      </c>
      <c r="AE23" s="34">
        <v>30</v>
      </c>
      <c r="AF23" s="30">
        <f>57839/AF30*100</f>
        <v>33.081859571255343</v>
      </c>
    </row>
    <row r="24" spans="1:33">
      <c r="A24">
        <v>26</v>
      </c>
      <c r="B24" t="s">
        <v>23</v>
      </c>
      <c r="C24">
        <v>30</v>
      </c>
      <c r="D24">
        <v>34</v>
      </c>
      <c r="E24" s="11"/>
      <c r="F24" s="12"/>
      <c r="G24" s="9">
        <v>55</v>
      </c>
      <c r="H24" s="9">
        <v>90</v>
      </c>
      <c r="J24" s="10">
        <v>10</v>
      </c>
      <c r="K24" s="10">
        <v>9</v>
      </c>
      <c r="L24" t="s">
        <v>45</v>
      </c>
      <c r="M24">
        <v>34</v>
      </c>
      <c r="N24">
        <v>34</v>
      </c>
      <c r="O24" s="3" t="s">
        <v>61</v>
      </c>
      <c r="S24">
        <v>17</v>
      </c>
      <c r="T24">
        <v>4</v>
      </c>
      <c r="U24">
        <v>23</v>
      </c>
      <c r="V24" s="2" t="s">
        <v>38</v>
      </c>
      <c r="W24">
        <v>6</v>
      </c>
      <c r="X24" s="5">
        <v>0.05</v>
      </c>
      <c r="Y24" s="6">
        <v>60</v>
      </c>
      <c r="Z24" s="6">
        <v>92</v>
      </c>
      <c r="AA24" s="14">
        <v>115</v>
      </c>
      <c r="AB24">
        <v>6</v>
      </c>
      <c r="AC24" s="34">
        <f t="shared" si="0"/>
        <v>0.06</v>
      </c>
      <c r="AD24" s="7">
        <f t="shared" si="1"/>
        <v>108.1</v>
      </c>
      <c r="AE24" s="34">
        <v>110</v>
      </c>
      <c r="AF24" s="30">
        <f>4123/AF30*100</f>
        <v>2.3582099796380609</v>
      </c>
      <c r="AG24" t="s">
        <v>100</v>
      </c>
    </row>
    <row r="25" spans="1:33" s="125" customFormat="1">
      <c r="A25" s="125">
        <v>27</v>
      </c>
      <c r="B25" s="125" t="s">
        <v>24</v>
      </c>
      <c r="C25" s="125">
        <v>20</v>
      </c>
      <c r="D25" s="125">
        <v>28</v>
      </c>
      <c r="E25" s="125">
        <v>23</v>
      </c>
      <c r="F25" s="135" t="s">
        <v>38</v>
      </c>
      <c r="G25" s="125">
        <v>11</v>
      </c>
      <c r="H25" s="125">
        <v>50</v>
      </c>
      <c r="I25" s="125">
        <v>11</v>
      </c>
      <c r="J25" s="125">
        <v>11</v>
      </c>
      <c r="K25" s="125">
        <v>12</v>
      </c>
      <c r="M25" s="125">
        <v>45</v>
      </c>
      <c r="N25" s="125">
        <v>23</v>
      </c>
      <c r="O25" s="125" t="s">
        <v>59</v>
      </c>
      <c r="P25" s="125">
        <v>11</v>
      </c>
      <c r="Q25" s="125">
        <v>9</v>
      </c>
      <c r="R25" s="125">
        <v>50</v>
      </c>
      <c r="S25" s="125">
        <v>12</v>
      </c>
      <c r="T25" s="125">
        <v>7</v>
      </c>
      <c r="U25" s="125">
        <v>23</v>
      </c>
      <c r="V25" s="135" t="s">
        <v>38</v>
      </c>
      <c r="W25" s="125">
        <v>6</v>
      </c>
      <c r="X25" s="136">
        <v>0.08</v>
      </c>
      <c r="Y25" s="125">
        <v>20</v>
      </c>
      <c r="AA25" s="125">
        <v>23</v>
      </c>
      <c r="AB25" s="125">
        <v>6</v>
      </c>
      <c r="AC25" s="137">
        <f t="shared" si="0"/>
        <v>0.06</v>
      </c>
      <c r="AD25" s="138">
        <f t="shared" si="1"/>
        <v>21.619999999999997</v>
      </c>
      <c r="AE25" s="137">
        <v>20</v>
      </c>
      <c r="AF25" s="139">
        <f>52180/AF30*100</f>
        <v>29.84511199066554</v>
      </c>
    </row>
    <row r="26" spans="1:33">
      <c r="A26">
        <v>30</v>
      </c>
      <c r="B26" t="s">
        <v>25</v>
      </c>
      <c r="C26">
        <v>23</v>
      </c>
      <c r="D26">
        <v>23</v>
      </c>
      <c r="E26" s="11"/>
      <c r="F26" s="12"/>
      <c r="G26" s="9">
        <v>50</v>
      </c>
      <c r="H26" s="9">
        <v>370</v>
      </c>
      <c r="J26" s="10">
        <v>23</v>
      </c>
      <c r="K26" s="10">
        <v>23</v>
      </c>
      <c r="M26">
        <v>30</v>
      </c>
      <c r="N26">
        <v>50</v>
      </c>
      <c r="O26" t="s">
        <v>52</v>
      </c>
      <c r="P26">
        <v>50</v>
      </c>
      <c r="Q26">
        <v>42</v>
      </c>
      <c r="R26">
        <v>370</v>
      </c>
      <c r="S26">
        <v>17</v>
      </c>
      <c r="T26">
        <v>12</v>
      </c>
      <c r="Y26" s="6">
        <v>100</v>
      </c>
      <c r="Z26" s="6"/>
      <c r="AA26" s="9">
        <v>100</v>
      </c>
      <c r="AB26">
        <v>12</v>
      </c>
      <c r="AC26" s="34">
        <f t="shared" si="0"/>
        <v>0.12</v>
      </c>
      <c r="AD26" s="7">
        <f t="shared" si="1"/>
        <v>88</v>
      </c>
      <c r="AE26" s="34">
        <v>90</v>
      </c>
      <c r="AF26" s="30">
        <f>272/AF30*100</f>
        <v>0.15557436683520556</v>
      </c>
    </row>
    <row r="27" spans="1:33">
      <c r="A27">
        <v>31</v>
      </c>
      <c r="B27" t="s">
        <v>26</v>
      </c>
      <c r="C27">
        <v>9</v>
      </c>
      <c r="D27">
        <v>10</v>
      </c>
      <c r="E27" s="11">
        <v>22</v>
      </c>
      <c r="F27" s="12" t="s">
        <v>38</v>
      </c>
      <c r="G27" s="9">
        <v>11</v>
      </c>
      <c r="H27" s="9">
        <v>40</v>
      </c>
      <c r="I27">
        <v>10</v>
      </c>
      <c r="J27" s="10">
        <v>9</v>
      </c>
      <c r="K27" s="10">
        <v>9</v>
      </c>
      <c r="M27">
        <v>10</v>
      </c>
      <c r="N27">
        <v>22</v>
      </c>
      <c r="O27" t="s">
        <v>26</v>
      </c>
      <c r="P27">
        <v>11</v>
      </c>
      <c r="Q27">
        <v>7</v>
      </c>
      <c r="R27">
        <v>40</v>
      </c>
      <c r="S27">
        <v>8</v>
      </c>
      <c r="T27">
        <v>6</v>
      </c>
      <c r="U27">
        <v>22</v>
      </c>
      <c r="V27" s="2" t="s">
        <v>38</v>
      </c>
      <c r="W27">
        <v>5</v>
      </c>
      <c r="Y27" s="6">
        <v>20</v>
      </c>
      <c r="Z27" s="6"/>
      <c r="AA27" s="8">
        <v>22</v>
      </c>
      <c r="AB27">
        <v>5</v>
      </c>
      <c r="AC27" s="34">
        <f t="shared" si="0"/>
        <v>0.05</v>
      </c>
      <c r="AD27" s="7">
        <f t="shared" si="1"/>
        <v>20.9</v>
      </c>
      <c r="AE27" s="34">
        <v>20</v>
      </c>
      <c r="AF27" s="30">
        <v>0</v>
      </c>
    </row>
    <row r="28" spans="1:33" ht="16" thickBot="1">
      <c r="A28">
        <v>32</v>
      </c>
      <c r="B28" t="s">
        <v>27</v>
      </c>
      <c r="C28">
        <v>18</v>
      </c>
      <c r="D28">
        <v>28</v>
      </c>
      <c r="E28" s="11"/>
      <c r="F28" s="12"/>
      <c r="G28" s="9">
        <v>19</v>
      </c>
      <c r="H28" s="9">
        <v>90</v>
      </c>
      <c r="J28" s="10">
        <v>31</v>
      </c>
      <c r="K28" s="10">
        <v>29</v>
      </c>
      <c r="M28">
        <v>28</v>
      </c>
      <c r="N28">
        <v>30</v>
      </c>
      <c r="O28" s="3" t="s">
        <v>60</v>
      </c>
      <c r="S28">
        <v>74</v>
      </c>
      <c r="T28">
        <v>46</v>
      </c>
      <c r="Y28" s="6">
        <v>90</v>
      </c>
      <c r="Z28" s="6"/>
      <c r="AA28" s="10">
        <v>60</v>
      </c>
      <c r="AB28">
        <v>46</v>
      </c>
      <c r="AC28" s="35">
        <f t="shared" si="0"/>
        <v>0.46</v>
      </c>
      <c r="AD28" s="7">
        <f t="shared" si="1"/>
        <v>32.400000000000006</v>
      </c>
      <c r="AE28" s="35">
        <v>30</v>
      </c>
      <c r="AF28" s="30">
        <v>0</v>
      </c>
    </row>
    <row r="29" spans="1:33">
      <c r="O29" t="s">
        <v>55</v>
      </c>
      <c r="P29">
        <v>55</v>
      </c>
      <c r="Q29">
        <v>59</v>
      </c>
      <c r="R29">
        <v>90</v>
      </c>
    </row>
    <row r="30" spans="1:33">
      <c r="O30" t="s">
        <v>56</v>
      </c>
      <c r="P30">
        <v>27</v>
      </c>
      <c r="Q30">
        <v>24</v>
      </c>
      <c r="R30">
        <v>50</v>
      </c>
      <c r="AF30" s="7">
        <v>174836</v>
      </c>
    </row>
    <row r="31" spans="1:33">
      <c r="O31" t="s">
        <v>66</v>
      </c>
    </row>
    <row r="32" spans="1:33">
      <c r="O32" t="s">
        <v>76</v>
      </c>
      <c r="AA32" t="s">
        <v>75</v>
      </c>
    </row>
    <row r="33" spans="27:30" customFormat="1">
      <c r="AA33" t="s">
        <v>97</v>
      </c>
    </row>
    <row r="34" spans="27:30" customFormat="1">
      <c r="AA34" t="s">
        <v>89</v>
      </c>
    </row>
    <row r="35" spans="27:30" customFormat="1">
      <c r="AA35" t="s">
        <v>90</v>
      </c>
    </row>
    <row r="36" spans="27:30" customFormat="1">
      <c r="AA36" t="s">
        <v>98</v>
      </c>
    </row>
    <row r="37" spans="27:30" customFormat="1">
      <c r="AA37" t="s">
        <v>99</v>
      </c>
    </row>
    <row r="39" spans="27:30" customFormat="1">
      <c r="AA39" t="s">
        <v>82</v>
      </c>
      <c r="AD39" t="s">
        <v>96</v>
      </c>
    </row>
    <row r="40" spans="27:30" customFormat="1">
      <c r="AA40" t="s">
        <v>83</v>
      </c>
      <c r="AB40" t="s">
        <v>86</v>
      </c>
      <c r="AD40" s="30">
        <f>'rot strategy'!G5+'rot strategy'!G17+'rot strategy'!G20+'rot strategy'!G21+'rot strategy'!G22+'rot strategy'!G23+'rot strategy'!G25+'rot strategy'!G24+'rot strategy'!G26</f>
        <v>86.116131689125808</v>
      </c>
    </row>
    <row r="41" spans="27:30" customFormat="1">
      <c r="AA41" t="s">
        <v>84</v>
      </c>
      <c r="AB41" t="s">
        <v>87</v>
      </c>
    </row>
    <row r="42" spans="27:30" customFormat="1">
      <c r="AA42" s="2" t="s">
        <v>85</v>
      </c>
      <c r="AB42" t="s">
        <v>88</v>
      </c>
    </row>
    <row r="43" spans="27:30">
      <c r="AA43" t="s">
        <v>405</v>
      </c>
    </row>
    <row r="44" spans="27:30">
      <c r="AA44" t="s">
        <v>406</v>
      </c>
    </row>
    <row r="45" spans="27:30">
      <c r="AA45" t="s">
        <v>407</v>
      </c>
    </row>
    <row r="46" spans="27:30">
      <c r="AA46" t="s">
        <v>408</v>
      </c>
    </row>
    <row r="47" spans="27:30">
      <c r="AA47" t="s">
        <v>409</v>
      </c>
    </row>
  </sheetData>
  <pageMargins left="0.75" right="0.75" top="1" bottom="1" header="0.5" footer="0.5"/>
  <pageSetup orientation="portrait" horizontalDpi="4294967292" verticalDpi="4294967292"/>
  <ignoredErrors>
    <ignoredError sqref="F27 F25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xSplit="2" topLeftCell="C1" activePane="topRight" state="frozen"/>
      <selection pane="topRight" activeCell="J17" sqref="J17"/>
    </sheetView>
  </sheetViews>
  <sheetFormatPr baseColWidth="10" defaultRowHeight="15" x14ac:dyDescent="0"/>
  <cols>
    <col min="2" max="2" width="39" bestFit="1" customWidth="1"/>
  </cols>
  <sheetData>
    <row r="1" spans="1:16" ht="46" thickBot="1">
      <c r="A1" t="s">
        <v>0</v>
      </c>
      <c r="B1" t="s">
        <v>1</v>
      </c>
      <c r="C1" s="1" t="s">
        <v>235</v>
      </c>
      <c r="D1" s="1" t="s">
        <v>234</v>
      </c>
      <c r="E1" s="1" t="s">
        <v>62</v>
      </c>
      <c r="F1" s="4" t="s">
        <v>63</v>
      </c>
      <c r="G1" s="1" t="s">
        <v>95</v>
      </c>
      <c r="H1" s="1" t="s">
        <v>74</v>
      </c>
      <c r="I1" s="1" t="s">
        <v>94</v>
      </c>
      <c r="J1" s="1" t="s">
        <v>262</v>
      </c>
      <c r="K1" s="1" t="s">
        <v>236</v>
      </c>
      <c r="L1" s="1" t="s">
        <v>237</v>
      </c>
      <c r="M1" s="1" t="s">
        <v>263</v>
      </c>
      <c r="N1" s="1" t="s">
        <v>238</v>
      </c>
      <c r="O1" s="1" t="s">
        <v>237</v>
      </c>
      <c r="P1" s="1" t="s">
        <v>264</v>
      </c>
    </row>
    <row r="2" spans="1:16">
      <c r="A2">
        <v>3</v>
      </c>
      <c r="B2" t="s">
        <v>2</v>
      </c>
      <c r="C2">
        <v>52</v>
      </c>
      <c r="D2">
        <v>130</v>
      </c>
      <c r="F2" s="2"/>
      <c r="G2" s="9">
        <v>100</v>
      </c>
      <c r="H2" s="33">
        <v>0.24</v>
      </c>
      <c r="I2">
        <v>76</v>
      </c>
      <c r="J2" s="33">
        <v>75</v>
      </c>
      <c r="K2">
        <v>52</v>
      </c>
      <c r="L2" s="7">
        <f>(1-H2)*K2</f>
        <v>39.520000000000003</v>
      </c>
      <c r="M2" s="33">
        <v>40</v>
      </c>
      <c r="N2">
        <v>130</v>
      </c>
      <c r="O2" s="7">
        <f t="shared" ref="O2:O27" si="0">(1-H2)*N2</f>
        <v>98.8</v>
      </c>
      <c r="P2" s="33">
        <v>100</v>
      </c>
    </row>
    <row r="3" spans="1:16">
      <c r="A3">
        <v>4</v>
      </c>
      <c r="B3" t="s">
        <v>3</v>
      </c>
      <c r="C3">
        <v>29</v>
      </c>
      <c r="D3">
        <v>80</v>
      </c>
      <c r="F3" s="2"/>
      <c r="G3" s="9">
        <v>60</v>
      </c>
      <c r="H3" s="34">
        <v>0.02</v>
      </c>
      <c r="I3" s="7">
        <v>58.8</v>
      </c>
      <c r="J3" s="34">
        <v>60</v>
      </c>
      <c r="K3">
        <v>29</v>
      </c>
      <c r="L3" s="7">
        <f t="shared" ref="L3:L27" si="1">(1-H3)*K3</f>
        <v>28.419999999999998</v>
      </c>
      <c r="M3" s="34">
        <v>30</v>
      </c>
      <c r="N3">
        <v>80</v>
      </c>
      <c r="O3" s="7">
        <f t="shared" si="0"/>
        <v>78.400000000000006</v>
      </c>
      <c r="P3" s="34">
        <v>80</v>
      </c>
    </row>
    <row r="4" spans="1:16">
      <c r="A4">
        <v>5</v>
      </c>
      <c r="B4" t="s">
        <v>4</v>
      </c>
      <c r="C4">
        <v>55</v>
      </c>
      <c r="D4">
        <v>90</v>
      </c>
      <c r="F4" s="2"/>
      <c r="G4" s="13">
        <v>74</v>
      </c>
      <c r="H4" s="34">
        <v>7.0000000000000007E-2</v>
      </c>
      <c r="I4" s="7">
        <v>68.819999999999993</v>
      </c>
      <c r="J4" s="34">
        <v>70</v>
      </c>
      <c r="K4">
        <v>55</v>
      </c>
      <c r="L4" s="7">
        <f t="shared" si="1"/>
        <v>51.15</v>
      </c>
      <c r="M4" s="34">
        <v>50</v>
      </c>
      <c r="N4">
        <v>90</v>
      </c>
      <c r="O4" s="7">
        <f t="shared" si="0"/>
        <v>83.699999999999989</v>
      </c>
      <c r="P4" s="34">
        <v>85</v>
      </c>
    </row>
    <row r="5" spans="1:16">
      <c r="A5">
        <v>7</v>
      </c>
      <c r="B5" t="s">
        <v>5</v>
      </c>
      <c r="C5">
        <v>37</v>
      </c>
      <c r="D5">
        <v>290</v>
      </c>
      <c r="E5">
        <v>63</v>
      </c>
      <c r="F5" s="2" t="s">
        <v>33</v>
      </c>
      <c r="G5" s="8">
        <v>63</v>
      </c>
      <c r="H5" s="34">
        <v>0.18</v>
      </c>
      <c r="I5" s="7">
        <v>51.660000000000004</v>
      </c>
      <c r="J5" s="34">
        <v>50</v>
      </c>
      <c r="K5">
        <v>37</v>
      </c>
      <c r="L5" s="7">
        <f t="shared" si="1"/>
        <v>30.340000000000003</v>
      </c>
      <c r="M5" s="34">
        <v>30</v>
      </c>
      <c r="N5">
        <v>290</v>
      </c>
      <c r="O5" s="7">
        <f t="shared" si="0"/>
        <v>237.8</v>
      </c>
      <c r="P5" s="34">
        <v>240</v>
      </c>
    </row>
    <row r="6" spans="1:16">
      <c r="A6">
        <v>8</v>
      </c>
      <c r="B6" t="s">
        <v>6</v>
      </c>
      <c r="C6">
        <v>19</v>
      </c>
      <c r="D6">
        <v>90</v>
      </c>
      <c r="F6" s="2"/>
      <c r="G6" s="15">
        <v>40</v>
      </c>
      <c r="H6" s="34">
        <v>0.24</v>
      </c>
      <c r="I6" s="7">
        <v>30.4</v>
      </c>
      <c r="J6" s="34">
        <v>30</v>
      </c>
      <c r="K6">
        <v>19</v>
      </c>
      <c r="L6" s="7">
        <f t="shared" si="1"/>
        <v>14.44</v>
      </c>
      <c r="M6" s="34">
        <v>15</v>
      </c>
      <c r="N6">
        <v>90</v>
      </c>
      <c r="O6" s="7">
        <f t="shared" si="0"/>
        <v>68.400000000000006</v>
      </c>
      <c r="P6" s="34">
        <v>70</v>
      </c>
    </row>
    <row r="7" spans="1:16">
      <c r="A7">
        <v>9</v>
      </c>
      <c r="B7" t="s">
        <v>7</v>
      </c>
      <c r="C7">
        <v>66</v>
      </c>
      <c r="D7">
        <v>115</v>
      </c>
      <c r="F7" s="2"/>
      <c r="G7" s="9">
        <v>130</v>
      </c>
      <c r="H7" s="34">
        <v>0.37</v>
      </c>
      <c r="I7" s="7">
        <v>81.900000000000006</v>
      </c>
      <c r="J7" s="34">
        <v>80</v>
      </c>
      <c r="K7">
        <v>66</v>
      </c>
      <c r="L7" s="7">
        <f t="shared" si="1"/>
        <v>41.58</v>
      </c>
      <c r="M7" s="34">
        <v>40</v>
      </c>
      <c r="N7">
        <v>115</v>
      </c>
      <c r="O7" s="7">
        <f t="shared" si="0"/>
        <v>72.45</v>
      </c>
      <c r="P7" s="34">
        <v>70</v>
      </c>
    </row>
    <row r="8" spans="1:16">
      <c r="A8">
        <v>11</v>
      </c>
      <c r="B8" t="s">
        <v>8</v>
      </c>
      <c r="C8" s="6">
        <v>29</v>
      </c>
      <c r="D8" s="6">
        <v>80</v>
      </c>
      <c r="F8" s="2"/>
      <c r="G8" s="9">
        <v>60</v>
      </c>
      <c r="H8" s="34">
        <v>0.02</v>
      </c>
      <c r="I8" s="7">
        <v>58.8</v>
      </c>
      <c r="J8" s="34">
        <v>60</v>
      </c>
      <c r="K8">
        <v>29</v>
      </c>
      <c r="L8" s="7">
        <f t="shared" si="1"/>
        <v>28.419999999999998</v>
      </c>
      <c r="M8" s="34">
        <v>30</v>
      </c>
      <c r="N8" s="6">
        <v>80</v>
      </c>
      <c r="O8" s="7">
        <f t="shared" si="0"/>
        <v>78.400000000000006</v>
      </c>
      <c r="P8" s="47">
        <v>80</v>
      </c>
    </row>
    <row r="9" spans="1:16">
      <c r="A9">
        <v>12</v>
      </c>
      <c r="B9" t="s">
        <v>9</v>
      </c>
      <c r="C9" s="6">
        <v>55</v>
      </c>
      <c r="D9" s="6">
        <v>90</v>
      </c>
      <c r="F9" s="2"/>
      <c r="G9" s="13">
        <v>74</v>
      </c>
      <c r="H9" s="34">
        <v>7.0000000000000007E-2</v>
      </c>
      <c r="I9" s="7">
        <v>68.819999999999993</v>
      </c>
      <c r="J9" s="34">
        <v>70</v>
      </c>
      <c r="K9" s="6">
        <v>55</v>
      </c>
      <c r="L9" s="7">
        <f t="shared" si="1"/>
        <v>51.15</v>
      </c>
      <c r="M9" s="47">
        <v>50</v>
      </c>
      <c r="N9" s="6">
        <v>90</v>
      </c>
      <c r="O9" s="7">
        <f t="shared" si="0"/>
        <v>83.699999999999989</v>
      </c>
      <c r="P9" s="47">
        <v>85</v>
      </c>
    </row>
    <row r="10" spans="1:16">
      <c r="A10">
        <v>13</v>
      </c>
      <c r="B10" t="s">
        <v>10</v>
      </c>
      <c r="C10" s="6">
        <v>25</v>
      </c>
      <c r="D10" s="6">
        <v>50</v>
      </c>
      <c r="F10" s="2"/>
      <c r="G10" s="9">
        <v>40</v>
      </c>
      <c r="H10" s="34">
        <v>0.56000000000000005</v>
      </c>
      <c r="I10" s="7">
        <v>17.599999999999998</v>
      </c>
      <c r="J10" s="34">
        <v>20</v>
      </c>
      <c r="K10" s="6">
        <v>25</v>
      </c>
      <c r="L10" s="7">
        <f t="shared" si="1"/>
        <v>10.999999999999998</v>
      </c>
      <c r="M10" s="47">
        <v>10</v>
      </c>
      <c r="N10" s="6">
        <v>50</v>
      </c>
      <c r="O10" s="7">
        <f t="shared" si="0"/>
        <v>21.999999999999996</v>
      </c>
      <c r="P10" s="47">
        <v>20</v>
      </c>
    </row>
    <row r="11" spans="1:16">
      <c r="A11">
        <v>14</v>
      </c>
      <c r="B11" t="s">
        <v>11</v>
      </c>
      <c r="C11" s="6">
        <v>12</v>
      </c>
      <c r="D11" s="6">
        <v>45</v>
      </c>
      <c r="E11">
        <v>18</v>
      </c>
      <c r="F11" s="2" t="s">
        <v>36</v>
      </c>
      <c r="G11" s="8">
        <v>28</v>
      </c>
      <c r="H11" s="34">
        <v>0.06</v>
      </c>
      <c r="I11" s="7">
        <v>26.32</v>
      </c>
      <c r="J11" s="34">
        <v>25</v>
      </c>
      <c r="K11" s="6">
        <v>12</v>
      </c>
      <c r="L11" s="7">
        <f t="shared" si="1"/>
        <v>11.28</v>
      </c>
      <c r="M11" s="47">
        <v>10</v>
      </c>
      <c r="N11" s="6">
        <v>45</v>
      </c>
      <c r="O11" s="7">
        <f t="shared" si="0"/>
        <v>42.3</v>
      </c>
      <c r="P11" s="47">
        <v>40</v>
      </c>
    </row>
    <row r="12" spans="1:16">
      <c r="A12">
        <v>15</v>
      </c>
      <c r="B12" t="s">
        <v>12</v>
      </c>
      <c r="C12" s="6">
        <v>11</v>
      </c>
      <c r="D12" s="6">
        <v>40</v>
      </c>
      <c r="E12">
        <v>22</v>
      </c>
      <c r="F12" s="2" t="s">
        <v>38</v>
      </c>
      <c r="G12" s="8">
        <v>22</v>
      </c>
      <c r="H12" s="34">
        <v>0.05</v>
      </c>
      <c r="I12" s="7">
        <v>20.9</v>
      </c>
      <c r="J12" s="34">
        <v>20</v>
      </c>
      <c r="K12" s="6">
        <v>11</v>
      </c>
      <c r="L12" s="7">
        <f t="shared" si="1"/>
        <v>10.45</v>
      </c>
      <c r="M12" s="47">
        <v>10</v>
      </c>
      <c r="N12" s="6">
        <v>40</v>
      </c>
      <c r="O12" s="7">
        <f t="shared" si="0"/>
        <v>38</v>
      </c>
      <c r="P12" s="47">
        <v>40</v>
      </c>
    </row>
    <row r="13" spans="1:16">
      <c r="A13">
        <v>16</v>
      </c>
      <c r="B13" t="s">
        <v>13</v>
      </c>
      <c r="C13" s="6">
        <v>55</v>
      </c>
      <c r="D13" s="6">
        <v>90</v>
      </c>
      <c r="F13" s="2"/>
      <c r="G13" s="13">
        <v>74</v>
      </c>
      <c r="H13" s="34">
        <v>0.04</v>
      </c>
      <c r="I13" s="7">
        <v>71.039999999999992</v>
      </c>
      <c r="J13" s="34">
        <v>70</v>
      </c>
      <c r="K13" s="6">
        <v>55</v>
      </c>
      <c r="L13" s="7">
        <f t="shared" si="1"/>
        <v>52.8</v>
      </c>
      <c r="M13" s="47">
        <v>55</v>
      </c>
      <c r="N13" s="6">
        <v>90</v>
      </c>
      <c r="O13" s="7">
        <f t="shared" si="0"/>
        <v>86.399999999999991</v>
      </c>
      <c r="P13" s="47">
        <v>85</v>
      </c>
    </row>
    <row r="14" spans="1:16">
      <c r="A14">
        <v>17</v>
      </c>
      <c r="B14" t="s">
        <v>14</v>
      </c>
      <c r="C14" s="6">
        <v>19</v>
      </c>
      <c r="D14" s="6">
        <v>90</v>
      </c>
      <c r="F14" s="2"/>
      <c r="G14" s="15">
        <v>40</v>
      </c>
      <c r="H14" s="34">
        <v>0.24</v>
      </c>
      <c r="I14" s="7">
        <v>30.4</v>
      </c>
      <c r="J14" s="34">
        <v>30</v>
      </c>
      <c r="K14" s="6">
        <v>19</v>
      </c>
      <c r="L14" s="7">
        <f t="shared" si="1"/>
        <v>14.44</v>
      </c>
      <c r="M14" s="47">
        <v>15</v>
      </c>
      <c r="N14" s="6">
        <v>90</v>
      </c>
      <c r="O14" s="7">
        <f t="shared" si="0"/>
        <v>68.400000000000006</v>
      </c>
      <c r="P14" s="47">
        <v>70</v>
      </c>
    </row>
    <row r="15" spans="1:16">
      <c r="A15">
        <v>18</v>
      </c>
      <c r="B15" t="s">
        <v>15</v>
      </c>
      <c r="C15" s="6">
        <v>40</v>
      </c>
      <c r="D15" s="6">
        <v>130</v>
      </c>
      <c r="E15">
        <v>61</v>
      </c>
      <c r="F15" s="2" t="s">
        <v>37</v>
      </c>
      <c r="G15" s="8">
        <v>61</v>
      </c>
      <c r="H15" s="34">
        <v>0.13</v>
      </c>
      <c r="I15" s="7">
        <v>53.07</v>
      </c>
      <c r="J15" s="34">
        <v>55</v>
      </c>
      <c r="K15" s="6">
        <v>40</v>
      </c>
      <c r="L15" s="7">
        <f t="shared" si="1"/>
        <v>34.799999999999997</v>
      </c>
      <c r="M15" s="47">
        <v>35</v>
      </c>
      <c r="N15" s="6">
        <v>130</v>
      </c>
      <c r="O15" s="7">
        <f t="shared" si="0"/>
        <v>113.1</v>
      </c>
      <c r="P15" s="47">
        <v>115</v>
      </c>
    </row>
    <row r="16" spans="1:16">
      <c r="A16">
        <v>19</v>
      </c>
      <c r="B16" t="s">
        <v>16</v>
      </c>
      <c r="C16" s="6">
        <v>55</v>
      </c>
      <c r="D16" s="6">
        <v>90</v>
      </c>
      <c r="F16" s="2"/>
      <c r="G16" s="14">
        <v>75</v>
      </c>
      <c r="H16" s="34">
        <v>0.04</v>
      </c>
      <c r="I16" s="7">
        <v>72</v>
      </c>
      <c r="J16" s="34">
        <v>145</v>
      </c>
      <c r="K16" s="6">
        <v>55</v>
      </c>
      <c r="L16" s="7">
        <f t="shared" si="1"/>
        <v>52.8</v>
      </c>
      <c r="M16" s="47">
        <v>55</v>
      </c>
      <c r="N16" s="6">
        <v>90</v>
      </c>
      <c r="O16" s="7">
        <f t="shared" si="0"/>
        <v>86.399999999999991</v>
      </c>
      <c r="P16" s="47">
        <v>85</v>
      </c>
    </row>
    <row r="17" spans="1:23">
      <c r="A17">
        <v>20</v>
      </c>
      <c r="B17" t="s">
        <v>17</v>
      </c>
      <c r="C17" s="6">
        <v>40</v>
      </c>
      <c r="D17" s="6">
        <v>130</v>
      </c>
      <c r="E17">
        <v>61</v>
      </c>
      <c r="F17" s="2" t="s">
        <v>37</v>
      </c>
      <c r="G17" s="8">
        <v>61</v>
      </c>
      <c r="H17" s="34">
        <v>0.13</v>
      </c>
      <c r="I17" s="7">
        <v>53.07</v>
      </c>
      <c r="J17" s="34">
        <v>55</v>
      </c>
      <c r="K17" s="6">
        <v>40</v>
      </c>
      <c r="L17" s="7">
        <f t="shared" si="1"/>
        <v>34.799999999999997</v>
      </c>
      <c r="M17" s="47">
        <v>35</v>
      </c>
      <c r="N17" s="6">
        <v>130</v>
      </c>
      <c r="O17" s="7">
        <f t="shared" si="0"/>
        <v>113.1</v>
      </c>
      <c r="P17" s="47">
        <v>115</v>
      </c>
    </row>
    <row r="18" spans="1:23">
      <c r="A18">
        <v>21</v>
      </c>
      <c r="B18" t="s">
        <v>18</v>
      </c>
      <c r="C18" s="6">
        <v>35</v>
      </c>
      <c r="D18" s="6">
        <v>85</v>
      </c>
      <c r="F18" s="2"/>
      <c r="G18" s="9">
        <v>70</v>
      </c>
      <c r="H18" s="34">
        <v>0.84</v>
      </c>
      <c r="I18" s="7">
        <v>11.200000000000003</v>
      </c>
      <c r="J18" s="34">
        <v>10</v>
      </c>
      <c r="K18" s="6">
        <v>35</v>
      </c>
      <c r="L18" s="7">
        <f t="shared" si="1"/>
        <v>5.6000000000000014</v>
      </c>
      <c r="M18" s="47">
        <v>5</v>
      </c>
      <c r="N18" s="6">
        <v>85</v>
      </c>
      <c r="O18" s="7">
        <f t="shared" si="0"/>
        <v>13.600000000000003</v>
      </c>
      <c r="P18" s="47">
        <v>15</v>
      </c>
    </row>
    <row r="19" spans="1:23">
      <c r="A19">
        <v>22</v>
      </c>
      <c r="B19" t="s">
        <v>19</v>
      </c>
      <c r="C19" s="6">
        <v>133</v>
      </c>
      <c r="D19" s="6">
        <v>420</v>
      </c>
      <c r="E19">
        <v>394</v>
      </c>
      <c r="F19" s="2" t="s">
        <v>35</v>
      </c>
      <c r="G19" s="8">
        <v>394</v>
      </c>
      <c r="H19" s="34">
        <v>0.25</v>
      </c>
      <c r="I19" s="7">
        <v>295.5</v>
      </c>
      <c r="J19" s="34">
        <v>295</v>
      </c>
      <c r="K19" s="6">
        <v>133</v>
      </c>
      <c r="L19" s="7">
        <f t="shared" si="1"/>
        <v>99.75</v>
      </c>
      <c r="M19" s="47">
        <v>100</v>
      </c>
      <c r="N19" s="6">
        <v>420</v>
      </c>
      <c r="O19" s="7">
        <f t="shared" si="0"/>
        <v>315</v>
      </c>
      <c r="P19" s="47">
        <v>315</v>
      </c>
    </row>
    <row r="20" spans="1:23">
      <c r="A20">
        <v>23</v>
      </c>
      <c r="B20" t="s">
        <v>20</v>
      </c>
      <c r="C20" s="6">
        <v>19</v>
      </c>
      <c r="D20" s="6">
        <v>90</v>
      </c>
      <c r="F20" s="2"/>
      <c r="G20" s="10">
        <v>60</v>
      </c>
      <c r="H20" s="34">
        <v>0.46</v>
      </c>
      <c r="I20" s="7">
        <v>32.400000000000006</v>
      </c>
      <c r="J20" s="34">
        <v>30</v>
      </c>
      <c r="K20" s="6">
        <v>19</v>
      </c>
      <c r="L20" s="7">
        <f t="shared" si="1"/>
        <v>10.260000000000002</v>
      </c>
      <c r="M20" s="47">
        <v>10</v>
      </c>
      <c r="N20" s="6">
        <v>90</v>
      </c>
      <c r="O20" s="7">
        <f t="shared" si="0"/>
        <v>48.6</v>
      </c>
      <c r="P20" s="47">
        <v>50</v>
      </c>
    </row>
    <row r="21" spans="1:23">
      <c r="A21">
        <v>24</v>
      </c>
      <c r="B21" t="s">
        <v>21</v>
      </c>
      <c r="C21" s="6">
        <v>19</v>
      </c>
      <c r="D21" s="6">
        <v>90</v>
      </c>
      <c r="F21" s="2"/>
      <c r="G21" s="15">
        <v>20</v>
      </c>
      <c r="H21" s="34">
        <v>0.24</v>
      </c>
      <c r="I21" s="7">
        <v>15.2</v>
      </c>
      <c r="J21" s="34">
        <v>30</v>
      </c>
      <c r="K21" s="6">
        <v>19</v>
      </c>
      <c r="L21" s="7">
        <f t="shared" si="1"/>
        <v>14.44</v>
      </c>
      <c r="M21" s="47">
        <v>15</v>
      </c>
      <c r="N21" s="6">
        <v>90</v>
      </c>
      <c r="O21" s="7">
        <f t="shared" si="0"/>
        <v>68.400000000000006</v>
      </c>
      <c r="P21" s="47">
        <v>70</v>
      </c>
    </row>
    <row r="22" spans="1:23">
      <c r="A22">
        <v>25</v>
      </c>
      <c r="B22" t="s">
        <v>22</v>
      </c>
      <c r="C22" s="6">
        <v>16</v>
      </c>
      <c r="D22" s="6">
        <v>80</v>
      </c>
      <c r="E22">
        <v>31</v>
      </c>
      <c r="F22" s="2" t="s">
        <v>34</v>
      </c>
      <c r="G22" s="8">
        <v>31</v>
      </c>
      <c r="H22" s="34">
        <v>0.08</v>
      </c>
      <c r="I22" s="7">
        <v>28.52</v>
      </c>
      <c r="J22" s="34">
        <v>30</v>
      </c>
      <c r="K22" s="6">
        <v>16</v>
      </c>
      <c r="L22" s="7">
        <f t="shared" si="1"/>
        <v>14.72</v>
      </c>
      <c r="M22" s="47">
        <v>15</v>
      </c>
      <c r="N22" s="6">
        <v>80</v>
      </c>
      <c r="O22" s="7">
        <f t="shared" si="0"/>
        <v>73.600000000000009</v>
      </c>
      <c r="P22" s="47">
        <v>75</v>
      </c>
    </row>
    <row r="23" spans="1:23">
      <c r="A23">
        <v>26</v>
      </c>
      <c r="B23" t="s">
        <v>23</v>
      </c>
      <c r="C23" s="6">
        <v>55</v>
      </c>
      <c r="D23" s="6">
        <v>90</v>
      </c>
      <c r="E23">
        <v>23</v>
      </c>
      <c r="F23" s="2" t="s">
        <v>38</v>
      </c>
      <c r="G23" s="14">
        <v>75</v>
      </c>
      <c r="H23" s="34">
        <v>0.06</v>
      </c>
      <c r="I23" s="7">
        <v>70.5</v>
      </c>
      <c r="J23" s="34">
        <v>140</v>
      </c>
      <c r="K23" s="6">
        <v>55</v>
      </c>
      <c r="L23" s="7">
        <f t="shared" si="1"/>
        <v>51.699999999999996</v>
      </c>
      <c r="M23" s="47">
        <v>50</v>
      </c>
      <c r="N23" s="6">
        <v>90</v>
      </c>
      <c r="O23" s="7">
        <f t="shared" si="0"/>
        <v>84.6</v>
      </c>
      <c r="P23" s="47">
        <v>85</v>
      </c>
    </row>
    <row r="24" spans="1:23">
      <c r="A24">
        <v>27</v>
      </c>
      <c r="B24" t="s">
        <v>24</v>
      </c>
      <c r="C24" s="6">
        <v>11</v>
      </c>
      <c r="D24" s="6">
        <v>50</v>
      </c>
      <c r="E24">
        <v>23</v>
      </c>
      <c r="F24" s="2" t="s">
        <v>38</v>
      </c>
      <c r="G24" s="8">
        <v>23</v>
      </c>
      <c r="H24" s="34">
        <v>0.06</v>
      </c>
      <c r="I24" s="7">
        <v>21.619999999999997</v>
      </c>
      <c r="J24" s="34">
        <v>20</v>
      </c>
      <c r="K24" s="6">
        <v>11</v>
      </c>
      <c r="L24" s="7">
        <f t="shared" si="1"/>
        <v>10.34</v>
      </c>
      <c r="M24" s="47">
        <v>10</v>
      </c>
      <c r="N24" s="6">
        <v>50</v>
      </c>
      <c r="O24" s="7">
        <f t="shared" si="0"/>
        <v>47</v>
      </c>
      <c r="P24" s="47">
        <v>45</v>
      </c>
    </row>
    <row r="25" spans="1:23">
      <c r="A25">
        <v>30</v>
      </c>
      <c r="B25" t="s">
        <v>25</v>
      </c>
      <c r="C25" s="6">
        <v>50</v>
      </c>
      <c r="D25" s="6">
        <v>370</v>
      </c>
      <c r="F25" s="2"/>
      <c r="G25" s="9">
        <v>100</v>
      </c>
      <c r="H25" s="34">
        <v>0.12</v>
      </c>
      <c r="I25" s="7">
        <v>88</v>
      </c>
      <c r="J25" s="34">
        <v>90</v>
      </c>
      <c r="K25" s="6">
        <v>50</v>
      </c>
      <c r="L25" s="7">
        <f t="shared" si="1"/>
        <v>44</v>
      </c>
      <c r="M25" s="47">
        <v>45</v>
      </c>
      <c r="N25" s="6">
        <v>370</v>
      </c>
      <c r="O25" s="7">
        <f t="shared" si="0"/>
        <v>325.60000000000002</v>
      </c>
      <c r="P25" s="47">
        <v>325</v>
      </c>
    </row>
    <row r="26" spans="1:23">
      <c r="A26">
        <v>31</v>
      </c>
      <c r="B26" t="s">
        <v>26</v>
      </c>
      <c r="C26" s="6">
        <v>11</v>
      </c>
      <c r="D26" s="6">
        <v>40</v>
      </c>
      <c r="E26">
        <v>22</v>
      </c>
      <c r="F26" s="2" t="s">
        <v>38</v>
      </c>
      <c r="G26" s="8">
        <v>22</v>
      </c>
      <c r="H26" s="34">
        <v>0.05</v>
      </c>
      <c r="I26" s="7">
        <v>20.9</v>
      </c>
      <c r="J26" s="34">
        <v>20</v>
      </c>
      <c r="K26" s="6">
        <v>11</v>
      </c>
      <c r="L26" s="7">
        <f t="shared" si="1"/>
        <v>10.45</v>
      </c>
      <c r="M26" s="47">
        <v>10</v>
      </c>
      <c r="N26" s="6">
        <v>40</v>
      </c>
      <c r="O26" s="7">
        <f t="shared" si="0"/>
        <v>38</v>
      </c>
      <c r="P26" s="47">
        <v>40</v>
      </c>
    </row>
    <row r="27" spans="1:23" ht="16" thickBot="1">
      <c r="A27">
        <v>32</v>
      </c>
      <c r="B27" t="s">
        <v>27</v>
      </c>
      <c r="C27" s="6">
        <v>19</v>
      </c>
      <c r="D27" s="6">
        <v>90</v>
      </c>
      <c r="G27" s="10">
        <v>60</v>
      </c>
      <c r="H27" s="35">
        <v>0.46</v>
      </c>
      <c r="I27" s="7">
        <v>32.400000000000006</v>
      </c>
      <c r="J27" s="35">
        <v>30</v>
      </c>
      <c r="K27" s="6">
        <v>19</v>
      </c>
      <c r="L27" s="7">
        <f t="shared" si="1"/>
        <v>10.260000000000002</v>
      </c>
      <c r="M27" s="98">
        <v>10</v>
      </c>
      <c r="N27" s="6">
        <v>90</v>
      </c>
      <c r="O27" s="7">
        <f t="shared" si="0"/>
        <v>48.6</v>
      </c>
      <c r="P27" s="98">
        <v>50</v>
      </c>
    </row>
    <row r="28" spans="1:23">
      <c r="C28" s="6"/>
      <c r="D28" s="6"/>
    </row>
    <row r="30" spans="1:23">
      <c r="A30" t="s">
        <v>350</v>
      </c>
    </row>
    <row r="31" spans="1:23" ht="61" thickBot="1">
      <c r="A31" t="s">
        <v>0</v>
      </c>
      <c r="B31" t="s">
        <v>1</v>
      </c>
      <c r="C31" s="1" t="s">
        <v>235</v>
      </c>
      <c r="D31" s="1" t="s">
        <v>234</v>
      </c>
      <c r="E31" s="1" t="s">
        <v>62</v>
      </c>
      <c r="F31" s="4" t="s">
        <v>63</v>
      </c>
      <c r="G31" s="4" t="s">
        <v>351</v>
      </c>
      <c r="H31" s="1" t="s">
        <v>352</v>
      </c>
      <c r="I31" s="1" t="s">
        <v>353</v>
      </c>
      <c r="J31" s="1" t="s">
        <v>354</v>
      </c>
      <c r="K31" s="1" t="s">
        <v>355</v>
      </c>
      <c r="L31" s="1" t="s">
        <v>357</v>
      </c>
      <c r="M31" s="1" t="s">
        <v>356</v>
      </c>
      <c r="N31" s="1" t="s">
        <v>95</v>
      </c>
      <c r="O31" s="1" t="s">
        <v>74</v>
      </c>
      <c r="P31" s="1" t="s">
        <v>94</v>
      </c>
      <c r="Q31" s="1" t="s">
        <v>262</v>
      </c>
      <c r="R31" s="1" t="s">
        <v>356</v>
      </c>
      <c r="S31" s="1" t="s">
        <v>237</v>
      </c>
      <c r="T31" s="1" t="s">
        <v>359</v>
      </c>
      <c r="U31" s="1" t="s">
        <v>357</v>
      </c>
      <c r="V31" s="1" t="s">
        <v>237</v>
      </c>
      <c r="W31" s="1" t="s">
        <v>358</v>
      </c>
    </row>
    <row r="32" spans="1:23">
      <c r="A32">
        <v>3</v>
      </c>
      <c r="B32" t="s">
        <v>2</v>
      </c>
      <c r="C32">
        <v>52</v>
      </c>
      <c r="D32">
        <v>130</v>
      </c>
      <c r="F32" s="2"/>
      <c r="G32" s="96">
        <v>20</v>
      </c>
      <c r="H32">
        <v>24</v>
      </c>
      <c r="J32" s="30"/>
      <c r="K32">
        <v>24</v>
      </c>
      <c r="L32" s="96">
        <v>20</v>
      </c>
      <c r="M32">
        <v>24</v>
      </c>
      <c r="N32" s="9">
        <v>100</v>
      </c>
      <c r="O32" s="33">
        <v>0.24</v>
      </c>
      <c r="P32">
        <v>76</v>
      </c>
      <c r="Q32" s="33">
        <v>75</v>
      </c>
      <c r="R32">
        <f>M32/100</f>
        <v>0.24</v>
      </c>
      <c r="S32" s="7">
        <f>(1-R32)*N32</f>
        <v>76</v>
      </c>
      <c r="T32" s="33">
        <v>75</v>
      </c>
      <c r="U32">
        <f>L32/100</f>
        <v>0.2</v>
      </c>
      <c r="V32" s="7">
        <f>(1-U32)*N32</f>
        <v>80</v>
      </c>
      <c r="W32" s="33">
        <v>80</v>
      </c>
    </row>
    <row r="33" spans="1:23">
      <c r="A33">
        <v>4</v>
      </c>
      <c r="B33" t="s">
        <v>3</v>
      </c>
      <c r="C33">
        <v>29</v>
      </c>
      <c r="D33">
        <v>80</v>
      </c>
      <c r="F33" s="2"/>
      <c r="G33" s="96">
        <v>10</v>
      </c>
      <c r="H33">
        <v>2</v>
      </c>
      <c r="J33" s="30"/>
      <c r="K33">
        <v>2</v>
      </c>
      <c r="L33" s="96">
        <v>10</v>
      </c>
      <c r="M33">
        <v>2</v>
      </c>
      <c r="N33" s="9">
        <v>60</v>
      </c>
      <c r="O33" s="34">
        <v>0.02</v>
      </c>
      <c r="P33" s="7">
        <v>58.8</v>
      </c>
      <c r="Q33" s="34">
        <v>60</v>
      </c>
      <c r="R33">
        <f t="shared" ref="R33:R57" si="2">M33/100</f>
        <v>0.02</v>
      </c>
      <c r="S33" s="7">
        <f t="shared" ref="S33:S57" si="3">(1-R33)*N33</f>
        <v>58.8</v>
      </c>
      <c r="T33" s="34">
        <v>60</v>
      </c>
      <c r="U33">
        <f t="shared" ref="U33:U57" si="4">L33/100</f>
        <v>0.1</v>
      </c>
      <c r="V33" s="7">
        <f t="shared" ref="V33:V57" si="5">(1-U33)*N33</f>
        <v>54</v>
      </c>
      <c r="W33" s="34">
        <v>55</v>
      </c>
    </row>
    <row r="34" spans="1:23">
      <c r="A34">
        <v>5</v>
      </c>
      <c r="B34" t="s">
        <v>4</v>
      </c>
      <c r="C34">
        <v>55</v>
      </c>
      <c r="D34">
        <v>90</v>
      </c>
      <c r="F34" s="2"/>
      <c r="G34" s="96">
        <v>17</v>
      </c>
      <c r="H34">
        <v>7</v>
      </c>
      <c r="J34" s="30"/>
      <c r="K34">
        <v>7</v>
      </c>
      <c r="L34" s="96">
        <v>17</v>
      </c>
      <c r="M34">
        <v>7</v>
      </c>
      <c r="N34" s="13">
        <v>74</v>
      </c>
      <c r="O34" s="34">
        <v>7.0000000000000007E-2</v>
      </c>
      <c r="P34" s="7">
        <v>68.819999999999993</v>
      </c>
      <c r="Q34" s="34">
        <v>70</v>
      </c>
      <c r="R34">
        <f t="shared" si="2"/>
        <v>7.0000000000000007E-2</v>
      </c>
      <c r="S34" s="7">
        <f t="shared" si="3"/>
        <v>68.819999999999993</v>
      </c>
      <c r="T34" s="34">
        <v>70</v>
      </c>
      <c r="U34">
        <f t="shared" si="4"/>
        <v>0.17</v>
      </c>
      <c r="V34" s="7">
        <f t="shared" si="5"/>
        <v>61.419999999999995</v>
      </c>
      <c r="W34" s="34">
        <v>60</v>
      </c>
    </row>
    <row r="35" spans="1:23">
      <c r="A35">
        <v>7</v>
      </c>
      <c r="B35" t="s">
        <v>5</v>
      </c>
      <c r="C35">
        <v>37</v>
      </c>
      <c r="D35">
        <v>290</v>
      </c>
      <c r="E35">
        <v>63</v>
      </c>
      <c r="F35" s="2" t="s">
        <v>33</v>
      </c>
      <c r="G35" s="96">
        <v>29</v>
      </c>
      <c r="H35">
        <v>22</v>
      </c>
      <c r="I35">
        <v>18</v>
      </c>
      <c r="J35" s="30"/>
      <c r="K35">
        <v>18</v>
      </c>
      <c r="L35" s="96">
        <v>29</v>
      </c>
      <c r="M35">
        <v>22</v>
      </c>
      <c r="N35" s="8">
        <v>63</v>
      </c>
      <c r="O35" s="34">
        <v>0.18</v>
      </c>
      <c r="P35" s="7">
        <v>51.660000000000004</v>
      </c>
      <c r="Q35" s="34">
        <v>50</v>
      </c>
      <c r="R35">
        <f t="shared" si="2"/>
        <v>0.22</v>
      </c>
      <c r="S35" s="7">
        <f t="shared" si="3"/>
        <v>49.14</v>
      </c>
      <c r="T35" s="34">
        <v>50</v>
      </c>
      <c r="U35">
        <f t="shared" si="4"/>
        <v>0.28999999999999998</v>
      </c>
      <c r="V35" s="7">
        <f t="shared" si="5"/>
        <v>44.73</v>
      </c>
      <c r="W35" s="34">
        <v>45</v>
      </c>
    </row>
    <row r="36" spans="1:23">
      <c r="A36">
        <v>8</v>
      </c>
      <c r="B36" t="s">
        <v>6</v>
      </c>
      <c r="C36">
        <v>19</v>
      </c>
      <c r="D36">
        <v>90</v>
      </c>
      <c r="F36" s="2"/>
      <c r="G36" s="96">
        <v>50</v>
      </c>
      <c r="H36">
        <v>24</v>
      </c>
      <c r="J36" s="30"/>
      <c r="K36">
        <v>24</v>
      </c>
      <c r="L36" s="96">
        <v>50</v>
      </c>
      <c r="M36">
        <v>24</v>
      </c>
      <c r="N36" s="15">
        <v>40</v>
      </c>
      <c r="O36" s="34">
        <v>0.24</v>
      </c>
      <c r="P36" s="7">
        <v>30.4</v>
      </c>
      <c r="Q36" s="34">
        <v>30</v>
      </c>
      <c r="R36">
        <f t="shared" si="2"/>
        <v>0.24</v>
      </c>
      <c r="S36" s="7">
        <f t="shared" si="3"/>
        <v>30.4</v>
      </c>
      <c r="T36" s="34">
        <v>30</v>
      </c>
      <c r="U36">
        <f t="shared" si="4"/>
        <v>0.5</v>
      </c>
      <c r="V36" s="7">
        <f t="shared" si="5"/>
        <v>20</v>
      </c>
      <c r="W36" s="34">
        <v>20</v>
      </c>
    </row>
    <row r="37" spans="1:23">
      <c r="A37">
        <v>9</v>
      </c>
      <c r="B37" t="s">
        <v>7</v>
      </c>
      <c r="C37">
        <v>66</v>
      </c>
      <c r="D37">
        <v>115</v>
      </c>
      <c r="F37" s="2"/>
      <c r="G37" s="96">
        <v>38</v>
      </c>
      <c r="H37">
        <v>37</v>
      </c>
      <c r="J37" s="30"/>
      <c r="K37">
        <v>37</v>
      </c>
      <c r="L37" s="96">
        <v>38</v>
      </c>
      <c r="M37">
        <v>37</v>
      </c>
      <c r="N37" s="9">
        <v>130</v>
      </c>
      <c r="O37" s="34">
        <v>0.37</v>
      </c>
      <c r="P37" s="7">
        <v>81.900000000000006</v>
      </c>
      <c r="Q37" s="34">
        <v>80</v>
      </c>
      <c r="R37">
        <f t="shared" si="2"/>
        <v>0.37</v>
      </c>
      <c r="S37" s="7">
        <f t="shared" si="3"/>
        <v>81.900000000000006</v>
      </c>
      <c r="T37" s="34">
        <v>80</v>
      </c>
      <c r="U37">
        <f t="shared" si="4"/>
        <v>0.38</v>
      </c>
      <c r="V37" s="7">
        <f t="shared" si="5"/>
        <v>80.599999999999994</v>
      </c>
      <c r="W37" s="34">
        <v>80</v>
      </c>
    </row>
    <row r="38" spans="1:23">
      <c r="A38">
        <v>11</v>
      </c>
      <c r="B38" t="s">
        <v>8</v>
      </c>
      <c r="C38" s="6">
        <v>29</v>
      </c>
      <c r="D38" s="6">
        <v>80</v>
      </c>
      <c r="F38" s="2"/>
      <c r="G38" s="96">
        <v>10</v>
      </c>
      <c r="H38">
        <v>2</v>
      </c>
      <c r="J38" s="30"/>
      <c r="K38">
        <v>2</v>
      </c>
      <c r="L38" s="96">
        <v>10</v>
      </c>
      <c r="M38">
        <v>2</v>
      </c>
      <c r="N38" s="9">
        <v>60</v>
      </c>
      <c r="O38" s="34">
        <v>0.02</v>
      </c>
      <c r="P38" s="7">
        <v>58.8</v>
      </c>
      <c r="Q38" s="34">
        <v>60</v>
      </c>
      <c r="R38">
        <f t="shared" si="2"/>
        <v>0.02</v>
      </c>
      <c r="S38" s="7">
        <f t="shared" si="3"/>
        <v>58.8</v>
      </c>
      <c r="T38" s="34">
        <v>60</v>
      </c>
      <c r="U38">
        <f t="shared" si="4"/>
        <v>0.1</v>
      </c>
      <c r="V38" s="7">
        <f t="shared" si="5"/>
        <v>54</v>
      </c>
      <c r="W38" s="47">
        <v>55</v>
      </c>
    </row>
    <row r="39" spans="1:23">
      <c r="A39">
        <v>12</v>
      </c>
      <c r="B39" t="s">
        <v>9</v>
      </c>
      <c r="C39" s="6">
        <v>55</v>
      </c>
      <c r="D39" s="6">
        <v>90</v>
      </c>
      <c r="F39" s="2"/>
      <c r="G39" s="96">
        <v>17</v>
      </c>
      <c r="H39">
        <v>7</v>
      </c>
      <c r="J39" s="30"/>
      <c r="K39">
        <v>7</v>
      </c>
      <c r="L39" s="96">
        <v>17</v>
      </c>
      <c r="M39">
        <v>7</v>
      </c>
      <c r="N39" s="13">
        <v>74</v>
      </c>
      <c r="O39" s="34">
        <v>7.0000000000000007E-2</v>
      </c>
      <c r="P39" s="7">
        <v>68.819999999999993</v>
      </c>
      <c r="Q39" s="34">
        <v>70</v>
      </c>
      <c r="R39">
        <f t="shared" si="2"/>
        <v>7.0000000000000007E-2</v>
      </c>
      <c r="S39" s="7">
        <f t="shared" si="3"/>
        <v>68.819999999999993</v>
      </c>
      <c r="T39" s="47">
        <v>70</v>
      </c>
      <c r="U39">
        <f t="shared" si="4"/>
        <v>0.17</v>
      </c>
      <c r="V39" s="7">
        <f t="shared" si="5"/>
        <v>61.419999999999995</v>
      </c>
      <c r="W39" s="47">
        <v>60</v>
      </c>
    </row>
    <row r="40" spans="1:23">
      <c r="A40">
        <v>13</v>
      </c>
      <c r="B40" t="s">
        <v>10</v>
      </c>
      <c r="C40" s="6">
        <v>25</v>
      </c>
      <c r="D40" s="6">
        <v>50</v>
      </c>
      <c r="F40" s="2"/>
      <c r="G40" s="96">
        <v>57</v>
      </c>
      <c r="H40">
        <v>56</v>
      </c>
      <c r="J40" s="30"/>
      <c r="K40">
        <v>56</v>
      </c>
      <c r="L40" s="96">
        <v>57</v>
      </c>
      <c r="M40">
        <v>56</v>
      </c>
      <c r="N40" s="9">
        <v>40</v>
      </c>
      <c r="O40" s="34">
        <v>0.56000000000000005</v>
      </c>
      <c r="P40" s="7">
        <v>17.599999999999998</v>
      </c>
      <c r="Q40" s="34">
        <v>20</v>
      </c>
      <c r="R40">
        <f t="shared" si="2"/>
        <v>0.56000000000000005</v>
      </c>
      <c r="S40" s="7">
        <f t="shared" si="3"/>
        <v>17.599999999999998</v>
      </c>
      <c r="T40" s="47">
        <v>20</v>
      </c>
      <c r="U40">
        <f t="shared" si="4"/>
        <v>0.56999999999999995</v>
      </c>
      <c r="V40" s="7">
        <f t="shared" si="5"/>
        <v>17.200000000000003</v>
      </c>
      <c r="W40" s="47">
        <v>15</v>
      </c>
    </row>
    <row r="41" spans="1:23">
      <c r="A41">
        <v>14</v>
      </c>
      <c r="B41" t="s">
        <v>11</v>
      </c>
      <c r="C41" s="6">
        <v>12</v>
      </c>
      <c r="D41" s="6">
        <v>45</v>
      </c>
      <c r="E41">
        <v>18</v>
      </c>
      <c r="F41" s="2" t="s">
        <v>36</v>
      </c>
      <c r="G41" s="96">
        <v>21</v>
      </c>
      <c r="H41">
        <v>8</v>
      </c>
      <c r="I41">
        <v>6</v>
      </c>
      <c r="J41" s="30"/>
      <c r="K41">
        <v>6</v>
      </c>
      <c r="L41" s="96">
        <v>21</v>
      </c>
      <c r="M41">
        <v>8</v>
      </c>
      <c r="N41" s="8">
        <v>28</v>
      </c>
      <c r="O41" s="34">
        <v>0.06</v>
      </c>
      <c r="P41" s="7">
        <v>26.32</v>
      </c>
      <c r="Q41" s="34">
        <v>25</v>
      </c>
      <c r="R41">
        <f t="shared" si="2"/>
        <v>0.08</v>
      </c>
      <c r="S41" s="7">
        <f t="shared" si="3"/>
        <v>25.76</v>
      </c>
      <c r="T41" s="47">
        <v>25</v>
      </c>
      <c r="U41">
        <f t="shared" si="4"/>
        <v>0.21</v>
      </c>
      <c r="V41" s="7">
        <f t="shared" si="5"/>
        <v>22.12</v>
      </c>
      <c r="W41" s="47">
        <v>20</v>
      </c>
    </row>
    <row r="42" spans="1:23">
      <c r="A42">
        <v>15</v>
      </c>
      <c r="B42" t="s">
        <v>12</v>
      </c>
      <c r="C42" s="6">
        <v>11</v>
      </c>
      <c r="D42" s="6">
        <v>40</v>
      </c>
      <c r="E42">
        <v>22</v>
      </c>
      <c r="F42" s="2" t="s">
        <v>38</v>
      </c>
      <c r="G42" s="96">
        <v>14</v>
      </c>
      <c r="H42">
        <v>4</v>
      </c>
      <c r="I42">
        <v>5</v>
      </c>
      <c r="J42" s="30"/>
      <c r="K42">
        <v>5</v>
      </c>
      <c r="L42" s="96">
        <v>14</v>
      </c>
      <c r="M42">
        <v>4</v>
      </c>
      <c r="N42" s="8">
        <v>22</v>
      </c>
      <c r="O42" s="34">
        <v>0.05</v>
      </c>
      <c r="P42" s="7">
        <v>20.9</v>
      </c>
      <c r="Q42" s="34">
        <v>20</v>
      </c>
      <c r="R42">
        <f t="shared" si="2"/>
        <v>0.04</v>
      </c>
      <c r="S42" s="7">
        <f t="shared" si="3"/>
        <v>21.119999999999997</v>
      </c>
      <c r="T42" s="47">
        <v>20</v>
      </c>
      <c r="U42">
        <f t="shared" si="4"/>
        <v>0.14000000000000001</v>
      </c>
      <c r="V42" s="7">
        <f t="shared" si="5"/>
        <v>18.919999999999998</v>
      </c>
      <c r="W42" s="47">
        <v>20</v>
      </c>
    </row>
    <row r="43" spans="1:23">
      <c r="A43">
        <v>16</v>
      </c>
      <c r="B43" t="s">
        <v>13</v>
      </c>
      <c r="C43" s="6">
        <v>55</v>
      </c>
      <c r="D43" s="6">
        <v>90</v>
      </c>
      <c r="F43" s="2"/>
      <c r="G43" s="96">
        <v>18</v>
      </c>
      <c r="H43">
        <v>4</v>
      </c>
      <c r="J43" s="30"/>
      <c r="K43">
        <v>4</v>
      </c>
      <c r="L43" s="96">
        <v>18</v>
      </c>
      <c r="M43">
        <v>4</v>
      </c>
      <c r="N43" s="13">
        <v>74</v>
      </c>
      <c r="O43" s="34">
        <v>0.04</v>
      </c>
      <c r="P43" s="7">
        <v>71.039999999999992</v>
      </c>
      <c r="Q43" s="34">
        <v>70</v>
      </c>
      <c r="R43">
        <f t="shared" si="2"/>
        <v>0.04</v>
      </c>
      <c r="S43" s="7">
        <f t="shared" si="3"/>
        <v>71.039999999999992</v>
      </c>
      <c r="T43" s="47">
        <v>70</v>
      </c>
      <c r="U43">
        <f t="shared" si="4"/>
        <v>0.18</v>
      </c>
      <c r="V43" s="7">
        <f t="shared" si="5"/>
        <v>60.680000000000007</v>
      </c>
      <c r="W43" s="47">
        <v>60</v>
      </c>
    </row>
    <row r="44" spans="1:23">
      <c r="A44">
        <v>17</v>
      </c>
      <c r="B44" t="s">
        <v>14</v>
      </c>
      <c r="C44" s="6">
        <v>19</v>
      </c>
      <c r="D44" s="6">
        <v>90</v>
      </c>
      <c r="F44" s="2"/>
      <c r="G44" s="96">
        <v>50</v>
      </c>
      <c r="H44">
        <v>24</v>
      </c>
      <c r="J44" s="30"/>
      <c r="K44">
        <v>24</v>
      </c>
      <c r="L44" s="96">
        <v>50</v>
      </c>
      <c r="M44">
        <v>24</v>
      </c>
      <c r="N44" s="15">
        <v>40</v>
      </c>
      <c r="O44" s="34">
        <v>0.24</v>
      </c>
      <c r="P44" s="7">
        <v>30.4</v>
      </c>
      <c r="Q44" s="34">
        <v>30</v>
      </c>
      <c r="R44">
        <f t="shared" si="2"/>
        <v>0.24</v>
      </c>
      <c r="S44" s="7">
        <f t="shared" si="3"/>
        <v>30.4</v>
      </c>
      <c r="T44" s="47">
        <v>30</v>
      </c>
      <c r="U44">
        <f t="shared" si="4"/>
        <v>0.5</v>
      </c>
      <c r="V44" s="7">
        <f t="shared" si="5"/>
        <v>20</v>
      </c>
      <c r="W44" s="47">
        <v>20</v>
      </c>
    </row>
    <row r="45" spans="1:23">
      <c r="A45">
        <v>18</v>
      </c>
      <c r="B45" t="s">
        <v>15</v>
      </c>
      <c r="C45" s="6">
        <v>40</v>
      </c>
      <c r="D45" s="6">
        <v>130</v>
      </c>
      <c r="E45">
        <v>61</v>
      </c>
      <c r="F45" s="2" t="s">
        <v>37</v>
      </c>
      <c r="G45" s="96">
        <v>18</v>
      </c>
      <c r="H45">
        <v>18</v>
      </c>
      <c r="I45">
        <v>20</v>
      </c>
      <c r="J45" s="30">
        <v>0.13</v>
      </c>
      <c r="K45">
        <v>13</v>
      </c>
      <c r="L45" s="96">
        <v>18</v>
      </c>
      <c r="M45">
        <v>18</v>
      </c>
      <c r="N45" s="8">
        <v>61</v>
      </c>
      <c r="O45" s="34">
        <v>0.13</v>
      </c>
      <c r="P45" s="7">
        <v>53.07</v>
      </c>
      <c r="Q45" s="34">
        <v>55</v>
      </c>
      <c r="R45">
        <f t="shared" si="2"/>
        <v>0.18</v>
      </c>
      <c r="S45" s="7">
        <f t="shared" si="3"/>
        <v>50.02</v>
      </c>
      <c r="T45" s="47">
        <v>50</v>
      </c>
      <c r="U45">
        <f t="shared" si="4"/>
        <v>0.18</v>
      </c>
      <c r="V45" s="7">
        <f t="shared" si="5"/>
        <v>50.02</v>
      </c>
      <c r="W45" s="47">
        <v>50</v>
      </c>
    </row>
    <row r="46" spans="1:23">
      <c r="A46">
        <v>19</v>
      </c>
      <c r="B46" t="s">
        <v>16</v>
      </c>
      <c r="C46" s="6">
        <v>55</v>
      </c>
      <c r="D46" s="6">
        <v>90</v>
      </c>
      <c r="F46" s="2"/>
      <c r="G46" s="96">
        <v>17</v>
      </c>
      <c r="H46">
        <v>4</v>
      </c>
      <c r="J46" s="30"/>
      <c r="K46">
        <v>4</v>
      </c>
      <c r="L46" s="96">
        <v>17</v>
      </c>
      <c r="M46">
        <v>4</v>
      </c>
      <c r="N46" s="14">
        <v>75</v>
      </c>
      <c r="O46" s="34">
        <v>0.04</v>
      </c>
      <c r="P46" s="7">
        <v>72</v>
      </c>
      <c r="Q46" s="34">
        <v>145</v>
      </c>
      <c r="R46">
        <f t="shared" si="2"/>
        <v>0.04</v>
      </c>
      <c r="S46" s="7">
        <f t="shared" si="3"/>
        <v>72</v>
      </c>
      <c r="T46" s="47">
        <v>70</v>
      </c>
      <c r="U46">
        <f t="shared" si="4"/>
        <v>0.17</v>
      </c>
      <c r="V46" s="7">
        <f t="shared" si="5"/>
        <v>62.25</v>
      </c>
      <c r="W46" s="47">
        <v>60</v>
      </c>
    </row>
    <row r="47" spans="1:23">
      <c r="A47">
        <v>20</v>
      </c>
      <c r="B47" t="s">
        <v>17</v>
      </c>
      <c r="C47" s="6">
        <v>40</v>
      </c>
      <c r="D47" s="6">
        <v>130</v>
      </c>
      <c r="E47">
        <v>61</v>
      </c>
      <c r="F47" s="2" t="s">
        <v>37</v>
      </c>
      <c r="G47" s="96">
        <v>21</v>
      </c>
      <c r="H47">
        <v>23</v>
      </c>
      <c r="I47">
        <v>20</v>
      </c>
      <c r="J47" s="30">
        <v>0.13</v>
      </c>
      <c r="K47">
        <v>13</v>
      </c>
      <c r="L47" s="96">
        <v>21</v>
      </c>
      <c r="M47">
        <v>23</v>
      </c>
      <c r="N47" s="8">
        <v>61</v>
      </c>
      <c r="O47" s="34">
        <v>0.13</v>
      </c>
      <c r="P47" s="7">
        <v>53.07</v>
      </c>
      <c r="Q47" s="34">
        <v>55</v>
      </c>
      <c r="R47">
        <f t="shared" si="2"/>
        <v>0.23</v>
      </c>
      <c r="S47" s="7">
        <f t="shared" si="3"/>
        <v>46.97</v>
      </c>
      <c r="T47" s="47">
        <v>45</v>
      </c>
      <c r="U47">
        <f t="shared" si="4"/>
        <v>0.21</v>
      </c>
      <c r="V47" s="7">
        <f t="shared" si="5"/>
        <v>48.190000000000005</v>
      </c>
      <c r="W47" s="47">
        <v>50</v>
      </c>
    </row>
    <row r="48" spans="1:23">
      <c r="A48">
        <v>21</v>
      </c>
      <c r="B48" t="s">
        <v>18</v>
      </c>
      <c r="C48" s="6">
        <v>35</v>
      </c>
      <c r="D48" s="6">
        <v>85</v>
      </c>
      <c r="F48" s="2"/>
      <c r="G48" s="96">
        <v>89</v>
      </c>
      <c r="H48">
        <v>84</v>
      </c>
      <c r="J48" s="30"/>
      <c r="K48">
        <v>84</v>
      </c>
      <c r="L48" s="96">
        <v>89</v>
      </c>
      <c r="M48">
        <v>84</v>
      </c>
      <c r="N48" s="9">
        <v>70</v>
      </c>
      <c r="O48" s="34">
        <v>0.84</v>
      </c>
      <c r="P48" s="7">
        <v>11.200000000000003</v>
      </c>
      <c r="Q48" s="34">
        <v>10</v>
      </c>
      <c r="R48">
        <f t="shared" si="2"/>
        <v>0.84</v>
      </c>
      <c r="S48" s="7">
        <f t="shared" si="3"/>
        <v>11.200000000000003</v>
      </c>
      <c r="T48" s="47">
        <v>10</v>
      </c>
      <c r="U48">
        <f t="shared" si="4"/>
        <v>0.89</v>
      </c>
      <c r="V48" s="7">
        <f t="shared" si="5"/>
        <v>7.6999999999999993</v>
      </c>
      <c r="W48" s="47">
        <v>10</v>
      </c>
    </row>
    <row r="49" spans="1:23">
      <c r="A49">
        <v>22</v>
      </c>
      <c r="B49" t="s">
        <v>19</v>
      </c>
      <c r="C49" s="6">
        <v>133</v>
      </c>
      <c r="D49" s="6">
        <v>420</v>
      </c>
      <c r="E49">
        <v>394</v>
      </c>
      <c r="F49" s="2" t="s">
        <v>35</v>
      </c>
      <c r="G49" s="96">
        <v>65</v>
      </c>
      <c r="H49">
        <v>64</v>
      </c>
      <c r="I49">
        <v>25</v>
      </c>
      <c r="J49" s="30"/>
      <c r="K49">
        <v>25</v>
      </c>
      <c r="L49" s="96">
        <v>65</v>
      </c>
      <c r="M49">
        <v>64</v>
      </c>
      <c r="N49" s="8">
        <v>394</v>
      </c>
      <c r="O49" s="34">
        <v>0.25</v>
      </c>
      <c r="P49" s="7">
        <v>295.5</v>
      </c>
      <c r="Q49" s="34">
        <v>295</v>
      </c>
      <c r="R49">
        <f t="shared" si="2"/>
        <v>0.64</v>
      </c>
      <c r="S49" s="7">
        <f t="shared" si="3"/>
        <v>141.84</v>
      </c>
      <c r="T49" s="47">
        <v>140</v>
      </c>
      <c r="U49">
        <f t="shared" si="4"/>
        <v>0.65</v>
      </c>
      <c r="V49" s="7">
        <f t="shared" si="5"/>
        <v>137.89999999999998</v>
      </c>
      <c r="W49" s="47">
        <v>140</v>
      </c>
    </row>
    <row r="50" spans="1:23">
      <c r="A50">
        <v>23</v>
      </c>
      <c r="B50" t="s">
        <v>20</v>
      </c>
      <c r="C50" s="6">
        <v>19</v>
      </c>
      <c r="D50" s="6">
        <v>90</v>
      </c>
      <c r="F50" s="2"/>
      <c r="G50" s="96">
        <v>75</v>
      </c>
      <c r="H50">
        <v>46</v>
      </c>
      <c r="J50" s="30"/>
      <c r="K50">
        <v>46</v>
      </c>
      <c r="L50" s="96">
        <v>75</v>
      </c>
      <c r="M50">
        <v>46</v>
      </c>
      <c r="N50" s="10">
        <v>60</v>
      </c>
      <c r="O50" s="34">
        <v>0.46</v>
      </c>
      <c r="P50" s="7">
        <v>32.400000000000006</v>
      </c>
      <c r="Q50" s="34">
        <v>30</v>
      </c>
      <c r="R50">
        <f t="shared" si="2"/>
        <v>0.46</v>
      </c>
      <c r="S50" s="7">
        <f t="shared" si="3"/>
        <v>32.400000000000006</v>
      </c>
      <c r="T50" s="47">
        <v>30</v>
      </c>
      <c r="U50">
        <f t="shared" si="4"/>
        <v>0.75</v>
      </c>
      <c r="V50" s="7">
        <f t="shared" si="5"/>
        <v>15</v>
      </c>
      <c r="W50" s="47">
        <v>15</v>
      </c>
    </row>
    <row r="51" spans="1:23">
      <c r="A51">
        <v>24</v>
      </c>
      <c r="B51" t="s">
        <v>21</v>
      </c>
      <c r="C51" s="6">
        <v>19</v>
      </c>
      <c r="D51" s="6">
        <v>90</v>
      </c>
      <c r="F51" s="2"/>
      <c r="G51" s="96">
        <v>50</v>
      </c>
      <c r="H51">
        <v>24</v>
      </c>
      <c r="J51" s="30"/>
      <c r="K51">
        <v>24</v>
      </c>
      <c r="L51" s="96">
        <v>50</v>
      </c>
      <c r="M51">
        <v>24</v>
      </c>
      <c r="N51" s="15">
        <v>20</v>
      </c>
      <c r="O51" s="34">
        <v>0.24</v>
      </c>
      <c r="P51" s="7">
        <v>15.2</v>
      </c>
      <c r="Q51" s="34">
        <v>30</v>
      </c>
      <c r="R51">
        <f t="shared" si="2"/>
        <v>0.24</v>
      </c>
      <c r="S51" s="7">
        <f t="shared" si="3"/>
        <v>15.2</v>
      </c>
      <c r="T51" s="47">
        <v>15</v>
      </c>
      <c r="U51">
        <f t="shared" si="4"/>
        <v>0.5</v>
      </c>
      <c r="V51" s="7">
        <f t="shared" si="5"/>
        <v>10</v>
      </c>
      <c r="W51" s="47">
        <v>10</v>
      </c>
    </row>
    <row r="52" spans="1:23">
      <c r="A52">
        <v>25</v>
      </c>
      <c r="B52" t="s">
        <v>22</v>
      </c>
      <c r="C52" s="6">
        <v>16</v>
      </c>
      <c r="D52" s="6">
        <v>80</v>
      </c>
      <c r="E52">
        <v>31</v>
      </c>
      <c r="F52" s="2" t="s">
        <v>34</v>
      </c>
      <c r="G52" s="96">
        <v>16</v>
      </c>
      <c r="H52">
        <v>12</v>
      </c>
      <c r="I52">
        <v>8</v>
      </c>
      <c r="J52" s="30">
        <v>0.15</v>
      </c>
      <c r="K52">
        <v>8</v>
      </c>
      <c r="L52" s="96">
        <v>16</v>
      </c>
      <c r="M52">
        <v>12</v>
      </c>
      <c r="N52" s="8">
        <v>31</v>
      </c>
      <c r="O52" s="34">
        <v>0.08</v>
      </c>
      <c r="P52" s="7">
        <v>28.52</v>
      </c>
      <c r="Q52" s="34">
        <v>30</v>
      </c>
      <c r="R52">
        <f t="shared" si="2"/>
        <v>0.12</v>
      </c>
      <c r="S52" s="7">
        <f t="shared" si="3"/>
        <v>27.28</v>
      </c>
      <c r="T52" s="47">
        <v>25</v>
      </c>
      <c r="U52">
        <f t="shared" si="4"/>
        <v>0.16</v>
      </c>
      <c r="V52" s="7">
        <f t="shared" si="5"/>
        <v>26.04</v>
      </c>
      <c r="W52" s="47">
        <v>25</v>
      </c>
    </row>
    <row r="53" spans="1:23">
      <c r="A53">
        <v>26</v>
      </c>
      <c r="B53" t="s">
        <v>23</v>
      </c>
      <c r="C53" s="6">
        <v>55</v>
      </c>
      <c r="D53" s="6">
        <v>90</v>
      </c>
      <c r="E53">
        <v>23</v>
      </c>
      <c r="F53" s="2" t="s">
        <v>38</v>
      </c>
      <c r="G53" s="96">
        <v>17</v>
      </c>
      <c r="H53">
        <v>4</v>
      </c>
      <c r="I53">
        <v>6</v>
      </c>
      <c r="J53" s="30">
        <v>0.05</v>
      </c>
      <c r="K53">
        <v>6</v>
      </c>
      <c r="L53" s="96">
        <v>17</v>
      </c>
      <c r="M53">
        <v>4</v>
      </c>
      <c r="N53" s="14">
        <v>75</v>
      </c>
      <c r="O53" s="34">
        <v>0.06</v>
      </c>
      <c r="P53" s="7">
        <v>70.5</v>
      </c>
      <c r="Q53" s="34">
        <v>140</v>
      </c>
      <c r="R53">
        <f t="shared" si="2"/>
        <v>0.04</v>
      </c>
      <c r="S53" s="7">
        <f t="shared" si="3"/>
        <v>72</v>
      </c>
      <c r="T53" s="47">
        <v>70</v>
      </c>
      <c r="U53">
        <f t="shared" si="4"/>
        <v>0.17</v>
      </c>
      <c r="V53" s="7">
        <f t="shared" si="5"/>
        <v>62.25</v>
      </c>
      <c r="W53" s="47">
        <v>60</v>
      </c>
    </row>
    <row r="54" spans="1:23">
      <c r="A54">
        <v>27</v>
      </c>
      <c r="B54" t="s">
        <v>24</v>
      </c>
      <c r="C54" s="6">
        <v>11</v>
      </c>
      <c r="D54" s="6">
        <v>50</v>
      </c>
      <c r="E54">
        <v>23</v>
      </c>
      <c r="F54" s="2" t="s">
        <v>38</v>
      </c>
      <c r="G54" s="96">
        <v>12</v>
      </c>
      <c r="H54">
        <v>7</v>
      </c>
      <c r="I54">
        <v>6</v>
      </c>
      <c r="J54" s="30">
        <v>0.08</v>
      </c>
      <c r="K54">
        <v>6</v>
      </c>
      <c r="L54" s="96">
        <v>12</v>
      </c>
      <c r="M54">
        <v>7</v>
      </c>
      <c r="N54" s="8">
        <v>23</v>
      </c>
      <c r="O54" s="34">
        <v>0.06</v>
      </c>
      <c r="P54" s="7">
        <v>21.619999999999997</v>
      </c>
      <c r="Q54" s="34">
        <v>20</v>
      </c>
      <c r="R54">
        <f t="shared" si="2"/>
        <v>7.0000000000000007E-2</v>
      </c>
      <c r="S54" s="7">
        <f t="shared" si="3"/>
        <v>21.389999999999997</v>
      </c>
      <c r="T54" s="47">
        <v>20</v>
      </c>
      <c r="U54">
        <f t="shared" si="4"/>
        <v>0.12</v>
      </c>
      <c r="V54" s="7">
        <f t="shared" si="5"/>
        <v>20.239999999999998</v>
      </c>
      <c r="W54" s="47">
        <v>20</v>
      </c>
    </row>
    <row r="55" spans="1:23">
      <c r="A55">
        <v>30</v>
      </c>
      <c r="B55" t="s">
        <v>25</v>
      </c>
      <c r="C55" s="6">
        <v>50</v>
      </c>
      <c r="D55" s="6">
        <v>370</v>
      </c>
      <c r="F55" s="2"/>
      <c r="G55" s="96">
        <v>17</v>
      </c>
      <c r="H55">
        <v>12</v>
      </c>
      <c r="J55" s="30"/>
      <c r="K55">
        <v>12</v>
      </c>
      <c r="L55" s="96">
        <v>17</v>
      </c>
      <c r="M55">
        <v>12</v>
      </c>
      <c r="N55" s="9">
        <v>100</v>
      </c>
      <c r="O55" s="34">
        <v>0.12</v>
      </c>
      <c r="P55" s="7">
        <v>88</v>
      </c>
      <c r="Q55" s="34">
        <v>90</v>
      </c>
      <c r="R55">
        <f t="shared" si="2"/>
        <v>0.12</v>
      </c>
      <c r="S55" s="7">
        <f t="shared" si="3"/>
        <v>88</v>
      </c>
      <c r="T55" s="47">
        <v>90</v>
      </c>
      <c r="U55">
        <f t="shared" si="4"/>
        <v>0.17</v>
      </c>
      <c r="V55" s="7">
        <f t="shared" si="5"/>
        <v>83</v>
      </c>
      <c r="W55" s="47">
        <v>85</v>
      </c>
    </row>
    <row r="56" spans="1:23">
      <c r="A56">
        <v>31</v>
      </c>
      <c r="B56" t="s">
        <v>26</v>
      </c>
      <c r="C56" s="6">
        <v>11</v>
      </c>
      <c r="D56" s="6">
        <v>40</v>
      </c>
      <c r="E56">
        <v>22</v>
      </c>
      <c r="F56" s="2" t="s">
        <v>38</v>
      </c>
      <c r="G56" s="96">
        <v>8</v>
      </c>
      <c r="H56">
        <v>6</v>
      </c>
      <c r="I56">
        <v>5</v>
      </c>
      <c r="J56" s="30"/>
      <c r="K56">
        <v>6</v>
      </c>
      <c r="L56" s="96">
        <v>8</v>
      </c>
      <c r="M56">
        <v>6</v>
      </c>
      <c r="N56" s="8">
        <v>22</v>
      </c>
      <c r="O56" s="34">
        <v>0.05</v>
      </c>
      <c r="P56" s="7">
        <v>20.9</v>
      </c>
      <c r="Q56" s="34">
        <v>20</v>
      </c>
      <c r="R56">
        <f t="shared" si="2"/>
        <v>0.06</v>
      </c>
      <c r="S56" s="7">
        <f t="shared" si="3"/>
        <v>20.68</v>
      </c>
      <c r="T56" s="47">
        <v>20</v>
      </c>
      <c r="U56">
        <f t="shared" si="4"/>
        <v>0.08</v>
      </c>
      <c r="V56" s="7">
        <f t="shared" si="5"/>
        <v>20.240000000000002</v>
      </c>
      <c r="W56" s="47">
        <v>20</v>
      </c>
    </row>
    <row r="57" spans="1:23" ht="16" thickBot="1">
      <c r="A57">
        <v>32</v>
      </c>
      <c r="B57" t="s">
        <v>27</v>
      </c>
      <c r="C57" s="6">
        <v>19</v>
      </c>
      <c r="D57" s="6">
        <v>90</v>
      </c>
      <c r="G57" s="96">
        <v>74</v>
      </c>
      <c r="H57">
        <v>46</v>
      </c>
      <c r="I57" s="21"/>
      <c r="J57" s="30"/>
      <c r="K57">
        <v>46</v>
      </c>
      <c r="L57" s="96">
        <v>74</v>
      </c>
      <c r="M57">
        <v>46</v>
      </c>
      <c r="N57" s="10">
        <v>60</v>
      </c>
      <c r="O57" s="35">
        <v>0.46</v>
      </c>
      <c r="P57" s="7">
        <f>N57*(1-O57)</f>
        <v>32.400000000000006</v>
      </c>
      <c r="Q57" s="35">
        <v>30</v>
      </c>
      <c r="R57">
        <f t="shared" si="2"/>
        <v>0.46</v>
      </c>
      <c r="S57" s="7">
        <f t="shared" si="3"/>
        <v>32.400000000000006</v>
      </c>
      <c r="T57" s="98">
        <v>30</v>
      </c>
      <c r="U57">
        <f t="shared" si="4"/>
        <v>0.74</v>
      </c>
      <c r="V57" s="7">
        <f t="shared" si="5"/>
        <v>15.600000000000001</v>
      </c>
      <c r="W57" s="98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9"/>
  <sheetViews>
    <sheetView workbookViewId="0">
      <pane xSplit="4" topLeftCell="DE1" activePane="topRight" state="frozen"/>
      <selection pane="topRight" activeCell="DL4" sqref="DL4:DL29"/>
    </sheetView>
  </sheetViews>
  <sheetFormatPr baseColWidth="10" defaultRowHeight="15" x14ac:dyDescent="0"/>
  <cols>
    <col min="2" max="2" width="24.1640625" customWidth="1"/>
    <col min="105" max="105" width="13" bestFit="1" customWidth="1"/>
  </cols>
  <sheetData>
    <row r="1" spans="1:123" ht="16">
      <c r="A1" s="36" t="s">
        <v>102</v>
      </c>
      <c r="B1" t="s">
        <v>103</v>
      </c>
      <c r="F1" t="s">
        <v>197</v>
      </c>
      <c r="G1" t="s">
        <v>198</v>
      </c>
      <c r="H1" t="s">
        <v>199</v>
      </c>
      <c r="I1" t="s">
        <v>200</v>
      </c>
      <c r="J1" t="s">
        <v>197</v>
      </c>
      <c r="K1" t="s">
        <v>198</v>
      </c>
      <c r="L1" t="s">
        <v>199</v>
      </c>
      <c r="M1" t="s">
        <v>200</v>
      </c>
      <c r="N1" t="s">
        <v>211</v>
      </c>
      <c r="O1" t="s">
        <v>212</v>
      </c>
      <c r="P1" t="s">
        <v>212</v>
      </c>
      <c r="Q1" t="s">
        <v>220</v>
      </c>
      <c r="R1" t="s">
        <v>223</v>
      </c>
      <c r="S1" t="s">
        <v>225</v>
      </c>
      <c r="T1" t="s">
        <v>225</v>
      </c>
      <c r="U1" t="s">
        <v>225</v>
      </c>
      <c r="V1" t="s">
        <v>229</v>
      </c>
      <c r="Z1" t="s">
        <v>233</v>
      </c>
      <c r="AC1" t="s">
        <v>320</v>
      </c>
      <c r="AJ1" t="s">
        <v>347</v>
      </c>
      <c r="AM1" t="s">
        <v>284</v>
      </c>
      <c r="AO1" t="s">
        <v>285</v>
      </c>
      <c r="AQ1" t="s">
        <v>347</v>
      </c>
      <c r="BG1" t="s">
        <v>380</v>
      </c>
      <c r="BK1" t="s">
        <v>385</v>
      </c>
      <c r="BO1" t="s">
        <v>386</v>
      </c>
      <c r="BS1" t="s">
        <v>388</v>
      </c>
      <c r="BV1" t="s">
        <v>389</v>
      </c>
      <c r="BZ1" t="s">
        <v>390</v>
      </c>
      <c r="CG1" t="s">
        <v>396</v>
      </c>
      <c r="CI1" t="s">
        <v>398</v>
      </c>
      <c r="CK1" t="s">
        <v>399</v>
      </c>
      <c r="CM1" s="112" t="s">
        <v>401</v>
      </c>
      <c r="CO1" t="s">
        <v>402</v>
      </c>
      <c r="CQ1" t="s">
        <v>404</v>
      </c>
      <c r="CS1" t="s">
        <v>410</v>
      </c>
      <c r="CU1" t="s">
        <v>411</v>
      </c>
      <c r="CY1" t="s">
        <v>413</v>
      </c>
    </row>
    <row r="2" spans="1:123" ht="16">
      <c r="A2" s="36"/>
      <c r="B2" t="s">
        <v>104</v>
      </c>
      <c r="C2" t="s">
        <v>105</v>
      </c>
      <c r="D2" t="s">
        <v>185</v>
      </c>
      <c r="E2" t="s">
        <v>175</v>
      </c>
      <c r="F2" t="s">
        <v>193</v>
      </c>
      <c r="G2" t="s">
        <v>194</v>
      </c>
      <c r="H2" t="s">
        <v>195</v>
      </c>
      <c r="I2" t="s">
        <v>196</v>
      </c>
      <c r="J2" s="112" t="s">
        <v>214</v>
      </c>
      <c r="K2" s="112" t="s">
        <v>215</v>
      </c>
      <c r="L2" s="112" t="s">
        <v>216</v>
      </c>
      <c r="M2" s="112" t="s">
        <v>217</v>
      </c>
      <c r="N2" t="s">
        <v>218</v>
      </c>
      <c r="O2" t="s">
        <v>111</v>
      </c>
      <c r="P2" s="112" t="s">
        <v>219</v>
      </c>
      <c r="Q2" t="s">
        <v>111</v>
      </c>
      <c r="R2" s="112" t="s">
        <v>224</v>
      </c>
      <c r="S2" t="s">
        <v>111</v>
      </c>
      <c r="T2" s="112" t="s">
        <v>227</v>
      </c>
      <c r="U2" s="112" t="s">
        <v>228</v>
      </c>
      <c r="V2" t="s">
        <v>111</v>
      </c>
      <c r="X2" t="s">
        <v>231</v>
      </c>
      <c r="Y2" t="s">
        <v>232</v>
      </c>
      <c r="Z2" t="s">
        <v>111</v>
      </c>
      <c r="AA2" t="s">
        <v>286</v>
      </c>
      <c r="AB2" t="s">
        <v>287</v>
      </c>
      <c r="AC2" t="s">
        <v>111</v>
      </c>
      <c r="AD2" t="s">
        <v>111</v>
      </c>
      <c r="AE2" t="s">
        <v>111</v>
      </c>
      <c r="AF2" t="s">
        <v>322</v>
      </c>
      <c r="AG2" t="s">
        <v>215</v>
      </c>
      <c r="AH2" t="s">
        <v>216</v>
      </c>
      <c r="AI2" t="s">
        <v>344</v>
      </c>
      <c r="AJ2" t="s">
        <v>111</v>
      </c>
      <c r="AK2" t="s">
        <v>232</v>
      </c>
      <c r="AL2" t="s">
        <v>240</v>
      </c>
      <c r="AM2" t="s">
        <v>227</v>
      </c>
      <c r="AO2" t="s">
        <v>228</v>
      </c>
      <c r="AQ2" t="s">
        <v>111</v>
      </c>
      <c r="AT2" t="s">
        <v>374</v>
      </c>
      <c r="AU2" t="s">
        <v>375</v>
      </c>
      <c r="AV2" t="s">
        <v>376</v>
      </c>
      <c r="AW2" t="s">
        <v>111</v>
      </c>
      <c r="AY2" t="s">
        <v>111</v>
      </c>
      <c r="BA2" t="s">
        <v>379</v>
      </c>
      <c r="BG2" t="s">
        <v>111</v>
      </c>
      <c r="BH2" t="s">
        <v>382</v>
      </c>
      <c r="BI2" t="s">
        <v>383</v>
      </c>
      <c r="BJ2" t="s">
        <v>384</v>
      </c>
      <c r="BK2" t="s">
        <v>111</v>
      </c>
      <c r="BO2" t="s">
        <v>111</v>
      </c>
      <c r="BS2" t="s">
        <v>111</v>
      </c>
      <c r="BV2" t="s">
        <v>111</v>
      </c>
      <c r="BZ2" t="s">
        <v>111</v>
      </c>
      <c r="CG2" t="s">
        <v>111</v>
      </c>
      <c r="CH2" t="s">
        <v>397</v>
      </c>
      <c r="CI2" t="s">
        <v>111</v>
      </c>
      <c r="CK2" t="s">
        <v>111</v>
      </c>
      <c r="CM2" t="s">
        <v>111</v>
      </c>
      <c r="CO2" t="s">
        <v>111</v>
      </c>
      <c r="CQ2" t="s">
        <v>111</v>
      </c>
      <c r="CS2" t="s">
        <v>111</v>
      </c>
      <c r="CU2" t="s">
        <v>111</v>
      </c>
      <c r="DA2" t="s">
        <v>414</v>
      </c>
      <c r="DB2" t="s">
        <v>415</v>
      </c>
      <c r="DC2" t="s">
        <v>415</v>
      </c>
      <c r="DD2" t="s">
        <v>415</v>
      </c>
      <c r="DE2" t="s">
        <v>416</v>
      </c>
      <c r="DF2" t="s">
        <v>416</v>
      </c>
      <c r="DG2" t="s">
        <v>418</v>
      </c>
      <c r="DJ2" t="s">
        <v>419</v>
      </c>
    </row>
    <row r="3" spans="1:123" ht="16">
      <c r="A3" s="36"/>
      <c r="F3" t="s">
        <v>269</v>
      </c>
      <c r="G3" t="s">
        <v>270</v>
      </c>
      <c r="H3" t="s">
        <v>271</v>
      </c>
      <c r="I3" t="s">
        <v>272</v>
      </c>
      <c r="J3" t="s">
        <v>274</v>
      </c>
      <c r="K3" t="s">
        <v>275</v>
      </c>
      <c r="L3" t="s">
        <v>276</v>
      </c>
      <c r="M3" t="s">
        <v>277</v>
      </c>
      <c r="N3" t="s">
        <v>273</v>
      </c>
      <c r="P3" s="115" t="s">
        <v>280</v>
      </c>
      <c r="R3" s="115" t="s">
        <v>281</v>
      </c>
      <c r="S3" s="115"/>
      <c r="T3" s="115" t="s">
        <v>282</v>
      </c>
      <c r="U3" s="115" t="s">
        <v>283</v>
      </c>
      <c r="V3" s="115"/>
      <c r="X3" t="s">
        <v>278</v>
      </c>
      <c r="Y3" t="s">
        <v>279</v>
      </c>
      <c r="AA3" t="s">
        <v>284</v>
      </c>
      <c r="AB3" t="s">
        <v>285</v>
      </c>
      <c r="AF3" t="s">
        <v>321</v>
      </c>
      <c r="AG3" t="s">
        <v>328</v>
      </c>
      <c r="AH3" t="s">
        <v>329</v>
      </c>
      <c r="AI3" t="s">
        <v>330</v>
      </c>
      <c r="AK3" t="s">
        <v>348</v>
      </c>
      <c r="AL3" t="s">
        <v>349</v>
      </c>
      <c r="AM3" t="s">
        <v>343</v>
      </c>
      <c r="AN3" t="s">
        <v>284</v>
      </c>
      <c r="AO3" t="s">
        <v>360</v>
      </c>
      <c r="AQ3" t="s">
        <v>347</v>
      </c>
      <c r="AR3" t="s">
        <v>232</v>
      </c>
      <c r="AS3" t="s">
        <v>240</v>
      </c>
      <c r="AT3" t="s">
        <v>245</v>
      </c>
      <c r="AU3" t="s">
        <v>246</v>
      </c>
      <c r="AV3" t="s">
        <v>247</v>
      </c>
      <c r="AW3" t="s">
        <v>369</v>
      </c>
      <c r="AX3" t="s">
        <v>248</v>
      </c>
      <c r="AY3" t="s">
        <v>377</v>
      </c>
      <c r="AZ3" t="s">
        <v>254</v>
      </c>
      <c r="BA3" t="s">
        <v>378</v>
      </c>
      <c r="BB3" t="s">
        <v>232</v>
      </c>
      <c r="BC3" t="s">
        <v>240</v>
      </c>
      <c r="BD3" t="s">
        <v>245</v>
      </c>
      <c r="BE3" t="s">
        <v>246</v>
      </c>
      <c r="BF3" t="s">
        <v>247</v>
      </c>
      <c r="BG3" t="s">
        <v>381</v>
      </c>
      <c r="BH3" t="s">
        <v>255</v>
      </c>
      <c r="BI3" t="s">
        <v>256</v>
      </c>
      <c r="BJ3" t="s">
        <v>257</v>
      </c>
      <c r="BL3" t="s">
        <v>258</v>
      </c>
      <c r="BM3" t="s">
        <v>286</v>
      </c>
      <c r="BN3" t="s">
        <v>287</v>
      </c>
      <c r="BP3" t="s">
        <v>299</v>
      </c>
      <c r="BQ3" t="s">
        <v>300</v>
      </c>
      <c r="BR3" t="s">
        <v>387</v>
      </c>
      <c r="BT3" t="s">
        <v>311</v>
      </c>
      <c r="BU3" t="s">
        <v>312</v>
      </c>
      <c r="BW3" t="s">
        <v>313</v>
      </c>
      <c r="BX3" t="s">
        <v>314</v>
      </c>
      <c r="BY3" t="s">
        <v>317</v>
      </c>
      <c r="CA3" t="s">
        <v>318</v>
      </c>
      <c r="CB3" t="s">
        <v>391</v>
      </c>
      <c r="CC3" t="s">
        <v>392</v>
      </c>
      <c r="CD3" t="s">
        <v>393</v>
      </c>
      <c r="CE3" t="s">
        <v>394</v>
      </c>
      <c r="CF3" t="s">
        <v>395</v>
      </c>
      <c r="CH3" t="s">
        <v>322</v>
      </c>
      <c r="CJ3" t="s">
        <v>400</v>
      </c>
      <c r="CL3" t="s">
        <v>400</v>
      </c>
      <c r="CO3" t="s">
        <v>403</v>
      </c>
      <c r="CP3" t="s">
        <v>400</v>
      </c>
      <c r="CQ3" t="s">
        <v>403</v>
      </c>
      <c r="CR3" t="s">
        <v>400</v>
      </c>
      <c r="CS3" t="s">
        <v>403</v>
      </c>
      <c r="CT3" t="s">
        <v>400</v>
      </c>
      <c r="CU3" t="s">
        <v>412</v>
      </c>
      <c r="CV3" t="s">
        <v>400</v>
      </c>
      <c r="CW3" t="s">
        <v>400</v>
      </c>
      <c r="CX3" t="s">
        <v>400</v>
      </c>
      <c r="CY3" t="s">
        <v>111</v>
      </c>
      <c r="DA3" t="s">
        <v>322</v>
      </c>
      <c r="DB3" t="s">
        <v>218</v>
      </c>
      <c r="DC3" t="s">
        <v>219</v>
      </c>
      <c r="DD3" t="s">
        <v>224</v>
      </c>
      <c r="DE3" t="s">
        <v>417</v>
      </c>
      <c r="DF3" t="s">
        <v>231</v>
      </c>
      <c r="DG3" t="s">
        <v>111</v>
      </c>
      <c r="DH3" t="s">
        <v>232</v>
      </c>
      <c r="DI3" t="s">
        <v>240</v>
      </c>
      <c r="DK3" t="s">
        <v>400</v>
      </c>
      <c r="DL3" t="s">
        <v>422</v>
      </c>
      <c r="DO3" t="s">
        <v>104</v>
      </c>
      <c r="DP3" t="s">
        <v>105</v>
      </c>
      <c r="DQ3" t="s">
        <v>420</v>
      </c>
      <c r="DR3" t="s">
        <v>421</v>
      </c>
      <c r="DS3" t="s">
        <v>400</v>
      </c>
    </row>
    <row r="4" spans="1:123" ht="16">
      <c r="A4" s="132">
        <v>1</v>
      </c>
      <c r="B4" s="6" t="s">
        <v>106</v>
      </c>
      <c r="C4" s="6">
        <v>16</v>
      </c>
      <c r="D4" s="32">
        <v>500</v>
      </c>
      <c r="E4" s="6" t="s">
        <v>176</v>
      </c>
      <c r="F4">
        <v>95</v>
      </c>
      <c r="G4">
        <v>107</v>
      </c>
      <c r="H4">
        <v>93</v>
      </c>
      <c r="I4">
        <v>88</v>
      </c>
      <c r="J4">
        <v>102</v>
      </c>
      <c r="K4">
        <v>104</v>
      </c>
      <c r="L4">
        <v>92</v>
      </c>
      <c r="M4">
        <v>85</v>
      </c>
      <c r="N4">
        <v>91</v>
      </c>
      <c r="O4" s="68" t="s">
        <v>163</v>
      </c>
      <c r="P4" s="3">
        <v>66</v>
      </c>
      <c r="Q4" s="68" t="s">
        <v>163</v>
      </c>
      <c r="R4">
        <v>55</v>
      </c>
      <c r="S4">
        <v>9999</v>
      </c>
      <c r="T4" s="3">
        <v>101</v>
      </c>
      <c r="U4" s="3">
        <v>89</v>
      </c>
      <c r="V4">
        <v>9999</v>
      </c>
      <c r="X4" s="3">
        <v>91</v>
      </c>
      <c r="Y4" s="3">
        <v>87</v>
      </c>
      <c r="Z4" s="68" t="s">
        <v>163</v>
      </c>
      <c r="AA4">
        <v>89</v>
      </c>
      <c r="AB4">
        <v>91</v>
      </c>
      <c r="AF4">
        <v>61</v>
      </c>
      <c r="AG4" s="3">
        <v>47</v>
      </c>
      <c r="AH4" s="3">
        <v>87</v>
      </c>
      <c r="AI4" s="3">
        <v>82</v>
      </c>
      <c r="AK4">
        <v>91</v>
      </c>
      <c r="AL4">
        <v>86</v>
      </c>
      <c r="AM4">
        <v>95</v>
      </c>
      <c r="AN4">
        <v>89</v>
      </c>
      <c r="AQ4">
        <v>9999</v>
      </c>
      <c r="AR4">
        <v>92</v>
      </c>
      <c r="AS4">
        <v>86</v>
      </c>
      <c r="AT4">
        <v>73</v>
      </c>
      <c r="AU4">
        <v>73</v>
      </c>
      <c r="AV4">
        <v>68</v>
      </c>
      <c r="AX4">
        <v>134</v>
      </c>
      <c r="AZ4">
        <v>98</v>
      </c>
      <c r="BA4">
        <v>9999</v>
      </c>
      <c r="BB4">
        <v>98</v>
      </c>
      <c r="BC4">
        <v>92</v>
      </c>
      <c r="BD4">
        <v>88</v>
      </c>
      <c r="BE4">
        <v>91</v>
      </c>
      <c r="BF4">
        <v>82</v>
      </c>
      <c r="BG4" s="68" t="s">
        <v>163</v>
      </c>
      <c r="BH4" s="3">
        <v>96</v>
      </c>
      <c r="BI4" s="3">
        <v>89</v>
      </c>
      <c r="BJ4" s="3">
        <v>94</v>
      </c>
      <c r="BK4" s="68" t="s">
        <v>163</v>
      </c>
      <c r="BL4">
        <v>109</v>
      </c>
      <c r="BM4">
        <v>97</v>
      </c>
      <c r="BN4">
        <v>97</v>
      </c>
      <c r="BP4">
        <v>97</v>
      </c>
      <c r="BQ4">
        <v>104</v>
      </c>
      <c r="BR4">
        <v>95</v>
      </c>
      <c r="BT4">
        <v>96</v>
      </c>
      <c r="BU4">
        <v>90</v>
      </c>
      <c r="BW4">
        <v>104</v>
      </c>
      <c r="BX4">
        <v>86</v>
      </c>
      <c r="BY4">
        <v>102</v>
      </c>
      <c r="CA4">
        <v>86</v>
      </c>
      <c r="CB4">
        <v>83</v>
      </c>
      <c r="CC4">
        <v>96</v>
      </c>
      <c r="CD4">
        <v>103</v>
      </c>
      <c r="CE4">
        <v>97</v>
      </c>
      <c r="CF4">
        <v>97</v>
      </c>
      <c r="CH4" s="3">
        <v>86</v>
      </c>
      <c r="CJ4">
        <v>83</v>
      </c>
      <c r="CK4" s="68">
        <v>9999</v>
      </c>
      <c r="CL4" s="3">
        <v>90</v>
      </c>
      <c r="CM4" s="68">
        <v>9999</v>
      </c>
      <c r="CO4">
        <v>9999</v>
      </c>
      <c r="CP4">
        <v>74</v>
      </c>
      <c r="CR4">
        <v>83</v>
      </c>
      <c r="CT4">
        <v>74</v>
      </c>
      <c r="CU4" s="96">
        <v>9999</v>
      </c>
      <c r="CV4" s="109">
        <v>66</v>
      </c>
      <c r="CW4">
        <v>73</v>
      </c>
      <c r="CX4">
        <v>91</v>
      </c>
      <c r="DA4">
        <v>107</v>
      </c>
      <c r="DB4">
        <v>92</v>
      </c>
      <c r="DC4">
        <v>91</v>
      </c>
      <c r="DD4">
        <v>100</v>
      </c>
      <c r="DE4">
        <v>96</v>
      </c>
      <c r="DF4">
        <v>97</v>
      </c>
      <c r="DG4">
        <v>1000</v>
      </c>
      <c r="DH4" s="109">
        <v>75</v>
      </c>
      <c r="DI4" s="109">
        <v>69</v>
      </c>
      <c r="DK4">
        <v>61</v>
      </c>
      <c r="DL4">
        <v>75</v>
      </c>
      <c r="DN4">
        <v>1</v>
      </c>
      <c r="DO4" t="s">
        <v>106</v>
      </c>
      <c r="DP4">
        <v>16</v>
      </c>
      <c r="DQ4">
        <v>1241</v>
      </c>
      <c r="DR4">
        <v>80</v>
      </c>
      <c r="DS4">
        <v>75</v>
      </c>
    </row>
    <row r="5" spans="1:123" ht="17" thickBot="1">
      <c r="A5" s="38">
        <v>2</v>
      </c>
      <c r="B5" s="6" t="s">
        <v>2</v>
      </c>
      <c r="C5" s="6">
        <v>18</v>
      </c>
      <c r="D5" s="37">
        <v>75</v>
      </c>
      <c r="E5" s="6" t="s">
        <v>176</v>
      </c>
      <c r="F5">
        <v>41</v>
      </c>
      <c r="G5">
        <v>33</v>
      </c>
      <c r="H5">
        <v>32</v>
      </c>
      <c r="I5">
        <v>25</v>
      </c>
      <c r="J5">
        <v>28</v>
      </c>
      <c r="K5">
        <v>34</v>
      </c>
      <c r="L5">
        <v>28</v>
      </c>
      <c r="M5">
        <v>29</v>
      </c>
      <c r="N5">
        <v>28</v>
      </c>
      <c r="O5">
        <v>200</v>
      </c>
      <c r="P5" s="40">
        <v>31</v>
      </c>
      <c r="Q5">
        <v>1000</v>
      </c>
      <c r="R5" s="78">
        <v>70</v>
      </c>
      <c r="S5">
        <v>1000</v>
      </c>
      <c r="T5" s="53">
        <v>103</v>
      </c>
      <c r="U5" s="53">
        <v>72</v>
      </c>
      <c r="V5">
        <v>1000</v>
      </c>
      <c r="X5">
        <v>88</v>
      </c>
      <c r="Y5">
        <v>108</v>
      </c>
      <c r="Z5" s="68" t="s">
        <v>163</v>
      </c>
      <c r="AA5" s="53">
        <v>110</v>
      </c>
      <c r="AB5" s="53">
        <v>80</v>
      </c>
      <c r="AF5">
        <v>91</v>
      </c>
      <c r="AG5" s="109">
        <v>24</v>
      </c>
      <c r="AH5" s="109">
        <v>44</v>
      </c>
      <c r="AI5" s="109">
        <v>99</v>
      </c>
      <c r="AK5">
        <v>129</v>
      </c>
      <c r="AL5">
        <v>30</v>
      </c>
      <c r="AM5">
        <v>95</v>
      </c>
      <c r="AN5" s="53">
        <v>110</v>
      </c>
      <c r="AQ5">
        <v>1000</v>
      </c>
      <c r="AR5">
        <v>126</v>
      </c>
      <c r="AS5">
        <v>30</v>
      </c>
      <c r="AT5" s="109">
        <v>68</v>
      </c>
      <c r="AU5">
        <v>59</v>
      </c>
      <c r="AV5">
        <v>56</v>
      </c>
      <c r="AW5">
        <v>2000</v>
      </c>
      <c r="AX5">
        <v>164</v>
      </c>
      <c r="AY5">
        <v>1100</v>
      </c>
      <c r="AZ5">
        <v>136</v>
      </c>
      <c r="BA5">
        <v>1000</v>
      </c>
      <c r="BB5">
        <v>155</v>
      </c>
      <c r="BC5">
        <v>103</v>
      </c>
      <c r="BD5">
        <v>94</v>
      </c>
      <c r="BE5">
        <v>124</v>
      </c>
      <c r="BF5">
        <v>132</v>
      </c>
      <c r="BG5">
        <v>700</v>
      </c>
      <c r="BH5">
        <v>128</v>
      </c>
      <c r="BI5">
        <v>108</v>
      </c>
      <c r="BJ5">
        <v>105</v>
      </c>
      <c r="BK5">
        <v>200</v>
      </c>
      <c r="BL5" s="109">
        <v>40</v>
      </c>
      <c r="BM5" s="109">
        <v>81</v>
      </c>
      <c r="BN5" s="109">
        <v>54</v>
      </c>
      <c r="BP5">
        <v>51</v>
      </c>
      <c r="BQ5">
        <v>38</v>
      </c>
      <c r="BR5">
        <v>63</v>
      </c>
      <c r="BS5">
        <v>350</v>
      </c>
      <c r="BT5">
        <v>40</v>
      </c>
      <c r="BU5">
        <v>53</v>
      </c>
      <c r="BV5">
        <v>800</v>
      </c>
      <c r="BW5">
        <v>125</v>
      </c>
      <c r="BX5">
        <v>100</v>
      </c>
      <c r="BY5">
        <v>78</v>
      </c>
      <c r="BZ5">
        <v>600</v>
      </c>
      <c r="CA5">
        <v>92</v>
      </c>
      <c r="CB5">
        <v>70</v>
      </c>
      <c r="CC5">
        <v>85</v>
      </c>
      <c r="CD5">
        <v>76</v>
      </c>
      <c r="CE5">
        <v>99</v>
      </c>
      <c r="CF5">
        <v>108</v>
      </c>
      <c r="CH5">
        <v>125</v>
      </c>
      <c r="CJ5">
        <v>64</v>
      </c>
      <c r="CK5">
        <v>200</v>
      </c>
      <c r="CL5" s="81">
        <v>154</v>
      </c>
      <c r="CM5">
        <v>90</v>
      </c>
      <c r="CO5">
        <v>600</v>
      </c>
      <c r="CP5">
        <v>68</v>
      </c>
      <c r="CQ5">
        <v>700</v>
      </c>
      <c r="CR5">
        <v>84</v>
      </c>
      <c r="CS5">
        <v>650</v>
      </c>
      <c r="CT5">
        <v>77</v>
      </c>
      <c r="CU5" s="96">
        <v>90</v>
      </c>
      <c r="CV5">
        <v>43</v>
      </c>
      <c r="CW5">
        <v>35</v>
      </c>
      <c r="CX5">
        <v>40</v>
      </c>
      <c r="CY5">
        <v>600</v>
      </c>
      <c r="DA5">
        <v>189</v>
      </c>
      <c r="DB5">
        <v>35</v>
      </c>
      <c r="DC5">
        <v>29</v>
      </c>
      <c r="DD5">
        <v>36</v>
      </c>
      <c r="DE5">
        <v>185</v>
      </c>
      <c r="DF5">
        <v>260</v>
      </c>
      <c r="DG5">
        <v>350</v>
      </c>
      <c r="DH5">
        <v>53</v>
      </c>
      <c r="DI5">
        <v>66</v>
      </c>
      <c r="DJ5">
        <v>700</v>
      </c>
      <c r="DK5">
        <v>56</v>
      </c>
      <c r="DL5">
        <v>151</v>
      </c>
      <c r="DN5">
        <v>2</v>
      </c>
      <c r="DO5" t="s">
        <v>2</v>
      </c>
      <c r="DP5">
        <v>18</v>
      </c>
      <c r="DQ5">
        <v>205</v>
      </c>
      <c r="DR5">
        <v>580</v>
      </c>
      <c r="DS5">
        <v>151</v>
      </c>
    </row>
    <row r="6" spans="1:123" s="60" customFormat="1" ht="17" thickBot="1">
      <c r="A6" s="57">
        <v>3</v>
      </c>
      <c r="B6" s="76" t="s">
        <v>3</v>
      </c>
      <c r="C6" s="58">
        <v>8459</v>
      </c>
      <c r="D6" s="59">
        <v>60</v>
      </c>
      <c r="E6" s="58" t="s">
        <v>177</v>
      </c>
      <c r="F6" s="63">
        <v>66</v>
      </c>
      <c r="G6" s="63">
        <v>65</v>
      </c>
      <c r="H6" s="63">
        <v>59</v>
      </c>
      <c r="I6" s="63">
        <v>56</v>
      </c>
      <c r="J6" s="71">
        <v>65</v>
      </c>
      <c r="K6" s="71">
        <v>64</v>
      </c>
      <c r="L6" s="71">
        <v>58</v>
      </c>
      <c r="M6" s="71">
        <v>57</v>
      </c>
      <c r="N6" s="71">
        <v>65</v>
      </c>
      <c r="O6" s="70" t="s">
        <v>163</v>
      </c>
      <c r="P6" s="75">
        <v>53</v>
      </c>
      <c r="Q6" s="70" t="s">
        <v>163</v>
      </c>
      <c r="R6" s="77">
        <v>50</v>
      </c>
      <c r="S6" s="60">
        <v>80</v>
      </c>
      <c r="T6" s="84">
        <v>57</v>
      </c>
      <c r="U6" s="84">
        <v>58</v>
      </c>
      <c r="V6" s="60">
        <v>80</v>
      </c>
      <c r="X6" s="94">
        <v>59</v>
      </c>
      <c r="Y6" s="94">
        <v>59</v>
      </c>
      <c r="Z6" s="68" t="s">
        <v>163</v>
      </c>
      <c r="AA6" s="94">
        <v>59</v>
      </c>
      <c r="AB6" s="94">
        <v>64</v>
      </c>
      <c r="AF6" s="94">
        <v>55</v>
      </c>
      <c r="AG6" s="60">
        <v>32</v>
      </c>
      <c r="AH6" s="94">
        <v>61</v>
      </c>
      <c r="AI6" s="94">
        <v>62</v>
      </c>
      <c r="AK6" s="94">
        <v>61</v>
      </c>
      <c r="AL6" s="60">
        <v>43</v>
      </c>
      <c r="AM6" s="94">
        <v>60</v>
      </c>
      <c r="AN6" s="94">
        <v>59</v>
      </c>
      <c r="AQ6" s="60">
        <v>80</v>
      </c>
      <c r="AR6" s="60">
        <v>60</v>
      </c>
      <c r="AS6" s="60">
        <v>43</v>
      </c>
      <c r="AT6" s="60">
        <v>42</v>
      </c>
      <c r="AU6" s="60">
        <v>41</v>
      </c>
      <c r="AV6" s="60">
        <v>40</v>
      </c>
      <c r="AW6" s="60">
        <v>200</v>
      </c>
      <c r="AX6" s="60">
        <v>98</v>
      </c>
      <c r="AY6" s="60">
        <v>150</v>
      </c>
      <c r="AZ6" s="60">
        <v>93</v>
      </c>
      <c r="BA6" s="60">
        <v>80</v>
      </c>
      <c r="BB6" s="106">
        <v>63</v>
      </c>
      <c r="BC6" s="106">
        <v>64</v>
      </c>
      <c r="BD6" s="106">
        <v>67</v>
      </c>
      <c r="BE6" s="106">
        <v>65</v>
      </c>
      <c r="BF6" s="106">
        <v>64</v>
      </c>
      <c r="BG6" s="70">
        <v>75</v>
      </c>
      <c r="BH6" s="94">
        <v>61</v>
      </c>
      <c r="BI6" s="94">
        <v>61</v>
      </c>
      <c r="BJ6" s="94">
        <v>61</v>
      </c>
      <c r="BK6" s="68" t="s">
        <v>163</v>
      </c>
      <c r="BL6" s="94">
        <v>65</v>
      </c>
      <c r="BM6" s="94">
        <v>63</v>
      </c>
      <c r="BN6" s="94">
        <v>64</v>
      </c>
      <c r="BP6" s="94">
        <v>66</v>
      </c>
      <c r="BQ6" s="94">
        <v>61</v>
      </c>
      <c r="BR6" s="94">
        <v>62</v>
      </c>
      <c r="BT6" s="60">
        <v>63</v>
      </c>
      <c r="BU6" s="60">
        <v>65</v>
      </c>
      <c r="BW6" s="60">
        <v>64</v>
      </c>
      <c r="BX6" s="60">
        <v>64</v>
      </c>
      <c r="BY6" s="60">
        <v>61</v>
      </c>
      <c r="CA6" s="60">
        <v>66</v>
      </c>
      <c r="CB6" s="60">
        <v>58</v>
      </c>
      <c r="CC6" s="60">
        <v>63</v>
      </c>
      <c r="CD6" s="94">
        <v>67</v>
      </c>
      <c r="CE6" s="94">
        <v>67</v>
      </c>
      <c r="CF6" s="94">
        <v>67</v>
      </c>
      <c r="CG6" s="60">
        <v>65</v>
      </c>
      <c r="CH6" s="106">
        <v>60</v>
      </c>
      <c r="CJ6" s="60">
        <v>61</v>
      </c>
      <c r="CK6" s="60">
        <v>65</v>
      </c>
      <c r="CL6" s="94">
        <v>57</v>
      </c>
      <c r="CM6" s="60">
        <v>65</v>
      </c>
      <c r="CO6" s="60">
        <v>65</v>
      </c>
      <c r="CP6" s="94">
        <v>55</v>
      </c>
      <c r="CR6" s="94">
        <v>56</v>
      </c>
      <c r="CT6" s="60">
        <v>52</v>
      </c>
      <c r="CU6" s="103">
        <v>65</v>
      </c>
      <c r="CV6" s="60">
        <v>54</v>
      </c>
      <c r="CW6" s="60">
        <v>57</v>
      </c>
      <c r="CX6" s="60">
        <v>58</v>
      </c>
      <c r="CY6" s="60">
        <v>70</v>
      </c>
      <c r="DA6" s="94">
        <v>59</v>
      </c>
      <c r="DB6" s="94">
        <v>58</v>
      </c>
      <c r="DC6" s="94">
        <v>58</v>
      </c>
      <c r="DD6" s="94">
        <v>57</v>
      </c>
      <c r="DE6" s="94">
        <v>62</v>
      </c>
      <c r="DF6" s="94">
        <v>65</v>
      </c>
      <c r="DG6" s="60">
        <v>65</v>
      </c>
      <c r="DH6" s="106">
        <v>55</v>
      </c>
      <c r="DI6" s="106">
        <v>57</v>
      </c>
      <c r="DK6" s="60">
        <v>55</v>
      </c>
      <c r="DL6" s="60">
        <v>56</v>
      </c>
      <c r="DN6" s="60">
        <v>3</v>
      </c>
      <c r="DO6" s="60" t="s">
        <v>3</v>
      </c>
      <c r="DP6" s="60">
        <v>8459</v>
      </c>
      <c r="DQ6" s="60">
        <v>58</v>
      </c>
      <c r="DR6" s="60">
        <v>1691</v>
      </c>
      <c r="DS6" s="60">
        <v>56</v>
      </c>
    </row>
    <row r="7" spans="1:123" s="21" customFormat="1" ht="16">
      <c r="A7" s="62">
        <v>4</v>
      </c>
      <c r="B7" s="32" t="s">
        <v>4</v>
      </c>
      <c r="C7" s="32">
        <v>305</v>
      </c>
      <c r="D7" s="37">
        <v>70</v>
      </c>
      <c r="E7" s="32" t="s">
        <v>177</v>
      </c>
      <c r="F7" s="21">
        <v>87</v>
      </c>
      <c r="G7" s="21">
        <v>89</v>
      </c>
      <c r="H7" s="21">
        <v>84</v>
      </c>
      <c r="I7" s="21">
        <v>76</v>
      </c>
      <c r="J7" s="21">
        <v>89</v>
      </c>
      <c r="K7" s="21">
        <v>89</v>
      </c>
      <c r="L7" s="21">
        <v>78</v>
      </c>
      <c r="M7" s="21">
        <v>84</v>
      </c>
      <c r="N7" s="21">
        <v>88</v>
      </c>
      <c r="O7" s="21">
        <v>50</v>
      </c>
      <c r="P7" s="73">
        <v>67</v>
      </c>
      <c r="Q7" s="21">
        <v>50</v>
      </c>
      <c r="R7" s="79">
        <v>65</v>
      </c>
      <c r="S7" s="32">
        <v>70</v>
      </c>
      <c r="T7" s="91">
        <v>82</v>
      </c>
      <c r="U7" s="91">
        <v>82</v>
      </c>
      <c r="V7" s="32">
        <v>60</v>
      </c>
      <c r="X7" s="95">
        <v>75</v>
      </c>
      <c r="Y7" s="95">
        <v>75</v>
      </c>
      <c r="Z7" s="68" t="s">
        <v>163</v>
      </c>
      <c r="AA7" s="95">
        <v>73</v>
      </c>
      <c r="AB7" s="95">
        <v>81</v>
      </c>
      <c r="AF7" s="95">
        <v>70</v>
      </c>
      <c r="AG7" s="21">
        <v>41</v>
      </c>
      <c r="AH7" s="105">
        <v>77</v>
      </c>
      <c r="AI7" s="109">
        <v>74</v>
      </c>
      <c r="AK7" s="21">
        <v>76</v>
      </c>
      <c r="AL7" s="21">
        <v>63</v>
      </c>
      <c r="AM7" s="21">
        <v>80</v>
      </c>
      <c r="AN7" s="95">
        <v>73</v>
      </c>
      <c r="AQ7" s="32">
        <v>60</v>
      </c>
      <c r="AR7" s="21">
        <v>77</v>
      </c>
      <c r="AS7" s="21">
        <v>63</v>
      </c>
      <c r="AT7" s="105">
        <v>64</v>
      </c>
      <c r="AU7" s="105">
        <v>63</v>
      </c>
      <c r="AV7" s="21">
        <v>62</v>
      </c>
      <c r="AW7" s="32">
        <v>70</v>
      </c>
      <c r="AX7" s="21">
        <v>123</v>
      </c>
      <c r="AY7" s="32">
        <v>60</v>
      </c>
      <c r="AZ7" s="21">
        <v>90</v>
      </c>
      <c r="BA7" s="32">
        <v>60</v>
      </c>
      <c r="BB7" s="21">
        <v>80</v>
      </c>
      <c r="BC7" s="21">
        <v>78</v>
      </c>
      <c r="BD7" s="21">
        <v>79</v>
      </c>
      <c r="BE7" s="21">
        <v>79</v>
      </c>
      <c r="BF7" s="21">
        <v>81</v>
      </c>
      <c r="BG7" s="32">
        <v>50</v>
      </c>
      <c r="BH7" s="105">
        <v>67</v>
      </c>
      <c r="BI7" s="105">
        <v>68</v>
      </c>
      <c r="BJ7" s="105">
        <v>68</v>
      </c>
      <c r="BK7" s="68" t="s">
        <v>163</v>
      </c>
      <c r="BL7" s="105">
        <v>74</v>
      </c>
      <c r="BM7" s="105">
        <v>72</v>
      </c>
      <c r="BN7" s="105">
        <v>72</v>
      </c>
      <c r="BP7" s="105">
        <v>73</v>
      </c>
      <c r="BQ7" s="105">
        <v>68</v>
      </c>
      <c r="BR7" s="105">
        <v>71</v>
      </c>
      <c r="BT7" s="21">
        <v>72</v>
      </c>
      <c r="BU7" s="21">
        <v>75</v>
      </c>
      <c r="BW7" s="21">
        <v>67</v>
      </c>
      <c r="BX7" s="21">
        <v>72</v>
      </c>
      <c r="BY7" s="21">
        <v>69</v>
      </c>
      <c r="CA7" s="21">
        <v>77</v>
      </c>
      <c r="CB7" s="21">
        <v>68</v>
      </c>
      <c r="CC7" s="21">
        <v>71</v>
      </c>
      <c r="CD7" s="21">
        <v>73</v>
      </c>
      <c r="CE7" s="21">
        <v>72</v>
      </c>
      <c r="CF7" s="21">
        <v>72</v>
      </c>
      <c r="CH7" s="95">
        <v>69</v>
      </c>
      <c r="CJ7" s="21">
        <v>66</v>
      </c>
      <c r="CK7" s="32">
        <v>50</v>
      </c>
      <c r="CL7" s="21">
        <v>61</v>
      </c>
      <c r="CM7" s="32">
        <v>60</v>
      </c>
      <c r="CO7" s="32">
        <v>50</v>
      </c>
      <c r="CP7" s="21">
        <v>59</v>
      </c>
      <c r="CQ7" s="32">
        <v>60</v>
      </c>
      <c r="CR7" s="21">
        <v>67</v>
      </c>
      <c r="CT7" s="21">
        <v>71</v>
      </c>
      <c r="CU7" s="96">
        <v>60</v>
      </c>
      <c r="CV7" s="105">
        <v>68</v>
      </c>
      <c r="CW7" s="21">
        <v>70</v>
      </c>
      <c r="CX7" s="21">
        <v>73</v>
      </c>
      <c r="DA7" s="104">
        <v>73</v>
      </c>
      <c r="DB7" s="104">
        <v>76</v>
      </c>
      <c r="DC7" s="104">
        <v>71</v>
      </c>
      <c r="DD7" s="104">
        <v>74</v>
      </c>
      <c r="DE7" s="21">
        <v>78</v>
      </c>
      <c r="DF7" s="21">
        <v>78</v>
      </c>
      <c r="DG7" s="32">
        <v>60</v>
      </c>
      <c r="DH7" s="105">
        <v>72</v>
      </c>
      <c r="DI7" s="105">
        <v>73</v>
      </c>
      <c r="DK7" s="21">
        <v>75</v>
      </c>
      <c r="DL7" s="21">
        <v>72</v>
      </c>
      <c r="DN7" s="21">
        <v>4</v>
      </c>
      <c r="DO7" s="21" t="s">
        <v>4</v>
      </c>
      <c r="DP7" s="21">
        <v>305</v>
      </c>
      <c r="DQ7" s="21">
        <v>79</v>
      </c>
      <c r="DR7" s="21">
        <v>796</v>
      </c>
      <c r="DS7" s="21">
        <v>72</v>
      </c>
    </row>
    <row r="8" spans="1:123" ht="17" thickBot="1">
      <c r="A8" s="132">
        <v>5</v>
      </c>
      <c r="B8" s="6" t="s">
        <v>107</v>
      </c>
      <c r="C8" s="6">
        <v>1060</v>
      </c>
      <c r="D8" s="37">
        <v>60</v>
      </c>
      <c r="E8" s="6" t="s">
        <v>176</v>
      </c>
      <c r="F8">
        <v>73</v>
      </c>
      <c r="G8">
        <v>60</v>
      </c>
      <c r="H8">
        <v>54</v>
      </c>
      <c r="I8">
        <v>51</v>
      </c>
      <c r="J8">
        <v>64</v>
      </c>
      <c r="K8">
        <v>57</v>
      </c>
      <c r="L8">
        <v>56</v>
      </c>
      <c r="M8">
        <v>47</v>
      </c>
      <c r="N8">
        <v>59</v>
      </c>
      <c r="O8" s="69" t="s">
        <v>163</v>
      </c>
      <c r="P8" s="3">
        <v>54</v>
      </c>
      <c r="Q8" s="69" t="s">
        <v>163</v>
      </c>
      <c r="R8">
        <v>56</v>
      </c>
      <c r="S8" s="32">
        <v>9999</v>
      </c>
      <c r="T8" s="3">
        <v>75</v>
      </c>
      <c r="U8" s="3">
        <v>70</v>
      </c>
      <c r="V8" s="32">
        <v>9999</v>
      </c>
      <c r="X8" s="3">
        <v>71</v>
      </c>
      <c r="Y8" s="3">
        <v>80</v>
      </c>
      <c r="Z8" s="68" t="s">
        <v>163</v>
      </c>
      <c r="AA8">
        <v>87</v>
      </c>
      <c r="AB8">
        <v>78</v>
      </c>
      <c r="AF8">
        <v>77</v>
      </c>
      <c r="AG8" s="109">
        <v>35</v>
      </c>
      <c r="AH8" s="109">
        <v>69</v>
      </c>
      <c r="AI8" s="127">
        <v>96</v>
      </c>
      <c r="AK8">
        <v>92</v>
      </c>
      <c r="AL8">
        <v>59</v>
      </c>
      <c r="AM8">
        <v>79</v>
      </c>
      <c r="AN8">
        <v>87</v>
      </c>
      <c r="AQ8" s="32">
        <v>9999</v>
      </c>
      <c r="AR8">
        <v>90</v>
      </c>
      <c r="AS8">
        <v>60</v>
      </c>
      <c r="AT8">
        <v>63</v>
      </c>
      <c r="AU8">
        <v>65</v>
      </c>
      <c r="AV8">
        <v>62</v>
      </c>
      <c r="AX8">
        <v>131</v>
      </c>
      <c r="AZ8">
        <v>115</v>
      </c>
      <c r="BA8" s="32">
        <v>9999</v>
      </c>
      <c r="BB8">
        <v>105</v>
      </c>
      <c r="BC8">
        <v>87</v>
      </c>
      <c r="BD8">
        <v>96</v>
      </c>
      <c r="BE8">
        <v>98</v>
      </c>
      <c r="BF8">
        <v>99</v>
      </c>
      <c r="BG8" s="68" t="s">
        <v>163</v>
      </c>
      <c r="BH8" s="3">
        <v>100</v>
      </c>
      <c r="BI8" s="3">
        <v>100</v>
      </c>
      <c r="BJ8" s="3">
        <v>97</v>
      </c>
      <c r="BK8" s="68" t="s">
        <v>163</v>
      </c>
      <c r="BL8">
        <v>111</v>
      </c>
      <c r="BM8">
        <v>101</v>
      </c>
      <c r="BN8">
        <v>98</v>
      </c>
      <c r="BP8">
        <v>102</v>
      </c>
      <c r="BQ8">
        <v>89</v>
      </c>
      <c r="BR8">
        <v>88</v>
      </c>
      <c r="BT8">
        <v>97</v>
      </c>
      <c r="BU8">
        <v>100</v>
      </c>
      <c r="BW8">
        <v>102</v>
      </c>
      <c r="BX8">
        <v>89</v>
      </c>
      <c r="BY8">
        <v>103</v>
      </c>
      <c r="CA8">
        <v>98</v>
      </c>
      <c r="CB8">
        <v>94</v>
      </c>
      <c r="CC8">
        <v>99</v>
      </c>
      <c r="CD8">
        <v>116</v>
      </c>
      <c r="CE8">
        <v>111</v>
      </c>
      <c r="CF8">
        <v>109</v>
      </c>
      <c r="CH8" s="3">
        <v>102</v>
      </c>
      <c r="CJ8">
        <v>43</v>
      </c>
      <c r="CK8" s="32">
        <v>60</v>
      </c>
      <c r="CL8" s="3">
        <v>45</v>
      </c>
      <c r="CM8" s="32">
        <v>60</v>
      </c>
      <c r="CO8" s="32">
        <v>60</v>
      </c>
      <c r="CP8">
        <v>42</v>
      </c>
      <c r="CR8">
        <v>37</v>
      </c>
      <c r="CT8">
        <v>40</v>
      </c>
      <c r="CU8" s="96">
        <v>60</v>
      </c>
      <c r="CV8" s="109">
        <v>38</v>
      </c>
      <c r="CW8">
        <v>43</v>
      </c>
      <c r="CX8">
        <v>47</v>
      </c>
      <c r="DA8">
        <v>43</v>
      </c>
      <c r="DB8">
        <v>44</v>
      </c>
      <c r="DC8">
        <v>41</v>
      </c>
      <c r="DD8">
        <v>43</v>
      </c>
      <c r="DE8">
        <v>46</v>
      </c>
      <c r="DF8">
        <v>49</v>
      </c>
      <c r="DG8" s="32">
        <v>60</v>
      </c>
      <c r="DH8" s="109">
        <v>37</v>
      </c>
      <c r="DI8" s="109">
        <v>39</v>
      </c>
      <c r="DK8">
        <v>38</v>
      </c>
      <c r="DL8">
        <v>38</v>
      </c>
      <c r="DN8">
        <v>5</v>
      </c>
      <c r="DO8" t="s">
        <v>107</v>
      </c>
      <c r="DP8">
        <v>1060</v>
      </c>
      <c r="DQ8">
        <v>1236</v>
      </c>
      <c r="DR8">
        <v>39</v>
      </c>
      <c r="DS8">
        <v>38</v>
      </c>
    </row>
    <row r="9" spans="1:123" s="60" customFormat="1" ht="17" thickBot="1">
      <c r="A9" s="57">
        <v>6</v>
      </c>
      <c r="B9" s="58" t="s">
        <v>5</v>
      </c>
      <c r="C9" s="58">
        <v>845</v>
      </c>
      <c r="D9" s="61">
        <v>50</v>
      </c>
      <c r="E9" s="58" t="s">
        <v>177</v>
      </c>
      <c r="F9" s="63">
        <v>54</v>
      </c>
      <c r="G9" s="63">
        <v>46</v>
      </c>
      <c r="H9" s="67">
        <v>43</v>
      </c>
      <c r="I9" s="66">
        <v>39</v>
      </c>
      <c r="J9" s="71">
        <v>48</v>
      </c>
      <c r="K9" s="60">
        <v>42</v>
      </c>
      <c r="L9" s="60">
        <v>43</v>
      </c>
      <c r="M9" s="60">
        <v>37</v>
      </c>
      <c r="N9" s="71">
        <v>45</v>
      </c>
      <c r="O9" s="70" t="s">
        <v>163</v>
      </c>
      <c r="P9" s="71">
        <v>45</v>
      </c>
      <c r="Q9" s="70" t="s">
        <v>163</v>
      </c>
      <c r="R9" s="77">
        <v>43</v>
      </c>
      <c r="S9" s="60">
        <v>70</v>
      </c>
      <c r="T9" s="85">
        <v>50</v>
      </c>
      <c r="U9" s="85">
        <v>49</v>
      </c>
      <c r="V9" s="60">
        <v>70</v>
      </c>
      <c r="X9" s="85">
        <v>49</v>
      </c>
      <c r="Y9" s="85">
        <v>54</v>
      </c>
      <c r="Z9" s="68" t="s">
        <v>163</v>
      </c>
      <c r="AA9" s="85">
        <v>56</v>
      </c>
      <c r="AB9" s="85">
        <v>51</v>
      </c>
      <c r="AF9" s="94">
        <v>52</v>
      </c>
      <c r="AG9" s="60">
        <v>24</v>
      </c>
      <c r="AH9" s="94">
        <v>49</v>
      </c>
      <c r="AI9" s="108">
        <v>60</v>
      </c>
      <c r="AK9" s="60">
        <v>59</v>
      </c>
      <c r="AL9" s="60">
        <v>37</v>
      </c>
      <c r="AM9" s="60">
        <v>54</v>
      </c>
      <c r="AN9" s="85">
        <v>56</v>
      </c>
      <c r="AQ9" s="60">
        <v>70</v>
      </c>
      <c r="AR9" s="60">
        <v>57</v>
      </c>
      <c r="AS9" s="60">
        <v>37</v>
      </c>
      <c r="AT9" s="60">
        <v>38</v>
      </c>
      <c r="AU9" s="60">
        <v>39</v>
      </c>
      <c r="AV9" s="60">
        <v>38</v>
      </c>
      <c r="AW9" s="60">
        <v>100</v>
      </c>
      <c r="AX9" s="60">
        <v>83</v>
      </c>
      <c r="AY9" s="60">
        <v>70</v>
      </c>
      <c r="AZ9" s="60">
        <v>68</v>
      </c>
      <c r="BA9" s="60">
        <v>70</v>
      </c>
      <c r="BB9" s="60">
        <v>62</v>
      </c>
      <c r="BC9" s="60">
        <v>58</v>
      </c>
      <c r="BD9" s="60">
        <v>61</v>
      </c>
      <c r="BE9" s="60">
        <v>61</v>
      </c>
      <c r="BF9" s="60">
        <v>62</v>
      </c>
      <c r="BG9" s="60">
        <v>60</v>
      </c>
      <c r="BH9" s="126">
        <v>62</v>
      </c>
      <c r="BI9" s="126">
        <v>59</v>
      </c>
      <c r="BJ9" s="126">
        <v>59</v>
      </c>
      <c r="BK9" s="70" t="s">
        <v>163</v>
      </c>
      <c r="BL9" s="60">
        <v>61</v>
      </c>
      <c r="BM9" s="60">
        <v>57</v>
      </c>
      <c r="BN9" s="60">
        <v>60</v>
      </c>
      <c r="BO9" s="60">
        <v>50</v>
      </c>
      <c r="BP9" s="126">
        <v>54</v>
      </c>
      <c r="BQ9" s="126">
        <v>51</v>
      </c>
      <c r="BR9" s="126">
        <v>52</v>
      </c>
      <c r="BT9" s="60">
        <v>55</v>
      </c>
      <c r="BU9" s="60">
        <v>53</v>
      </c>
      <c r="BW9" s="60">
        <v>57</v>
      </c>
      <c r="BX9" s="60">
        <v>49</v>
      </c>
      <c r="BY9" s="60">
        <v>52</v>
      </c>
      <c r="CA9" s="60">
        <v>57</v>
      </c>
      <c r="CB9" s="60">
        <v>54</v>
      </c>
      <c r="CC9" s="60">
        <v>54</v>
      </c>
      <c r="CD9" s="60">
        <v>61</v>
      </c>
      <c r="CE9" s="60">
        <v>59</v>
      </c>
      <c r="CF9" s="60">
        <v>57</v>
      </c>
      <c r="CH9" s="85">
        <v>57</v>
      </c>
      <c r="CJ9" s="60">
        <v>52</v>
      </c>
      <c r="CK9" s="60">
        <v>50</v>
      </c>
      <c r="CL9" s="94">
        <v>51</v>
      </c>
      <c r="CM9" s="60">
        <v>50</v>
      </c>
      <c r="CO9" s="60">
        <v>50</v>
      </c>
      <c r="CP9" s="94">
        <v>51</v>
      </c>
      <c r="CR9" s="94">
        <v>47</v>
      </c>
      <c r="CT9" s="60">
        <v>47</v>
      </c>
      <c r="CU9" s="103">
        <v>50</v>
      </c>
      <c r="CV9" s="94">
        <v>50</v>
      </c>
      <c r="CW9" s="60">
        <v>55</v>
      </c>
      <c r="CX9" s="60">
        <v>56</v>
      </c>
      <c r="DA9" s="94">
        <v>52</v>
      </c>
      <c r="DB9" s="60">
        <v>57</v>
      </c>
      <c r="DC9" s="94">
        <v>53</v>
      </c>
      <c r="DD9" s="94">
        <v>54</v>
      </c>
      <c r="DE9" s="60">
        <v>57</v>
      </c>
      <c r="DF9" s="60">
        <v>58</v>
      </c>
      <c r="DG9" s="60">
        <v>50</v>
      </c>
      <c r="DH9" s="106">
        <v>49</v>
      </c>
      <c r="DI9" s="106">
        <v>49</v>
      </c>
      <c r="DK9" s="60">
        <v>49</v>
      </c>
      <c r="DL9" s="60">
        <v>47</v>
      </c>
      <c r="DN9" s="60">
        <v>6</v>
      </c>
      <c r="DO9" s="60" t="s">
        <v>5</v>
      </c>
      <c r="DP9" s="60">
        <v>845</v>
      </c>
      <c r="DQ9" s="60">
        <v>60</v>
      </c>
      <c r="DR9" s="60">
        <v>217</v>
      </c>
      <c r="DS9" s="60">
        <v>47</v>
      </c>
    </row>
    <row r="10" spans="1:123" ht="16">
      <c r="A10" s="38">
        <v>7</v>
      </c>
      <c r="B10" s="6" t="s">
        <v>6</v>
      </c>
      <c r="C10" s="6">
        <v>7</v>
      </c>
      <c r="D10" s="37">
        <v>30</v>
      </c>
      <c r="E10" s="6" t="s">
        <v>176</v>
      </c>
      <c r="F10">
        <v>41</v>
      </c>
      <c r="G10">
        <v>36</v>
      </c>
      <c r="H10">
        <v>31</v>
      </c>
      <c r="I10">
        <v>29</v>
      </c>
      <c r="J10">
        <v>36</v>
      </c>
      <c r="K10">
        <v>32</v>
      </c>
      <c r="L10">
        <v>34</v>
      </c>
      <c r="M10">
        <v>28</v>
      </c>
      <c r="N10">
        <v>31</v>
      </c>
      <c r="O10" s="69" t="s">
        <v>163</v>
      </c>
      <c r="P10" s="72">
        <v>29</v>
      </c>
      <c r="Q10" s="69" t="s">
        <v>163</v>
      </c>
      <c r="R10" s="78">
        <v>29</v>
      </c>
      <c r="S10" s="32">
        <v>30</v>
      </c>
      <c r="T10" s="53">
        <v>34</v>
      </c>
      <c r="U10" s="53">
        <v>32</v>
      </c>
      <c r="V10" s="32">
        <v>30</v>
      </c>
      <c r="X10" s="53">
        <v>34</v>
      </c>
      <c r="Y10" s="53">
        <v>33</v>
      </c>
      <c r="Z10" s="68" t="s">
        <v>163</v>
      </c>
      <c r="AA10" s="53">
        <v>36</v>
      </c>
      <c r="AB10" s="53">
        <v>36</v>
      </c>
      <c r="AF10" s="53">
        <v>34</v>
      </c>
      <c r="AG10" s="109">
        <v>16</v>
      </c>
      <c r="AH10" s="109">
        <v>35</v>
      </c>
      <c r="AI10" s="109">
        <v>38</v>
      </c>
      <c r="AK10">
        <v>37</v>
      </c>
      <c r="AL10">
        <v>23</v>
      </c>
      <c r="AM10">
        <v>35</v>
      </c>
      <c r="AN10" s="53">
        <v>36</v>
      </c>
      <c r="AQ10" s="32">
        <v>30</v>
      </c>
      <c r="AR10">
        <v>35</v>
      </c>
      <c r="AS10">
        <v>23</v>
      </c>
      <c r="AT10">
        <v>24</v>
      </c>
      <c r="AU10">
        <v>25</v>
      </c>
      <c r="AV10">
        <v>24</v>
      </c>
      <c r="AW10" s="32">
        <v>40</v>
      </c>
      <c r="AX10">
        <v>48</v>
      </c>
      <c r="AY10" s="32">
        <v>30</v>
      </c>
      <c r="AZ10">
        <v>40</v>
      </c>
      <c r="BA10" s="32">
        <v>30</v>
      </c>
      <c r="BB10">
        <v>39</v>
      </c>
      <c r="BC10">
        <v>31</v>
      </c>
      <c r="BD10">
        <v>35</v>
      </c>
      <c r="BE10">
        <v>37</v>
      </c>
      <c r="BF10">
        <v>44</v>
      </c>
      <c r="BG10">
        <v>20</v>
      </c>
      <c r="BH10">
        <v>39</v>
      </c>
      <c r="BI10">
        <v>35</v>
      </c>
      <c r="BJ10">
        <v>43</v>
      </c>
      <c r="BK10">
        <v>10</v>
      </c>
      <c r="BL10">
        <v>33</v>
      </c>
      <c r="BM10">
        <v>38</v>
      </c>
      <c r="BN10">
        <v>34</v>
      </c>
      <c r="BO10">
        <v>5</v>
      </c>
      <c r="BP10" s="109">
        <v>34</v>
      </c>
      <c r="BQ10" s="109">
        <v>33</v>
      </c>
      <c r="BR10" s="109">
        <v>33</v>
      </c>
      <c r="BT10">
        <v>31</v>
      </c>
      <c r="BU10">
        <v>31</v>
      </c>
      <c r="BW10">
        <v>36</v>
      </c>
      <c r="BX10">
        <v>31</v>
      </c>
      <c r="BY10">
        <v>34</v>
      </c>
      <c r="CA10">
        <v>35</v>
      </c>
      <c r="CB10">
        <v>32</v>
      </c>
      <c r="CC10">
        <v>33</v>
      </c>
      <c r="CD10">
        <v>37</v>
      </c>
      <c r="CE10">
        <v>39</v>
      </c>
      <c r="CF10">
        <v>36</v>
      </c>
      <c r="CG10">
        <v>1</v>
      </c>
      <c r="CH10" s="53">
        <v>35</v>
      </c>
      <c r="CJ10">
        <v>35</v>
      </c>
      <c r="CK10" s="32">
        <v>1</v>
      </c>
      <c r="CL10" s="131">
        <v>37</v>
      </c>
      <c r="CM10" s="32">
        <v>1</v>
      </c>
      <c r="CO10" s="32">
        <v>1</v>
      </c>
      <c r="CP10">
        <v>32</v>
      </c>
      <c r="CR10">
        <v>32</v>
      </c>
      <c r="CT10">
        <v>34</v>
      </c>
      <c r="CU10" s="96">
        <v>1</v>
      </c>
      <c r="CV10" s="109">
        <v>33</v>
      </c>
      <c r="CW10">
        <v>48</v>
      </c>
      <c r="CX10">
        <v>36</v>
      </c>
      <c r="DA10">
        <v>28</v>
      </c>
      <c r="DB10">
        <v>36</v>
      </c>
      <c r="DC10">
        <v>37</v>
      </c>
      <c r="DD10">
        <v>35</v>
      </c>
      <c r="DE10">
        <v>38</v>
      </c>
      <c r="DF10">
        <v>37</v>
      </c>
      <c r="DG10" s="32">
        <v>1</v>
      </c>
      <c r="DH10" s="109">
        <v>30</v>
      </c>
      <c r="DI10" s="109">
        <v>30</v>
      </c>
      <c r="DK10">
        <v>29</v>
      </c>
      <c r="DL10">
        <v>31</v>
      </c>
      <c r="DN10">
        <v>7</v>
      </c>
      <c r="DO10" t="s">
        <v>6</v>
      </c>
      <c r="DP10">
        <v>7</v>
      </c>
      <c r="DQ10">
        <v>47</v>
      </c>
      <c r="DR10">
        <v>89</v>
      </c>
      <c r="DS10">
        <v>31</v>
      </c>
    </row>
    <row r="11" spans="1:123" ht="17" thickBot="1">
      <c r="A11" s="132">
        <v>8</v>
      </c>
      <c r="B11" s="6" t="s">
        <v>108</v>
      </c>
      <c r="C11" s="6">
        <v>1202</v>
      </c>
      <c r="D11" s="37">
        <v>60</v>
      </c>
      <c r="E11" s="6" t="s">
        <v>176</v>
      </c>
      <c r="F11">
        <v>95</v>
      </c>
      <c r="G11">
        <v>84</v>
      </c>
      <c r="H11">
        <v>74</v>
      </c>
      <c r="I11">
        <v>68</v>
      </c>
      <c r="J11">
        <v>85</v>
      </c>
      <c r="K11">
        <v>77</v>
      </c>
      <c r="L11">
        <v>77</v>
      </c>
      <c r="M11">
        <v>65</v>
      </c>
      <c r="N11">
        <v>80</v>
      </c>
      <c r="O11" s="68" t="s">
        <v>163</v>
      </c>
      <c r="P11" s="3">
        <v>84</v>
      </c>
      <c r="Q11" s="68" t="s">
        <v>163</v>
      </c>
      <c r="R11">
        <v>87</v>
      </c>
      <c r="S11" s="32">
        <v>9999</v>
      </c>
      <c r="T11" s="3">
        <v>116</v>
      </c>
      <c r="U11" s="3">
        <v>111</v>
      </c>
      <c r="V11" s="32">
        <v>9999</v>
      </c>
      <c r="X11" s="3">
        <v>111</v>
      </c>
      <c r="Y11" s="3">
        <v>124</v>
      </c>
      <c r="Z11" s="68" t="s">
        <v>163</v>
      </c>
      <c r="AA11">
        <v>128</v>
      </c>
      <c r="AB11">
        <v>120</v>
      </c>
      <c r="AF11">
        <v>112</v>
      </c>
      <c r="AG11" s="3">
        <v>48</v>
      </c>
      <c r="AH11" s="3">
        <v>99</v>
      </c>
      <c r="AI11" s="3">
        <v>140</v>
      </c>
      <c r="AK11">
        <v>138</v>
      </c>
      <c r="AL11">
        <v>80</v>
      </c>
      <c r="AM11">
        <v>121</v>
      </c>
      <c r="AN11">
        <v>128</v>
      </c>
      <c r="AQ11" s="32">
        <v>9999</v>
      </c>
      <c r="AR11">
        <v>137</v>
      </c>
      <c r="AS11">
        <v>81</v>
      </c>
      <c r="AT11">
        <v>98</v>
      </c>
      <c r="AU11">
        <v>97</v>
      </c>
      <c r="AV11">
        <v>93</v>
      </c>
      <c r="AX11">
        <v>194</v>
      </c>
      <c r="AZ11">
        <v>166</v>
      </c>
      <c r="BA11" s="32">
        <v>9999</v>
      </c>
      <c r="BB11">
        <v>154</v>
      </c>
      <c r="BC11">
        <v>140</v>
      </c>
      <c r="BD11">
        <v>150</v>
      </c>
      <c r="BE11">
        <v>143</v>
      </c>
      <c r="BF11">
        <v>144</v>
      </c>
      <c r="BG11" s="68" t="s">
        <v>163</v>
      </c>
      <c r="BH11" s="3">
        <v>142</v>
      </c>
      <c r="BI11" s="3">
        <v>140</v>
      </c>
      <c r="BJ11" s="3">
        <v>140</v>
      </c>
      <c r="BK11" s="68" t="s">
        <v>163</v>
      </c>
      <c r="BL11">
        <v>151</v>
      </c>
      <c r="BM11">
        <v>144</v>
      </c>
      <c r="BN11">
        <v>143</v>
      </c>
      <c r="BP11">
        <v>142</v>
      </c>
      <c r="BQ11">
        <v>134</v>
      </c>
      <c r="BR11">
        <v>136</v>
      </c>
      <c r="BT11">
        <v>142</v>
      </c>
      <c r="BU11">
        <v>137</v>
      </c>
      <c r="BW11">
        <v>145</v>
      </c>
      <c r="BX11">
        <v>135</v>
      </c>
      <c r="BY11">
        <v>143</v>
      </c>
      <c r="CA11">
        <v>152</v>
      </c>
      <c r="CB11">
        <v>136</v>
      </c>
      <c r="CC11">
        <v>140</v>
      </c>
      <c r="CD11">
        <v>159</v>
      </c>
      <c r="CE11">
        <v>158</v>
      </c>
      <c r="CF11">
        <v>159</v>
      </c>
      <c r="CH11" s="3">
        <v>146</v>
      </c>
      <c r="CJ11">
        <v>55</v>
      </c>
      <c r="CK11" s="32">
        <v>60</v>
      </c>
      <c r="CL11" s="3">
        <v>48</v>
      </c>
      <c r="CM11" s="32">
        <v>60</v>
      </c>
      <c r="CO11" s="32">
        <v>60</v>
      </c>
      <c r="CP11">
        <v>52</v>
      </c>
      <c r="CR11">
        <v>50</v>
      </c>
      <c r="CT11">
        <v>49</v>
      </c>
      <c r="CU11" s="96">
        <v>60</v>
      </c>
      <c r="CV11" s="109">
        <v>52</v>
      </c>
      <c r="CW11">
        <v>56</v>
      </c>
      <c r="CX11">
        <v>54</v>
      </c>
      <c r="DA11">
        <v>55</v>
      </c>
      <c r="DB11">
        <v>58</v>
      </c>
      <c r="DC11">
        <v>55</v>
      </c>
      <c r="DD11">
        <v>56</v>
      </c>
      <c r="DE11">
        <v>56</v>
      </c>
      <c r="DF11">
        <v>60</v>
      </c>
      <c r="DG11" s="32">
        <v>60</v>
      </c>
      <c r="DH11" s="109">
        <v>49</v>
      </c>
      <c r="DI11" s="109">
        <v>51</v>
      </c>
      <c r="DK11">
        <v>48</v>
      </c>
      <c r="DL11">
        <v>50</v>
      </c>
      <c r="DN11">
        <v>8</v>
      </c>
      <c r="DO11" t="s">
        <v>108</v>
      </c>
      <c r="DP11">
        <v>1202</v>
      </c>
      <c r="DQ11">
        <v>1342</v>
      </c>
      <c r="DR11">
        <v>51</v>
      </c>
      <c r="DS11">
        <v>50</v>
      </c>
    </row>
    <row r="12" spans="1:123" s="60" customFormat="1" ht="17" thickBot="1">
      <c r="A12" s="57">
        <v>9</v>
      </c>
      <c r="B12" s="76" t="s">
        <v>8</v>
      </c>
      <c r="C12" s="58">
        <v>5908</v>
      </c>
      <c r="D12" s="59">
        <v>60</v>
      </c>
      <c r="E12" s="58" t="s">
        <v>177</v>
      </c>
      <c r="F12" s="64">
        <v>72</v>
      </c>
      <c r="G12" s="64">
        <v>69</v>
      </c>
      <c r="H12" s="63">
        <v>63</v>
      </c>
      <c r="I12" s="63">
        <v>61</v>
      </c>
      <c r="J12" s="60">
        <v>71</v>
      </c>
      <c r="K12" s="60">
        <v>71</v>
      </c>
      <c r="L12" s="71">
        <v>64</v>
      </c>
      <c r="M12" s="71">
        <v>60</v>
      </c>
      <c r="N12" s="71">
        <v>66</v>
      </c>
      <c r="O12" s="70" t="s">
        <v>163</v>
      </c>
      <c r="P12" s="71">
        <v>56</v>
      </c>
      <c r="Q12" s="70" t="s">
        <v>163</v>
      </c>
      <c r="R12" s="77">
        <v>50</v>
      </c>
      <c r="S12" s="60">
        <v>80</v>
      </c>
      <c r="T12" s="90">
        <v>61</v>
      </c>
      <c r="U12" s="90">
        <v>60</v>
      </c>
      <c r="V12" s="60">
        <v>80</v>
      </c>
      <c r="X12" s="94">
        <v>63</v>
      </c>
      <c r="Y12" s="94">
        <v>62</v>
      </c>
      <c r="Z12" s="68" t="s">
        <v>163</v>
      </c>
      <c r="AA12" s="94">
        <v>62</v>
      </c>
      <c r="AB12" s="94">
        <v>65</v>
      </c>
      <c r="AF12" s="60">
        <v>38</v>
      </c>
      <c r="AG12" s="60">
        <v>28</v>
      </c>
      <c r="AH12" s="60">
        <v>53</v>
      </c>
      <c r="AI12" s="58">
        <v>43</v>
      </c>
      <c r="AK12" s="94">
        <v>64</v>
      </c>
      <c r="AL12" s="60">
        <v>44</v>
      </c>
      <c r="AM12" s="94">
        <v>62</v>
      </c>
      <c r="AN12" s="94">
        <v>62</v>
      </c>
      <c r="AQ12" s="60">
        <v>80</v>
      </c>
      <c r="AR12" s="60">
        <v>64</v>
      </c>
      <c r="AS12" s="60">
        <v>45</v>
      </c>
      <c r="AT12" s="60">
        <v>43</v>
      </c>
      <c r="AU12" s="60">
        <v>43</v>
      </c>
      <c r="AV12" s="60">
        <v>43</v>
      </c>
      <c r="AW12" s="60">
        <v>150</v>
      </c>
      <c r="AX12" s="60">
        <v>93</v>
      </c>
      <c r="AY12" s="60">
        <v>80</v>
      </c>
      <c r="AZ12" s="60">
        <v>67</v>
      </c>
      <c r="BA12" s="60">
        <v>80</v>
      </c>
      <c r="BB12" s="106">
        <v>66</v>
      </c>
      <c r="BC12" s="106">
        <v>64</v>
      </c>
      <c r="BD12" s="106">
        <v>66</v>
      </c>
      <c r="BE12" s="106">
        <v>63</v>
      </c>
      <c r="BF12" s="106">
        <v>64</v>
      </c>
      <c r="BG12" s="60">
        <v>75</v>
      </c>
      <c r="BH12" s="94">
        <v>63</v>
      </c>
      <c r="BI12" s="94">
        <v>64</v>
      </c>
      <c r="BJ12" s="94">
        <v>60</v>
      </c>
      <c r="BK12" s="68" t="s">
        <v>163</v>
      </c>
      <c r="BL12" s="94">
        <v>65</v>
      </c>
      <c r="BM12" s="94">
        <v>63</v>
      </c>
      <c r="BN12" s="94">
        <v>61</v>
      </c>
      <c r="BP12" s="94">
        <v>62</v>
      </c>
      <c r="BQ12" s="94">
        <v>62</v>
      </c>
      <c r="BR12" s="94">
        <v>63</v>
      </c>
      <c r="BT12" s="60">
        <v>64</v>
      </c>
      <c r="BU12" s="60">
        <v>62</v>
      </c>
      <c r="BW12" s="60">
        <v>62</v>
      </c>
      <c r="BX12" s="60">
        <v>63</v>
      </c>
      <c r="BY12" s="60">
        <v>62</v>
      </c>
      <c r="CA12" s="60">
        <v>62</v>
      </c>
      <c r="CB12" s="60">
        <v>59</v>
      </c>
      <c r="CC12" s="60">
        <v>62</v>
      </c>
      <c r="CD12" s="94">
        <v>66</v>
      </c>
      <c r="CE12" s="94">
        <v>66</v>
      </c>
      <c r="CF12" s="94">
        <v>66</v>
      </c>
      <c r="CG12" s="60">
        <v>65</v>
      </c>
      <c r="CH12" s="106">
        <v>57</v>
      </c>
      <c r="CJ12" s="60">
        <v>61</v>
      </c>
      <c r="CK12" s="60">
        <v>65</v>
      </c>
      <c r="CL12" s="94">
        <v>56</v>
      </c>
      <c r="CM12" s="60">
        <v>65</v>
      </c>
      <c r="CO12" s="60">
        <v>65</v>
      </c>
      <c r="CP12" s="94">
        <v>54</v>
      </c>
      <c r="CQ12" s="60">
        <v>70</v>
      </c>
      <c r="CR12" s="94">
        <v>59</v>
      </c>
      <c r="CT12" s="60">
        <v>58</v>
      </c>
      <c r="CU12" s="103">
        <v>65</v>
      </c>
      <c r="CV12" s="60">
        <v>53</v>
      </c>
      <c r="CW12" s="60">
        <v>58</v>
      </c>
      <c r="CX12" s="60">
        <v>60</v>
      </c>
      <c r="CY12" s="60">
        <v>70</v>
      </c>
      <c r="DA12" s="94">
        <v>63</v>
      </c>
      <c r="DB12" s="94">
        <v>60</v>
      </c>
      <c r="DC12" s="94">
        <v>58</v>
      </c>
      <c r="DD12" s="94">
        <v>57</v>
      </c>
      <c r="DE12" s="94">
        <v>59</v>
      </c>
      <c r="DF12" s="94">
        <v>66</v>
      </c>
      <c r="DG12" s="60">
        <v>65</v>
      </c>
      <c r="DH12" s="106">
        <v>56</v>
      </c>
      <c r="DI12" s="106">
        <v>57</v>
      </c>
      <c r="DK12" s="60">
        <v>52</v>
      </c>
      <c r="DL12" s="60">
        <v>55</v>
      </c>
      <c r="DN12" s="60">
        <v>9</v>
      </c>
      <c r="DO12" s="60" t="s">
        <v>8</v>
      </c>
      <c r="DP12" s="60">
        <v>5908</v>
      </c>
      <c r="DQ12" s="60">
        <v>57</v>
      </c>
      <c r="DR12" s="60">
        <v>1882</v>
      </c>
      <c r="DS12" s="60">
        <v>55</v>
      </c>
    </row>
    <row r="13" spans="1:123" ht="16">
      <c r="A13" s="38">
        <v>10</v>
      </c>
      <c r="B13" s="6" t="s">
        <v>9</v>
      </c>
      <c r="C13" s="6">
        <v>328</v>
      </c>
      <c r="D13" s="37">
        <v>70</v>
      </c>
      <c r="E13" s="6" t="s">
        <v>177</v>
      </c>
      <c r="F13">
        <v>97</v>
      </c>
      <c r="G13">
        <v>100</v>
      </c>
      <c r="H13">
        <v>89</v>
      </c>
      <c r="I13">
        <v>85</v>
      </c>
      <c r="J13">
        <v>95</v>
      </c>
      <c r="K13">
        <v>97</v>
      </c>
      <c r="L13">
        <v>93</v>
      </c>
      <c r="M13">
        <v>89</v>
      </c>
      <c r="N13">
        <v>91</v>
      </c>
      <c r="O13">
        <v>30</v>
      </c>
      <c r="P13" s="8">
        <v>62</v>
      </c>
      <c r="Q13">
        <v>45</v>
      </c>
      <c r="R13" s="78">
        <v>69</v>
      </c>
      <c r="S13" s="32">
        <v>45</v>
      </c>
      <c r="T13" s="53">
        <v>73</v>
      </c>
      <c r="U13" s="53">
        <v>76</v>
      </c>
      <c r="V13" s="32">
        <v>45</v>
      </c>
      <c r="X13" s="53">
        <v>77</v>
      </c>
      <c r="Y13" s="53">
        <v>75</v>
      </c>
      <c r="Z13" s="53">
        <v>40</v>
      </c>
      <c r="AA13" s="53">
        <v>72</v>
      </c>
      <c r="AB13" s="53">
        <v>74</v>
      </c>
      <c r="AF13" s="53">
        <v>68</v>
      </c>
      <c r="AG13">
        <v>42</v>
      </c>
      <c r="AH13" s="109">
        <v>79</v>
      </c>
      <c r="AI13" s="109">
        <v>67</v>
      </c>
      <c r="AK13">
        <v>74</v>
      </c>
      <c r="AL13">
        <v>62</v>
      </c>
      <c r="AM13">
        <v>72</v>
      </c>
      <c r="AN13" s="53">
        <v>72</v>
      </c>
      <c r="AQ13" s="6">
        <v>40</v>
      </c>
      <c r="AR13">
        <v>73</v>
      </c>
      <c r="AS13">
        <v>62</v>
      </c>
      <c r="AT13">
        <v>64</v>
      </c>
      <c r="AU13">
        <v>62</v>
      </c>
      <c r="AV13">
        <v>62</v>
      </c>
      <c r="AW13" s="32">
        <v>50</v>
      </c>
      <c r="AX13">
        <v>119</v>
      </c>
      <c r="AY13" s="32">
        <v>30</v>
      </c>
      <c r="AZ13">
        <v>73</v>
      </c>
      <c r="BA13" s="32">
        <v>40</v>
      </c>
      <c r="BB13" s="109">
        <v>70</v>
      </c>
      <c r="BC13" s="109">
        <v>71</v>
      </c>
      <c r="BD13" s="109">
        <v>75</v>
      </c>
      <c r="BE13" s="109">
        <v>71</v>
      </c>
      <c r="BF13" s="109">
        <v>69</v>
      </c>
      <c r="BG13" s="68" t="s">
        <v>163</v>
      </c>
      <c r="BH13" s="109">
        <v>71</v>
      </c>
      <c r="BI13" s="109">
        <v>74</v>
      </c>
      <c r="BJ13" s="109">
        <v>66</v>
      </c>
      <c r="BK13" s="68" t="s">
        <v>163</v>
      </c>
      <c r="BL13" s="109">
        <v>72</v>
      </c>
      <c r="BM13" s="109">
        <v>73</v>
      </c>
      <c r="BN13" s="109">
        <v>68</v>
      </c>
      <c r="BP13" s="109">
        <v>71</v>
      </c>
      <c r="BQ13" s="109">
        <v>70</v>
      </c>
      <c r="BR13" s="109">
        <v>71</v>
      </c>
      <c r="BT13">
        <v>70</v>
      </c>
      <c r="BU13">
        <v>69</v>
      </c>
      <c r="BW13">
        <v>69</v>
      </c>
      <c r="BX13">
        <v>69</v>
      </c>
      <c r="BY13">
        <v>71</v>
      </c>
      <c r="CA13">
        <v>69</v>
      </c>
      <c r="CB13">
        <v>66</v>
      </c>
      <c r="CC13">
        <v>71</v>
      </c>
      <c r="CD13">
        <v>72</v>
      </c>
      <c r="CE13">
        <v>76</v>
      </c>
      <c r="CF13">
        <v>76</v>
      </c>
      <c r="CH13" s="53">
        <v>70</v>
      </c>
      <c r="CJ13">
        <v>68</v>
      </c>
      <c r="CK13" s="32">
        <v>40</v>
      </c>
      <c r="CL13">
        <v>59</v>
      </c>
      <c r="CM13" s="32">
        <v>50</v>
      </c>
      <c r="CO13" s="32">
        <v>40</v>
      </c>
      <c r="CP13">
        <v>56</v>
      </c>
      <c r="CQ13">
        <v>60</v>
      </c>
      <c r="CR13">
        <v>73</v>
      </c>
      <c r="CT13">
        <v>79</v>
      </c>
      <c r="CU13" s="96">
        <v>50</v>
      </c>
      <c r="CV13" s="109">
        <v>70</v>
      </c>
      <c r="CW13">
        <v>75</v>
      </c>
      <c r="CX13">
        <v>80</v>
      </c>
      <c r="DA13">
        <v>78</v>
      </c>
      <c r="DB13">
        <v>78</v>
      </c>
      <c r="DC13">
        <v>79</v>
      </c>
      <c r="DD13">
        <v>77</v>
      </c>
      <c r="DE13">
        <v>74</v>
      </c>
      <c r="DF13">
        <v>79</v>
      </c>
      <c r="DG13" s="32">
        <v>45</v>
      </c>
      <c r="DH13" s="109">
        <v>72</v>
      </c>
      <c r="DI13" s="109">
        <v>67</v>
      </c>
      <c r="DK13">
        <v>63</v>
      </c>
      <c r="DL13">
        <v>64</v>
      </c>
      <c r="DN13">
        <v>10</v>
      </c>
      <c r="DO13" t="s">
        <v>9</v>
      </c>
      <c r="DP13">
        <v>328</v>
      </c>
      <c r="DQ13">
        <v>72</v>
      </c>
      <c r="DR13">
        <v>585</v>
      </c>
      <c r="DS13">
        <v>64</v>
      </c>
    </row>
    <row r="14" spans="1:123" ht="16">
      <c r="A14" s="132">
        <v>11</v>
      </c>
      <c r="B14" s="6" t="s">
        <v>10</v>
      </c>
      <c r="C14" s="6">
        <v>728</v>
      </c>
      <c r="D14" s="37">
        <v>20</v>
      </c>
      <c r="E14" s="6" t="s">
        <v>176</v>
      </c>
      <c r="F14">
        <v>35</v>
      </c>
      <c r="G14">
        <v>31</v>
      </c>
      <c r="H14">
        <v>26</v>
      </c>
      <c r="I14">
        <v>24</v>
      </c>
      <c r="J14">
        <v>30</v>
      </c>
      <c r="K14">
        <v>28</v>
      </c>
      <c r="L14">
        <v>27</v>
      </c>
      <c r="M14">
        <v>23</v>
      </c>
      <c r="N14">
        <v>29</v>
      </c>
      <c r="O14">
        <v>5</v>
      </c>
      <c r="P14" s="8">
        <v>24</v>
      </c>
      <c r="Q14">
        <v>1</v>
      </c>
      <c r="R14" s="41">
        <v>26</v>
      </c>
      <c r="S14" s="32">
        <v>1</v>
      </c>
      <c r="T14" s="89">
        <v>25</v>
      </c>
      <c r="U14" s="89">
        <v>25</v>
      </c>
      <c r="V14" s="32">
        <v>1</v>
      </c>
      <c r="X14">
        <v>26</v>
      </c>
      <c r="Y14">
        <v>27</v>
      </c>
      <c r="Z14" s="96" t="s">
        <v>163</v>
      </c>
      <c r="AA14">
        <v>28</v>
      </c>
      <c r="AB14">
        <v>27</v>
      </c>
      <c r="AF14" s="53">
        <v>24</v>
      </c>
      <c r="AG14" s="109">
        <v>14</v>
      </c>
      <c r="AH14" s="109">
        <v>28</v>
      </c>
      <c r="AI14" s="109">
        <v>30</v>
      </c>
      <c r="AK14">
        <v>30</v>
      </c>
      <c r="AL14">
        <v>21</v>
      </c>
      <c r="AM14">
        <v>26</v>
      </c>
      <c r="AN14">
        <v>28</v>
      </c>
      <c r="AQ14" s="32">
        <v>1</v>
      </c>
      <c r="AR14">
        <v>29</v>
      </c>
      <c r="AS14">
        <v>21</v>
      </c>
      <c r="AT14" s="109">
        <v>23</v>
      </c>
      <c r="AU14" s="109">
        <v>22</v>
      </c>
      <c r="AV14" s="109">
        <v>22</v>
      </c>
      <c r="AW14" s="32"/>
      <c r="AX14">
        <v>43</v>
      </c>
      <c r="AY14" s="105">
        <v>1</v>
      </c>
      <c r="AZ14">
        <v>35</v>
      </c>
      <c r="BA14" s="32">
        <v>1</v>
      </c>
      <c r="BB14">
        <v>32</v>
      </c>
      <c r="BC14">
        <v>29</v>
      </c>
      <c r="BD14">
        <v>33</v>
      </c>
      <c r="BE14">
        <v>31</v>
      </c>
      <c r="BF14">
        <v>32</v>
      </c>
      <c r="BG14" s="68" t="s">
        <v>163</v>
      </c>
      <c r="BH14" s="131">
        <v>31</v>
      </c>
      <c r="BI14" s="131">
        <v>31</v>
      </c>
      <c r="BJ14" s="131">
        <v>30</v>
      </c>
      <c r="BK14" s="68" t="s">
        <v>163</v>
      </c>
      <c r="BL14">
        <v>32</v>
      </c>
      <c r="BM14">
        <v>31</v>
      </c>
      <c r="BN14">
        <v>31</v>
      </c>
      <c r="BP14" s="109">
        <v>30</v>
      </c>
      <c r="BQ14" s="109">
        <v>31</v>
      </c>
      <c r="BR14" s="109">
        <v>29</v>
      </c>
      <c r="BT14">
        <v>32</v>
      </c>
      <c r="BU14">
        <v>30</v>
      </c>
      <c r="BW14">
        <v>33</v>
      </c>
      <c r="BX14">
        <v>30</v>
      </c>
      <c r="BY14">
        <v>31</v>
      </c>
      <c r="CA14">
        <v>34</v>
      </c>
      <c r="CB14">
        <v>30</v>
      </c>
      <c r="CC14">
        <v>32</v>
      </c>
      <c r="CD14">
        <v>35</v>
      </c>
      <c r="CE14">
        <v>35</v>
      </c>
      <c r="CF14">
        <v>35</v>
      </c>
      <c r="CH14" s="53">
        <v>30</v>
      </c>
      <c r="CJ14">
        <v>31</v>
      </c>
      <c r="CK14" s="32">
        <v>1</v>
      </c>
      <c r="CL14" s="131">
        <v>29</v>
      </c>
      <c r="CM14" s="32">
        <v>1</v>
      </c>
      <c r="CO14" s="32">
        <v>1</v>
      </c>
      <c r="CP14">
        <v>29</v>
      </c>
      <c r="CR14">
        <v>29</v>
      </c>
      <c r="CT14">
        <v>29</v>
      </c>
      <c r="CU14" s="96">
        <v>1</v>
      </c>
      <c r="CV14" s="109">
        <v>32</v>
      </c>
      <c r="CW14">
        <v>33</v>
      </c>
      <c r="CX14">
        <v>31</v>
      </c>
      <c r="DA14">
        <v>32</v>
      </c>
      <c r="DB14">
        <v>38</v>
      </c>
      <c r="DC14">
        <v>32</v>
      </c>
      <c r="DD14">
        <v>32</v>
      </c>
      <c r="DE14">
        <v>33</v>
      </c>
      <c r="DF14">
        <v>37</v>
      </c>
      <c r="DG14" s="32">
        <v>1</v>
      </c>
      <c r="DH14" s="109">
        <v>27</v>
      </c>
      <c r="DI14" s="109">
        <v>30</v>
      </c>
      <c r="DK14">
        <v>27</v>
      </c>
      <c r="DL14">
        <v>29</v>
      </c>
      <c r="DN14">
        <v>11</v>
      </c>
      <c r="DO14" t="s">
        <v>10</v>
      </c>
      <c r="DP14">
        <v>728</v>
      </c>
      <c r="DQ14">
        <v>77</v>
      </c>
      <c r="DR14">
        <v>47</v>
      </c>
      <c r="DS14">
        <v>29</v>
      </c>
    </row>
    <row r="15" spans="1:123" ht="17" thickBot="1">
      <c r="A15" s="38">
        <v>12</v>
      </c>
      <c r="B15" s="6" t="s">
        <v>11</v>
      </c>
      <c r="C15" s="6">
        <v>19</v>
      </c>
      <c r="D15" s="37">
        <v>25</v>
      </c>
      <c r="E15" s="6" t="s">
        <v>177</v>
      </c>
      <c r="F15">
        <v>50</v>
      </c>
      <c r="G15">
        <v>43</v>
      </c>
      <c r="H15">
        <v>39</v>
      </c>
      <c r="I15">
        <v>36</v>
      </c>
      <c r="J15">
        <v>47</v>
      </c>
      <c r="K15">
        <v>49</v>
      </c>
      <c r="L15">
        <v>41</v>
      </c>
      <c r="M15">
        <v>40</v>
      </c>
      <c r="N15">
        <v>43</v>
      </c>
      <c r="O15">
        <v>5</v>
      </c>
      <c r="P15" s="72">
        <v>25</v>
      </c>
      <c r="Q15">
        <v>5</v>
      </c>
      <c r="R15" s="78">
        <v>19</v>
      </c>
      <c r="S15" s="32">
        <v>5</v>
      </c>
      <c r="T15" s="53">
        <v>27</v>
      </c>
      <c r="U15" s="53">
        <v>22</v>
      </c>
      <c r="V15" s="32">
        <v>5</v>
      </c>
      <c r="X15" s="53">
        <v>21</v>
      </c>
      <c r="Y15" s="53">
        <v>23</v>
      </c>
      <c r="Z15" s="96" t="s">
        <v>163</v>
      </c>
      <c r="AA15" s="53">
        <v>28</v>
      </c>
      <c r="AB15" s="53">
        <v>24</v>
      </c>
      <c r="AF15" s="53">
        <v>17</v>
      </c>
      <c r="AG15" s="109">
        <v>16</v>
      </c>
      <c r="AH15" s="109">
        <v>29</v>
      </c>
      <c r="AI15" s="109">
        <v>23</v>
      </c>
      <c r="AK15">
        <v>24</v>
      </c>
      <c r="AL15">
        <v>23</v>
      </c>
      <c r="AM15">
        <v>25</v>
      </c>
      <c r="AN15" s="53">
        <v>28</v>
      </c>
      <c r="AQ15" s="32">
        <v>5</v>
      </c>
      <c r="AR15">
        <v>24</v>
      </c>
      <c r="AS15">
        <v>23</v>
      </c>
      <c r="AT15">
        <v>17</v>
      </c>
      <c r="AU15">
        <v>17</v>
      </c>
      <c r="AV15">
        <v>18</v>
      </c>
      <c r="AW15" s="32">
        <v>10</v>
      </c>
      <c r="AX15">
        <v>38</v>
      </c>
      <c r="AY15" s="32">
        <v>5</v>
      </c>
      <c r="AZ15">
        <v>26</v>
      </c>
      <c r="BA15" s="32">
        <v>5</v>
      </c>
      <c r="BB15" s="109">
        <v>25</v>
      </c>
      <c r="BC15" s="109">
        <v>25</v>
      </c>
      <c r="BD15" s="109">
        <v>24</v>
      </c>
      <c r="BE15" s="109">
        <v>21</v>
      </c>
      <c r="BF15" s="109">
        <v>24</v>
      </c>
      <c r="BG15" s="68" t="s">
        <v>163</v>
      </c>
      <c r="BH15" s="109">
        <v>25</v>
      </c>
      <c r="BI15" s="109">
        <v>26</v>
      </c>
      <c r="BJ15" s="109">
        <v>23</v>
      </c>
      <c r="BK15" s="68" t="s">
        <v>163</v>
      </c>
      <c r="BL15" s="109">
        <v>28</v>
      </c>
      <c r="BM15" s="109">
        <v>24</v>
      </c>
      <c r="BN15" s="109">
        <v>24</v>
      </c>
      <c r="BP15" s="109">
        <v>25</v>
      </c>
      <c r="BQ15" s="109">
        <v>22</v>
      </c>
      <c r="BR15" s="109">
        <v>26</v>
      </c>
      <c r="BT15">
        <v>24</v>
      </c>
      <c r="BU15">
        <v>22</v>
      </c>
      <c r="BW15">
        <v>22</v>
      </c>
      <c r="BX15">
        <v>24</v>
      </c>
      <c r="BY15">
        <v>29</v>
      </c>
      <c r="CA15">
        <v>21</v>
      </c>
      <c r="CB15">
        <v>20</v>
      </c>
      <c r="CC15">
        <v>25</v>
      </c>
      <c r="CD15">
        <v>26</v>
      </c>
      <c r="CE15">
        <v>24</v>
      </c>
      <c r="CF15">
        <v>26</v>
      </c>
      <c r="CH15" s="53">
        <v>22</v>
      </c>
      <c r="CJ15">
        <v>26</v>
      </c>
      <c r="CK15" s="32">
        <v>5</v>
      </c>
      <c r="CL15" s="81">
        <v>20</v>
      </c>
      <c r="CM15" s="32">
        <v>5</v>
      </c>
      <c r="CO15" s="32">
        <v>5</v>
      </c>
      <c r="CP15">
        <v>21</v>
      </c>
      <c r="CR15">
        <v>26</v>
      </c>
      <c r="CT15">
        <v>24</v>
      </c>
      <c r="CU15" s="96">
        <v>5</v>
      </c>
      <c r="CV15" s="109">
        <v>22</v>
      </c>
      <c r="CW15">
        <v>21</v>
      </c>
      <c r="CX15">
        <v>28</v>
      </c>
      <c r="DA15">
        <v>32</v>
      </c>
      <c r="DB15">
        <v>23</v>
      </c>
      <c r="DC15">
        <v>24</v>
      </c>
      <c r="DD15">
        <v>25</v>
      </c>
      <c r="DE15">
        <v>23</v>
      </c>
      <c r="DF15">
        <v>26</v>
      </c>
      <c r="DG15" s="32">
        <v>5</v>
      </c>
      <c r="DH15" s="109">
        <v>22</v>
      </c>
      <c r="DI15" s="109">
        <v>23</v>
      </c>
      <c r="DK15">
        <v>19</v>
      </c>
      <c r="DL15">
        <v>19</v>
      </c>
      <c r="DN15">
        <v>12</v>
      </c>
      <c r="DO15" t="s">
        <v>11</v>
      </c>
      <c r="DP15">
        <v>19</v>
      </c>
      <c r="DQ15">
        <v>19</v>
      </c>
      <c r="DR15">
        <v>604</v>
      </c>
      <c r="DS15">
        <v>19</v>
      </c>
    </row>
    <row r="16" spans="1:123" s="60" customFormat="1" ht="17" thickBot="1">
      <c r="A16" s="57">
        <v>13</v>
      </c>
      <c r="B16" s="76" t="s">
        <v>12</v>
      </c>
      <c r="C16" s="58">
        <v>22977</v>
      </c>
      <c r="D16" s="59">
        <v>20</v>
      </c>
      <c r="E16" s="58" t="s">
        <v>177</v>
      </c>
      <c r="F16" s="64">
        <v>44</v>
      </c>
      <c r="G16" s="64">
        <v>42</v>
      </c>
      <c r="H16" s="64">
        <v>36</v>
      </c>
      <c r="I16" s="65">
        <v>34</v>
      </c>
      <c r="J16" s="60">
        <v>43</v>
      </c>
      <c r="K16" s="60">
        <v>42</v>
      </c>
      <c r="L16" s="60">
        <v>37</v>
      </c>
      <c r="M16" s="60">
        <v>34</v>
      </c>
      <c r="N16" s="60">
        <v>39</v>
      </c>
      <c r="O16" s="60">
        <v>5</v>
      </c>
      <c r="P16" s="71">
        <v>23</v>
      </c>
      <c r="Q16" s="60">
        <v>1</v>
      </c>
      <c r="R16" s="80">
        <v>20</v>
      </c>
      <c r="S16" s="60">
        <v>1</v>
      </c>
      <c r="T16" s="84">
        <v>21</v>
      </c>
      <c r="U16" s="84">
        <v>20</v>
      </c>
      <c r="V16" s="60">
        <v>1</v>
      </c>
      <c r="X16" s="94">
        <v>21</v>
      </c>
      <c r="Y16" s="94">
        <v>21</v>
      </c>
      <c r="Z16" s="96" t="s">
        <v>163</v>
      </c>
      <c r="AA16" s="94">
        <v>21</v>
      </c>
      <c r="AB16" s="94">
        <v>23</v>
      </c>
      <c r="AF16" s="85">
        <v>16</v>
      </c>
      <c r="AG16" s="60">
        <v>14</v>
      </c>
      <c r="AH16" s="60">
        <v>29</v>
      </c>
      <c r="AI16" s="94">
        <v>21</v>
      </c>
      <c r="AK16" s="94">
        <v>22</v>
      </c>
      <c r="AL16" s="60">
        <v>22</v>
      </c>
      <c r="AM16" s="60">
        <v>21</v>
      </c>
      <c r="AN16" s="94">
        <v>21</v>
      </c>
      <c r="AQ16" s="60">
        <v>1</v>
      </c>
      <c r="AR16" s="60">
        <v>22</v>
      </c>
      <c r="AS16" s="60">
        <v>22</v>
      </c>
      <c r="AT16" s="94">
        <v>18</v>
      </c>
      <c r="AU16" s="94">
        <v>18</v>
      </c>
      <c r="AV16" s="94">
        <v>17</v>
      </c>
      <c r="AX16" s="60">
        <v>31</v>
      </c>
      <c r="AY16" s="60">
        <v>1</v>
      </c>
      <c r="AZ16" s="60">
        <v>24</v>
      </c>
      <c r="BA16" s="60">
        <v>1</v>
      </c>
      <c r="BB16" s="106">
        <v>23</v>
      </c>
      <c r="BC16" s="106">
        <v>23</v>
      </c>
      <c r="BD16" s="106">
        <v>23</v>
      </c>
      <c r="BE16" s="106">
        <v>21</v>
      </c>
      <c r="BF16" s="106">
        <v>21</v>
      </c>
      <c r="BG16" s="70" t="s">
        <v>163</v>
      </c>
      <c r="BH16" s="94">
        <v>23</v>
      </c>
      <c r="BI16" s="94">
        <v>23</v>
      </c>
      <c r="BJ16" s="94">
        <v>21</v>
      </c>
      <c r="BK16" s="68" t="s">
        <v>163</v>
      </c>
      <c r="BL16" s="94">
        <v>24</v>
      </c>
      <c r="BM16" s="94">
        <v>23</v>
      </c>
      <c r="BN16" s="94">
        <v>22</v>
      </c>
      <c r="BP16" s="94">
        <v>22</v>
      </c>
      <c r="BQ16" s="94">
        <v>22</v>
      </c>
      <c r="BR16" s="94">
        <v>22</v>
      </c>
      <c r="BT16" s="60">
        <v>23</v>
      </c>
      <c r="BU16" s="60">
        <v>22</v>
      </c>
      <c r="BW16" s="60">
        <v>23</v>
      </c>
      <c r="BX16" s="60">
        <v>22</v>
      </c>
      <c r="BY16" s="60">
        <v>23</v>
      </c>
      <c r="CA16" s="60">
        <v>22</v>
      </c>
      <c r="CB16" s="60">
        <v>20</v>
      </c>
      <c r="CC16" s="60">
        <v>22</v>
      </c>
      <c r="CD16" s="94">
        <v>24</v>
      </c>
      <c r="CE16" s="94">
        <v>24</v>
      </c>
      <c r="CF16" s="94">
        <v>24</v>
      </c>
      <c r="CH16" s="106">
        <v>21</v>
      </c>
      <c r="CJ16" s="60">
        <v>25</v>
      </c>
      <c r="CK16" s="60">
        <v>1</v>
      </c>
      <c r="CL16" s="94">
        <v>21</v>
      </c>
      <c r="CM16" s="60">
        <v>1</v>
      </c>
      <c r="CO16" s="60">
        <v>1</v>
      </c>
      <c r="CP16" s="94">
        <v>20</v>
      </c>
      <c r="CR16" s="94">
        <v>22</v>
      </c>
      <c r="CT16" s="60">
        <v>22</v>
      </c>
      <c r="CU16" s="103">
        <v>1</v>
      </c>
      <c r="CV16" s="94">
        <v>20</v>
      </c>
      <c r="CW16" s="60">
        <v>23</v>
      </c>
      <c r="CX16" s="60">
        <v>23</v>
      </c>
      <c r="DA16" s="60">
        <v>24</v>
      </c>
      <c r="DB16" s="60">
        <v>23</v>
      </c>
      <c r="DC16" s="94">
        <v>22</v>
      </c>
      <c r="DD16" s="94">
        <v>21</v>
      </c>
      <c r="DE16" s="94">
        <v>22</v>
      </c>
      <c r="DF16" s="60">
        <v>24</v>
      </c>
      <c r="DG16" s="60">
        <v>1</v>
      </c>
      <c r="DH16" s="106">
        <v>22</v>
      </c>
      <c r="DI16" s="106">
        <v>22</v>
      </c>
      <c r="DK16" s="60">
        <v>19</v>
      </c>
      <c r="DL16" s="60">
        <v>20</v>
      </c>
      <c r="DN16" s="60">
        <v>13</v>
      </c>
      <c r="DO16" s="60" t="s">
        <v>12</v>
      </c>
      <c r="DP16" s="60">
        <v>22977</v>
      </c>
      <c r="DQ16" s="60">
        <v>21</v>
      </c>
      <c r="DR16" s="60">
        <v>388</v>
      </c>
      <c r="DS16" s="60">
        <v>20</v>
      </c>
    </row>
    <row r="17" spans="1:123" s="60" customFormat="1" ht="17" thickBot="1">
      <c r="A17" s="57">
        <v>14</v>
      </c>
      <c r="B17" s="58" t="s">
        <v>13</v>
      </c>
      <c r="C17" s="58">
        <v>1034</v>
      </c>
      <c r="D17" s="61">
        <v>70</v>
      </c>
      <c r="E17" s="58" t="s">
        <v>177</v>
      </c>
      <c r="F17" s="60">
        <v>87</v>
      </c>
      <c r="G17" s="60">
        <v>87</v>
      </c>
      <c r="H17" s="60">
        <v>81</v>
      </c>
      <c r="I17" s="60">
        <v>77</v>
      </c>
      <c r="J17" s="60">
        <v>86</v>
      </c>
      <c r="K17" s="60">
        <v>90</v>
      </c>
      <c r="L17" s="60">
        <v>80</v>
      </c>
      <c r="M17" s="60">
        <v>80</v>
      </c>
      <c r="N17" s="60">
        <v>83</v>
      </c>
      <c r="O17" s="60">
        <v>60</v>
      </c>
      <c r="P17" s="74">
        <v>69</v>
      </c>
      <c r="Q17" s="60">
        <v>60</v>
      </c>
      <c r="R17" s="80">
        <v>64</v>
      </c>
      <c r="S17" s="60">
        <v>60</v>
      </c>
      <c r="T17" s="84">
        <v>67</v>
      </c>
      <c r="U17" s="84">
        <v>69</v>
      </c>
      <c r="V17" s="60">
        <v>60</v>
      </c>
      <c r="X17" s="85">
        <v>67</v>
      </c>
      <c r="Y17" s="85">
        <v>66</v>
      </c>
      <c r="Z17" s="96" t="s">
        <v>163</v>
      </c>
      <c r="AA17" s="85">
        <v>67</v>
      </c>
      <c r="AB17" s="85">
        <v>72</v>
      </c>
      <c r="AF17" s="60">
        <v>61</v>
      </c>
      <c r="AG17" s="126">
        <v>39</v>
      </c>
      <c r="AH17" s="126">
        <v>73</v>
      </c>
      <c r="AI17" s="109">
        <v>65</v>
      </c>
      <c r="AK17" s="60">
        <v>68</v>
      </c>
      <c r="AL17" s="60">
        <v>59</v>
      </c>
      <c r="AM17" s="60">
        <v>67</v>
      </c>
      <c r="AN17" s="85">
        <v>67</v>
      </c>
      <c r="AQ17" s="60">
        <v>60</v>
      </c>
      <c r="AR17" s="60">
        <v>68</v>
      </c>
      <c r="AS17" s="60">
        <v>60</v>
      </c>
      <c r="AT17" s="60">
        <v>60</v>
      </c>
      <c r="AU17" s="60">
        <v>57</v>
      </c>
      <c r="AV17" s="60">
        <v>57</v>
      </c>
      <c r="AW17" s="60">
        <v>70</v>
      </c>
      <c r="AX17" s="60">
        <v>107</v>
      </c>
      <c r="AY17" s="60">
        <v>60</v>
      </c>
      <c r="AZ17" s="60">
        <v>73</v>
      </c>
      <c r="BA17" s="60">
        <v>60</v>
      </c>
      <c r="BB17" s="126">
        <v>71</v>
      </c>
      <c r="BC17" s="126">
        <v>70</v>
      </c>
      <c r="BD17" s="126">
        <v>73</v>
      </c>
      <c r="BE17" s="126">
        <v>67</v>
      </c>
      <c r="BF17" s="126">
        <v>66</v>
      </c>
      <c r="BG17" s="70" t="s">
        <v>163</v>
      </c>
      <c r="BH17" s="126">
        <v>71</v>
      </c>
      <c r="BI17" s="126">
        <v>68</v>
      </c>
      <c r="BJ17" s="126">
        <v>65</v>
      </c>
      <c r="BK17" s="68" t="s">
        <v>163</v>
      </c>
      <c r="BL17" s="126">
        <v>71</v>
      </c>
      <c r="BM17" s="126">
        <v>71</v>
      </c>
      <c r="BN17" s="126">
        <v>70</v>
      </c>
      <c r="BP17" s="126">
        <v>70</v>
      </c>
      <c r="BQ17" s="126">
        <v>65</v>
      </c>
      <c r="BR17" s="126">
        <v>69</v>
      </c>
      <c r="BT17" s="60">
        <v>70</v>
      </c>
      <c r="BU17" s="60">
        <v>70</v>
      </c>
      <c r="BW17" s="60">
        <v>69</v>
      </c>
      <c r="BX17" s="60">
        <v>69</v>
      </c>
      <c r="BY17" s="60">
        <v>66</v>
      </c>
      <c r="CA17" s="60">
        <v>69</v>
      </c>
      <c r="CB17" s="60">
        <v>67</v>
      </c>
      <c r="CC17" s="60">
        <v>70</v>
      </c>
      <c r="CD17" s="60">
        <v>71</v>
      </c>
      <c r="CE17" s="60">
        <v>70</v>
      </c>
      <c r="CF17" s="60">
        <v>72</v>
      </c>
      <c r="CH17" s="85">
        <v>69</v>
      </c>
      <c r="CJ17" s="60">
        <v>68</v>
      </c>
      <c r="CK17" s="60">
        <v>60</v>
      </c>
      <c r="CL17" s="60">
        <v>61</v>
      </c>
      <c r="CM17" s="60">
        <v>70</v>
      </c>
      <c r="CO17" s="60">
        <v>60</v>
      </c>
      <c r="CP17" s="60">
        <v>59</v>
      </c>
      <c r="CQ17" s="60">
        <v>70</v>
      </c>
      <c r="CR17" s="94">
        <v>68</v>
      </c>
      <c r="CT17" s="60">
        <v>76</v>
      </c>
      <c r="CU17" s="134">
        <v>70</v>
      </c>
      <c r="CV17" s="126">
        <v>67</v>
      </c>
      <c r="CW17" s="60">
        <v>71</v>
      </c>
      <c r="CX17" s="60">
        <v>73</v>
      </c>
      <c r="DA17" s="106">
        <v>75</v>
      </c>
      <c r="DB17" s="106">
        <v>76</v>
      </c>
      <c r="DC17" s="106">
        <v>74</v>
      </c>
      <c r="DD17" s="106">
        <v>72</v>
      </c>
      <c r="DE17" s="106">
        <v>72</v>
      </c>
      <c r="DF17" s="106">
        <v>75</v>
      </c>
      <c r="DG17" s="60">
        <v>65</v>
      </c>
      <c r="DH17" s="106">
        <v>71</v>
      </c>
      <c r="DI17" s="106">
        <v>70</v>
      </c>
      <c r="DK17" s="60">
        <v>68</v>
      </c>
      <c r="DL17" s="60">
        <v>64</v>
      </c>
      <c r="DN17" s="60">
        <v>14</v>
      </c>
      <c r="DO17" s="60" t="s">
        <v>13</v>
      </c>
      <c r="DP17" s="60">
        <v>1034</v>
      </c>
      <c r="DQ17" s="60">
        <v>66</v>
      </c>
      <c r="DR17" s="60">
        <v>2187</v>
      </c>
      <c r="DS17" s="60">
        <v>64</v>
      </c>
    </row>
    <row r="18" spans="1:123" ht="17" thickBot="1">
      <c r="A18" s="132">
        <v>15</v>
      </c>
      <c r="B18" s="6" t="s">
        <v>14</v>
      </c>
      <c r="C18" s="6">
        <v>32</v>
      </c>
      <c r="D18" s="37">
        <v>30</v>
      </c>
      <c r="E18" s="6" t="s">
        <v>176</v>
      </c>
      <c r="F18">
        <v>29</v>
      </c>
      <c r="G18">
        <v>26</v>
      </c>
      <c r="H18">
        <v>24</v>
      </c>
      <c r="I18">
        <v>21</v>
      </c>
      <c r="J18">
        <v>29</v>
      </c>
      <c r="K18">
        <v>24</v>
      </c>
      <c r="L18">
        <v>25</v>
      </c>
      <c r="M18">
        <v>19</v>
      </c>
      <c r="N18">
        <v>24</v>
      </c>
      <c r="O18" s="68" t="s">
        <v>163</v>
      </c>
      <c r="P18" s="72">
        <v>36</v>
      </c>
      <c r="Q18" s="68" t="s">
        <v>163</v>
      </c>
      <c r="R18" s="41">
        <v>41</v>
      </c>
      <c r="S18" s="32">
        <v>20</v>
      </c>
      <c r="T18" s="89">
        <v>43</v>
      </c>
      <c r="U18" s="89">
        <v>40</v>
      </c>
      <c r="V18" s="92">
        <v>5</v>
      </c>
      <c r="X18">
        <v>41</v>
      </c>
      <c r="Y18">
        <v>39</v>
      </c>
      <c r="Z18">
        <v>1</v>
      </c>
      <c r="AA18">
        <v>44</v>
      </c>
      <c r="AB18">
        <v>43</v>
      </c>
      <c r="AF18">
        <v>40</v>
      </c>
      <c r="AG18" s="109">
        <v>16</v>
      </c>
      <c r="AH18" s="109">
        <v>31</v>
      </c>
      <c r="AI18" s="109">
        <v>39</v>
      </c>
      <c r="AK18">
        <v>41</v>
      </c>
      <c r="AL18">
        <v>21</v>
      </c>
      <c r="AM18">
        <v>44</v>
      </c>
      <c r="AN18">
        <v>44</v>
      </c>
      <c r="AQ18">
        <v>1</v>
      </c>
      <c r="AR18">
        <v>40</v>
      </c>
      <c r="AS18">
        <v>21</v>
      </c>
      <c r="AT18" s="109">
        <v>34</v>
      </c>
      <c r="AU18" s="109">
        <v>30</v>
      </c>
      <c r="AV18" s="109">
        <v>29</v>
      </c>
      <c r="AX18">
        <v>60</v>
      </c>
      <c r="AY18" s="105">
        <v>1</v>
      </c>
      <c r="AZ18">
        <v>45</v>
      </c>
      <c r="BA18" s="32">
        <v>1</v>
      </c>
      <c r="BB18">
        <v>41</v>
      </c>
      <c r="BC18">
        <v>37</v>
      </c>
      <c r="BD18">
        <v>43</v>
      </c>
      <c r="BE18">
        <v>32</v>
      </c>
      <c r="BF18">
        <v>45</v>
      </c>
      <c r="BG18" s="69" t="s">
        <v>163</v>
      </c>
      <c r="BH18" s="131">
        <v>41</v>
      </c>
      <c r="BI18" s="131">
        <v>40</v>
      </c>
      <c r="BJ18" s="131">
        <v>48</v>
      </c>
      <c r="BK18" s="68" t="s">
        <v>163</v>
      </c>
      <c r="BL18">
        <v>37</v>
      </c>
      <c r="BM18">
        <v>41</v>
      </c>
      <c r="BN18">
        <v>39</v>
      </c>
      <c r="BP18" s="109">
        <v>42</v>
      </c>
      <c r="BQ18" s="109">
        <v>44</v>
      </c>
      <c r="BR18" s="109">
        <v>42</v>
      </c>
      <c r="BT18">
        <v>35</v>
      </c>
      <c r="BU18">
        <v>40</v>
      </c>
      <c r="BW18">
        <v>44</v>
      </c>
      <c r="BX18">
        <v>35</v>
      </c>
      <c r="BY18">
        <v>37</v>
      </c>
      <c r="CA18">
        <v>45</v>
      </c>
      <c r="CB18">
        <v>42</v>
      </c>
      <c r="CC18">
        <v>38</v>
      </c>
      <c r="CD18">
        <v>44</v>
      </c>
      <c r="CE18">
        <v>45</v>
      </c>
      <c r="CF18">
        <v>46</v>
      </c>
      <c r="CH18">
        <v>43</v>
      </c>
      <c r="CJ18">
        <v>32</v>
      </c>
      <c r="CK18" s="32">
        <v>1</v>
      </c>
      <c r="CL18" s="131">
        <v>36</v>
      </c>
      <c r="CM18" s="32">
        <v>1</v>
      </c>
      <c r="CO18" s="32">
        <v>1</v>
      </c>
      <c r="CP18">
        <v>38</v>
      </c>
      <c r="CR18">
        <v>32</v>
      </c>
      <c r="CT18">
        <v>35</v>
      </c>
      <c r="CU18" s="96">
        <v>1</v>
      </c>
      <c r="CV18" s="109">
        <v>44</v>
      </c>
      <c r="CW18">
        <v>49</v>
      </c>
      <c r="CX18">
        <v>47</v>
      </c>
      <c r="DA18">
        <v>32</v>
      </c>
      <c r="DB18">
        <v>49</v>
      </c>
      <c r="DC18">
        <v>49</v>
      </c>
      <c r="DD18">
        <v>50</v>
      </c>
      <c r="DE18">
        <v>43</v>
      </c>
      <c r="DF18">
        <v>45</v>
      </c>
      <c r="DG18" s="32">
        <v>1</v>
      </c>
      <c r="DH18" s="109">
        <v>33</v>
      </c>
      <c r="DI18" s="109">
        <v>36</v>
      </c>
      <c r="DK18">
        <v>36</v>
      </c>
      <c r="DL18">
        <v>32</v>
      </c>
      <c r="DN18">
        <v>15</v>
      </c>
      <c r="DO18" t="s">
        <v>14</v>
      </c>
      <c r="DP18">
        <v>32</v>
      </c>
      <c r="DQ18">
        <v>42</v>
      </c>
      <c r="DR18">
        <v>138</v>
      </c>
      <c r="DS18">
        <v>32</v>
      </c>
    </row>
    <row r="19" spans="1:123" s="60" customFormat="1" ht="17" thickBot="1">
      <c r="A19" s="57">
        <v>16</v>
      </c>
      <c r="B19" s="76" t="s">
        <v>15</v>
      </c>
      <c r="C19" s="58">
        <v>8588</v>
      </c>
      <c r="D19" s="59">
        <v>55</v>
      </c>
      <c r="E19" s="58" t="s">
        <v>176</v>
      </c>
      <c r="F19" s="67">
        <v>31</v>
      </c>
      <c r="G19" s="66">
        <v>28</v>
      </c>
      <c r="H19" s="66">
        <v>23</v>
      </c>
      <c r="I19" s="66">
        <v>21</v>
      </c>
      <c r="J19" s="60">
        <v>27</v>
      </c>
      <c r="K19" s="60">
        <v>25</v>
      </c>
      <c r="L19" s="60">
        <v>25</v>
      </c>
      <c r="M19" s="60">
        <v>19</v>
      </c>
      <c r="N19" s="60">
        <v>26</v>
      </c>
      <c r="O19" s="60">
        <v>200</v>
      </c>
      <c r="P19" s="75">
        <v>40</v>
      </c>
      <c r="Q19" s="60">
        <v>500</v>
      </c>
      <c r="R19" s="83">
        <v>73</v>
      </c>
      <c r="S19" s="60">
        <v>350</v>
      </c>
      <c r="T19" s="84">
        <v>60</v>
      </c>
      <c r="U19" s="84">
        <v>57</v>
      </c>
      <c r="V19" s="60">
        <v>350</v>
      </c>
      <c r="X19" s="94">
        <v>56</v>
      </c>
      <c r="Y19" s="94">
        <v>60</v>
      </c>
      <c r="Z19" s="96" t="s">
        <v>163</v>
      </c>
      <c r="AA19" s="94">
        <v>57</v>
      </c>
      <c r="AB19" s="94">
        <v>62</v>
      </c>
      <c r="AF19" s="94">
        <v>59</v>
      </c>
      <c r="AG19" s="60">
        <v>18</v>
      </c>
      <c r="AH19" s="60">
        <v>35</v>
      </c>
      <c r="AI19" s="94">
        <v>60</v>
      </c>
      <c r="AK19" s="60">
        <v>63</v>
      </c>
      <c r="AL19" s="60">
        <v>25</v>
      </c>
      <c r="AM19" s="94">
        <v>58</v>
      </c>
      <c r="AN19" s="94">
        <v>57</v>
      </c>
      <c r="AQ19" s="60">
        <v>350</v>
      </c>
      <c r="AR19" s="60">
        <v>62</v>
      </c>
      <c r="AS19" s="60">
        <v>25</v>
      </c>
      <c r="AT19" s="94">
        <v>51</v>
      </c>
      <c r="AU19" s="94">
        <v>51</v>
      </c>
      <c r="AV19" s="60">
        <v>46</v>
      </c>
      <c r="AW19" s="60">
        <v>400</v>
      </c>
      <c r="AX19" s="60">
        <v>87</v>
      </c>
      <c r="AY19" s="60">
        <v>360</v>
      </c>
      <c r="AZ19" s="60">
        <v>67</v>
      </c>
      <c r="BA19" s="60">
        <v>350</v>
      </c>
      <c r="BB19" s="60">
        <v>64</v>
      </c>
      <c r="BC19" s="60">
        <v>60</v>
      </c>
      <c r="BD19" s="60">
        <v>64</v>
      </c>
      <c r="BE19" s="60">
        <v>63</v>
      </c>
      <c r="BF19" s="60">
        <v>66</v>
      </c>
      <c r="BG19" s="60">
        <v>320</v>
      </c>
      <c r="BH19" s="94">
        <v>53</v>
      </c>
      <c r="BI19" s="94">
        <v>56</v>
      </c>
      <c r="BJ19" s="94">
        <v>57</v>
      </c>
      <c r="BK19" s="68" t="s">
        <v>163</v>
      </c>
      <c r="BL19" s="94">
        <v>58</v>
      </c>
      <c r="BM19" s="94">
        <v>59</v>
      </c>
      <c r="BN19" s="94">
        <v>53</v>
      </c>
      <c r="BP19" s="94">
        <v>57</v>
      </c>
      <c r="BQ19" s="94">
        <v>56</v>
      </c>
      <c r="BR19" s="94">
        <v>60</v>
      </c>
      <c r="BT19" s="60">
        <v>62</v>
      </c>
      <c r="BU19" s="60">
        <v>55</v>
      </c>
      <c r="BW19" s="60">
        <v>58</v>
      </c>
      <c r="BX19" s="60">
        <v>56</v>
      </c>
      <c r="BY19" s="60">
        <v>54</v>
      </c>
      <c r="CA19" s="60">
        <v>67</v>
      </c>
      <c r="CB19" s="60">
        <v>56</v>
      </c>
      <c r="CC19" s="60">
        <v>56</v>
      </c>
      <c r="CD19" s="94">
        <v>63</v>
      </c>
      <c r="CE19" s="94">
        <v>63</v>
      </c>
      <c r="CF19" s="94">
        <v>63</v>
      </c>
      <c r="CG19" s="60">
        <v>300</v>
      </c>
      <c r="CH19" s="106">
        <v>57</v>
      </c>
      <c r="CJ19" s="60">
        <v>53</v>
      </c>
      <c r="CK19" s="60">
        <v>300</v>
      </c>
      <c r="CL19" s="60">
        <v>45</v>
      </c>
      <c r="CM19" s="60">
        <v>400</v>
      </c>
      <c r="CO19" s="60">
        <v>300</v>
      </c>
      <c r="CP19" s="94">
        <v>52</v>
      </c>
      <c r="CR19" s="60">
        <v>49</v>
      </c>
      <c r="CS19" s="60">
        <v>400</v>
      </c>
      <c r="CT19" s="60">
        <v>51</v>
      </c>
      <c r="CU19" s="103">
        <v>400</v>
      </c>
      <c r="CV19" s="60">
        <v>60</v>
      </c>
      <c r="CW19" s="60">
        <v>63</v>
      </c>
      <c r="CX19" s="60">
        <v>57</v>
      </c>
      <c r="CY19" s="60">
        <v>380</v>
      </c>
      <c r="DA19" s="94">
        <v>59</v>
      </c>
      <c r="DB19" s="60">
        <v>89</v>
      </c>
      <c r="DC19" s="60">
        <v>75</v>
      </c>
      <c r="DD19" s="60">
        <v>81</v>
      </c>
      <c r="DE19" s="60">
        <v>73</v>
      </c>
      <c r="DF19" s="60">
        <v>77</v>
      </c>
      <c r="DG19" s="60">
        <v>300</v>
      </c>
      <c r="DH19" s="106">
        <v>51</v>
      </c>
      <c r="DI19" s="106">
        <v>60</v>
      </c>
      <c r="DK19" s="60">
        <v>53</v>
      </c>
      <c r="DL19" s="60">
        <v>58</v>
      </c>
      <c r="DN19" s="60">
        <v>16</v>
      </c>
      <c r="DO19" s="60" t="s">
        <v>15</v>
      </c>
      <c r="DP19" s="60">
        <v>8588</v>
      </c>
      <c r="DQ19" s="60">
        <v>69</v>
      </c>
      <c r="DR19" s="60">
        <v>372</v>
      </c>
      <c r="DS19" s="60">
        <v>58</v>
      </c>
    </row>
    <row r="20" spans="1:123" ht="17" thickBot="1">
      <c r="A20" s="132">
        <v>17</v>
      </c>
      <c r="B20" s="6" t="s">
        <v>16</v>
      </c>
      <c r="C20" s="6">
        <v>295</v>
      </c>
      <c r="D20" s="37">
        <v>80</v>
      </c>
      <c r="E20" s="6" t="s">
        <v>176</v>
      </c>
      <c r="F20">
        <v>36</v>
      </c>
      <c r="G20">
        <v>30</v>
      </c>
      <c r="H20">
        <v>26</v>
      </c>
      <c r="I20">
        <v>23</v>
      </c>
      <c r="J20">
        <v>32</v>
      </c>
      <c r="K20">
        <v>35</v>
      </c>
      <c r="L20">
        <v>30</v>
      </c>
      <c r="M20">
        <v>25</v>
      </c>
      <c r="N20">
        <v>32</v>
      </c>
      <c r="O20" s="32">
        <v>1000</v>
      </c>
      <c r="P20" s="40">
        <v>58</v>
      </c>
      <c r="Q20" s="32">
        <v>5000</v>
      </c>
      <c r="R20" s="81">
        <v>58</v>
      </c>
      <c r="S20" s="32">
        <v>9999</v>
      </c>
      <c r="T20">
        <v>185</v>
      </c>
      <c r="U20">
        <v>52</v>
      </c>
      <c r="V20" s="32">
        <v>9999</v>
      </c>
      <c r="X20">
        <v>63</v>
      </c>
      <c r="Y20">
        <v>81</v>
      </c>
      <c r="Z20" s="96" t="s">
        <v>163</v>
      </c>
      <c r="AA20" s="53">
        <v>143</v>
      </c>
      <c r="AB20" s="53">
        <v>144</v>
      </c>
      <c r="AF20">
        <v>64</v>
      </c>
      <c r="AG20">
        <v>21</v>
      </c>
      <c r="AH20">
        <v>38</v>
      </c>
      <c r="AI20" s="6">
        <v>80</v>
      </c>
      <c r="AK20">
        <v>85</v>
      </c>
      <c r="AL20">
        <v>31</v>
      </c>
      <c r="AM20">
        <v>144</v>
      </c>
      <c r="AN20" s="53">
        <v>143</v>
      </c>
      <c r="AQ20" s="32">
        <v>9999</v>
      </c>
      <c r="AR20">
        <v>86</v>
      </c>
      <c r="AS20">
        <v>31</v>
      </c>
      <c r="AT20">
        <v>98</v>
      </c>
      <c r="AU20">
        <v>44</v>
      </c>
      <c r="AV20">
        <v>110</v>
      </c>
      <c r="AX20">
        <v>119</v>
      </c>
      <c r="AZ20">
        <v>64</v>
      </c>
      <c r="BA20" s="32">
        <v>9999</v>
      </c>
      <c r="BB20" s="109">
        <v>88</v>
      </c>
      <c r="BC20" s="109">
        <v>143</v>
      </c>
      <c r="BD20" s="109">
        <v>139</v>
      </c>
      <c r="BE20" s="109">
        <v>46</v>
      </c>
      <c r="BF20" s="109">
        <v>165</v>
      </c>
      <c r="BG20" s="69" t="s">
        <v>163</v>
      </c>
      <c r="BH20" s="131">
        <v>91</v>
      </c>
      <c r="BI20" s="131">
        <v>53</v>
      </c>
      <c r="BJ20" s="131">
        <v>55</v>
      </c>
      <c r="BK20" s="68" t="s">
        <v>163</v>
      </c>
      <c r="BL20">
        <v>142</v>
      </c>
      <c r="BM20">
        <v>66</v>
      </c>
      <c r="BN20">
        <v>61</v>
      </c>
      <c r="BP20" s="109">
        <v>75</v>
      </c>
      <c r="BQ20" s="109">
        <v>70</v>
      </c>
      <c r="BR20" s="109">
        <v>62</v>
      </c>
      <c r="BT20">
        <v>76</v>
      </c>
      <c r="BU20">
        <v>116</v>
      </c>
      <c r="BW20">
        <v>106</v>
      </c>
      <c r="BX20">
        <v>75</v>
      </c>
      <c r="BY20">
        <v>76</v>
      </c>
      <c r="CA20">
        <v>65</v>
      </c>
      <c r="CB20">
        <v>131</v>
      </c>
      <c r="CC20">
        <v>100</v>
      </c>
      <c r="CD20">
        <v>66</v>
      </c>
      <c r="CE20">
        <v>86</v>
      </c>
      <c r="CF20">
        <v>56</v>
      </c>
      <c r="CH20">
        <v>54</v>
      </c>
      <c r="CJ20">
        <v>43</v>
      </c>
      <c r="CK20" s="32">
        <v>9999</v>
      </c>
      <c r="CL20" s="131">
        <v>33</v>
      </c>
      <c r="CM20" s="32">
        <v>9999</v>
      </c>
      <c r="CO20" s="32">
        <v>9999</v>
      </c>
      <c r="CP20">
        <v>39</v>
      </c>
      <c r="CR20">
        <v>36</v>
      </c>
      <c r="CT20">
        <v>41</v>
      </c>
      <c r="CU20" s="96">
        <v>9999</v>
      </c>
      <c r="CV20" s="109">
        <v>57</v>
      </c>
      <c r="CW20">
        <v>66</v>
      </c>
      <c r="CX20">
        <v>42</v>
      </c>
      <c r="DA20" s="125">
        <v>79</v>
      </c>
      <c r="DB20">
        <v>118</v>
      </c>
      <c r="DC20" s="125">
        <v>72</v>
      </c>
      <c r="DD20">
        <v>57</v>
      </c>
      <c r="DE20">
        <v>46</v>
      </c>
      <c r="DF20">
        <v>58</v>
      </c>
      <c r="DG20" s="32">
        <v>9999</v>
      </c>
      <c r="DH20" s="109">
        <v>42</v>
      </c>
      <c r="DI20" s="109">
        <v>55</v>
      </c>
      <c r="DK20">
        <v>43</v>
      </c>
      <c r="DL20">
        <v>52</v>
      </c>
      <c r="DN20">
        <v>17</v>
      </c>
      <c r="DO20" t="s">
        <v>16</v>
      </c>
      <c r="DP20">
        <v>295</v>
      </c>
      <c r="DQ20">
        <v>53</v>
      </c>
      <c r="DR20">
        <v>3627</v>
      </c>
      <c r="DS20">
        <v>52</v>
      </c>
    </row>
    <row r="21" spans="1:123" s="60" customFormat="1" ht="17" thickBot="1">
      <c r="A21" s="57">
        <v>18</v>
      </c>
      <c r="B21" s="76" t="s">
        <v>17</v>
      </c>
      <c r="C21" s="58">
        <v>7477</v>
      </c>
      <c r="D21" s="59">
        <v>55</v>
      </c>
      <c r="E21" s="58" t="s">
        <v>176</v>
      </c>
      <c r="F21" s="67">
        <v>31</v>
      </c>
      <c r="G21" s="66">
        <v>28</v>
      </c>
      <c r="H21" s="66">
        <v>23</v>
      </c>
      <c r="I21" s="66">
        <v>22</v>
      </c>
      <c r="J21" s="60">
        <v>27</v>
      </c>
      <c r="K21" s="60">
        <v>26</v>
      </c>
      <c r="L21" s="60">
        <v>26</v>
      </c>
      <c r="M21" s="60">
        <v>21</v>
      </c>
      <c r="N21" s="60">
        <v>27</v>
      </c>
      <c r="O21" s="60">
        <v>200</v>
      </c>
      <c r="P21" s="75">
        <v>40</v>
      </c>
      <c r="Q21" s="60">
        <v>500</v>
      </c>
      <c r="R21" s="83">
        <v>72</v>
      </c>
      <c r="S21" s="60">
        <v>350</v>
      </c>
      <c r="T21" s="84">
        <v>55</v>
      </c>
      <c r="U21" s="84">
        <v>59</v>
      </c>
      <c r="V21" s="60">
        <v>350</v>
      </c>
      <c r="X21" s="94">
        <v>59</v>
      </c>
      <c r="Y21" s="94">
        <v>59</v>
      </c>
      <c r="Z21" s="96" t="s">
        <v>163</v>
      </c>
      <c r="AA21" s="94">
        <v>57</v>
      </c>
      <c r="AB21" s="94">
        <v>58</v>
      </c>
      <c r="AF21" s="94">
        <v>53</v>
      </c>
      <c r="AG21" s="60">
        <v>18</v>
      </c>
      <c r="AH21" s="60">
        <v>35</v>
      </c>
      <c r="AI21" s="94">
        <v>57</v>
      </c>
      <c r="AK21" s="60">
        <v>62</v>
      </c>
      <c r="AL21" s="60">
        <v>24</v>
      </c>
      <c r="AM21" s="94">
        <v>57</v>
      </c>
      <c r="AN21" s="94">
        <v>57</v>
      </c>
      <c r="AQ21" s="60">
        <v>350</v>
      </c>
      <c r="AR21" s="60">
        <v>61</v>
      </c>
      <c r="AS21" s="60">
        <v>24</v>
      </c>
      <c r="AT21" s="94">
        <v>51</v>
      </c>
      <c r="AU21" s="94">
        <v>50</v>
      </c>
      <c r="AV21" s="60">
        <v>45</v>
      </c>
      <c r="AW21" s="60">
        <v>450</v>
      </c>
      <c r="AX21" s="60">
        <v>85</v>
      </c>
      <c r="AY21" s="60">
        <v>350</v>
      </c>
      <c r="AZ21" s="60">
        <v>62</v>
      </c>
      <c r="BA21" s="60">
        <v>350</v>
      </c>
      <c r="BB21" s="60">
        <v>65</v>
      </c>
      <c r="BC21" s="60">
        <v>56</v>
      </c>
      <c r="BD21" s="60">
        <v>63</v>
      </c>
      <c r="BE21" s="60">
        <v>57</v>
      </c>
      <c r="BF21" s="60">
        <v>61</v>
      </c>
      <c r="BG21" s="60">
        <v>300</v>
      </c>
      <c r="BH21" s="126">
        <v>52</v>
      </c>
      <c r="BI21" s="126">
        <v>55</v>
      </c>
      <c r="BJ21" s="126">
        <v>49</v>
      </c>
      <c r="BK21" s="68">
        <v>320</v>
      </c>
      <c r="BL21" s="94">
        <v>55</v>
      </c>
      <c r="BM21" s="94">
        <v>57</v>
      </c>
      <c r="BN21" s="94">
        <v>53</v>
      </c>
      <c r="BP21" s="94">
        <v>55</v>
      </c>
      <c r="BQ21" s="94">
        <v>59</v>
      </c>
      <c r="BR21" s="94">
        <v>55</v>
      </c>
      <c r="BT21" s="60">
        <v>55</v>
      </c>
      <c r="BU21" s="60">
        <v>56</v>
      </c>
      <c r="BW21" s="60">
        <v>58</v>
      </c>
      <c r="BX21" s="60">
        <v>54</v>
      </c>
      <c r="BY21" s="60">
        <v>58</v>
      </c>
      <c r="CA21" s="60">
        <v>59</v>
      </c>
      <c r="CB21" s="60">
        <v>59</v>
      </c>
      <c r="CC21" s="60">
        <v>56</v>
      </c>
      <c r="CD21" s="94">
        <v>60</v>
      </c>
      <c r="CE21" s="94">
        <v>62</v>
      </c>
      <c r="CF21" s="94">
        <v>64</v>
      </c>
      <c r="CG21" s="60">
        <v>300</v>
      </c>
      <c r="CH21" s="106">
        <v>55</v>
      </c>
      <c r="CJ21" s="60">
        <v>50</v>
      </c>
      <c r="CK21" s="60">
        <v>300</v>
      </c>
      <c r="CL21" s="60">
        <v>45</v>
      </c>
      <c r="CM21" s="60">
        <v>500</v>
      </c>
      <c r="CO21" s="60">
        <v>300</v>
      </c>
      <c r="CP21" s="94">
        <v>51</v>
      </c>
      <c r="CR21" s="60">
        <v>44</v>
      </c>
      <c r="CS21" s="60">
        <v>400</v>
      </c>
      <c r="CT21" s="60">
        <v>51</v>
      </c>
      <c r="CU21" s="103">
        <v>500</v>
      </c>
      <c r="CV21" s="60">
        <v>66</v>
      </c>
      <c r="CW21" s="60">
        <v>66</v>
      </c>
      <c r="CX21" s="60">
        <v>61</v>
      </c>
      <c r="CY21" s="60">
        <v>360</v>
      </c>
      <c r="DA21" s="94">
        <v>59</v>
      </c>
      <c r="DB21" s="60">
        <v>112</v>
      </c>
      <c r="DC21" s="60">
        <v>87</v>
      </c>
      <c r="DD21" s="60">
        <v>90</v>
      </c>
      <c r="DE21" s="60">
        <v>64</v>
      </c>
      <c r="DF21" s="60">
        <v>67</v>
      </c>
      <c r="DG21" s="60">
        <v>300</v>
      </c>
      <c r="DH21" s="106">
        <v>50</v>
      </c>
      <c r="DI21" s="106">
        <v>54</v>
      </c>
      <c r="DK21" s="60">
        <v>52</v>
      </c>
      <c r="DL21" s="60">
        <v>49</v>
      </c>
      <c r="DN21" s="60">
        <v>18</v>
      </c>
      <c r="DO21" s="60" t="s">
        <v>17</v>
      </c>
      <c r="DP21" s="60">
        <v>7477</v>
      </c>
      <c r="DQ21" s="60">
        <v>55</v>
      </c>
      <c r="DR21" s="60">
        <v>447</v>
      </c>
      <c r="DS21" s="60">
        <v>49</v>
      </c>
    </row>
    <row r="22" spans="1:123" ht="16">
      <c r="A22" s="132">
        <v>19</v>
      </c>
      <c r="B22" s="6" t="s">
        <v>19</v>
      </c>
      <c r="C22" s="6">
        <v>637</v>
      </c>
      <c r="D22" s="37">
        <v>295</v>
      </c>
      <c r="E22" s="6" t="s">
        <v>176</v>
      </c>
      <c r="F22">
        <v>75</v>
      </c>
      <c r="G22">
        <v>59</v>
      </c>
      <c r="H22">
        <v>58</v>
      </c>
      <c r="I22">
        <v>50</v>
      </c>
      <c r="J22">
        <v>62</v>
      </c>
      <c r="K22">
        <v>57</v>
      </c>
      <c r="L22">
        <v>56</v>
      </c>
      <c r="M22">
        <v>50</v>
      </c>
      <c r="N22">
        <v>60</v>
      </c>
      <c r="O22" s="32">
        <v>9999</v>
      </c>
      <c r="P22" s="40">
        <v>132</v>
      </c>
      <c r="Q22" s="32">
        <v>9999</v>
      </c>
      <c r="R22" s="81">
        <v>126</v>
      </c>
      <c r="S22" s="32">
        <v>9999</v>
      </c>
      <c r="T22" s="86">
        <v>117</v>
      </c>
      <c r="U22" s="86">
        <v>133</v>
      </c>
      <c r="V22" s="32">
        <v>9999</v>
      </c>
      <c r="X22">
        <v>132</v>
      </c>
      <c r="Y22">
        <v>153</v>
      </c>
      <c r="Z22" s="96" t="s">
        <v>163</v>
      </c>
      <c r="AA22">
        <v>166</v>
      </c>
      <c r="AB22">
        <v>130</v>
      </c>
      <c r="AF22">
        <v>107</v>
      </c>
      <c r="AG22" s="109">
        <v>41</v>
      </c>
      <c r="AH22" s="109">
        <v>81</v>
      </c>
      <c r="AI22" s="109">
        <v>171</v>
      </c>
      <c r="AK22">
        <v>166</v>
      </c>
      <c r="AL22">
        <v>42</v>
      </c>
      <c r="AM22">
        <v>136</v>
      </c>
      <c r="AN22">
        <v>166</v>
      </c>
      <c r="AQ22" s="32">
        <v>9999</v>
      </c>
      <c r="AR22">
        <v>167</v>
      </c>
      <c r="AS22">
        <v>44</v>
      </c>
      <c r="AT22">
        <v>125</v>
      </c>
      <c r="AU22">
        <v>129</v>
      </c>
      <c r="AV22">
        <v>126</v>
      </c>
      <c r="AX22">
        <v>259</v>
      </c>
      <c r="AZ22">
        <v>206</v>
      </c>
      <c r="BA22" s="32">
        <v>9999</v>
      </c>
      <c r="BB22">
        <v>179</v>
      </c>
      <c r="BC22">
        <v>128</v>
      </c>
      <c r="BD22">
        <v>204</v>
      </c>
      <c r="BE22">
        <v>192</v>
      </c>
      <c r="BF22">
        <v>197</v>
      </c>
      <c r="BG22" s="69" t="s">
        <v>163</v>
      </c>
      <c r="BH22" s="131">
        <v>213</v>
      </c>
      <c r="BI22" s="131">
        <v>189</v>
      </c>
      <c r="BJ22" s="131">
        <v>182</v>
      </c>
      <c r="BK22" s="68" t="s">
        <v>163</v>
      </c>
      <c r="BL22">
        <v>210</v>
      </c>
      <c r="BM22">
        <v>196</v>
      </c>
      <c r="BN22">
        <v>221</v>
      </c>
      <c r="BP22" s="109">
        <v>214</v>
      </c>
      <c r="BQ22" s="109">
        <v>169</v>
      </c>
      <c r="BR22" s="109">
        <v>148</v>
      </c>
      <c r="BT22">
        <v>184</v>
      </c>
      <c r="BU22">
        <v>143</v>
      </c>
      <c r="BW22">
        <v>208</v>
      </c>
      <c r="BX22">
        <v>168</v>
      </c>
      <c r="BY22">
        <v>180</v>
      </c>
      <c r="CA22">
        <v>181</v>
      </c>
      <c r="CB22">
        <v>152</v>
      </c>
      <c r="CC22">
        <v>205</v>
      </c>
      <c r="CD22">
        <v>187</v>
      </c>
      <c r="CE22">
        <v>196</v>
      </c>
      <c r="CF22">
        <v>189</v>
      </c>
      <c r="CH22" s="53">
        <v>157</v>
      </c>
      <c r="CJ22">
        <v>86</v>
      </c>
      <c r="CK22" s="32">
        <v>9999</v>
      </c>
      <c r="CL22" s="131">
        <v>176</v>
      </c>
      <c r="CM22" s="32">
        <v>9999</v>
      </c>
      <c r="CO22" s="32">
        <v>9999</v>
      </c>
      <c r="CP22">
        <v>82</v>
      </c>
      <c r="CR22">
        <v>97</v>
      </c>
      <c r="CT22">
        <v>76</v>
      </c>
      <c r="CU22" s="96">
        <v>9999</v>
      </c>
      <c r="CV22" s="109">
        <v>91</v>
      </c>
      <c r="CW22">
        <v>94</v>
      </c>
      <c r="CX22">
        <v>85</v>
      </c>
      <c r="DA22">
        <v>145</v>
      </c>
      <c r="DB22">
        <v>167</v>
      </c>
      <c r="DC22">
        <v>137</v>
      </c>
      <c r="DD22">
        <v>177</v>
      </c>
      <c r="DE22">
        <v>212</v>
      </c>
      <c r="DF22">
        <v>183</v>
      </c>
      <c r="DG22" s="32">
        <v>9999</v>
      </c>
      <c r="DH22" s="109">
        <v>136</v>
      </c>
      <c r="DI22" s="109">
        <v>148</v>
      </c>
      <c r="DK22">
        <v>150</v>
      </c>
      <c r="DL22">
        <v>138</v>
      </c>
      <c r="DN22">
        <v>19</v>
      </c>
      <c r="DO22" t="s">
        <v>19</v>
      </c>
      <c r="DP22">
        <v>637</v>
      </c>
      <c r="DQ22">
        <v>218</v>
      </c>
      <c r="DR22">
        <v>374</v>
      </c>
      <c r="DS22">
        <v>138</v>
      </c>
    </row>
    <row r="23" spans="1:123" ht="17" thickBot="1">
      <c r="A23" s="38">
        <v>20</v>
      </c>
      <c r="B23" s="6" t="s">
        <v>21</v>
      </c>
      <c r="C23" s="6">
        <v>59</v>
      </c>
      <c r="D23" s="107">
        <v>15</v>
      </c>
      <c r="E23" s="6" t="s">
        <v>176</v>
      </c>
      <c r="F23">
        <v>30</v>
      </c>
      <c r="G23">
        <v>27</v>
      </c>
      <c r="H23">
        <v>21</v>
      </c>
      <c r="I23">
        <v>20</v>
      </c>
      <c r="J23">
        <v>25</v>
      </c>
      <c r="K23">
        <v>22</v>
      </c>
      <c r="L23">
        <v>24</v>
      </c>
      <c r="M23">
        <v>18</v>
      </c>
      <c r="N23">
        <v>24</v>
      </c>
      <c r="O23" s="68" t="s">
        <v>163</v>
      </c>
      <c r="P23" s="40">
        <v>22</v>
      </c>
      <c r="Q23" s="68" t="s">
        <v>163</v>
      </c>
      <c r="R23" s="81">
        <v>23</v>
      </c>
      <c r="S23" s="32">
        <v>50</v>
      </c>
      <c r="T23" s="89">
        <v>27</v>
      </c>
      <c r="U23" s="89">
        <v>24</v>
      </c>
      <c r="V23" s="32">
        <v>60</v>
      </c>
      <c r="X23" s="53">
        <v>27</v>
      </c>
      <c r="Y23" s="53">
        <v>29</v>
      </c>
      <c r="Z23" s="96" t="s">
        <v>163</v>
      </c>
      <c r="AA23" s="53">
        <v>28</v>
      </c>
      <c r="AB23" s="53">
        <v>26</v>
      </c>
      <c r="AF23">
        <v>26</v>
      </c>
      <c r="AG23" s="109">
        <v>13</v>
      </c>
      <c r="AH23" s="109">
        <v>27</v>
      </c>
      <c r="AI23" s="109">
        <v>31</v>
      </c>
      <c r="AK23">
        <v>33</v>
      </c>
      <c r="AL23">
        <v>19</v>
      </c>
      <c r="AM23">
        <v>26</v>
      </c>
      <c r="AN23" s="53">
        <v>28</v>
      </c>
      <c r="AQ23" s="32">
        <v>60</v>
      </c>
      <c r="AR23">
        <v>32</v>
      </c>
      <c r="AS23">
        <v>19</v>
      </c>
      <c r="AT23">
        <v>21</v>
      </c>
      <c r="AU23">
        <v>22</v>
      </c>
      <c r="AV23">
        <v>20</v>
      </c>
      <c r="AW23">
        <v>70</v>
      </c>
      <c r="AX23">
        <v>44</v>
      </c>
      <c r="AY23">
        <v>65</v>
      </c>
      <c r="AZ23">
        <v>40</v>
      </c>
      <c r="BA23" s="32">
        <v>60</v>
      </c>
      <c r="BB23">
        <v>35</v>
      </c>
      <c r="BC23">
        <v>28</v>
      </c>
      <c r="BD23">
        <v>30</v>
      </c>
      <c r="BE23">
        <v>31</v>
      </c>
      <c r="BF23">
        <v>32</v>
      </c>
      <c r="BG23" s="69" t="s">
        <v>163</v>
      </c>
      <c r="BH23" s="109">
        <v>33</v>
      </c>
      <c r="BI23" s="109">
        <v>32</v>
      </c>
      <c r="BJ23" s="109">
        <v>32</v>
      </c>
      <c r="BK23" s="68" t="s">
        <v>163</v>
      </c>
      <c r="BL23" s="109">
        <v>30</v>
      </c>
      <c r="BM23" s="109">
        <v>33</v>
      </c>
      <c r="BN23" s="109">
        <v>32</v>
      </c>
      <c r="BP23" s="109">
        <v>31</v>
      </c>
      <c r="BQ23" s="109">
        <v>32</v>
      </c>
      <c r="BR23" s="109">
        <v>33</v>
      </c>
      <c r="BT23">
        <v>31</v>
      </c>
      <c r="BU23">
        <v>31</v>
      </c>
      <c r="BW23">
        <v>35</v>
      </c>
      <c r="BX23">
        <v>28</v>
      </c>
      <c r="BY23">
        <v>29</v>
      </c>
      <c r="CA23">
        <v>33</v>
      </c>
      <c r="CB23">
        <v>31</v>
      </c>
      <c r="CC23">
        <v>30</v>
      </c>
      <c r="CD23">
        <v>36</v>
      </c>
      <c r="CE23">
        <v>37</v>
      </c>
      <c r="CF23">
        <v>36</v>
      </c>
      <c r="CH23" s="53">
        <v>34</v>
      </c>
      <c r="CJ23">
        <v>33</v>
      </c>
      <c r="CK23" s="32">
        <v>60</v>
      </c>
      <c r="CL23" s="109">
        <v>31</v>
      </c>
      <c r="CM23" s="32">
        <v>60</v>
      </c>
      <c r="CO23" s="32">
        <v>60</v>
      </c>
      <c r="CP23">
        <v>34</v>
      </c>
      <c r="CR23">
        <v>29</v>
      </c>
      <c r="CT23">
        <v>32</v>
      </c>
      <c r="CU23" s="96">
        <v>60</v>
      </c>
      <c r="CV23" s="109">
        <v>32</v>
      </c>
      <c r="CW23">
        <v>40</v>
      </c>
      <c r="CX23">
        <v>35</v>
      </c>
      <c r="CY23">
        <v>20</v>
      </c>
      <c r="DA23">
        <v>28</v>
      </c>
      <c r="DB23">
        <v>36</v>
      </c>
      <c r="DC23">
        <v>37</v>
      </c>
      <c r="DD23">
        <v>32</v>
      </c>
      <c r="DE23">
        <v>35</v>
      </c>
      <c r="DF23">
        <v>37</v>
      </c>
      <c r="DG23" s="32">
        <v>1</v>
      </c>
      <c r="DH23" s="42">
        <v>27</v>
      </c>
      <c r="DI23" s="42">
        <v>28</v>
      </c>
      <c r="DK23">
        <v>28</v>
      </c>
      <c r="DL23">
        <v>29</v>
      </c>
      <c r="DN23">
        <v>20</v>
      </c>
      <c r="DO23" t="s">
        <v>21</v>
      </c>
      <c r="DP23">
        <v>59</v>
      </c>
      <c r="DQ23">
        <v>30</v>
      </c>
      <c r="DR23">
        <v>527</v>
      </c>
      <c r="DS23">
        <v>29</v>
      </c>
    </row>
    <row r="24" spans="1:123" s="60" customFormat="1" ht="17" thickBot="1">
      <c r="A24" s="57">
        <v>21</v>
      </c>
      <c r="B24" s="76" t="s">
        <v>22</v>
      </c>
      <c r="C24" s="58">
        <v>57839</v>
      </c>
      <c r="D24" s="59">
        <v>30</v>
      </c>
      <c r="E24" s="58" t="s">
        <v>176</v>
      </c>
      <c r="F24" s="63">
        <v>33</v>
      </c>
      <c r="G24" s="63">
        <v>29</v>
      </c>
      <c r="H24" s="66">
        <v>25</v>
      </c>
      <c r="I24" s="66">
        <v>23</v>
      </c>
      <c r="J24" s="71">
        <v>30</v>
      </c>
      <c r="K24" s="71">
        <v>29</v>
      </c>
      <c r="L24" s="60">
        <v>26</v>
      </c>
      <c r="M24" s="60">
        <v>22</v>
      </c>
      <c r="N24" s="71">
        <v>28</v>
      </c>
      <c r="O24" s="70" t="s">
        <v>163</v>
      </c>
      <c r="P24" s="75">
        <v>22</v>
      </c>
      <c r="Q24" s="70" t="s">
        <v>163</v>
      </c>
      <c r="R24" s="77">
        <v>21</v>
      </c>
      <c r="S24" s="60">
        <v>50</v>
      </c>
      <c r="T24" s="88">
        <v>22</v>
      </c>
      <c r="U24" s="88">
        <v>21</v>
      </c>
      <c r="V24" s="60">
        <v>70</v>
      </c>
      <c r="X24" s="85">
        <v>23</v>
      </c>
      <c r="Y24" s="94">
        <v>24</v>
      </c>
      <c r="Z24" s="60">
        <v>90</v>
      </c>
      <c r="AA24" s="60">
        <v>25</v>
      </c>
      <c r="AB24" s="60">
        <v>25</v>
      </c>
      <c r="AC24" s="60">
        <v>120</v>
      </c>
      <c r="AD24" s="60">
        <v>150</v>
      </c>
      <c r="AE24" s="60">
        <v>180</v>
      </c>
      <c r="AF24" s="60">
        <v>23</v>
      </c>
      <c r="AG24" s="60">
        <v>14</v>
      </c>
      <c r="AH24" s="94">
        <v>28</v>
      </c>
      <c r="AI24" s="94">
        <v>29</v>
      </c>
      <c r="AJ24" s="60">
        <v>180</v>
      </c>
      <c r="AK24" s="94">
        <v>27</v>
      </c>
      <c r="AL24" s="60">
        <v>21</v>
      </c>
      <c r="AM24" s="60">
        <v>23</v>
      </c>
      <c r="AN24" s="60">
        <v>25</v>
      </c>
      <c r="AQ24" s="60">
        <v>180</v>
      </c>
      <c r="AR24" s="60">
        <v>27</v>
      </c>
      <c r="AS24" s="60">
        <v>21</v>
      </c>
      <c r="AT24" s="60">
        <v>20</v>
      </c>
      <c r="AU24" s="60">
        <v>19</v>
      </c>
      <c r="AV24" s="60">
        <v>20</v>
      </c>
      <c r="AW24" s="60">
        <v>300</v>
      </c>
      <c r="AX24" s="60">
        <v>41</v>
      </c>
      <c r="AY24" s="60">
        <v>250</v>
      </c>
      <c r="AZ24" s="60">
        <v>37</v>
      </c>
      <c r="BA24" s="60">
        <v>180</v>
      </c>
      <c r="BB24" s="106">
        <v>31</v>
      </c>
      <c r="BC24" s="106">
        <v>29</v>
      </c>
      <c r="BD24" s="106">
        <v>31</v>
      </c>
      <c r="BE24" s="106">
        <v>30</v>
      </c>
      <c r="BF24" s="106">
        <v>30</v>
      </c>
      <c r="BG24" s="70" t="s">
        <v>163</v>
      </c>
      <c r="BH24" s="94">
        <v>31</v>
      </c>
      <c r="BI24" s="94">
        <v>31</v>
      </c>
      <c r="BJ24" s="94">
        <v>32</v>
      </c>
      <c r="BK24" s="68" t="s">
        <v>163</v>
      </c>
      <c r="BL24" s="94">
        <v>31</v>
      </c>
      <c r="BM24" s="94">
        <v>31</v>
      </c>
      <c r="BN24" s="94">
        <v>31</v>
      </c>
      <c r="BP24" s="94">
        <v>30</v>
      </c>
      <c r="BQ24" s="94">
        <v>31</v>
      </c>
      <c r="BR24" s="94">
        <v>30</v>
      </c>
      <c r="BT24" s="60">
        <v>30</v>
      </c>
      <c r="BU24" s="60">
        <v>31</v>
      </c>
      <c r="BW24" s="60">
        <v>31</v>
      </c>
      <c r="BX24" s="60">
        <v>30</v>
      </c>
      <c r="BY24" s="60">
        <v>31</v>
      </c>
      <c r="CA24" s="60">
        <v>32</v>
      </c>
      <c r="CB24" s="60">
        <v>29</v>
      </c>
      <c r="CC24" s="60">
        <v>31</v>
      </c>
      <c r="CD24" s="94">
        <v>34</v>
      </c>
      <c r="CE24" s="94">
        <v>34</v>
      </c>
      <c r="CF24" s="94">
        <v>33</v>
      </c>
      <c r="CH24" s="106">
        <v>31</v>
      </c>
      <c r="CJ24" s="60">
        <v>32</v>
      </c>
      <c r="CK24" s="60">
        <v>170</v>
      </c>
      <c r="CL24" s="94">
        <v>31</v>
      </c>
      <c r="CM24" s="60">
        <v>170</v>
      </c>
      <c r="CO24" s="60">
        <v>170</v>
      </c>
      <c r="CP24" s="94">
        <v>30</v>
      </c>
      <c r="CR24" s="94">
        <v>29</v>
      </c>
      <c r="CT24" s="60">
        <v>28</v>
      </c>
      <c r="CU24" s="103">
        <v>170</v>
      </c>
      <c r="CV24" s="94">
        <v>29</v>
      </c>
      <c r="CW24" s="60">
        <v>32</v>
      </c>
      <c r="CX24" s="60">
        <v>31</v>
      </c>
      <c r="DA24" s="94">
        <v>32</v>
      </c>
      <c r="DB24" s="94">
        <v>33</v>
      </c>
      <c r="DC24" s="94">
        <v>31</v>
      </c>
      <c r="DD24" s="94">
        <v>30</v>
      </c>
      <c r="DE24" s="94">
        <v>31</v>
      </c>
      <c r="DF24" s="60">
        <v>35</v>
      </c>
      <c r="DG24" s="60">
        <v>170</v>
      </c>
      <c r="DH24" s="106">
        <v>29</v>
      </c>
      <c r="DI24" s="106">
        <v>31</v>
      </c>
      <c r="DK24" s="60">
        <v>28</v>
      </c>
      <c r="DL24" s="60">
        <v>28</v>
      </c>
      <c r="DN24" s="60">
        <v>21</v>
      </c>
      <c r="DO24" s="60" t="s">
        <v>22</v>
      </c>
      <c r="DP24" s="60">
        <v>57839</v>
      </c>
      <c r="DQ24" s="60">
        <v>30</v>
      </c>
      <c r="DR24" s="60">
        <v>355</v>
      </c>
      <c r="DS24" s="60">
        <v>28</v>
      </c>
    </row>
    <row r="25" spans="1:123" s="60" customFormat="1" ht="17" thickBot="1">
      <c r="A25" s="57">
        <v>22</v>
      </c>
      <c r="B25" s="76" t="s">
        <v>23</v>
      </c>
      <c r="C25" s="58">
        <v>4123</v>
      </c>
      <c r="D25" s="133">
        <v>110</v>
      </c>
      <c r="E25" s="58" t="s">
        <v>177</v>
      </c>
      <c r="F25" s="67">
        <v>119</v>
      </c>
      <c r="G25" s="66">
        <v>114</v>
      </c>
      <c r="H25" s="66">
        <v>112</v>
      </c>
      <c r="I25" s="66">
        <v>104</v>
      </c>
      <c r="J25" s="60">
        <v>118</v>
      </c>
      <c r="K25" s="60">
        <v>122</v>
      </c>
      <c r="L25" s="60">
        <v>109</v>
      </c>
      <c r="M25" s="60">
        <v>111</v>
      </c>
      <c r="N25" s="60">
        <v>119</v>
      </c>
      <c r="O25" s="60">
        <v>300</v>
      </c>
      <c r="P25" s="75">
        <v>157</v>
      </c>
      <c r="Q25" s="60">
        <v>225</v>
      </c>
      <c r="R25" s="77">
        <v>125</v>
      </c>
      <c r="S25" s="60">
        <v>280</v>
      </c>
      <c r="T25" s="84">
        <v>149</v>
      </c>
      <c r="U25" s="84">
        <v>148</v>
      </c>
      <c r="V25" s="60">
        <v>280</v>
      </c>
      <c r="X25" s="94">
        <v>152</v>
      </c>
      <c r="Y25" s="94">
        <v>150</v>
      </c>
      <c r="Z25" s="96" t="s">
        <v>163</v>
      </c>
      <c r="AA25" s="60">
        <v>153</v>
      </c>
      <c r="AB25" s="60">
        <v>158</v>
      </c>
      <c r="AC25" s="123">
        <v>270</v>
      </c>
      <c r="AD25" s="60">
        <v>260</v>
      </c>
      <c r="AE25" s="60">
        <v>250</v>
      </c>
      <c r="AF25" s="94">
        <v>135</v>
      </c>
      <c r="AG25" s="60">
        <v>68</v>
      </c>
      <c r="AH25" s="60">
        <v>125</v>
      </c>
      <c r="AI25" s="94">
        <v>145</v>
      </c>
      <c r="AJ25" s="60">
        <v>250</v>
      </c>
      <c r="AK25" s="94">
        <v>150</v>
      </c>
      <c r="AL25" s="60">
        <v>72</v>
      </c>
      <c r="AM25" s="60">
        <v>151</v>
      </c>
      <c r="AN25" s="60">
        <v>153</v>
      </c>
      <c r="AQ25" s="60">
        <v>250</v>
      </c>
      <c r="AR25" s="60">
        <v>147</v>
      </c>
      <c r="AS25" s="60">
        <v>72</v>
      </c>
      <c r="AT25" s="60">
        <v>72</v>
      </c>
      <c r="AU25" s="60">
        <v>71</v>
      </c>
      <c r="AV25" s="60">
        <v>70</v>
      </c>
      <c r="AW25" s="60">
        <v>1000</v>
      </c>
      <c r="AX25" s="60">
        <v>198</v>
      </c>
      <c r="AY25" s="60">
        <v>700</v>
      </c>
      <c r="AZ25" s="60">
        <v>279</v>
      </c>
      <c r="BA25" s="60">
        <v>250</v>
      </c>
      <c r="BB25" s="106">
        <v>149</v>
      </c>
      <c r="BC25" s="106">
        <v>146</v>
      </c>
      <c r="BD25" s="106">
        <v>150</v>
      </c>
      <c r="BE25" s="106">
        <v>144</v>
      </c>
      <c r="BF25" s="106">
        <v>143</v>
      </c>
      <c r="BG25" s="70" t="s">
        <v>163</v>
      </c>
      <c r="BH25" s="94">
        <v>151</v>
      </c>
      <c r="BI25" s="94">
        <v>145</v>
      </c>
      <c r="BJ25" s="94">
        <v>145</v>
      </c>
      <c r="BK25" s="68" t="s">
        <v>163</v>
      </c>
      <c r="BL25" s="94">
        <v>151</v>
      </c>
      <c r="BM25" s="94">
        <v>147</v>
      </c>
      <c r="BN25" s="94">
        <v>150</v>
      </c>
      <c r="BP25" s="94">
        <v>145</v>
      </c>
      <c r="BQ25" s="94">
        <v>145</v>
      </c>
      <c r="BR25" s="94">
        <v>144</v>
      </c>
      <c r="BT25" s="60">
        <v>148</v>
      </c>
      <c r="BU25" s="60">
        <v>150</v>
      </c>
      <c r="BW25" s="60">
        <v>140</v>
      </c>
      <c r="BX25" s="60">
        <v>146</v>
      </c>
      <c r="BY25" s="60">
        <v>144</v>
      </c>
      <c r="CA25" s="60">
        <v>151</v>
      </c>
      <c r="CB25" s="60">
        <v>139</v>
      </c>
      <c r="CC25" s="60">
        <v>147</v>
      </c>
      <c r="CD25" s="94">
        <v>143</v>
      </c>
      <c r="CE25" s="94">
        <v>146</v>
      </c>
      <c r="CF25" s="94">
        <v>145</v>
      </c>
      <c r="CG25" s="60">
        <v>170</v>
      </c>
      <c r="CH25" s="106">
        <v>141</v>
      </c>
      <c r="CI25" s="60">
        <v>100</v>
      </c>
      <c r="CJ25" s="60">
        <v>85</v>
      </c>
      <c r="CK25" s="60">
        <v>90</v>
      </c>
      <c r="CL25" s="94">
        <v>76</v>
      </c>
      <c r="CM25" s="60">
        <v>85</v>
      </c>
      <c r="CO25" s="60">
        <v>90</v>
      </c>
      <c r="CP25" s="94">
        <v>74</v>
      </c>
      <c r="CR25" s="60">
        <v>76</v>
      </c>
      <c r="CS25" s="60">
        <v>140</v>
      </c>
      <c r="CT25" s="60">
        <v>97</v>
      </c>
      <c r="CU25" s="134">
        <v>150</v>
      </c>
      <c r="CV25" s="94">
        <v>104</v>
      </c>
      <c r="CW25" s="60">
        <v>105</v>
      </c>
      <c r="CX25" s="60">
        <v>106</v>
      </c>
      <c r="CY25" s="60">
        <v>155</v>
      </c>
      <c r="DA25" s="60">
        <v>157</v>
      </c>
      <c r="DB25" s="94">
        <v>121</v>
      </c>
      <c r="DC25" s="94">
        <v>119</v>
      </c>
      <c r="DD25" s="94">
        <v>115</v>
      </c>
      <c r="DE25" s="94">
        <v>119</v>
      </c>
      <c r="DF25" s="60">
        <v>123</v>
      </c>
      <c r="DG25" s="60">
        <v>145</v>
      </c>
      <c r="DH25" s="106">
        <v>108</v>
      </c>
      <c r="DI25" s="106">
        <v>111</v>
      </c>
      <c r="DK25" s="60">
        <v>106</v>
      </c>
      <c r="DL25" s="60">
        <v>101</v>
      </c>
      <c r="DN25" s="60">
        <v>22</v>
      </c>
      <c r="DO25" s="60" t="s">
        <v>23</v>
      </c>
      <c r="DP25" s="60">
        <v>4123</v>
      </c>
      <c r="DQ25" s="60">
        <v>107</v>
      </c>
      <c r="DR25" s="60">
        <v>1900</v>
      </c>
      <c r="DS25" s="60">
        <v>101</v>
      </c>
    </row>
    <row r="26" spans="1:123" s="60" customFormat="1" ht="17" thickBot="1">
      <c r="A26" s="57">
        <v>23</v>
      </c>
      <c r="B26" s="76" t="s">
        <v>24</v>
      </c>
      <c r="C26" s="58">
        <v>52180</v>
      </c>
      <c r="D26" s="59">
        <v>20</v>
      </c>
      <c r="E26" s="58" t="s">
        <v>177</v>
      </c>
      <c r="F26" s="64">
        <v>40</v>
      </c>
      <c r="G26" s="64">
        <v>37</v>
      </c>
      <c r="H26" s="64">
        <v>33</v>
      </c>
      <c r="I26" s="65">
        <v>30</v>
      </c>
      <c r="J26" s="60">
        <v>37</v>
      </c>
      <c r="K26" s="60">
        <v>37</v>
      </c>
      <c r="L26" s="60">
        <v>33</v>
      </c>
      <c r="M26" s="60">
        <v>30</v>
      </c>
      <c r="N26" s="60">
        <v>35</v>
      </c>
      <c r="O26" s="60">
        <v>5</v>
      </c>
      <c r="P26" s="71">
        <v>21</v>
      </c>
      <c r="Q26" s="60">
        <v>5</v>
      </c>
      <c r="R26" s="82">
        <v>20</v>
      </c>
      <c r="S26" s="60">
        <v>5</v>
      </c>
      <c r="T26" s="84">
        <v>19</v>
      </c>
      <c r="U26" s="84">
        <v>19</v>
      </c>
      <c r="V26" s="60">
        <v>5</v>
      </c>
      <c r="X26" s="94">
        <v>20</v>
      </c>
      <c r="Y26" s="94">
        <v>20</v>
      </c>
      <c r="Z26" s="96" t="s">
        <v>163</v>
      </c>
      <c r="AA26" s="94">
        <v>20</v>
      </c>
      <c r="AB26" s="94">
        <v>22</v>
      </c>
      <c r="AF26" s="94">
        <v>17</v>
      </c>
      <c r="AG26" s="94">
        <v>13</v>
      </c>
      <c r="AH26" s="60">
        <v>27</v>
      </c>
      <c r="AI26" s="58">
        <v>21</v>
      </c>
      <c r="AK26" s="94">
        <v>22</v>
      </c>
      <c r="AL26" s="60">
        <v>20</v>
      </c>
      <c r="AM26" s="94">
        <v>20</v>
      </c>
      <c r="AN26" s="94">
        <v>20</v>
      </c>
      <c r="AQ26" s="60">
        <v>5</v>
      </c>
      <c r="AR26" s="60">
        <v>21</v>
      </c>
      <c r="AS26" s="60">
        <v>20</v>
      </c>
      <c r="AT26" s="94">
        <v>18</v>
      </c>
      <c r="AU26" s="94">
        <v>17</v>
      </c>
      <c r="AV26" s="94">
        <v>17</v>
      </c>
      <c r="AX26" s="60">
        <v>31</v>
      </c>
      <c r="AY26" s="60">
        <v>1</v>
      </c>
      <c r="AZ26" s="60">
        <v>23</v>
      </c>
      <c r="BA26" s="60">
        <v>5</v>
      </c>
      <c r="BB26" s="106">
        <v>23</v>
      </c>
      <c r="BC26" s="106">
        <v>22</v>
      </c>
      <c r="BD26" s="106">
        <v>23</v>
      </c>
      <c r="BE26" s="106">
        <v>21</v>
      </c>
      <c r="BF26" s="106">
        <v>21</v>
      </c>
      <c r="BG26" s="70" t="s">
        <v>163</v>
      </c>
      <c r="BH26" s="94">
        <v>22</v>
      </c>
      <c r="BI26" s="94">
        <v>22</v>
      </c>
      <c r="BJ26" s="94">
        <v>22</v>
      </c>
      <c r="BK26" s="68" t="s">
        <v>163</v>
      </c>
      <c r="BL26" s="94">
        <v>22</v>
      </c>
      <c r="BM26" s="94">
        <v>22</v>
      </c>
      <c r="BN26" s="94">
        <v>22</v>
      </c>
      <c r="BP26" s="94">
        <v>22</v>
      </c>
      <c r="BQ26" s="94">
        <v>22</v>
      </c>
      <c r="BR26" s="94">
        <v>22</v>
      </c>
      <c r="BT26" s="60">
        <v>23</v>
      </c>
      <c r="BU26" s="60">
        <v>22</v>
      </c>
      <c r="BW26" s="60">
        <v>22</v>
      </c>
      <c r="BX26" s="60">
        <v>22</v>
      </c>
      <c r="BY26" s="60">
        <v>22</v>
      </c>
      <c r="CA26" s="60">
        <v>23</v>
      </c>
      <c r="CB26" s="60">
        <v>21</v>
      </c>
      <c r="CC26" s="60">
        <v>23</v>
      </c>
      <c r="CD26" s="94">
        <v>24</v>
      </c>
      <c r="CE26" s="94">
        <v>24</v>
      </c>
      <c r="CF26" s="94">
        <v>24</v>
      </c>
      <c r="CG26" s="60">
        <v>1</v>
      </c>
      <c r="CH26" s="106">
        <v>22</v>
      </c>
      <c r="CJ26" s="60">
        <v>24</v>
      </c>
      <c r="CK26" s="60">
        <v>1</v>
      </c>
      <c r="CL26" s="94">
        <v>20</v>
      </c>
      <c r="CM26" s="60">
        <v>1</v>
      </c>
      <c r="CO26" s="60">
        <v>1</v>
      </c>
      <c r="CP26" s="94">
        <v>20</v>
      </c>
      <c r="CR26" s="94">
        <v>21</v>
      </c>
      <c r="CT26" s="60">
        <v>21</v>
      </c>
      <c r="CU26" s="134">
        <v>1</v>
      </c>
      <c r="CV26" s="94">
        <v>21</v>
      </c>
      <c r="CW26" s="60">
        <v>22</v>
      </c>
      <c r="CX26" s="60">
        <v>21</v>
      </c>
      <c r="DA26" s="60">
        <v>23</v>
      </c>
      <c r="DB26" s="60">
        <v>23</v>
      </c>
      <c r="DC26" s="94">
        <v>21</v>
      </c>
      <c r="DD26" s="94">
        <v>20</v>
      </c>
      <c r="DE26" s="94">
        <v>21</v>
      </c>
      <c r="DF26" s="60">
        <v>23</v>
      </c>
      <c r="DG26" s="60">
        <v>1</v>
      </c>
      <c r="DH26" s="106">
        <v>21</v>
      </c>
      <c r="DI26" s="106">
        <v>21</v>
      </c>
      <c r="DK26" s="60">
        <v>19</v>
      </c>
      <c r="DL26" s="60">
        <v>19</v>
      </c>
      <c r="DN26" s="60">
        <v>23</v>
      </c>
      <c r="DO26" s="60" t="s">
        <v>24</v>
      </c>
      <c r="DP26" s="60">
        <v>52180</v>
      </c>
      <c r="DQ26" s="60">
        <v>20</v>
      </c>
      <c r="DR26" s="60">
        <v>343</v>
      </c>
      <c r="DS26" s="60">
        <v>19</v>
      </c>
    </row>
    <row r="27" spans="1:123" ht="16">
      <c r="A27" s="132">
        <v>24</v>
      </c>
      <c r="B27" s="6" t="s">
        <v>109</v>
      </c>
      <c r="C27" s="6">
        <v>428</v>
      </c>
      <c r="D27" s="37">
        <v>500</v>
      </c>
      <c r="E27" s="6" t="s">
        <v>176</v>
      </c>
      <c r="F27">
        <v>103</v>
      </c>
      <c r="G27">
        <v>99</v>
      </c>
      <c r="H27">
        <v>87</v>
      </c>
      <c r="I27">
        <v>85</v>
      </c>
      <c r="J27">
        <v>102</v>
      </c>
      <c r="K27">
        <v>98</v>
      </c>
      <c r="L27">
        <v>89</v>
      </c>
      <c r="M27">
        <v>84</v>
      </c>
      <c r="N27">
        <v>94</v>
      </c>
      <c r="O27" s="68" t="s">
        <v>163</v>
      </c>
      <c r="P27" s="3">
        <v>69</v>
      </c>
      <c r="Q27" s="68" t="s">
        <v>163</v>
      </c>
      <c r="R27">
        <v>59</v>
      </c>
      <c r="S27" s="32">
        <v>9999</v>
      </c>
      <c r="T27" s="3">
        <v>88</v>
      </c>
      <c r="U27" s="3">
        <v>85</v>
      </c>
      <c r="V27" s="32">
        <v>9999</v>
      </c>
      <c r="X27" s="3">
        <v>89</v>
      </c>
      <c r="Y27" s="3">
        <v>87</v>
      </c>
      <c r="Z27" s="96" t="s">
        <v>163</v>
      </c>
      <c r="AA27">
        <v>93</v>
      </c>
      <c r="AB27">
        <v>102</v>
      </c>
      <c r="AF27">
        <v>69</v>
      </c>
      <c r="AG27" s="3">
        <v>48</v>
      </c>
      <c r="AH27" s="3">
        <v>92</v>
      </c>
      <c r="AI27" s="3">
        <v>89</v>
      </c>
      <c r="AK27">
        <v>93</v>
      </c>
      <c r="AL27">
        <v>87</v>
      </c>
      <c r="AM27">
        <v>91</v>
      </c>
      <c r="AN27">
        <v>93</v>
      </c>
      <c r="AQ27" s="32">
        <v>9999</v>
      </c>
      <c r="AR27">
        <v>94</v>
      </c>
      <c r="AS27">
        <v>87</v>
      </c>
      <c r="AT27">
        <v>75</v>
      </c>
      <c r="AU27">
        <v>74</v>
      </c>
      <c r="AV27">
        <v>68</v>
      </c>
      <c r="AX27">
        <v>139</v>
      </c>
      <c r="AZ27">
        <v>106</v>
      </c>
      <c r="BA27" s="32">
        <v>9999</v>
      </c>
      <c r="BB27">
        <v>101</v>
      </c>
      <c r="BC27">
        <v>101</v>
      </c>
      <c r="BD27">
        <v>101</v>
      </c>
      <c r="BE27">
        <v>89</v>
      </c>
      <c r="BF27">
        <v>86</v>
      </c>
      <c r="BG27" s="69" t="s">
        <v>163</v>
      </c>
      <c r="BH27" s="3">
        <v>99</v>
      </c>
      <c r="BI27" s="3">
        <v>97</v>
      </c>
      <c r="BJ27" s="3">
        <v>93</v>
      </c>
      <c r="BK27" s="68" t="s">
        <v>163</v>
      </c>
      <c r="BL27">
        <v>106</v>
      </c>
      <c r="BM27">
        <v>104</v>
      </c>
      <c r="BN27">
        <v>101</v>
      </c>
      <c r="BP27">
        <v>98</v>
      </c>
      <c r="BQ27">
        <v>105</v>
      </c>
      <c r="BR27">
        <v>102</v>
      </c>
      <c r="BT27">
        <v>96</v>
      </c>
      <c r="BU27">
        <v>94</v>
      </c>
      <c r="BW27">
        <v>99</v>
      </c>
      <c r="BX27">
        <v>94</v>
      </c>
      <c r="BY27">
        <v>101</v>
      </c>
      <c r="CA27">
        <v>95</v>
      </c>
      <c r="CB27">
        <v>87</v>
      </c>
      <c r="CC27">
        <v>96</v>
      </c>
      <c r="CD27">
        <v>107</v>
      </c>
      <c r="CE27">
        <v>102</v>
      </c>
      <c r="CF27">
        <v>101</v>
      </c>
      <c r="CH27" s="3">
        <v>90</v>
      </c>
      <c r="CJ27">
        <v>91</v>
      </c>
      <c r="CK27" s="32">
        <v>9999</v>
      </c>
      <c r="CL27" s="3">
        <v>100</v>
      </c>
      <c r="CM27" s="32">
        <v>9999</v>
      </c>
      <c r="CO27" s="32">
        <v>9999</v>
      </c>
      <c r="CP27">
        <v>76</v>
      </c>
      <c r="CR27">
        <v>86</v>
      </c>
      <c r="CT27">
        <v>75</v>
      </c>
      <c r="CU27" s="96">
        <v>9999</v>
      </c>
      <c r="CV27" s="109">
        <v>74</v>
      </c>
      <c r="CW27">
        <v>84</v>
      </c>
      <c r="CX27">
        <v>98</v>
      </c>
      <c r="DA27">
        <v>104</v>
      </c>
      <c r="DB27">
        <v>100</v>
      </c>
      <c r="DC27">
        <v>94</v>
      </c>
      <c r="DD27">
        <v>102</v>
      </c>
      <c r="DE27">
        <v>94</v>
      </c>
      <c r="DF27">
        <v>104</v>
      </c>
      <c r="DG27" s="32">
        <v>1000</v>
      </c>
      <c r="DH27" s="109">
        <v>76</v>
      </c>
      <c r="DI27" s="109">
        <v>73</v>
      </c>
      <c r="DK27">
        <v>67</v>
      </c>
      <c r="DL27">
        <v>76</v>
      </c>
      <c r="DN27">
        <v>24</v>
      </c>
      <c r="DO27" t="s">
        <v>109</v>
      </c>
      <c r="DP27">
        <v>428</v>
      </c>
      <c r="DQ27">
        <v>1578</v>
      </c>
      <c r="DR27">
        <v>80</v>
      </c>
      <c r="DS27">
        <v>76</v>
      </c>
    </row>
    <row r="28" spans="1:123" ht="16">
      <c r="A28" s="38">
        <v>25</v>
      </c>
      <c r="B28" s="6" t="s">
        <v>25</v>
      </c>
      <c r="C28" s="6">
        <v>272</v>
      </c>
      <c r="D28" s="37">
        <v>90</v>
      </c>
      <c r="E28" s="6" t="s">
        <v>176</v>
      </c>
      <c r="F28">
        <v>42</v>
      </c>
      <c r="G28">
        <v>32</v>
      </c>
      <c r="H28">
        <v>28</v>
      </c>
      <c r="I28">
        <v>28</v>
      </c>
      <c r="J28">
        <v>34</v>
      </c>
      <c r="K28">
        <v>31</v>
      </c>
      <c r="L28">
        <v>29</v>
      </c>
      <c r="M28">
        <v>23</v>
      </c>
      <c r="N28">
        <v>29</v>
      </c>
      <c r="O28">
        <v>300</v>
      </c>
      <c r="P28" s="40">
        <v>40</v>
      </c>
      <c r="Q28">
        <v>1000</v>
      </c>
      <c r="R28">
        <v>67</v>
      </c>
      <c r="S28" s="32">
        <v>1000</v>
      </c>
      <c r="T28" s="93">
        <v>78</v>
      </c>
      <c r="U28" s="93">
        <v>72</v>
      </c>
      <c r="V28" s="32">
        <v>2500</v>
      </c>
      <c r="X28">
        <v>84</v>
      </c>
      <c r="Y28">
        <v>90</v>
      </c>
      <c r="Z28" s="96" t="s">
        <v>163</v>
      </c>
      <c r="AA28" s="53">
        <v>79</v>
      </c>
      <c r="AB28" s="53">
        <v>98</v>
      </c>
      <c r="AF28">
        <v>102</v>
      </c>
      <c r="AG28" s="109">
        <v>24</v>
      </c>
      <c r="AH28" s="109">
        <v>42</v>
      </c>
      <c r="AI28" s="109">
        <v>97</v>
      </c>
      <c r="AK28">
        <v>102</v>
      </c>
      <c r="AL28">
        <v>31</v>
      </c>
      <c r="AM28">
        <v>92</v>
      </c>
      <c r="AN28" s="53">
        <v>79</v>
      </c>
      <c r="AQ28" s="32">
        <v>2500</v>
      </c>
      <c r="AR28">
        <v>105</v>
      </c>
      <c r="AS28">
        <v>32</v>
      </c>
      <c r="AT28">
        <v>79</v>
      </c>
      <c r="AU28" s="109">
        <v>92</v>
      </c>
      <c r="AV28">
        <v>74</v>
      </c>
      <c r="AW28">
        <v>3500</v>
      </c>
      <c r="AX28">
        <v>145</v>
      </c>
      <c r="AY28">
        <v>2800</v>
      </c>
      <c r="AZ28">
        <v>132</v>
      </c>
      <c r="BA28">
        <v>2500</v>
      </c>
      <c r="BB28">
        <v>120</v>
      </c>
      <c r="BC28">
        <v>92</v>
      </c>
      <c r="BD28">
        <v>99</v>
      </c>
      <c r="BE28">
        <v>115</v>
      </c>
      <c r="BF28">
        <v>100</v>
      </c>
      <c r="BG28">
        <v>2000</v>
      </c>
      <c r="BH28">
        <v>115</v>
      </c>
      <c r="BI28">
        <v>129</v>
      </c>
      <c r="BJ28">
        <v>104</v>
      </c>
      <c r="BK28">
        <v>1000</v>
      </c>
      <c r="BL28">
        <v>114</v>
      </c>
      <c r="BM28">
        <v>99</v>
      </c>
      <c r="BN28">
        <v>95</v>
      </c>
      <c r="BO28">
        <v>800</v>
      </c>
      <c r="BP28">
        <v>74</v>
      </c>
      <c r="BQ28">
        <v>80</v>
      </c>
      <c r="BR28">
        <v>73</v>
      </c>
      <c r="BS28">
        <v>900</v>
      </c>
      <c r="BT28">
        <v>84</v>
      </c>
      <c r="BU28">
        <v>74</v>
      </c>
      <c r="BV28">
        <v>1100</v>
      </c>
      <c r="BW28">
        <v>84</v>
      </c>
      <c r="BX28">
        <v>82</v>
      </c>
      <c r="BY28">
        <v>100</v>
      </c>
      <c r="CA28">
        <v>87</v>
      </c>
      <c r="CB28">
        <v>78</v>
      </c>
      <c r="CC28">
        <v>112</v>
      </c>
      <c r="CD28">
        <v>100</v>
      </c>
      <c r="CE28">
        <v>90</v>
      </c>
      <c r="CF28">
        <v>85</v>
      </c>
      <c r="CH28" s="53">
        <v>91</v>
      </c>
      <c r="CJ28">
        <v>53</v>
      </c>
      <c r="CK28" s="32">
        <v>1100</v>
      </c>
      <c r="CL28">
        <v>79</v>
      </c>
      <c r="CM28" s="32">
        <v>1200</v>
      </c>
      <c r="CO28" s="32">
        <v>1100</v>
      </c>
      <c r="CP28">
        <v>53</v>
      </c>
      <c r="CQ28">
        <v>1200</v>
      </c>
      <c r="CR28">
        <v>52</v>
      </c>
      <c r="CS28">
        <v>3000</v>
      </c>
      <c r="CT28">
        <v>51</v>
      </c>
      <c r="CU28" s="96">
        <v>1200</v>
      </c>
      <c r="CV28">
        <v>52</v>
      </c>
      <c r="CW28">
        <v>56</v>
      </c>
      <c r="CX28">
        <v>69</v>
      </c>
      <c r="CY28">
        <v>2000</v>
      </c>
      <c r="DA28">
        <v>75</v>
      </c>
      <c r="DB28">
        <v>75</v>
      </c>
      <c r="DC28">
        <v>71</v>
      </c>
      <c r="DD28">
        <v>71</v>
      </c>
      <c r="DE28">
        <v>75</v>
      </c>
      <c r="DF28">
        <v>78</v>
      </c>
      <c r="DG28" s="32">
        <v>5000</v>
      </c>
      <c r="DH28">
        <v>67</v>
      </c>
      <c r="DI28">
        <v>63</v>
      </c>
      <c r="DJ28">
        <v>8000</v>
      </c>
      <c r="DK28">
        <v>66</v>
      </c>
      <c r="DL28">
        <v>70</v>
      </c>
      <c r="DN28">
        <v>25</v>
      </c>
      <c r="DO28" t="s">
        <v>25</v>
      </c>
      <c r="DP28">
        <v>272</v>
      </c>
      <c r="DQ28">
        <v>83</v>
      </c>
      <c r="DR28">
        <v>446</v>
      </c>
      <c r="DS28">
        <v>70</v>
      </c>
    </row>
    <row r="29" spans="1:123" ht="16">
      <c r="A29" s="38">
        <v>26</v>
      </c>
      <c r="B29" s="6" t="s">
        <v>110</v>
      </c>
      <c r="C29" s="6">
        <v>174836</v>
      </c>
      <c r="D29" s="6"/>
      <c r="E29" s="6"/>
      <c r="F29">
        <v>39</v>
      </c>
      <c r="G29">
        <v>36</v>
      </c>
      <c r="H29">
        <v>31</v>
      </c>
      <c r="I29">
        <v>29</v>
      </c>
      <c r="J29">
        <v>36</v>
      </c>
      <c r="K29">
        <v>35</v>
      </c>
      <c r="L29">
        <v>32</v>
      </c>
      <c r="M29">
        <v>28</v>
      </c>
      <c r="N29">
        <v>34</v>
      </c>
      <c r="P29">
        <v>25</v>
      </c>
      <c r="R29">
        <v>24</v>
      </c>
      <c r="T29">
        <v>25</v>
      </c>
      <c r="U29">
        <v>24</v>
      </c>
      <c r="X29">
        <v>25</v>
      </c>
      <c r="Y29">
        <v>26</v>
      </c>
      <c r="AA29">
        <v>27</v>
      </c>
      <c r="AB29">
        <v>28</v>
      </c>
      <c r="AF29">
        <v>22</v>
      </c>
      <c r="AG29">
        <v>15</v>
      </c>
      <c r="AH29">
        <v>31</v>
      </c>
      <c r="AI29" s="6">
        <v>28</v>
      </c>
      <c r="AK29">
        <v>28</v>
      </c>
      <c r="AL29">
        <v>23</v>
      </c>
      <c r="AM29">
        <v>26</v>
      </c>
      <c r="AN29">
        <v>27</v>
      </c>
      <c r="AR29">
        <v>28</v>
      </c>
      <c r="AS29">
        <v>23</v>
      </c>
      <c r="AT29">
        <v>22</v>
      </c>
      <c r="AU29">
        <v>21</v>
      </c>
      <c r="AV29">
        <v>21</v>
      </c>
      <c r="AX29">
        <v>41</v>
      </c>
      <c r="AZ29">
        <v>33</v>
      </c>
      <c r="BB29">
        <v>31</v>
      </c>
      <c r="BC29">
        <v>29</v>
      </c>
      <c r="BD29">
        <v>31</v>
      </c>
      <c r="BE29">
        <v>29</v>
      </c>
      <c r="BF29">
        <v>29</v>
      </c>
      <c r="BH29">
        <v>30</v>
      </c>
      <c r="BI29">
        <v>30</v>
      </c>
      <c r="BJ29">
        <v>29</v>
      </c>
      <c r="BL29">
        <v>30</v>
      </c>
      <c r="BM29">
        <v>30</v>
      </c>
      <c r="BN29">
        <v>29</v>
      </c>
      <c r="BP29">
        <v>30</v>
      </c>
      <c r="BQ29">
        <v>30</v>
      </c>
      <c r="BR29">
        <v>29</v>
      </c>
      <c r="BT29">
        <v>30</v>
      </c>
      <c r="BU29">
        <v>29</v>
      </c>
      <c r="BW29">
        <v>30</v>
      </c>
      <c r="BX29">
        <v>29</v>
      </c>
      <c r="BY29">
        <v>30</v>
      </c>
      <c r="CA29">
        <v>31</v>
      </c>
      <c r="CB29">
        <v>28</v>
      </c>
      <c r="CC29">
        <v>30</v>
      </c>
      <c r="CD29">
        <v>32</v>
      </c>
      <c r="CE29">
        <v>32</v>
      </c>
      <c r="CF29">
        <v>32</v>
      </c>
      <c r="CH29">
        <v>29</v>
      </c>
      <c r="CJ29">
        <v>31</v>
      </c>
      <c r="CL29">
        <v>28</v>
      </c>
      <c r="CP29">
        <v>27</v>
      </c>
      <c r="CR29">
        <v>27</v>
      </c>
      <c r="CT29">
        <v>27</v>
      </c>
      <c r="CV29">
        <v>28</v>
      </c>
      <c r="CW29">
        <v>30</v>
      </c>
      <c r="CX29">
        <v>29</v>
      </c>
      <c r="DA29">
        <v>31</v>
      </c>
      <c r="DB29">
        <v>31</v>
      </c>
      <c r="DC29">
        <v>29</v>
      </c>
      <c r="DD29">
        <v>28</v>
      </c>
      <c r="DE29">
        <v>29</v>
      </c>
      <c r="DF29">
        <v>32</v>
      </c>
      <c r="DH29">
        <v>28</v>
      </c>
      <c r="DI29">
        <v>28</v>
      </c>
      <c r="DK29">
        <v>26</v>
      </c>
      <c r="DL29">
        <v>26</v>
      </c>
      <c r="DN29">
        <v>26</v>
      </c>
      <c r="DO29" t="s">
        <v>110</v>
      </c>
      <c r="DP29">
        <v>174836</v>
      </c>
      <c r="DQ29">
        <v>28</v>
      </c>
      <c r="DR29">
        <v>347</v>
      </c>
      <c r="DS2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pane xSplit="6" topLeftCell="G1" activePane="topRight" state="frozen"/>
      <selection pane="topRight" activeCell="L20" sqref="L20"/>
    </sheetView>
  </sheetViews>
  <sheetFormatPr baseColWidth="10" defaultRowHeight="15" x14ac:dyDescent="0"/>
  <cols>
    <col min="1" max="1" width="10.83203125" style="21"/>
    <col min="2" max="2" width="39" style="21" bestFit="1" customWidth="1"/>
    <col min="3" max="3" width="10.83203125" style="21"/>
    <col min="4" max="4" width="39" style="21" bestFit="1" customWidth="1"/>
    <col min="5" max="16384" width="10.83203125" style="21"/>
  </cols>
  <sheetData>
    <row r="1" spans="1:12">
      <c r="A1" s="128" t="s">
        <v>0</v>
      </c>
      <c r="B1" s="128" t="s">
        <v>1</v>
      </c>
      <c r="D1" s="21" t="s">
        <v>104</v>
      </c>
      <c r="E1" s="21" t="s">
        <v>105</v>
      </c>
      <c r="F1" s="21" t="s">
        <v>185</v>
      </c>
      <c r="G1" s="21">
        <v>18</v>
      </c>
    </row>
    <row r="2" spans="1:12">
      <c r="G2" s="21" t="s">
        <v>370</v>
      </c>
      <c r="H2" s="21" t="s">
        <v>232</v>
      </c>
      <c r="I2" s="21" t="s">
        <v>372</v>
      </c>
      <c r="J2" s="21" t="s">
        <v>371</v>
      </c>
      <c r="K2" s="21" t="s">
        <v>240</v>
      </c>
      <c r="L2" s="32" t="s">
        <v>373</v>
      </c>
    </row>
    <row r="3" spans="1:12">
      <c r="A3" s="128">
        <v>3</v>
      </c>
      <c r="B3" s="128" t="s">
        <v>2</v>
      </c>
      <c r="C3" s="21">
        <v>0.24</v>
      </c>
      <c r="D3" s="32" t="s">
        <v>106</v>
      </c>
      <c r="E3" s="32">
        <v>16</v>
      </c>
      <c r="F3" s="32">
        <v>1</v>
      </c>
      <c r="G3" s="21">
        <v>102</v>
      </c>
      <c r="H3" s="21">
        <v>92</v>
      </c>
      <c r="I3" s="129">
        <f>H3/G3</f>
        <v>0.90196078431372551</v>
      </c>
      <c r="J3" s="21">
        <v>92</v>
      </c>
      <c r="K3" s="21">
        <v>86</v>
      </c>
      <c r="L3" s="129">
        <f>K3/J3</f>
        <v>0.93478260869565222</v>
      </c>
    </row>
    <row r="4" spans="1:12">
      <c r="A4" s="128">
        <v>4</v>
      </c>
      <c r="B4" s="128" t="s">
        <v>3</v>
      </c>
      <c r="C4" s="21">
        <v>0.02</v>
      </c>
      <c r="D4" s="32" t="s">
        <v>2</v>
      </c>
      <c r="E4" s="32">
        <v>18</v>
      </c>
      <c r="F4" s="21">
        <v>0.24</v>
      </c>
      <c r="G4" s="21">
        <v>383</v>
      </c>
      <c r="H4" s="21">
        <v>126</v>
      </c>
      <c r="I4" s="129">
        <f t="shared" ref="I4:I28" si="0">H4/G4</f>
        <v>0.32898172323759789</v>
      </c>
      <c r="J4" s="21">
        <v>162</v>
      </c>
      <c r="K4" s="21">
        <v>30</v>
      </c>
      <c r="L4" s="129">
        <f t="shared" ref="L4:L28" si="1">K4/J4</f>
        <v>0.18518518518518517</v>
      </c>
    </row>
    <row r="5" spans="1:12">
      <c r="A5" s="128">
        <v>5</v>
      </c>
      <c r="B5" s="128" t="s">
        <v>4</v>
      </c>
      <c r="C5" s="21">
        <v>7.0000000000000007E-2</v>
      </c>
      <c r="D5" s="107" t="s">
        <v>3</v>
      </c>
      <c r="E5" s="32">
        <v>8459</v>
      </c>
      <c r="F5" s="21">
        <v>0.02</v>
      </c>
      <c r="G5" s="21">
        <v>2877</v>
      </c>
      <c r="H5" s="21">
        <v>60</v>
      </c>
      <c r="I5" s="130">
        <f t="shared" si="0"/>
        <v>2.0855057351407715E-2</v>
      </c>
      <c r="J5" s="21">
        <v>2024</v>
      </c>
      <c r="K5" s="21">
        <v>43</v>
      </c>
      <c r="L5" s="130">
        <f t="shared" si="1"/>
        <v>2.1245059288537548E-2</v>
      </c>
    </row>
    <row r="6" spans="1:12">
      <c r="A6" s="128">
        <v>7</v>
      </c>
      <c r="B6" s="128" t="s">
        <v>5</v>
      </c>
      <c r="C6" s="21">
        <v>0.18</v>
      </c>
      <c r="D6" s="32" t="s">
        <v>4</v>
      </c>
      <c r="E6" s="32">
        <v>305</v>
      </c>
      <c r="F6" s="21">
        <v>7.0000000000000007E-2</v>
      </c>
      <c r="G6" s="21">
        <v>873</v>
      </c>
      <c r="H6" s="21">
        <v>77</v>
      </c>
      <c r="I6" s="129">
        <f t="shared" si="0"/>
        <v>8.8201603665521197E-2</v>
      </c>
      <c r="J6" s="21">
        <v>1042</v>
      </c>
      <c r="K6" s="21">
        <v>63</v>
      </c>
      <c r="L6" s="129">
        <f t="shared" si="1"/>
        <v>6.0460652591170824E-2</v>
      </c>
    </row>
    <row r="7" spans="1:12">
      <c r="A7" s="128">
        <v>8</v>
      </c>
      <c r="B7" s="128" t="s">
        <v>6</v>
      </c>
      <c r="C7" s="21">
        <v>0.24</v>
      </c>
      <c r="D7" s="32" t="s">
        <v>107</v>
      </c>
      <c r="E7" s="32">
        <v>1060</v>
      </c>
      <c r="F7" s="32">
        <v>1</v>
      </c>
      <c r="G7" s="21">
        <v>97</v>
      </c>
      <c r="H7" s="21">
        <v>90</v>
      </c>
      <c r="I7" s="129">
        <f t="shared" si="0"/>
        <v>0.92783505154639179</v>
      </c>
      <c r="J7" s="21">
        <v>65</v>
      </c>
      <c r="K7" s="21">
        <v>60</v>
      </c>
      <c r="L7" s="129">
        <f t="shared" si="1"/>
        <v>0.92307692307692313</v>
      </c>
    </row>
    <row r="8" spans="1:12">
      <c r="A8" s="128">
        <v>9</v>
      </c>
      <c r="B8" s="128" t="s">
        <v>7</v>
      </c>
      <c r="C8" s="21">
        <v>0.37</v>
      </c>
      <c r="D8" s="32" t="s">
        <v>5</v>
      </c>
      <c r="E8" s="32">
        <v>845</v>
      </c>
      <c r="F8" s="21">
        <v>0.18</v>
      </c>
      <c r="G8" s="21">
        <v>289</v>
      </c>
      <c r="H8" s="21">
        <v>57</v>
      </c>
      <c r="I8" s="129">
        <f t="shared" si="0"/>
        <v>0.1972318339100346</v>
      </c>
      <c r="J8" s="21">
        <v>185</v>
      </c>
      <c r="K8" s="21">
        <v>37</v>
      </c>
      <c r="L8" s="129">
        <f t="shared" si="1"/>
        <v>0.2</v>
      </c>
    </row>
    <row r="9" spans="1:12">
      <c r="A9" s="128">
        <v>11</v>
      </c>
      <c r="B9" s="128" t="s">
        <v>8</v>
      </c>
      <c r="C9" s="21">
        <v>0.02</v>
      </c>
      <c r="D9" s="32" t="s">
        <v>6</v>
      </c>
      <c r="E9" s="32">
        <v>7</v>
      </c>
      <c r="F9" s="21">
        <v>0.24</v>
      </c>
      <c r="G9" s="21">
        <v>171</v>
      </c>
      <c r="H9" s="21">
        <v>35</v>
      </c>
      <c r="I9" s="129">
        <f t="shared" si="0"/>
        <v>0.2046783625730994</v>
      </c>
      <c r="J9" s="21">
        <v>116</v>
      </c>
      <c r="K9" s="21">
        <v>23</v>
      </c>
      <c r="L9" s="129">
        <f t="shared" si="1"/>
        <v>0.19827586206896552</v>
      </c>
    </row>
    <row r="10" spans="1:12">
      <c r="A10" s="128">
        <v>12</v>
      </c>
      <c r="B10" s="128" t="s">
        <v>9</v>
      </c>
      <c r="C10" s="21">
        <v>7.0000000000000007E-2</v>
      </c>
      <c r="D10" s="32" t="s">
        <v>108</v>
      </c>
      <c r="E10" s="32">
        <v>1202</v>
      </c>
      <c r="F10" s="32">
        <v>1</v>
      </c>
      <c r="G10" s="21">
        <v>146</v>
      </c>
      <c r="H10" s="21">
        <v>137</v>
      </c>
      <c r="I10" s="129">
        <f t="shared" si="0"/>
        <v>0.93835616438356162</v>
      </c>
      <c r="J10" s="21">
        <v>88</v>
      </c>
      <c r="K10" s="21">
        <v>81</v>
      </c>
      <c r="L10" s="129">
        <f t="shared" si="1"/>
        <v>0.92045454545454541</v>
      </c>
    </row>
    <row r="11" spans="1:12">
      <c r="A11" s="128">
        <v>13</v>
      </c>
      <c r="B11" s="128" t="s">
        <v>10</v>
      </c>
      <c r="C11" s="21">
        <v>0.56000000000000005</v>
      </c>
      <c r="D11" s="107" t="s">
        <v>8</v>
      </c>
      <c r="E11" s="32">
        <v>5908</v>
      </c>
      <c r="F11" s="21">
        <v>0.02</v>
      </c>
      <c r="G11" s="21">
        <v>3593</v>
      </c>
      <c r="H11" s="21">
        <v>64</v>
      </c>
      <c r="I11" s="130">
        <f t="shared" si="0"/>
        <v>1.7812413025327024E-2</v>
      </c>
      <c r="J11" s="21">
        <v>2398</v>
      </c>
      <c r="K11" s="21">
        <v>45</v>
      </c>
      <c r="L11" s="130">
        <f t="shared" si="1"/>
        <v>1.8765638031693076E-2</v>
      </c>
    </row>
    <row r="12" spans="1:12">
      <c r="A12" s="128">
        <v>14</v>
      </c>
      <c r="B12" s="128" t="s">
        <v>11</v>
      </c>
      <c r="C12" s="21">
        <v>0.06</v>
      </c>
      <c r="D12" s="32" t="s">
        <v>9</v>
      </c>
      <c r="E12" s="32">
        <v>328</v>
      </c>
      <c r="F12" s="21">
        <v>7.0000000000000007E-2</v>
      </c>
      <c r="G12" s="21">
        <v>954</v>
      </c>
      <c r="H12" s="21">
        <v>73</v>
      </c>
      <c r="I12" s="129">
        <f t="shared" si="0"/>
        <v>7.6519916142557654E-2</v>
      </c>
      <c r="J12" s="21">
        <v>695</v>
      </c>
      <c r="K12" s="21">
        <v>62</v>
      </c>
      <c r="L12" s="129">
        <f t="shared" si="1"/>
        <v>8.9208633093525183E-2</v>
      </c>
    </row>
    <row r="13" spans="1:12">
      <c r="A13" s="128">
        <v>15</v>
      </c>
      <c r="B13" s="128" t="s">
        <v>12</v>
      </c>
      <c r="C13" s="21">
        <v>0.05</v>
      </c>
      <c r="D13" s="32" t="s">
        <v>10</v>
      </c>
      <c r="E13" s="32">
        <v>728</v>
      </c>
      <c r="F13" s="21">
        <v>0.56000000000000005</v>
      </c>
      <c r="G13" s="21">
        <v>53</v>
      </c>
      <c r="H13" s="21">
        <v>29</v>
      </c>
      <c r="I13" s="129">
        <f t="shared" si="0"/>
        <v>0.54716981132075471</v>
      </c>
      <c r="J13" s="21">
        <v>39</v>
      </c>
      <c r="K13" s="21">
        <v>21</v>
      </c>
      <c r="L13" s="129">
        <f t="shared" si="1"/>
        <v>0.53846153846153844</v>
      </c>
    </row>
    <row r="14" spans="1:12">
      <c r="A14" s="128">
        <v>16</v>
      </c>
      <c r="B14" s="128" t="s">
        <v>13</v>
      </c>
      <c r="C14" s="21">
        <v>0.04</v>
      </c>
      <c r="D14" s="32" t="s">
        <v>11</v>
      </c>
      <c r="E14" s="32">
        <v>19</v>
      </c>
      <c r="F14" s="21">
        <v>0.06</v>
      </c>
      <c r="G14" s="21">
        <v>370</v>
      </c>
      <c r="H14" s="21">
        <v>24</v>
      </c>
      <c r="I14" s="129">
        <f t="shared" si="0"/>
        <v>6.4864864864864868E-2</v>
      </c>
      <c r="J14" s="21">
        <v>451</v>
      </c>
      <c r="K14" s="21">
        <v>23</v>
      </c>
      <c r="L14" s="129">
        <f t="shared" si="1"/>
        <v>5.0997782705099776E-2</v>
      </c>
    </row>
    <row r="15" spans="1:12">
      <c r="A15" s="128">
        <v>17</v>
      </c>
      <c r="B15" s="128" t="s">
        <v>14</v>
      </c>
      <c r="C15" s="21">
        <v>0.24</v>
      </c>
      <c r="D15" s="107" t="s">
        <v>12</v>
      </c>
      <c r="E15" s="32">
        <v>22977</v>
      </c>
      <c r="F15" s="21">
        <v>0.05</v>
      </c>
      <c r="G15" s="21">
        <v>456</v>
      </c>
      <c r="H15" s="21">
        <v>22</v>
      </c>
      <c r="I15" s="130">
        <f t="shared" si="0"/>
        <v>4.8245614035087717E-2</v>
      </c>
      <c r="J15" s="21">
        <v>427</v>
      </c>
      <c r="K15" s="21">
        <v>22</v>
      </c>
      <c r="L15" s="130">
        <f t="shared" si="1"/>
        <v>5.1522248243559721E-2</v>
      </c>
    </row>
    <row r="16" spans="1:12">
      <c r="A16" s="128">
        <v>18</v>
      </c>
      <c r="B16" s="128" t="s">
        <v>15</v>
      </c>
      <c r="C16" s="21">
        <v>0.13</v>
      </c>
      <c r="D16" s="32" t="s">
        <v>13</v>
      </c>
      <c r="E16" s="32">
        <v>1034</v>
      </c>
      <c r="F16" s="21">
        <v>0.04</v>
      </c>
      <c r="G16" s="21">
        <v>1838</v>
      </c>
      <c r="H16" s="21">
        <v>68</v>
      </c>
      <c r="I16" s="129">
        <f t="shared" si="0"/>
        <v>3.6996735582154515E-2</v>
      </c>
      <c r="J16" s="21">
        <v>1489</v>
      </c>
      <c r="K16" s="21">
        <v>60</v>
      </c>
      <c r="L16" s="129">
        <f t="shared" si="1"/>
        <v>4.0295500335795834E-2</v>
      </c>
    </row>
    <row r="17" spans="1:12">
      <c r="A17" s="128">
        <v>19</v>
      </c>
      <c r="B17" s="128" t="s">
        <v>16</v>
      </c>
      <c r="C17" s="21">
        <v>0.04</v>
      </c>
      <c r="D17" s="32" t="s">
        <v>14</v>
      </c>
      <c r="E17" s="32">
        <v>32</v>
      </c>
      <c r="F17" s="21">
        <v>0.24</v>
      </c>
      <c r="G17" s="21">
        <v>214</v>
      </c>
      <c r="H17" s="21">
        <v>40</v>
      </c>
      <c r="I17" s="129">
        <f t="shared" si="0"/>
        <v>0.18691588785046728</v>
      </c>
      <c r="J17" s="21">
        <v>109</v>
      </c>
      <c r="K17" s="21">
        <v>21</v>
      </c>
      <c r="L17" s="129">
        <f t="shared" si="1"/>
        <v>0.19266055045871561</v>
      </c>
    </row>
    <row r="18" spans="1:12">
      <c r="A18" s="128">
        <v>20</v>
      </c>
      <c r="B18" s="128" t="s">
        <v>17</v>
      </c>
      <c r="C18" s="21">
        <v>0.13</v>
      </c>
      <c r="D18" s="107" t="s">
        <v>15</v>
      </c>
      <c r="E18" s="32">
        <v>8588</v>
      </c>
      <c r="F18" s="21">
        <v>0.13</v>
      </c>
      <c r="G18" s="21">
        <v>441</v>
      </c>
      <c r="H18" s="21">
        <v>62</v>
      </c>
      <c r="I18" s="130">
        <f t="shared" si="0"/>
        <v>0.14058956916099774</v>
      </c>
      <c r="J18" s="21">
        <v>189</v>
      </c>
      <c r="K18" s="21">
        <v>25</v>
      </c>
      <c r="L18" s="130">
        <f t="shared" si="1"/>
        <v>0.13227513227513227</v>
      </c>
    </row>
    <row r="19" spans="1:12">
      <c r="A19" s="128">
        <v>21</v>
      </c>
      <c r="B19" s="128" t="s">
        <v>18</v>
      </c>
      <c r="C19" s="21">
        <v>0.84</v>
      </c>
      <c r="D19" s="32" t="s">
        <v>16</v>
      </c>
      <c r="E19" s="32">
        <v>295</v>
      </c>
      <c r="F19" s="21">
        <v>0.04</v>
      </c>
      <c r="G19" s="21">
        <v>2768</v>
      </c>
      <c r="H19" s="21">
        <v>86</v>
      </c>
      <c r="I19" s="129">
        <f t="shared" si="0"/>
        <v>3.1069364161849709E-2</v>
      </c>
      <c r="J19" s="21">
        <v>484</v>
      </c>
      <c r="K19" s="21">
        <v>31</v>
      </c>
      <c r="L19" s="129">
        <f t="shared" si="1"/>
        <v>6.4049586776859499E-2</v>
      </c>
    </row>
    <row r="20" spans="1:12">
      <c r="A20" s="128">
        <v>22</v>
      </c>
      <c r="B20" s="128" t="s">
        <v>19</v>
      </c>
      <c r="C20" s="21">
        <v>0.25</v>
      </c>
      <c r="D20" s="107" t="s">
        <v>17</v>
      </c>
      <c r="E20" s="32">
        <v>7477</v>
      </c>
      <c r="F20" s="21">
        <v>0.13</v>
      </c>
      <c r="G20" s="21">
        <v>442</v>
      </c>
      <c r="H20" s="21">
        <v>61</v>
      </c>
      <c r="I20" s="130">
        <f t="shared" si="0"/>
        <v>0.13800904977375567</v>
      </c>
      <c r="J20" s="21">
        <v>198</v>
      </c>
      <c r="K20" s="21">
        <v>24</v>
      </c>
      <c r="L20" s="130">
        <f t="shared" si="1"/>
        <v>0.12121212121212122</v>
      </c>
    </row>
    <row r="21" spans="1:12">
      <c r="A21" s="128">
        <v>23</v>
      </c>
      <c r="B21" s="128" t="s">
        <v>20</v>
      </c>
      <c r="C21" s="21">
        <v>0.46</v>
      </c>
      <c r="D21" s="32" t="s">
        <v>19</v>
      </c>
      <c r="E21" s="32">
        <v>637</v>
      </c>
      <c r="F21" s="21">
        <v>0.25</v>
      </c>
      <c r="G21" s="21">
        <v>683</v>
      </c>
      <c r="H21" s="21">
        <v>167</v>
      </c>
      <c r="I21" s="129">
        <f t="shared" si="0"/>
        <v>0.24450951683748171</v>
      </c>
      <c r="J21" s="21">
        <v>172</v>
      </c>
      <c r="K21" s="21">
        <v>44</v>
      </c>
      <c r="L21" s="129">
        <f t="shared" si="1"/>
        <v>0.2558139534883721</v>
      </c>
    </row>
    <row r="22" spans="1:12">
      <c r="A22" s="128">
        <v>24</v>
      </c>
      <c r="B22" s="128" t="s">
        <v>21</v>
      </c>
      <c r="C22" s="21">
        <v>0.24</v>
      </c>
      <c r="D22" s="32" t="s">
        <v>21</v>
      </c>
      <c r="E22" s="32">
        <v>59</v>
      </c>
      <c r="F22" s="21">
        <v>0.24</v>
      </c>
      <c r="G22" s="21">
        <v>372</v>
      </c>
      <c r="H22" s="21">
        <v>32</v>
      </c>
      <c r="I22" s="129">
        <f t="shared" si="0"/>
        <v>8.6021505376344093E-2</v>
      </c>
      <c r="J22" s="21">
        <v>237</v>
      </c>
      <c r="K22" s="21">
        <v>19</v>
      </c>
      <c r="L22" s="129">
        <f t="shared" si="1"/>
        <v>8.0168776371308023E-2</v>
      </c>
    </row>
    <row r="23" spans="1:12">
      <c r="A23" s="128">
        <v>25</v>
      </c>
      <c r="B23" s="128" t="s">
        <v>22</v>
      </c>
      <c r="C23" s="21">
        <v>0.08</v>
      </c>
      <c r="D23" s="107" t="s">
        <v>22</v>
      </c>
      <c r="E23" s="32">
        <v>57839</v>
      </c>
      <c r="F23" s="21">
        <v>0.08</v>
      </c>
      <c r="G23" s="21">
        <v>321</v>
      </c>
      <c r="H23" s="21">
        <v>27</v>
      </c>
      <c r="I23" s="130">
        <f t="shared" si="0"/>
        <v>8.4112149532710276E-2</v>
      </c>
      <c r="J23" s="21">
        <v>279</v>
      </c>
      <c r="K23" s="21">
        <v>21</v>
      </c>
      <c r="L23" s="130">
        <f t="shared" si="1"/>
        <v>7.5268817204301078E-2</v>
      </c>
    </row>
    <row r="24" spans="1:12">
      <c r="A24" s="128">
        <v>26</v>
      </c>
      <c r="B24" s="128" t="s">
        <v>23</v>
      </c>
      <c r="C24" s="21">
        <v>0.06</v>
      </c>
      <c r="D24" s="107" t="s">
        <v>23</v>
      </c>
      <c r="E24" s="32">
        <v>4123</v>
      </c>
      <c r="F24" s="21">
        <v>0.06</v>
      </c>
      <c r="G24" s="21">
        <v>2512</v>
      </c>
      <c r="H24" s="21">
        <v>147</v>
      </c>
      <c r="I24" s="130">
        <f t="shared" si="0"/>
        <v>5.8519108280254778E-2</v>
      </c>
      <c r="J24" s="21">
        <v>1255</v>
      </c>
      <c r="K24" s="21">
        <v>72</v>
      </c>
      <c r="L24" s="130">
        <f t="shared" si="1"/>
        <v>5.7370517928286853E-2</v>
      </c>
    </row>
    <row r="25" spans="1:12">
      <c r="A25" s="128">
        <v>27</v>
      </c>
      <c r="B25" s="128" t="s">
        <v>24</v>
      </c>
      <c r="C25" s="21">
        <v>0.06</v>
      </c>
      <c r="D25" s="107" t="s">
        <v>24</v>
      </c>
      <c r="E25" s="32">
        <v>52180</v>
      </c>
      <c r="F25" s="21">
        <v>0.06</v>
      </c>
      <c r="G25" s="21">
        <v>361</v>
      </c>
      <c r="H25" s="21">
        <v>21</v>
      </c>
      <c r="I25" s="130">
        <f t="shared" si="0"/>
        <v>5.817174515235457E-2</v>
      </c>
      <c r="J25" s="21">
        <v>360</v>
      </c>
      <c r="K25" s="21">
        <v>20</v>
      </c>
      <c r="L25" s="130">
        <f t="shared" si="1"/>
        <v>5.5555555555555552E-2</v>
      </c>
    </row>
    <row r="26" spans="1:12">
      <c r="A26" s="128">
        <v>30</v>
      </c>
      <c r="B26" s="128" t="s">
        <v>25</v>
      </c>
      <c r="C26" s="21">
        <v>0.12</v>
      </c>
      <c r="D26" s="32" t="s">
        <v>109</v>
      </c>
      <c r="E26" s="32">
        <v>428</v>
      </c>
      <c r="F26" s="32">
        <v>1</v>
      </c>
      <c r="G26" s="21">
        <v>102</v>
      </c>
      <c r="H26" s="21">
        <v>94</v>
      </c>
      <c r="I26" s="129">
        <f t="shared" si="0"/>
        <v>0.92156862745098034</v>
      </c>
      <c r="J26" s="21">
        <v>95</v>
      </c>
      <c r="K26" s="21">
        <v>87</v>
      </c>
      <c r="L26" s="129">
        <f t="shared" si="1"/>
        <v>0.91578947368421049</v>
      </c>
    </row>
    <row r="27" spans="1:12">
      <c r="A27" s="128">
        <v>31</v>
      </c>
      <c r="B27" s="128" t="s">
        <v>26</v>
      </c>
      <c r="C27" s="21">
        <v>0.05</v>
      </c>
      <c r="D27" s="32" t="s">
        <v>25</v>
      </c>
      <c r="E27" s="32">
        <v>272</v>
      </c>
      <c r="F27" s="21">
        <v>0.12</v>
      </c>
      <c r="G27" s="21">
        <v>871</v>
      </c>
      <c r="H27" s="21">
        <v>105</v>
      </c>
      <c r="I27" s="129">
        <f t="shared" si="0"/>
        <v>0.12055109070034443</v>
      </c>
      <c r="J27" s="21">
        <v>260</v>
      </c>
      <c r="K27" s="21">
        <v>32</v>
      </c>
      <c r="L27" s="129">
        <f t="shared" si="1"/>
        <v>0.12307692307692308</v>
      </c>
    </row>
    <row r="28" spans="1:12">
      <c r="A28" s="128">
        <v>32</v>
      </c>
      <c r="B28" s="128" t="s">
        <v>27</v>
      </c>
      <c r="C28" s="21">
        <v>0.46</v>
      </c>
      <c r="D28" s="32" t="s">
        <v>110</v>
      </c>
      <c r="E28" s="32">
        <v>174836</v>
      </c>
      <c r="G28" s="21">
        <v>379</v>
      </c>
      <c r="H28" s="21">
        <v>28</v>
      </c>
      <c r="I28" s="129">
        <f t="shared" si="0"/>
        <v>7.3878627968337732E-2</v>
      </c>
      <c r="J28" s="21">
        <v>310</v>
      </c>
      <c r="K28" s="21">
        <v>23</v>
      </c>
      <c r="L28" s="129">
        <f t="shared" si="1"/>
        <v>7.4193548387096769E-2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4" topLeftCell="M1" activePane="topRight" state="frozen"/>
      <selection pane="topRight" activeCell="T3" sqref="T3"/>
    </sheetView>
  </sheetViews>
  <sheetFormatPr baseColWidth="10" defaultRowHeight="15" x14ac:dyDescent="0"/>
  <cols>
    <col min="2" max="2" width="22.5" customWidth="1"/>
    <col min="21" max="21" width="16" bestFit="1" customWidth="1"/>
  </cols>
  <sheetData>
    <row r="1" spans="1:21" ht="16">
      <c r="A1" s="36" t="s">
        <v>102</v>
      </c>
      <c r="B1" t="s">
        <v>103</v>
      </c>
      <c r="E1" t="s">
        <v>239</v>
      </c>
      <c r="F1" t="s">
        <v>265</v>
      </c>
      <c r="I1" t="s">
        <v>266</v>
      </c>
      <c r="M1" t="s">
        <v>267</v>
      </c>
      <c r="Q1" t="s">
        <v>268</v>
      </c>
      <c r="T1" t="s">
        <v>366</v>
      </c>
    </row>
    <row r="2" spans="1:21" s="21" customFormat="1" ht="16">
      <c r="A2" s="97"/>
      <c r="B2" s="21" t="s">
        <v>104</v>
      </c>
      <c r="C2" s="21" t="s">
        <v>105</v>
      </c>
      <c r="D2" s="21" t="s">
        <v>185</v>
      </c>
      <c r="E2" s="113" t="s">
        <v>240</v>
      </c>
      <c r="F2" s="32" t="s">
        <v>111</v>
      </c>
      <c r="G2" s="113" t="s">
        <v>242</v>
      </c>
      <c r="H2" s="113" t="s">
        <v>243</v>
      </c>
      <c r="I2" s="32" t="s">
        <v>111</v>
      </c>
      <c r="J2" s="113" t="s">
        <v>244</v>
      </c>
      <c r="K2" s="113" t="s">
        <v>245</v>
      </c>
      <c r="L2" s="113" t="s">
        <v>246</v>
      </c>
      <c r="M2" s="32" t="s">
        <v>111</v>
      </c>
      <c r="N2" s="113" t="s">
        <v>247</v>
      </c>
      <c r="O2" s="113" t="s">
        <v>248</v>
      </c>
      <c r="P2" s="113" t="s">
        <v>249</v>
      </c>
      <c r="Q2" s="32" t="s">
        <v>111</v>
      </c>
      <c r="R2" s="119" t="s">
        <v>299</v>
      </c>
      <c r="S2" s="119" t="s">
        <v>300</v>
      </c>
      <c r="T2" s="21">
        <v>16</v>
      </c>
      <c r="U2" s="21">
        <v>17</v>
      </c>
    </row>
    <row r="3" spans="1:21" s="117" customFormat="1" ht="16">
      <c r="A3" s="116"/>
      <c r="E3" s="117" t="s">
        <v>288</v>
      </c>
      <c r="F3" s="118"/>
      <c r="G3" s="117" t="s">
        <v>289</v>
      </c>
      <c r="H3" s="117" t="s">
        <v>290</v>
      </c>
      <c r="I3" s="118"/>
      <c r="J3" s="117" t="s">
        <v>291</v>
      </c>
      <c r="K3" s="117" t="s">
        <v>292</v>
      </c>
      <c r="L3" s="117" t="s">
        <v>293</v>
      </c>
      <c r="M3" s="118"/>
      <c r="N3" s="117" t="s">
        <v>294</v>
      </c>
      <c r="O3" s="117" t="s">
        <v>295</v>
      </c>
      <c r="P3" s="117" t="s">
        <v>296</v>
      </c>
      <c r="Q3" s="118"/>
      <c r="R3" s="117" t="s">
        <v>297</v>
      </c>
      <c r="S3" s="117" t="s">
        <v>298</v>
      </c>
      <c r="T3" s="117" t="s">
        <v>367</v>
      </c>
      <c r="U3" s="117" t="s">
        <v>368</v>
      </c>
    </row>
    <row r="4" spans="1:21" s="21" customFormat="1" ht="16">
      <c r="A4" s="62">
        <v>1</v>
      </c>
      <c r="B4" s="32" t="s">
        <v>106</v>
      </c>
      <c r="C4" s="32">
        <v>16</v>
      </c>
      <c r="D4" s="32">
        <v>500</v>
      </c>
      <c r="E4" s="99">
        <v>82</v>
      </c>
      <c r="F4" s="102" t="s">
        <v>163</v>
      </c>
      <c r="G4" s="99">
        <v>56</v>
      </c>
      <c r="H4" s="99">
        <v>67</v>
      </c>
      <c r="I4" s="102" t="s">
        <v>163</v>
      </c>
      <c r="J4" s="99">
        <v>59</v>
      </c>
      <c r="K4" s="99">
        <v>61</v>
      </c>
      <c r="L4" s="99">
        <v>60</v>
      </c>
      <c r="N4" s="21">
        <v>58</v>
      </c>
      <c r="O4" s="21">
        <v>68</v>
      </c>
      <c r="P4" s="21">
        <v>62</v>
      </c>
      <c r="R4" s="99">
        <v>58</v>
      </c>
      <c r="S4" s="99">
        <v>65</v>
      </c>
    </row>
    <row r="5" spans="1:21" s="21" customFormat="1" ht="17" thickBot="1">
      <c r="A5" s="62">
        <v>2</v>
      </c>
      <c r="B5" s="32" t="s">
        <v>2</v>
      </c>
      <c r="C5" s="32">
        <v>18</v>
      </c>
      <c r="D5" s="37">
        <v>40</v>
      </c>
      <c r="E5" s="100">
        <v>18</v>
      </c>
      <c r="F5" s="32">
        <v>300</v>
      </c>
      <c r="G5" s="21">
        <v>30</v>
      </c>
      <c r="H5" s="95">
        <v>36</v>
      </c>
      <c r="I5" s="32">
        <v>500</v>
      </c>
      <c r="J5" s="21">
        <v>54</v>
      </c>
      <c r="K5" s="21">
        <v>51</v>
      </c>
      <c r="L5" s="21">
        <v>38</v>
      </c>
      <c r="M5" s="32">
        <v>400</v>
      </c>
      <c r="N5" s="105">
        <v>36</v>
      </c>
      <c r="O5" s="105">
        <v>44</v>
      </c>
      <c r="P5" s="105">
        <v>40</v>
      </c>
      <c r="R5" s="105">
        <v>39</v>
      </c>
      <c r="S5" s="105">
        <v>40</v>
      </c>
    </row>
    <row r="6" spans="1:21" s="60" customFormat="1" ht="17" thickBot="1">
      <c r="A6" s="57">
        <v>3</v>
      </c>
      <c r="B6" s="76" t="s">
        <v>3</v>
      </c>
      <c r="C6" s="58">
        <v>8459</v>
      </c>
      <c r="D6" s="59">
        <v>30</v>
      </c>
      <c r="E6" s="94">
        <v>33</v>
      </c>
      <c r="F6" s="70" t="s">
        <v>163</v>
      </c>
      <c r="G6" s="94">
        <v>29</v>
      </c>
      <c r="H6" s="94">
        <v>30</v>
      </c>
      <c r="I6" s="96" t="s">
        <v>163</v>
      </c>
      <c r="J6" s="106">
        <v>28</v>
      </c>
      <c r="K6" s="106">
        <v>30</v>
      </c>
      <c r="L6" s="106">
        <v>30</v>
      </c>
      <c r="N6" s="94">
        <v>29</v>
      </c>
      <c r="O6" s="94">
        <v>29</v>
      </c>
      <c r="P6" s="94">
        <v>29</v>
      </c>
      <c r="R6" s="106">
        <v>29</v>
      </c>
      <c r="S6" s="106">
        <v>29</v>
      </c>
    </row>
    <row r="7" spans="1:21" s="21" customFormat="1" ht="17" thickBot="1">
      <c r="A7" s="62">
        <v>4</v>
      </c>
      <c r="B7" s="32" t="s">
        <v>4</v>
      </c>
      <c r="C7" s="32">
        <v>305</v>
      </c>
      <c r="D7" s="37">
        <v>50</v>
      </c>
      <c r="E7" s="95">
        <v>53</v>
      </c>
      <c r="F7" s="70" t="s">
        <v>163</v>
      </c>
      <c r="G7" s="105">
        <v>49</v>
      </c>
      <c r="H7" s="105">
        <v>51</v>
      </c>
      <c r="I7" s="96" t="s">
        <v>163</v>
      </c>
      <c r="J7" s="105">
        <v>50</v>
      </c>
      <c r="K7" s="105">
        <v>54</v>
      </c>
      <c r="L7" s="105">
        <v>52</v>
      </c>
      <c r="N7" s="105">
        <v>50</v>
      </c>
      <c r="O7" s="105">
        <v>50</v>
      </c>
      <c r="P7" s="105">
        <v>51</v>
      </c>
      <c r="R7" s="105">
        <v>50</v>
      </c>
      <c r="S7" s="105">
        <v>49</v>
      </c>
    </row>
    <row r="8" spans="1:21" s="21" customFormat="1" ht="17" thickBot="1">
      <c r="A8" s="62">
        <v>5</v>
      </c>
      <c r="B8" s="32" t="s">
        <v>107</v>
      </c>
      <c r="C8" s="32">
        <v>1060</v>
      </c>
      <c r="D8" s="37">
        <v>500</v>
      </c>
      <c r="E8" s="99">
        <v>45</v>
      </c>
      <c r="F8" s="70" t="s">
        <v>163</v>
      </c>
      <c r="G8" s="99">
        <v>39</v>
      </c>
      <c r="H8" s="99">
        <v>45</v>
      </c>
      <c r="I8" s="96" t="s">
        <v>163</v>
      </c>
      <c r="J8" s="99">
        <v>45</v>
      </c>
      <c r="K8" s="99">
        <v>46</v>
      </c>
      <c r="L8" s="99">
        <v>47</v>
      </c>
      <c r="N8" s="21">
        <v>45</v>
      </c>
      <c r="O8" s="21">
        <v>47</v>
      </c>
      <c r="P8" s="21">
        <v>46</v>
      </c>
      <c r="R8" s="99">
        <v>42</v>
      </c>
      <c r="S8" s="99">
        <v>42</v>
      </c>
    </row>
    <row r="9" spans="1:21" s="21" customFormat="1" ht="17" thickBot="1">
      <c r="A9" s="62">
        <v>6</v>
      </c>
      <c r="B9" s="32" t="s">
        <v>5</v>
      </c>
      <c r="C9" s="32">
        <v>845</v>
      </c>
      <c r="D9" s="37">
        <v>30</v>
      </c>
      <c r="E9" s="95">
        <v>27</v>
      </c>
      <c r="F9" s="70" t="s">
        <v>163</v>
      </c>
      <c r="G9" s="105">
        <v>25</v>
      </c>
      <c r="H9" s="105">
        <v>27</v>
      </c>
      <c r="I9" s="96" t="s">
        <v>163</v>
      </c>
      <c r="J9" s="105">
        <v>27</v>
      </c>
      <c r="K9" s="105">
        <v>27</v>
      </c>
      <c r="L9" s="105">
        <v>28</v>
      </c>
      <c r="N9" s="105">
        <v>27</v>
      </c>
      <c r="O9" s="105">
        <v>28</v>
      </c>
      <c r="P9" s="105">
        <v>28</v>
      </c>
      <c r="R9" s="105">
        <v>26</v>
      </c>
      <c r="S9" s="105">
        <v>25</v>
      </c>
    </row>
    <row r="10" spans="1:21" s="21" customFormat="1" ht="17" thickBot="1">
      <c r="A10" s="62">
        <v>7</v>
      </c>
      <c r="B10" s="32" t="s">
        <v>6</v>
      </c>
      <c r="C10" s="32">
        <v>7</v>
      </c>
      <c r="D10" s="37">
        <v>15</v>
      </c>
      <c r="E10" s="101">
        <v>19</v>
      </c>
      <c r="F10" s="32">
        <v>5</v>
      </c>
      <c r="G10" s="105">
        <v>17</v>
      </c>
      <c r="H10" s="105">
        <v>17</v>
      </c>
      <c r="I10" s="96" t="s">
        <v>163</v>
      </c>
      <c r="J10" s="105">
        <v>17</v>
      </c>
      <c r="K10" s="105">
        <v>18</v>
      </c>
      <c r="L10" s="105">
        <v>18</v>
      </c>
      <c r="N10" s="105">
        <v>16</v>
      </c>
      <c r="O10" s="105">
        <v>18</v>
      </c>
      <c r="P10" s="105">
        <v>21</v>
      </c>
      <c r="Q10" s="32">
        <v>1</v>
      </c>
      <c r="R10" s="105">
        <v>17</v>
      </c>
      <c r="S10" s="105">
        <v>17</v>
      </c>
    </row>
    <row r="11" spans="1:21" s="21" customFormat="1" ht="17" thickBot="1">
      <c r="A11" s="62">
        <v>8</v>
      </c>
      <c r="B11" s="32" t="s">
        <v>108</v>
      </c>
      <c r="C11" s="32">
        <v>1202</v>
      </c>
      <c r="D11" s="37">
        <v>500</v>
      </c>
      <c r="E11" s="99">
        <v>57</v>
      </c>
      <c r="F11" s="103" t="s">
        <v>163</v>
      </c>
      <c r="G11" s="21">
        <v>62</v>
      </c>
      <c r="H11" s="21">
        <v>69</v>
      </c>
      <c r="I11" s="96" t="s">
        <v>163</v>
      </c>
      <c r="J11" s="99">
        <v>69</v>
      </c>
      <c r="K11" s="99">
        <v>73</v>
      </c>
      <c r="L11" s="99">
        <v>72</v>
      </c>
      <c r="N11" s="21">
        <v>69</v>
      </c>
      <c r="O11" s="21">
        <v>70</v>
      </c>
      <c r="P11" s="21">
        <v>72</v>
      </c>
      <c r="R11" s="99">
        <v>66</v>
      </c>
      <c r="S11" s="99">
        <v>65</v>
      </c>
    </row>
    <row r="12" spans="1:21" s="60" customFormat="1" ht="17" thickBot="1">
      <c r="A12" s="57">
        <v>9</v>
      </c>
      <c r="B12" s="76" t="s">
        <v>8</v>
      </c>
      <c r="C12" s="58">
        <v>5908</v>
      </c>
      <c r="D12" s="59">
        <v>30</v>
      </c>
      <c r="E12" s="94">
        <v>34</v>
      </c>
      <c r="F12" s="103" t="s">
        <v>163</v>
      </c>
      <c r="G12" s="94">
        <v>31</v>
      </c>
      <c r="H12" s="94">
        <v>33</v>
      </c>
      <c r="I12" s="96" t="s">
        <v>163</v>
      </c>
      <c r="J12" s="106">
        <v>31</v>
      </c>
      <c r="K12" s="106">
        <v>31</v>
      </c>
      <c r="L12" s="106">
        <v>32</v>
      </c>
      <c r="N12" s="94">
        <v>32</v>
      </c>
      <c r="O12" s="94">
        <v>32</v>
      </c>
      <c r="P12" s="94">
        <v>31</v>
      </c>
      <c r="R12" s="106">
        <v>31</v>
      </c>
      <c r="S12" s="106">
        <v>32</v>
      </c>
    </row>
    <row r="13" spans="1:21" s="21" customFormat="1" ht="17" thickBot="1">
      <c r="A13" s="62">
        <v>10</v>
      </c>
      <c r="B13" s="32" t="s">
        <v>9</v>
      </c>
      <c r="C13" s="32">
        <v>328</v>
      </c>
      <c r="D13" s="37">
        <v>50</v>
      </c>
      <c r="E13" s="95">
        <v>55</v>
      </c>
      <c r="F13" s="103" t="s">
        <v>163</v>
      </c>
      <c r="G13" s="105">
        <v>53</v>
      </c>
      <c r="H13" s="105">
        <v>56</v>
      </c>
      <c r="I13" s="96" t="s">
        <v>163</v>
      </c>
      <c r="J13" s="105">
        <v>54</v>
      </c>
      <c r="K13" s="105">
        <v>55</v>
      </c>
      <c r="L13" s="105">
        <v>55</v>
      </c>
      <c r="N13" s="105">
        <v>56</v>
      </c>
      <c r="O13" s="105">
        <v>57</v>
      </c>
      <c r="P13" s="105">
        <v>55</v>
      </c>
      <c r="Q13" s="32">
        <v>40</v>
      </c>
      <c r="R13" s="105">
        <v>49</v>
      </c>
      <c r="S13" s="105">
        <v>51</v>
      </c>
    </row>
    <row r="14" spans="1:21" s="21" customFormat="1" ht="16">
      <c r="A14" s="62">
        <v>11</v>
      </c>
      <c r="B14" s="32" t="s">
        <v>10</v>
      </c>
      <c r="C14" s="32">
        <v>728</v>
      </c>
      <c r="D14" s="37">
        <v>10</v>
      </c>
      <c r="E14" s="101">
        <v>17</v>
      </c>
      <c r="F14" s="32">
        <v>1</v>
      </c>
      <c r="G14" s="21">
        <v>15</v>
      </c>
      <c r="H14" s="21">
        <v>17</v>
      </c>
      <c r="I14" s="96" t="s">
        <v>163</v>
      </c>
      <c r="J14" s="21">
        <v>17</v>
      </c>
      <c r="K14" s="21">
        <v>18</v>
      </c>
      <c r="L14" s="21">
        <v>17</v>
      </c>
      <c r="N14" s="105">
        <v>17</v>
      </c>
      <c r="O14" s="105">
        <v>16</v>
      </c>
      <c r="P14" s="105">
        <v>17</v>
      </c>
      <c r="R14" s="105">
        <v>16</v>
      </c>
      <c r="S14" s="105">
        <v>15</v>
      </c>
    </row>
    <row r="15" spans="1:21" s="21" customFormat="1" ht="17" thickBot="1">
      <c r="A15" s="62">
        <v>12</v>
      </c>
      <c r="B15" s="32" t="s">
        <v>11</v>
      </c>
      <c r="C15" s="32">
        <v>19</v>
      </c>
      <c r="D15" s="37">
        <v>10</v>
      </c>
      <c r="E15" s="101">
        <v>21</v>
      </c>
      <c r="F15" s="32">
        <v>1</v>
      </c>
      <c r="G15" s="21">
        <v>15</v>
      </c>
      <c r="H15" s="21">
        <v>18</v>
      </c>
      <c r="I15" s="96" t="s">
        <v>163</v>
      </c>
      <c r="J15" s="21">
        <v>15</v>
      </c>
      <c r="K15" s="21">
        <v>13</v>
      </c>
      <c r="L15" s="21">
        <v>14</v>
      </c>
      <c r="N15" s="105">
        <v>14</v>
      </c>
      <c r="O15" s="105">
        <v>17</v>
      </c>
      <c r="P15" s="105">
        <v>16</v>
      </c>
      <c r="R15" s="105">
        <v>15</v>
      </c>
      <c r="S15" s="105">
        <v>17</v>
      </c>
    </row>
    <row r="16" spans="1:21" s="60" customFormat="1" ht="17" thickBot="1">
      <c r="A16" s="57">
        <v>13</v>
      </c>
      <c r="B16" s="76" t="s">
        <v>12</v>
      </c>
      <c r="C16" s="58">
        <v>22977</v>
      </c>
      <c r="D16" s="59">
        <v>10</v>
      </c>
      <c r="E16" s="83">
        <v>21</v>
      </c>
      <c r="F16" s="60">
        <v>1</v>
      </c>
      <c r="G16" s="60">
        <v>14</v>
      </c>
      <c r="H16" s="60">
        <v>15</v>
      </c>
      <c r="I16" s="96" t="s">
        <v>163</v>
      </c>
      <c r="J16" s="60">
        <v>14</v>
      </c>
      <c r="K16" s="60">
        <v>15</v>
      </c>
      <c r="L16" s="60">
        <v>15</v>
      </c>
      <c r="N16" s="94">
        <v>15</v>
      </c>
      <c r="O16" s="94">
        <v>15</v>
      </c>
      <c r="P16" s="94">
        <v>14</v>
      </c>
      <c r="R16" s="106">
        <v>14</v>
      </c>
      <c r="S16" s="106">
        <v>15</v>
      </c>
    </row>
    <row r="17" spans="1:19" s="21" customFormat="1" ht="17" thickBot="1">
      <c r="A17" s="62">
        <v>14</v>
      </c>
      <c r="B17" s="32" t="s">
        <v>13</v>
      </c>
      <c r="C17" s="32">
        <v>1034</v>
      </c>
      <c r="D17" s="37">
        <v>50</v>
      </c>
      <c r="E17" s="95">
        <v>52</v>
      </c>
      <c r="F17" s="103" t="s">
        <v>163</v>
      </c>
      <c r="G17" s="105">
        <v>46</v>
      </c>
      <c r="H17" s="105">
        <v>50</v>
      </c>
      <c r="I17" s="96" t="s">
        <v>163</v>
      </c>
      <c r="J17" s="105">
        <v>47</v>
      </c>
      <c r="K17" s="105">
        <v>50</v>
      </c>
      <c r="L17" s="105">
        <v>49</v>
      </c>
      <c r="N17" s="105">
        <v>50</v>
      </c>
      <c r="O17" s="105">
        <v>49</v>
      </c>
      <c r="P17" s="105">
        <v>48</v>
      </c>
      <c r="R17" s="105">
        <v>48</v>
      </c>
      <c r="S17" s="105">
        <v>48</v>
      </c>
    </row>
    <row r="18" spans="1:19" s="21" customFormat="1" ht="17" thickBot="1">
      <c r="A18" s="62">
        <v>15</v>
      </c>
      <c r="B18" s="32" t="s">
        <v>14</v>
      </c>
      <c r="C18" s="32">
        <v>32</v>
      </c>
      <c r="D18" s="37">
        <v>15</v>
      </c>
      <c r="E18" s="95">
        <v>14</v>
      </c>
      <c r="F18" s="103" t="s">
        <v>163</v>
      </c>
      <c r="G18" s="21">
        <v>21</v>
      </c>
      <c r="H18" s="21">
        <v>24</v>
      </c>
      <c r="I18" s="32">
        <v>5</v>
      </c>
      <c r="J18" s="21">
        <v>25</v>
      </c>
      <c r="K18" s="21">
        <v>29</v>
      </c>
      <c r="L18" s="21">
        <v>27</v>
      </c>
      <c r="N18" s="21">
        <v>21</v>
      </c>
      <c r="O18" s="21">
        <v>25</v>
      </c>
      <c r="P18" s="21">
        <v>29</v>
      </c>
      <c r="Q18" s="32">
        <v>1</v>
      </c>
      <c r="R18" s="105">
        <v>23</v>
      </c>
      <c r="S18" s="105">
        <v>23</v>
      </c>
    </row>
    <row r="19" spans="1:19" s="60" customFormat="1" ht="17" thickBot="1">
      <c r="A19" s="57">
        <v>16</v>
      </c>
      <c r="B19" s="76" t="s">
        <v>15</v>
      </c>
      <c r="C19" s="58">
        <v>8588</v>
      </c>
      <c r="D19" s="59">
        <v>35</v>
      </c>
      <c r="E19" s="87">
        <v>16</v>
      </c>
      <c r="F19" s="60">
        <v>200</v>
      </c>
      <c r="G19" s="94">
        <v>30</v>
      </c>
      <c r="H19" s="94">
        <v>32</v>
      </c>
      <c r="I19" s="60">
        <v>300</v>
      </c>
      <c r="J19" s="60">
        <v>43</v>
      </c>
      <c r="K19" s="60">
        <v>44</v>
      </c>
      <c r="L19" s="60">
        <v>43</v>
      </c>
      <c r="M19" s="60">
        <v>230</v>
      </c>
      <c r="N19" s="94">
        <v>36</v>
      </c>
      <c r="O19" s="94">
        <v>34</v>
      </c>
      <c r="P19" s="94">
        <v>40</v>
      </c>
      <c r="Q19" s="60">
        <v>220</v>
      </c>
      <c r="R19" s="106">
        <v>34</v>
      </c>
      <c r="S19" s="106">
        <v>32</v>
      </c>
    </row>
    <row r="20" spans="1:19" s="21" customFormat="1" ht="17" thickBot="1">
      <c r="A20" s="62">
        <v>17</v>
      </c>
      <c r="B20" s="32" t="s">
        <v>16</v>
      </c>
      <c r="C20" s="32">
        <v>295</v>
      </c>
      <c r="D20" s="37">
        <v>55</v>
      </c>
      <c r="E20" s="100">
        <v>17</v>
      </c>
      <c r="F20" s="32">
        <v>1000</v>
      </c>
      <c r="G20" s="104">
        <v>62</v>
      </c>
      <c r="H20" s="104">
        <v>42</v>
      </c>
      <c r="I20" s="96" t="s">
        <v>163</v>
      </c>
      <c r="J20" s="54">
        <v>38</v>
      </c>
      <c r="K20" s="54">
        <v>76</v>
      </c>
      <c r="L20" s="54">
        <v>39</v>
      </c>
      <c r="N20" s="105">
        <v>79</v>
      </c>
      <c r="O20" s="105">
        <v>65</v>
      </c>
      <c r="P20" s="105">
        <v>47</v>
      </c>
      <c r="R20" s="105">
        <v>41</v>
      </c>
      <c r="S20" s="105">
        <v>59</v>
      </c>
    </row>
    <row r="21" spans="1:19" s="60" customFormat="1" ht="17" thickBot="1">
      <c r="A21" s="57">
        <v>18</v>
      </c>
      <c r="B21" s="76" t="s">
        <v>17</v>
      </c>
      <c r="C21" s="58">
        <v>7477</v>
      </c>
      <c r="D21" s="59">
        <v>35</v>
      </c>
      <c r="E21" s="87">
        <v>16</v>
      </c>
      <c r="F21" s="60">
        <v>200</v>
      </c>
      <c r="G21" s="94">
        <v>32</v>
      </c>
      <c r="H21" s="94">
        <v>35</v>
      </c>
      <c r="I21" s="60">
        <v>300</v>
      </c>
      <c r="J21" s="60">
        <v>44</v>
      </c>
      <c r="K21" s="60">
        <v>43</v>
      </c>
      <c r="L21" s="60">
        <v>44</v>
      </c>
      <c r="M21" s="60">
        <v>220</v>
      </c>
      <c r="N21" s="94">
        <v>37</v>
      </c>
      <c r="O21" s="94">
        <v>35</v>
      </c>
      <c r="P21" s="94">
        <v>37</v>
      </c>
      <c r="Q21" s="60">
        <v>220</v>
      </c>
      <c r="R21" s="106">
        <v>36</v>
      </c>
      <c r="S21" s="106">
        <v>33</v>
      </c>
    </row>
    <row r="22" spans="1:19" s="21" customFormat="1" ht="17" thickBot="1">
      <c r="A22" s="62">
        <v>19</v>
      </c>
      <c r="B22" s="32" t="s">
        <v>19</v>
      </c>
      <c r="C22" s="32">
        <v>637</v>
      </c>
      <c r="D22" s="37">
        <v>100</v>
      </c>
      <c r="E22" s="100">
        <v>26</v>
      </c>
      <c r="F22" s="32">
        <v>4000</v>
      </c>
      <c r="G22" s="21">
        <v>87</v>
      </c>
      <c r="H22" s="21">
        <v>83</v>
      </c>
      <c r="I22" s="32">
        <v>9999</v>
      </c>
      <c r="J22" s="105">
        <v>92</v>
      </c>
      <c r="K22" s="105">
        <v>88</v>
      </c>
      <c r="L22" s="105">
        <v>91</v>
      </c>
      <c r="N22" s="105">
        <v>90</v>
      </c>
      <c r="O22" s="105">
        <v>91</v>
      </c>
      <c r="P22" s="105">
        <v>91</v>
      </c>
      <c r="R22" s="105">
        <v>86</v>
      </c>
      <c r="S22" s="105">
        <v>80</v>
      </c>
    </row>
    <row r="23" spans="1:19" s="21" customFormat="1" ht="17" thickBot="1">
      <c r="A23" s="62">
        <v>20</v>
      </c>
      <c r="B23" s="32" t="s">
        <v>21</v>
      </c>
      <c r="C23" s="32">
        <v>59</v>
      </c>
      <c r="D23" s="37">
        <v>15</v>
      </c>
      <c r="E23" s="95">
        <v>14</v>
      </c>
      <c r="F23" s="103" t="s">
        <v>163</v>
      </c>
      <c r="G23" s="105">
        <v>14</v>
      </c>
      <c r="H23" s="105">
        <v>15</v>
      </c>
      <c r="I23" s="96" t="s">
        <v>163</v>
      </c>
      <c r="J23" s="105">
        <v>15</v>
      </c>
      <c r="K23" s="105">
        <v>17</v>
      </c>
      <c r="L23" s="105">
        <v>16</v>
      </c>
      <c r="N23" s="105">
        <v>15</v>
      </c>
      <c r="O23" s="105">
        <v>17</v>
      </c>
      <c r="P23" s="105">
        <v>17</v>
      </c>
      <c r="R23" s="105">
        <v>15</v>
      </c>
      <c r="S23" s="105">
        <v>15</v>
      </c>
    </row>
    <row r="24" spans="1:19" s="60" customFormat="1" ht="17" thickBot="1">
      <c r="A24" s="57">
        <v>21</v>
      </c>
      <c r="B24" s="76" t="s">
        <v>22</v>
      </c>
      <c r="C24" s="58">
        <v>57839</v>
      </c>
      <c r="D24" s="59">
        <v>15</v>
      </c>
      <c r="E24" s="94">
        <v>16</v>
      </c>
      <c r="F24" s="103" t="s">
        <v>163</v>
      </c>
      <c r="G24" s="94">
        <v>13</v>
      </c>
      <c r="H24" s="94">
        <v>15</v>
      </c>
      <c r="I24" s="96" t="s">
        <v>163</v>
      </c>
      <c r="J24" s="106">
        <v>14</v>
      </c>
      <c r="K24" s="106">
        <v>15</v>
      </c>
      <c r="L24" s="106">
        <v>14</v>
      </c>
      <c r="N24" s="94">
        <v>15</v>
      </c>
      <c r="O24" s="94">
        <v>14</v>
      </c>
      <c r="P24" s="94">
        <v>14</v>
      </c>
      <c r="R24" s="106">
        <v>14</v>
      </c>
      <c r="S24" s="106">
        <v>14</v>
      </c>
    </row>
    <row r="25" spans="1:19" s="60" customFormat="1" ht="17" thickBot="1">
      <c r="A25" s="57">
        <v>22</v>
      </c>
      <c r="B25" s="76" t="s">
        <v>23</v>
      </c>
      <c r="C25" s="58">
        <v>4123</v>
      </c>
      <c r="D25" s="59">
        <v>50</v>
      </c>
      <c r="E25" s="94">
        <v>48</v>
      </c>
      <c r="F25" s="103" t="s">
        <v>163</v>
      </c>
      <c r="G25" s="94">
        <v>45</v>
      </c>
      <c r="H25" s="94">
        <v>48</v>
      </c>
      <c r="I25" s="96" t="s">
        <v>163</v>
      </c>
      <c r="J25" s="106">
        <v>45</v>
      </c>
      <c r="K25" s="106">
        <v>48</v>
      </c>
      <c r="L25" s="106">
        <v>47</v>
      </c>
      <c r="N25" s="94">
        <v>47</v>
      </c>
      <c r="O25" s="94">
        <v>47</v>
      </c>
      <c r="P25" s="94">
        <v>46</v>
      </c>
      <c r="R25" s="106">
        <v>46</v>
      </c>
      <c r="S25" s="106">
        <v>46</v>
      </c>
    </row>
    <row r="26" spans="1:19" s="60" customFormat="1" ht="17" thickBot="1">
      <c r="A26" s="57">
        <v>23</v>
      </c>
      <c r="B26" s="76" t="s">
        <v>24</v>
      </c>
      <c r="C26" s="58">
        <v>52180</v>
      </c>
      <c r="D26" s="59">
        <v>10</v>
      </c>
      <c r="E26" s="83">
        <v>19</v>
      </c>
      <c r="F26" s="60">
        <v>1</v>
      </c>
      <c r="G26" s="60">
        <v>13</v>
      </c>
      <c r="H26" s="60">
        <v>14</v>
      </c>
      <c r="I26" s="96" t="s">
        <v>163</v>
      </c>
      <c r="J26" s="106">
        <v>13</v>
      </c>
      <c r="K26" s="106">
        <v>14</v>
      </c>
      <c r="L26" s="106">
        <v>14</v>
      </c>
      <c r="N26" s="94">
        <v>14</v>
      </c>
      <c r="O26" s="94">
        <v>13</v>
      </c>
      <c r="P26" s="94">
        <v>13</v>
      </c>
      <c r="R26" s="106">
        <v>13</v>
      </c>
      <c r="S26" s="106">
        <v>13</v>
      </c>
    </row>
    <row r="27" spans="1:19" s="21" customFormat="1" ht="17" thickBot="1">
      <c r="A27" s="62">
        <v>24</v>
      </c>
      <c r="B27" s="32" t="s">
        <v>109</v>
      </c>
      <c r="C27" s="32">
        <v>428</v>
      </c>
      <c r="D27" s="37">
        <v>500</v>
      </c>
      <c r="E27" s="99">
        <v>76</v>
      </c>
      <c r="F27" s="103" t="s">
        <v>163</v>
      </c>
      <c r="G27" s="99">
        <v>59</v>
      </c>
      <c r="H27" s="99">
        <v>64</v>
      </c>
      <c r="I27" s="96" t="s">
        <v>163</v>
      </c>
      <c r="J27" s="99">
        <v>58</v>
      </c>
      <c r="K27" s="99">
        <v>60</v>
      </c>
      <c r="L27" s="99">
        <v>61</v>
      </c>
      <c r="N27" s="21">
        <v>56</v>
      </c>
      <c r="O27" s="21">
        <v>64</v>
      </c>
      <c r="P27" s="21">
        <v>59</v>
      </c>
      <c r="R27" s="99">
        <v>58</v>
      </c>
      <c r="S27" s="99">
        <v>59</v>
      </c>
    </row>
    <row r="28" spans="1:19" s="21" customFormat="1" ht="16">
      <c r="A28" s="62">
        <v>25</v>
      </c>
      <c r="B28" s="32" t="s">
        <v>25</v>
      </c>
      <c r="C28" s="32">
        <v>272</v>
      </c>
      <c r="D28" s="37">
        <v>45</v>
      </c>
      <c r="E28" s="100">
        <v>19</v>
      </c>
      <c r="F28" s="32">
        <v>150</v>
      </c>
      <c r="G28" s="21">
        <v>22</v>
      </c>
      <c r="H28" s="21">
        <v>25</v>
      </c>
      <c r="I28" s="32">
        <v>2000</v>
      </c>
      <c r="J28" s="21">
        <v>58</v>
      </c>
      <c r="K28" s="21">
        <v>64</v>
      </c>
      <c r="L28" s="21">
        <v>70</v>
      </c>
      <c r="M28" s="32">
        <v>1000</v>
      </c>
      <c r="N28" s="21">
        <v>55</v>
      </c>
      <c r="O28" s="21">
        <v>56</v>
      </c>
      <c r="P28" s="21">
        <v>54</v>
      </c>
      <c r="Q28" s="32">
        <v>800</v>
      </c>
      <c r="R28" s="105">
        <v>45</v>
      </c>
      <c r="S28" s="105">
        <v>43</v>
      </c>
    </row>
    <row r="29" spans="1:19" s="21" customFormat="1" ht="16">
      <c r="A29" s="62">
        <v>26</v>
      </c>
      <c r="B29" s="32" t="s">
        <v>110</v>
      </c>
      <c r="C29" s="32">
        <v>174836</v>
      </c>
      <c r="D29" s="32"/>
      <c r="E29" s="21">
        <v>19</v>
      </c>
      <c r="G29" s="21">
        <v>15</v>
      </c>
      <c r="H29" s="21">
        <v>17</v>
      </c>
      <c r="J29" s="21">
        <v>16</v>
      </c>
      <c r="K29" s="21">
        <v>17</v>
      </c>
      <c r="L29" s="21">
        <v>17</v>
      </c>
      <c r="N29" s="21">
        <v>17</v>
      </c>
      <c r="O29" s="21">
        <v>16</v>
      </c>
      <c r="P29" s="21">
        <v>16</v>
      </c>
      <c r="R29" s="21">
        <v>16</v>
      </c>
      <c r="S29" s="2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opLeftCell="A2" workbookViewId="0">
      <pane xSplit="4" topLeftCell="E1" activePane="topRight" state="frozen"/>
      <selection pane="topRight" activeCell="AI3" sqref="AI3"/>
    </sheetView>
  </sheetViews>
  <sheetFormatPr baseColWidth="10" defaultRowHeight="15" x14ac:dyDescent="0"/>
  <sheetData>
    <row r="1" spans="1:35" ht="16">
      <c r="A1" s="36" t="s">
        <v>102</v>
      </c>
      <c r="B1" t="s">
        <v>103</v>
      </c>
      <c r="E1" t="s">
        <v>250</v>
      </c>
      <c r="F1" t="s">
        <v>251</v>
      </c>
      <c r="G1" t="s">
        <v>252</v>
      </c>
      <c r="H1" t="s">
        <v>198</v>
      </c>
      <c r="I1" t="s">
        <v>200</v>
      </c>
      <c r="J1" t="s">
        <v>241</v>
      </c>
      <c r="K1" t="s">
        <v>265</v>
      </c>
      <c r="N1" t="s">
        <v>266</v>
      </c>
      <c r="Q1" t="s">
        <v>267</v>
      </c>
      <c r="T1" t="s">
        <v>268</v>
      </c>
      <c r="Z1" t="s">
        <v>341</v>
      </c>
      <c r="AF1" t="s">
        <v>320</v>
      </c>
    </row>
    <row r="2" spans="1:35" ht="16">
      <c r="A2" s="97"/>
      <c r="B2" s="21" t="s">
        <v>104</v>
      </c>
      <c r="C2" s="21" t="s">
        <v>105</v>
      </c>
      <c r="D2" s="21" t="s">
        <v>185</v>
      </c>
      <c r="E2" s="107" t="s">
        <v>253</v>
      </c>
      <c r="F2" s="107" t="s">
        <v>254</v>
      </c>
      <c r="G2" s="107" t="s">
        <v>255</v>
      </c>
      <c r="H2" s="112" t="s">
        <v>256</v>
      </c>
      <c r="I2" s="112" t="s">
        <v>257</v>
      </c>
      <c r="J2" t="s">
        <v>258</v>
      </c>
      <c r="K2" t="s">
        <v>259</v>
      </c>
      <c r="L2" s="115" t="s">
        <v>311</v>
      </c>
      <c r="M2" s="115" t="s">
        <v>313</v>
      </c>
      <c r="N2" t="s">
        <v>260</v>
      </c>
      <c r="O2" s="115" t="s">
        <v>312</v>
      </c>
      <c r="P2" s="115" t="s">
        <v>314</v>
      </c>
      <c r="Q2" t="s">
        <v>261</v>
      </c>
      <c r="R2" s="115" t="s">
        <v>317</v>
      </c>
      <c r="S2" s="115" t="s">
        <v>318</v>
      </c>
      <c r="T2" s="115" t="s">
        <v>319</v>
      </c>
      <c r="U2" s="115" t="s">
        <v>323</v>
      </c>
      <c r="V2" s="115" t="s">
        <v>324</v>
      </c>
      <c r="W2" s="115" t="s">
        <v>195</v>
      </c>
      <c r="X2" s="115" t="s">
        <v>196</v>
      </c>
      <c r="Y2" s="115" t="s">
        <v>214</v>
      </c>
      <c r="Z2" s="115" t="s">
        <v>111</v>
      </c>
      <c r="AA2" s="115" t="s">
        <v>111</v>
      </c>
      <c r="AB2" s="115" t="s">
        <v>111</v>
      </c>
      <c r="AC2" s="115" t="s">
        <v>217</v>
      </c>
      <c r="AD2" s="115" t="s">
        <v>218</v>
      </c>
      <c r="AE2" s="115" t="s">
        <v>224</v>
      </c>
      <c r="AF2" s="115" t="s">
        <v>259</v>
      </c>
      <c r="AG2" s="115" t="s">
        <v>260</v>
      </c>
      <c r="AH2" s="115" t="s">
        <v>261</v>
      </c>
    </row>
    <row r="3" spans="1:35" s="115" customFormat="1" ht="17" thickBot="1">
      <c r="A3" s="116"/>
      <c r="B3" s="117"/>
      <c r="C3" s="117"/>
      <c r="D3" s="117"/>
      <c r="E3" s="118" t="s">
        <v>301</v>
      </c>
      <c r="F3" s="118" t="s">
        <v>302</v>
      </c>
      <c r="G3" s="118" t="s">
        <v>303</v>
      </c>
      <c r="H3" s="118" t="s">
        <v>304</v>
      </c>
      <c r="I3" s="118" t="s">
        <v>305</v>
      </c>
      <c r="J3" s="118" t="s">
        <v>306</v>
      </c>
      <c r="L3" s="117" t="s">
        <v>307</v>
      </c>
      <c r="M3" s="117" t="s">
        <v>309</v>
      </c>
      <c r="N3" s="117"/>
      <c r="O3" s="117" t="s">
        <v>308</v>
      </c>
      <c r="P3" s="117" t="s">
        <v>310</v>
      </c>
      <c r="Q3" s="117"/>
      <c r="R3" s="117" t="s">
        <v>315</v>
      </c>
      <c r="S3" s="117" t="s">
        <v>316</v>
      </c>
      <c r="W3" t="s">
        <v>325</v>
      </c>
      <c r="X3" t="s">
        <v>326</v>
      </c>
      <c r="Y3" t="s">
        <v>327</v>
      </c>
      <c r="AC3" s="115" t="s">
        <v>345</v>
      </c>
      <c r="AD3" s="115" t="s">
        <v>346</v>
      </c>
      <c r="AE3" s="115" t="s">
        <v>342</v>
      </c>
      <c r="AI3" s="115" t="s">
        <v>361</v>
      </c>
    </row>
    <row r="4" spans="1:35" s="3" customFormat="1" ht="17" thickBot="1">
      <c r="A4" s="110">
        <v>1</v>
      </c>
      <c r="B4" s="99" t="s">
        <v>106</v>
      </c>
      <c r="C4" s="99">
        <v>16</v>
      </c>
      <c r="D4" s="99">
        <v>500</v>
      </c>
      <c r="E4" s="3">
        <v>328</v>
      </c>
      <c r="F4" s="3">
        <v>465</v>
      </c>
      <c r="G4" s="3">
        <v>249</v>
      </c>
      <c r="H4" s="3">
        <v>235</v>
      </c>
      <c r="I4" s="3">
        <v>212</v>
      </c>
      <c r="J4" s="3">
        <v>223</v>
      </c>
      <c r="K4" s="70" t="s">
        <v>163</v>
      </c>
      <c r="L4" s="118">
        <v>189</v>
      </c>
      <c r="M4" s="32">
        <v>171</v>
      </c>
      <c r="N4" s="69" t="s">
        <v>163</v>
      </c>
      <c r="O4" s="118">
        <v>176</v>
      </c>
      <c r="P4" s="32">
        <v>175</v>
      </c>
      <c r="Q4" s="69" t="s">
        <v>163</v>
      </c>
      <c r="R4" s="32">
        <v>126</v>
      </c>
      <c r="S4" s="32">
        <v>159</v>
      </c>
      <c r="W4" s="3">
        <v>111</v>
      </c>
      <c r="X4" s="3">
        <v>107</v>
      </c>
      <c r="Y4" s="3">
        <v>116</v>
      </c>
      <c r="AC4" s="3">
        <v>115</v>
      </c>
      <c r="AD4" s="3">
        <v>123</v>
      </c>
      <c r="AE4" s="3">
        <v>83</v>
      </c>
    </row>
    <row r="5" spans="1:35" ht="17" thickBot="1">
      <c r="A5" s="62">
        <v>2</v>
      </c>
      <c r="B5" s="32" t="s">
        <v>2</v>
      </c>
      <c r="C5" s="32">
        <v>18</v>
      </c>
      <c r="D5" s="37">
        <v>100</v>
      </c>
      <c r="E5" s="109">
        <v>95</v>
      </c>
      <c r="F5">
        <v>117</v>
      </c>
      <c r="G5">
        <v>70</v>
      </c>
      <c r="H5">
        <v>41</v>
      </c>
      <c r="I5">
        <v>44</v>
      </c>
      <c r="J5">
        <v>29</v>
      </c>
      <c r="K5" s="112">
        <v>300</v>
      </c>
      <c r="L5" s="32">
        <v>56</v>
      </c>
      <c r="M5" s="32">
        <v>56</v>
      </c>
      <c r="N5" s="32">
        <v>400</v>
      </c>
      <c r="O5" s="32">
        <v>139</v>
      </c>
      <c r="P5" s="32">
        <v>127</v>
      </c>
      <c r="Q5" s="32">
        <v>500</v>
      </c>
      <c r="R5" s="32">
        <v>199</v>
      </c>
      <c r="S5" s="32">
        <v>134</v>
      </c>
      <c r="T5" s="32">
        <v>370</v>
      </c>
      <c r="W5">
        <v>50</v>
      </c>
      <c r="X5">
        <v>34</v>
      </c>
      <c r="Y5">
        <v>43</v>
      </c>
      <c r="Z5">
        <v>450</v>
      </c>
      <c r="AA5">
        <v>550</v>
      </c>
      <c r="AB5">
        <v>650</v>
      </c>
      <c r="AC5">
        <v>48</v>
      </c>
      <c r="AD5">
        <v>47</v>
      </c>
      <c r="AE5">
        <v>99</v>
      </c>
      <c r="AF5">
        <v>650</v>
      </c>
    </row>
    <row r="6" spans="1:35" s="60" customFormat="1" ht="17" thickBot="1">
      <c r="A6" s="57">
        <v>3</v>
      </c>
      <c r="B6" s="76" t="s">
        <v>3</v>
      </c>
      <c r="C6" s="58">
        <v>8459</v>
      </c>
      <c r="D6" s="59">
        <v>80</v>
      </c>
      <c r="E6" s="60">
        <v>194</v>
      </c>
      <c r="F6" s="60">
        <v>157</v>
      </c>
      <c r="G6" s="60">
        <v>99</v>
      </c>
      <c r="H6" s="94">
        <v>85</v>
      </c>
      <c r="I6" s="94">
        <v>77</v>
      </c>
      <c r="J6" s="94">
        <v>75</v>
      </c>
      <c r="K6" s="114" t="s">
        <v>163</v>
      </c>
      <c r="L6" s="58">
        <v>79</v>
      </c>
      <c r="M6" s="58">
        <v>79</v>
      </c>
      <c r="N6" s="120" t="s">
        <v>163</v>
      </c>
      <c r="O6" s="58">
        <v>83</v>
      </c>
      <c r="P6" s="58">
        <v>80</v>
      </c>
      <c r="Q6" s="120" t="s">
        <v>163</v>
      </c>
      <c r="R6" s="58">
        <v>78</v>
      </c>
      <c r="S6" s="58">
        <v>83</v>
      </c>
      <c r="W6" s="60">
        <v>67</v>
      </c>
      <c r="X6" s="60">
        <v>65</v>
      </c>
      <c r="Y6" s="60">
        <v>68</v>
      </c>
      <c r="Z6" s="60">
        <v>80</v>
      </c>
      <c r="AA6" s="60">
        <v>90</v>
      </c>
      <c r="AB6" s="60">
        <v>100</v>
      </c>
      <c r="AC6" s="60">
        <v>68</v>
      </c>
      <c r="AD6" s="126">
        <v>78</v>
      </c>
      <c r="AE6" s="60">
        <v>67</v>
      </c>
      <c r="AF6" s="60">
        <v>90</v>
      </c>
    </row>
    <row r="7" spans="1:35" ht="17" thickBot="1">
      <c r="A7" s="62">
        <v>4</v>
      </c>
      <c r="B7" s="32" t="s">
        <v>4</v>
      </c>
      <c r="C7" s="32">
        <v>305</v>
      </c>
      <c r="D7" s="37">
        <v>85</v>
      </c>
      <c r="E7">
        <v>174</v>
      </c>
      <c r="F7">
        <v>179</v>
      </c>
      <c r="G7">
        <v>102</v>
      </c>
      <c r="H7">
        <v>95</v>
      </c>
      <c r="I7">
        <v>91</v>
      </c>
      <c r="J7" s="109">
        <v>89</v>
      </c>
      <c r="K7">
        <v>65</v>
      </c>
      <c r="L7" s="32">
        <v>76</v>
      </c>
      <c r="M7" s="32">
        <v>77</v>
      </c>
      <c r="N7" s="32">
        <v>75</v>
      </c>
      <c r="O7" s="32">
        <v>85</v>
      </c>
      <c r="P7" s="32">
        <v>84</v>
      </c>
      <c r="Q7" s="32">
        <v>85</v>
      </c>
      <c r="R7" s="32">
        <v>87</v>
      </c>
      <c r="S7" s="32">
        <v>89</v>
      </c>
      <c r="T7" s="32">
        <v>75</v>
      </c>
      <c r="W7" s="109">
        <v>83</v>
      </c>
      <c r="X7" s="109">
        <v>78</v>
      </c>
      <c r="Y7" s="109">
        <v>85</v>
      </c>
      <c r="Z7">
        <v>75</v>
      </c>
      <c r="AA7">
        <v>75</v>
      </c>
      <c r="AB7">
        <v>75</v>
      </c>
      <c r="AC7" s="125">
        <v>85</v>
      </c>
      <c r="AD7" s="125">
        <v>87</v>
      </c>
      <c r="AE7">
        <v>74</v>
      </c>
      <c r="AF7">
        <v>75</v>
      </c>
    </row>
    <row r="8" spans="1:35" s="3" customFormat="1" ht="17" thickBot="1">
      <c r="A8" s="110">
        <v>5</v>
      </c>
      <c r="B8" s="99" t="s">
        <v>107</v>
      </c>
      <c r="C8" s="99">
        <v>1060</v>
      </c>
      <c r="D8" s="111">
        <v>500</v>
      </c>
      <c r="E8" s="3">
        <v>315</v>
      </c>
      <c r="F8" s="3">
        <v>247</v>
      </c>
      <c r="G8" s="3">
        <v>136</v>
      </c>
      <c r="H8" s="3">
        <v>120</v>
      </c>
      <c r="I8" s="3">
        <v>97</v>
      </c>
      <c r="J8" s="3">
        <v>87</v>
      </c>
      <c r="K8" s="70" t="s">
        <v>163</v>
      </c>
      <c r="L8" s="32">
        <v>170</v>
      </c>
      <c r="M8" s="32">
        <v>156</v>
      </c>
      <c r="N8" s="69" t="s">
        <v>163</v>
      </c>
      <c r="O8" s="32">
        <v>192</v>
      </c>
      <c r="P8" s="32">
        <v>197</v>
      </c>
      <c r="Q8" s="69" t="s">
        <v>163</v>
      </c>
      <c r="R8" s="32">
        <v>220</v>
      </c>
      <c r="S8" s="32">
        <v>237</v>
      </c>
      <c r="W8" s="3">
        <v>84</v>
      </c>
      <c r="X8" s="3">
        <v>80</v>
      </c>
      <c r="Y8" s="3">
        <v>94</v>
      </c>
      <c r="AC8" s="3">
        <v>80</v>
      </c>
      <c r="AD8" s="3">
        <v>101</v>
      </c>
      <c r="AE8" s="3">
        <v>95</v>
      </c>
    </row>
    <row r="9" spans="1:35" ht="16">
      <c r="A9" s="62">
        <v>6</v>
      </c>
      <c r="B9" s="32" t="s">
        <v>5</v>
      </c>
      <c r="C9" s="32">
        <v>845</v>
      </c>
      <c r="D9" s="37">
        <v>240</v>
      </c>
      <c r="E9" s="109">
        <v>244</v>
      </c>
      <c r="F9">
        <v>165</v>
      </c>
      <c r="G9">
        <v>110</v>
      </c>
      <c r="H9">
        <v>100</v>
      </c>
      <c r="I9">
        <v>86</v>
      </c>
      <c r="J9">
        <v>77</v>
      </c>
      <c r="K9">
        <v>750</v>
      </c>
      <c r="L9" s="32">
        <v>189</v>
      </c>
      <c r="M9" s="32">
        <v>184</v>
      </c>
      <c r="N9" s="32">
        <v>1500</v>
      </c>
      <c r="O9" s="32">
        <v>290</v>
      </c>
      <c r="P9" s="32">
        <v>277</v>
      </c>
      <c r="Q9" s="32">
        <v>2250</v>
      </c>
      <c r="R9" s="32">
        <v>364</v>
      </c>
      <c r="S9" s="32">
        <v>416</v>
      </c>
      <c r="T9" s="32">
        <v>1000</v>
      </c>
      <c r="U9" s="32">
        <v>1150</v>
      </c>
      <c r="V9" s="32">
        <v>1300</v>
      </c>
      <c r="W9">
        <v>74</v>
      </c>
      <c r="X9">
        <v>68</v>
      </c>
      <c r="Y9">
        <v>82</v>
      </c>
      <c r="Z9">
        <v>2000</v>
      </c>
      <c r="AA9">
        <v>3000</v>
      </c>
      <c r="AB9">
        <v>4000</v>
      </c>
      <c r="AC9">
        <v>69</v>
      </c>
      <c r="AD9" s="109">
        <v>84</v>
      </c>
      <c r="AE9">
        <v>80</v>
      </c>
      <c r="AF9">
        <v>3000</v>
      </c>
    </row>
    <row r="10" spans="1:35" ht="17" thickBot="1">
      <c r="A10" s="62">
        <v>7</v>
      </c>
      <c r="B10" s="32" t="s">
        <v>6</v>
      </c>
      <c r="C10" s="32">
        <v>7</v>
      </c>
      <c r="D10" s="37">
        <v>70</v>
      </c>
      <c r="E10">
        <v>165</v>
      </c>
      <c r="F10">
        <v>96</v>
      </c>
      <c r="G10" s="109">
        <v>66</v>
      </c>
      <c r="H10">
        <v>56</v>
      </c>
      <c r="I10">
        <v>53</v>
      </c>
      <c r="J10">
        <v>44</v>
      </c>
      <c r="K10" s="32">
        <v>100</v>
      </c>
      <c r="L10" s="32">
        <v>84</v>
      </c>
      <c r="M10" s="32">
        <v>88</v>
      </c>
      <c r="N10" s="32">
        <v>130</v>
      </c>
      <c r="O10" s="32">
        <v>110</v>
      </c>
      <c r="P10" s="32">
        <v>143</v>
      </c>
      <c r="Q10" s="32">
        <v>160</v>
      </c>
      <c r="R10" s="32">
        <v>131</v>
      </c>
      <c r="S10" s="32">
        <v>105</v>
      </c>
      <c r="T10" s="32">
        <v>70</v>
      </c>
      <c r="U10" s="32">
        <v>80</v>
      </c>
      <c r="V10" s="32">
        <v>90</v>
      </c>
      <c r="W10">
        <v>45</v>
      </c>
      <c r="X10">
        <v>39</v>
      </c>
      <c r="Y10">
        <v>47</v>
      </c>
      <c r="Z10">
        <v>100</v>
      </c>
      <c r="AA10">
        <v>120</v>
      </c>
      <c r="AB10">
        <v>140</v>
      </c>
      <c r="AC10">
        <v>48</v>
      </c>
      <c r="AD10">
        <v>54</v>
      </c>
      <c r="AE10">
        <v>51</v>
      </c>
      <c r="AF10">
        <v>300</v>
      </c>
      <c r="AG10">
        <v>500</v>
      </c>
      <c r="AH10">
        <v>700</v>
      </c>
    </row>
    <row r="11" spans="1:35" s="3" customFormat="1" ht="17" thickBot="1">
      <c r="A11" s="110">
        <v>8</v>
      </c>
      <c r="B11" s="99" t="s">
        <v>108</v>
      </c>
      <c r="C11" s="99">
        <v>1202</v>
      </c>
      <c r="D11" s="111">
        <v>500</v>
      </c>
      <c r="E11" s="3">
        <v>416</v>
      </c>
      <c r="F11" s="3">
        <v>292</v>
      </c>
      <c r="G11" s="3">
        <v>176</v>
      </c>
      <c r="H11" s="3">
        <v>152</v>
      </c>
      <c r="I11" s="3">
        <v>128</v>
      </c>
      <c r="J11" s="3">
        <v>113</v>
      </c>
      <c r="K11" s="121" t="s">
        <v>163</v>
      </c>
      <c r="L11" s="32">
        <v>279</v>
      </c>
      <c r="M11" s="32">
        <v>277</v>
      </c>
      <c r="N11" s="69" t="s">
        <v>163</v>
      </c>
      <c r="O11" s="32">
        <v>358</v>
      </c>
      <c r="P11" s="32">
        <v>344</v>
      </c>
      <c r="Q11" s="69" t="s">
        <v>163</v>
      </c>
      <c r="R11" s="32">
        <v>396</v>
      </c>
      <c r="S11" s="32">
        <v>412</v>
      </c>
      <c r="W11" s="3">
        <v>117</v>
      </c>
      <c r="X11" s="3">
        <v>110</v>
      </c>
      <c r="Y11" s="3">
        <v>133</v>
      </c>
      <c r="AC11" s="3">
        <v>115</v>
      </c>
      <c r="AD11" s="3">
        <v>141</v>
      </c>
      <c r="AE11" s="3">
        <v>150</v>
      </c>
    </row>
    <row r="12" spans="1:35" s="60" customFormat="1" ht="17" thickBot="1">
      <c r="A12" s="57">
        <v>9</v>
      </c>
      <c r="B12" s="76" t="s">
        <v>8</v>
      </c>
      <c r="C12" s="58">
        <v>5908</v>
      </c>
      <c r="D12" s="59">
        <v>80</v>
      </c>
      <c r="E12" s="60">
        <v>183</v>
      </c>
      <c r="F12" s="60">
        <v>134</v>
      </c>
      <c r="G12" s="60">
        <v>98</v>
      </c>
      <c r="H12" s="60">
        <v>92</v>
      </c>
      <c r="I12" s="94">
        <v>85</v>
      </c>
      <c r="J12" s="94">
        <v>82</v>
      </c>
      <c r="K12" s="70" t="s">
        <v>163</v>
      </c>
      <c r="L12" s="58">
        <v>82</v>
      </c>
      <c r="M12" s="58">
        <v>81</v>
      </c>
      <c r="N12" s="120" t="s">
        <v>163</v>
      </c>
      <c r="O12" s="58">
        <v>81</v>
      </c>
      <c r="P12" s="58">
        <v>81</v>
      </c>
      <c r="Q12" s="120" t="s">
        <v>163</v>
      </c>
      <c r="R12" s="58">
        <v>76</v>
      </c>
      <c r="S12" s="58">
        <v>78</v>
      </c>
      <c r="W12" s="60">
        <v>68</v>
      </c>
      <c r="X12" s="60">
        <v>66</v>
      </c>
      <c r="Y12" s="60">
        <v>70</v>
      </c>
      <c r="Z12" s="60">
        <v>80</v>
      </c>
      <c r="AA12" s="60">
        <v>90</v>
      </c>
      <c r="AB12" s="60">
        <v>100</v>
      </c>
      <c r="AC12" s="60">
        <v>68</v>
      </c>
      <c r="AD12" s="94">
        <v>77</v>
      </c>
      <c r="AE12" s="60">
        <v>65</v>
      </c>
      <c r="AF12" s="60">
        <v>90</v>
      </c>
    </row>
    <row r="13" spans="1:35" ht="16">
      <c r="A13" s="62">
        <v>10</v>
      </c>
      <c r="B13" s="32" t="s">
        <v>9</v>
      </c>
      <c r="C13" s="32">
        <v>328</v>
      </c>
      <c r="D13" s="37">
        <v>85</v>
      </c>
      <c r="E13">
        <v>162</v>
      </c>
      <c r="F13">
        <v>147</v>
      </c>
      <c r="G13">
        <v>106</v>
      </c>
      <c r="H13">
        <v>101</v>
      </c>
      <c r="I13">
        <v>100</v>
      </c>
      <c r="J13" s="109">
        <v>95</v>
      </c>
      <c r="K13">
        <v>75</v>
      </c>
      <c r="L13" s="32">
        <v>88</v>
      </c>
      <c r="M13" s="32">
        <v>86</v>
      </c>
      <c r="N13" s="32">
        <v>65</v>
      </c>
      <c r="O13" s="32">
        <v>86</v>
      </c>
      <c r="P13" s="32">
        <v>82</v>
      </c>
      <c r="Q13" s="32">
        <v>55</v>
      </c>
      <c r="R13" s="32">
        <v>79</v>
      </c>
      <c r="S13" s="32">
        <v>75</v>
      </c>
      <c r="T13" s="32">
        <v>65</v>
      </c>
      <c r="W13">
        <v>85</v>
      </c>
      <c r="X13">
        <v>83</v>
      </c>
      <c r="Y13">
        <v>86</v>
      </c>
      <c r="Z13" s="32">
        <v>65</v>
      </c>
      <c r="AA13" s="32">
        <v>65</v>
      </c>
      <c r="AB13" s="32">
        <v>65</v>
      </c>
      <c r="AC13">
        <v>84</v>
      </c>
      <c r="AD13" s="109">
        <v>87</v>
      </c>
      <c r="AE13">
        <v>77</v>
      </c>
      <c r="AF13" s="32">
        <v>65</v>
      </c>
    </row>
    <row r="14" spans="1:35" ht="16">
      <c r="A14" s="62">
        <v>11</v>
      </c>
      <c r="B14" s="32" t="s">
        <v>10</v>
      </c>
      <c r="C14" s="32">
        <v>728</v>
      </c>
      <c r="D14" s="37">
        <v>20</v>
      </c>
      <c r="E14">
        <v>141</v>
      </c>
      <c r="F14">
        <v>76</v>
      </c>
      <c r="G14">
        <v>47</v>
      </c>
      <c r="H14">
        <v>41</v>
      </c>
      <c r="I14">
        <v>35</v>
      </c>
      <c r="J14" s="109">
        <v>30</v>
      </c>
      <c r="K14">
        <v>10</v>
      </c>
      <c r="L14" s="32">
        <v>53</v>
      </c>
      <c r="M14" s="32">
        <v>52</v>
      </c>
      <c r="N14" s="32">
        <v>5</v>
      </c>
      <c r="O14" s="32">
        <v>67</v>
      </c>
      <c r="P14" s="32">
        <v>63</v>
      </c>
      <c r="Q14" s="32">
        <v>1</v>
      </c>
      <c r="R14" s="32">
        <v>72</v>
      </c>
      <c r="S14" s="32">
        <v>73</v>
      </c>
      <c r="T14" s="32">
        <v>1</v>
      </c>
      <c r="W14">
        <v>34</v>
      </c>
      <c r="X14">
        <v>33</v>
      </c>
      <c r="Y14">
        <v>36</v>
      </c>
      <c r="Z14" s="32">
        <v>1</v>
      </c>
      <c r="AA14" s="32">
        <v>1</v>
      </c>
      <c r="AB14" s="32">
        <v>1</v>
      </c>
      <c r="AC14">
        <v>35</v>
      </c>
      <c r="AD14">
        <v>45</v>
      </c>
      <c r="AE14">
        <v>41</v>
      </c>
      <c r="AF14" s="32">
        <v>1</v>
      </c>
    </row>
    <row r="15" spans="1:35" ht="17" thickBot="1">
      <c r="A15" s="62">
        <v>12</v>
      </c>
      <c r="B15" s="32" t="s">
        <v>11</v>
      </c>
      <c r="C15" s="32">
        <v>19</v>
      </c>
      <c r="D15" s="37">
        <v>40</v>
      </c>
      <c r="E15">
        <v>144</v>
      </c>
      <c r="F15">
        <v>106</v>
      </c>
      <c r="G15">
        <v>81</v>
      </c>
      <c r="H15">
        <v>56</v>
      </c>
      <c r="I15">
        <v>54</v>
      </c>
      <c r="J15" s="109">
        <v>47</v>
      </c>
      <c r="K15">
        <v>40</v>
      </c>
      <c r="L15" s="32">
        <v>54</v>
      </c>
      <c r="M15" s="32">
        <v>58</v>
      </c>
      <c r="N15" s="32">
        <v>30</v>
      </c>
      <c r="O15" s="32">
        <v>49</v>
      </c>
      <c r="P15" s="32">
        <v>53</v>
      </c>
      <c r="Q15" s="32">
        <v>20</v>
      </c>
      <c r="R15" s="32">
        <v>42</v>
      </c>
      <c r="S15" s="32">
        <v>45</v>
      </c>
      <c r="T15" s="32">
        <v>15</v>
      </c>
      <c r="U15" s="32">
        <v>18</v>
      </c>
      <c r="V15" s="32">
        <v>20</v>
      </c>
      <c r="W15" s="109">
        <v>37</v>
      </c>
      <c r="X15" s="109">
        <v>36</v>
      </c>
      <c r="Y15" s="109">
        <v>38</v>
      </c>
      <c r="Z15" s="32">
        <v>20</v>
      </c>
      <c r="AA15" s="32">
        <v>25</v>
      </c>
      <c r="AB15" s="32">
        <v>30</v>
      </c>
      <c r="AC15" s="109">
        <v>45</v>
      </c>
      <c r="AD15">
        <v>47</v>
      </c>
      <c r="AE15">
        <v>27</v>
      </c>
      <c r="AF15" s="32">
        <v>30</v>
      </c>
    </row>
    <row r="16" spans="1:35" s="60" customFormat="1" ht="17" thickBot="1">
      <c r="A16" s="57">
        <v>13</v>
      </c>
      <c r="B16" s="76" t="s">
        <v>12</v>
      </c>
      <c r="C16" s="58">
        <v>22977</v>
      </c>
      <c r="D16" s="59">
        <v>40</v>
      </c>
      <c r="E16" s="60">
        <v>146</v>
      </c>
      <c r="F16" s="60">
        <v>110</v>
      </c>
      <c r="G16" s="60">
        <v>71</v>
      </c>
      <c r="H16" s="60">
        <v>62</v>
      </c>
      <c r="I16" s="60">
        <v>56</v>
      </c>
      <c r="J16" s="94">
        <v>53</v>
      </c>
      <c r="K16" s="60">
        <v>30</v>
      </c>
      <c r="L16" s="58">
        <v>49</v>
      </c>
      <c r="M16" s="58">
        <v>49</v>
      </c>
      <c r="N16" s="58">
        <v>20</v>
      </c>
      <c r="O16" s="58">
        <v>44</v>
      </c>
      <c r="P16" s="58">
        <v>43</v>
      </c>
      <c r="Q16" s="58">
        <v>10</v>
      </c>
      <c r="R16" s="58">
        <v>33</v>
      </c>
      <c r="S16" s="58">
        <v>36</v>
      </c>
      <c r="T16" s="60">
        <v>15</v>
      </c>
      <c r="U16" s="60">
        <v>18</v>
      </c>
      <c r="V16" s="60">
        <v>20</v>
      </c>
      <c r="W16" s="94">
        <v>36</v>
      </c>
      <c r="X16" s="60">
        <v>34</v>
      </c>
      <c r="Y16" s="94">
        <v>38</v>
      </c>
      <c r="Z16" s="60">
        <v>20</v>
      </c>
      <c r="AA16" s="60">
        <v>25</v>
      </c>
      <c r="AB16" s="60">
        <v>30</v>
      </c>
      <c r="AC16" s="94">
        <v>38</v>
      </c>
      <c r="AD16" s="94">
        <v>43</v>
      </c>
      <c r="AE16" s="60">
        <v>29</v>
      </c>
      <c r="AF16" s="60">
        <v>25</v>
      </c>
    </row>
    <row r="17" spans="1:32" ht="16">
      <c r="A17" s="62">
        <v>14</v>
      </c>
      <c r="B17" s="32" t="s">
        <v>13</v>
      </c>
      <c r="C17" s="32">
        <v>1034</v>
      </c>
      <c r="D17" s="37">
        <v>85</v>
      </c>
      <c r="E17">
        <v>169</v>
      </c>
      <c r="F17">
        <v>142</v>
      </c>
      <c r="G17">
        <v>107</v>
      </c>
      <c r="H17">
        <v>100</v>
      </c>
      <c r="I17">
        <v>95</v>
      </c>
      <c r="J17" s="109">
        <v>92</v>
      </c>
      <c r="K17" s="32">
        <v>75</v>
      </c>
      <c r="L17" s="32">
        <v>84</v>
      </c>
      <c r="M17" s="32">
        <v>81</v>
      </c>
      <c r="N17" s="32">
        <v>65</v>
      </c>
      <c r="O17" s="32">
        <v>77</v>
      </c>
      <c r="P17" s="32">
        <v>76</v>
      </c>
      <c r="Q17" s="32">
        <v>55</v>
      </c>
      <c r="R17" s="32">
        <v>70</v>
      </c>
      <c r="S17" s="32">
        <v>68</v>
      </c>
      <c r="T17" s="32">
        <v>75</v>
      </c>
      <c r="W17" s="109">
        <v>79</v>
      </c>
      <c r="X17" s="109">
        <v>78</v>
      </c>
      <c r="Y17" s="109">
        <v>81</v>
      </c>
      <c r="Z17" s="32">
        <v>75</v>
      </c>
      <c r="AA17" s="32">
        <v>80</v>
      </c>
      <c r="AB17" s="32">
        <v>85</v>
      </c>
      <c r="AC17" s="109">
        <v>80</v>
      </c>
      <c r="AD17" s="109">
        <v>85</v>
      </c>
      <c r="AE17">
        <v>75</v>
      </c>
      <c r="AF17">
        <v>85</v>
      </c>
    </row>
    <row r="18" spans="1:32" ht="17" thickBot="1">
      <c r="A18" s="62">
        <v>15</v>
      </c>
      <c r="B18" s="32" t="s">
        <v>14</v>
      </c>
      <c r="C18" s="32">
        <v>32</v>
      </c>
      <c r="D18" s="37">
        <v>70</v>
      </c>
      <c r="E18">
        <v>129</v>
      </c>
      <c r="F18" s="109">
        <v>65</v>
      </c>
      <c r="G18">
        <v>44</v>
      </c>
      <c r="H18">
        <v>40</v>
      </c>
      <c r="I18">
        <v>34</v>
      </c>
      <c r="J18">
        <v>29</v>
      </c>
      <c r="K18" s="32">
        <v>150</v>
      </c>
      <c r="L18" s="32">
        <v>95</v>
      </c>
      <c r="M18" s="32">
        <v>108</v>
      </c>
      <c r="N18" s="32">
        <v>300</v>
      </c>
      <c r="O18" s="32">
        <v>266</v>
      </c>
      <c r="P18" s="32">
        <v>324</v>
      </c>
      <c r="Q18" s="32">
        <v>450</v>
      </c>
      <c r="R18" s="32">
        <v>268</v>
      </c>
      <c r="S18" s="32">
        <v>209</v>
      </c>
      <c r="T18" s="32">
        <v>90</v>
      </c>
      <c r="U18" s="32">
        <v>110</v>
      </c>
      <c r="V18" s="32">
        <v>130</v>
      </c>
      <c r="W18">
        <v>35</v>
      </c>
      <c r="X18">
        <v>33</v>
      </c>
      <c r="Y18">
        <v>43</v>
      </c>
      <c r="Z18" s="32">
        <v>200</v>
      </c>
      <c r="AA18" s="32">
        <v>300</v>
      </c>
      <c r="AB18" s="32">
        <v>400</v>
      </c>
      <c r="AC18">
        <v>35</v>
      </c>
      <c r="AD18">
        <v>44</v>
      </c>
      <c r="AE18">
        <v>76</v>
      </c>
      <c r="AF18">
        <v>500</v>
      </c>
    </row>
    <row r="19" spans="1:32" s="60" customFormat="1" ht="17" thickBot="1">
      <c r="A19" s="57">
        <v>16</v>
      </c>
      <c r="B19" s="76" t="s">
        <v>15</v>
      </c>
      <c r="C19" s="58">
        <v>8588</v>
      </c>
      <c r="D19" s="59">
        <v>115</v>
      </c>
      <c r="E19" s="94">
        <v>133</v>
      </c>
      <c r="F19" s="94">
        <v>70</v>
      </c>
      <c r="G19" s="60">
        <v>43</v>
      </c>
      <c r="H19" s="60">
        <v>39</v>
      </c>
      <c r="I19" s="60">
        <v>34</v>
      </c>
      <c r="J19" s="60">
        <v>29</v>
      </c>
      <c r="K19" s="60">
        <v>1000</v>
      </c>
      <c r="L19" s="58">
        <v>151</v>
      </c>
      <c r="M19" s="58">
        <v>147</v>
      </c>
      <c r="N19" s="58">
        <v>2000</v>
      </c>
      <c r="O19" s="58">
        <v>255</v>
      </c>
      <c r="P19" s="58">
        <v>235</v>
      </c>
      <c r="Q19" s="58">
        <v>3000</v>
      </c>
      <c r="R19" s="58">
        <v>353</v>
      </c>
      <c r="S19" s="58">
        <v>252</v>
      </c>
      <c r="T19" s="60">
        <v>400</v>
      </c>
      <c r="U19" s="60">
        <v>500</v>
      </c>
      <c r="V19" s="60">
        <v>800</v>
      </c>
      <c r="W19" s="60">
        <v>36</v>
      </c>
      <c r="X19" s="60">
        <v>35</v>
      </c>
      <c r="Y19" s="60">
        <v>45</v>
      </c>
      <c r="Z19" s="60">
        <v>1000</v>
      </c>
      <c r="AA19" s="60">
        <v>1500</v>
      </c>
      <c r="AB19" s="60">
        <v>2000</v>
      </c>
      <c r="AC19" s="60">
        <v>36</v>
      </c>
      <c r="AD19" s="60">
        <v>48</v>
      </c>
      <c r="AE19" s="60">
        <v>115</v>
      </c>
      <c r="AF19" s="60">
        <v>2000</v>
      </c>
    </row>
    <row r="20" spans="1:32" ht="17" thickBot="1">
      <c r="A20" s="62">
        <v>17</v>
      </c>
      <c r="B20" s="32" t="s">
        <v>16</v>
      </c>
      <c r="C20" s="32">
        <v>295</v>
      </c>
      <c r="D20" s="37">
        <v>85</v>
      </c>
      <c r="E20" s="109">
        <v>124</v>
      </c>
      <c r="F20" s="109">
        <v>67</v>
      </c>
      <c r="G20">
        <v>49</v>
      </c>
      <c r="H20">
        <v>38</v>
      </c>
      <c r="I20">
        <v>33</v>
      </c>
      <c r="J20">
        <v>25</v>
      </c>
      <c r="K20" s="32">
        <v>200</v>
      </c>
      <c r="L20" s="32">
        <v>38</v>
      </c>
      <c r="M20" s="32">
        <v>48</v>
      </c>
      <c r="N20" s="32">
        <v>300</v>
      </c>
      <c r="O20" s="32">
        <v>68</v>
      </c>
      <c r="P20" s="32">
        <v>78</v>
      </c>
      <c r="Q20" s="32">
        <v>400</v>
      </c>
      <c r="R20" s="32">
        <v>58</v>
      </c>
      <c r="S20" s="32">
        <v>60</v>
      </c>
      <c r="T20" s="32">
        <v>500</v>
      </c>
      <c r="U20" s="32">
        <v>650</v>
      </c>
      <c r="V20" s="32">
        <v>800</v>
      </c>
      <c r="W20">
        <v>38</v>
      </c>
      <c r="X20">
        <v>33</v>
      </c>
      <c r="Y20">
        <v>39</v>
      </c>
      <c r="Z20" s="32">
        <v>2000</v>
      </c>
      <c r="AA20" s="32">
        <v>3500</v>
      </c>
      <c r="AB20" s="32">
        <v>5000</v>
      </c>
      <c r="AC20">
        <v>43</v>
      </c>
      <c r="AD20">
        <v>52</v>
      </c>
      <c r="AE20">
        <v>74</v>
      </c>
      <c r="AF20" s="32">
        <v>6000</v>
      </c>
    </row>
    <row r="21" spans="1:32" s="60" customFormat="1" ht="17" thickBot="1">
      <c r="A21" s="57">
        <v>18</v>
      </c>
      <c r="B21" s="76" t="s">
        <v>17</v>
      </c>
      <c r="C21" s="58">
        <v>7477</v>
      </c>
      <c r="D21" s="59">
        <v>115</v>
      </c>
      <c r="E21" s="94">
        <v>129</v>
      </c>
      <c r="F21" s="94">
        <v>69</v>
      </c>
      <c r="G21" s="60">
        <v>45</v>
      </c>
      <c r="H21" s="60">
        <v>40</v>
      </c>
      <c r="I21" s="60">
        <v>34</v>
      </c>
      <c r="J21" s="60">
        <v>29</v>
      </c>
      <c r="K21" s="60">
        <v>500</v>
      </c>
      <c r="L21" s="58">
        <v>96</v>
      </c>
      <c r="M21" s="58">
        <v>112</v>
      </c>
      <c r="N21" s="58">
        <v>1500</v>
      </c>
      <c r="O21" s="58">
        <v>251</v>
      </c>
      <c r="P21" s="58">
        <v>248</v>
      </c>
      <c r="Q21" s="58">
        <v>2500</v>
      </c>
      <c r="R21" s="58">
        <v>271</v>
      </c>
      <c r="S21" s="58">
        <v>229</v>
      </c>
      <c r="T21" s="60">
        <v>350</v>
      </c>
      <c r="U21" s="60">
        <v>450</v>
      </c>
      <c r="V21" s="60">
        <v>550</v>
      </c>
      <c r="W21" s="60">
        <v>35</v>
      </c>
      <c r="X21" s="60">
        <v>34</v>
      </c>
      <c r="Y21" s="60">
        <v>42</v>
      </c>
      <c r="Z21" s="60">
        <v>1250</v>
      </c>
      <c r="AA21" s="60">
        <v>1750</v>
      </c>
      <c r="AB21" s="60">
        <v>2250</v>
      </c>
      <c r="AC21" s="60">
        <v>38</v>
      </c>
      <c r="AD21" s="60">
        <v>50</v>
      </c>
      <c r="AE21" s="60">
        <v>116</v>
      </c>
      <c r="AF21" s="60">
        <v>2250</v>
      </c>
    </row>
    <row r="22" spans="1:32" ht="16">
      <c r="A22" s="62">
        <v>19</v>
      </c>
      <c r="B22" s="32" t="s">
        <v>19</v>
      </c>
      <c r="C22" s="32">
        <v>637</v>
      </c>
      <c r="D22" s="37">
        <v>315</v>
      </c>
      <c r="E22" s="109">
        <v>210</v>
      </c>
      <c r="F22">
        <v>100</v>
      </c>
      <c r="G22">
        <v>81</v>
      </c>
      <c r="H22">
        <v>71</v>
      </c>
      <c r="I22">
        <v>72</v>
      </c>
      <c r="J22">
        <v>72</v>
      </c>
      <c r="K22" s="32">
        <v>3000</v>
      </c>
      <c r="L22" s="32">
        <v>327</v>
      </c>
      <c r="M22" s="32">
        <v>331</v>
      </c>
      <c r="N22" s="32">
        <v>6000</v>
      </c>
      <c r="O22" s="32">
        <v>390</v>
      </c>
      <c r="P22" s="32">
        <v>334</v>
      </c>
      <c r="Q22" s="32">
        <v>9999</v>
      </c>
      <c r="R22" s="32">
        <v>373</v>
      </c>
      <c r="S22" s="32">
        <v>474</v>
      </c>
      <c r="T22" s="32">
        <v>3000</v>
      </c>
      <c r="U22" s="32">
        <v>2800</v>
      </c>
      <c r="V22" s="32">
        <v>2600</v>
      </c>
      <c r="W22">
        <v>97</v>
      </c>
      <c r="X22">
        <v>88</v>
      </c>
      <c r="Y22">
        <v>104</v>
      </c>
      <c r="Z22" s="32">
        <v>3000</v>
      </c>
      <c r="AA22" s="32">
        <v>5000</v>
      </c>
      <c r="AB22" s="32">
        <v>7000</v>
      </c>
      <c r="AC22">
        <v>90</v>
      </c>
      <c r="AD22">
        <v>111</v>
      </c>
      <c r="AE22">
        <v>227</v>
      </c>
      <c r="AF22" s="32">
        <v>9999</v>
      </c>
    </row>
    <row r="23" spans="1:32" ht="17" thickBot="1">
      <c r="A23" s="62">
        <v>20</v>
      </c>
      <c r="B23" s="32" t="s">
        <v>21</v>
      </c>
      <c r="C23" s="32">
        <v>59</v>
      </c>
      <c r="D23" s="37">
        <v>70</v>
      </c>
      <c r="E23">
        <v>135</v>
      </c>
      <c r="F23" s="109">
        <v>72</v>
      </c>
      <c r="G23">
        <v>40</v>
      </c>
      <c r="H23">
        <v>36</v>
      </c>
      <c r="I23">
        <v>29</v>
      </c>
      <c r="J23">
        <v>24</v>
      </c>
      <c r="K23" s="32">
        <v>150</v>
      </c>
      <c r="L23" s="32">
        <v>62</v>
      </c>
      <c r="M23" s="32">
        <v>49</v>
      </c>
      <c r="N23" s="32">
        <v>300</v>
      </c>
      <c r="O23" s="32">
        <v>87</v>
      </c>
      <c r="P23" s="32">
        <v>77</v>
      </c>
      <c r="Q23" s="32">
        <v>450</v>
      </c>
      <c r="R23" s="32">
        <v>102</v>
      </c>
      <c r="S23" s="32">
        <v>83</v>
      </c>
      <c r="T23" s="32">
        <v>200</v>
      </c>
      <c r="U23" s="32">
        <v>250</v>
      </c>
      <c r="V23" s="32">
        <v>300</v>
      </c>
      <c r="W23">
        <v>32</v>
      </c>
      <c r="X23">
        <v>30</v>
      </c>
      <c r="Y23">
        <v>37</v>
      </c>
      <c r="Z23" s="32">
        <v>1000</v>
      </c>
      <c r="AA23" s="32">
        <v>2000</v>
      </c>
      <c r="AB23" s="32">
        <v>3000</v>
      </c>
      <c r="AC23">
        <v>31</v>
      </c>
      <c r="AD23">
        <v>43</v>
      </c>
      <c r="AE23">
        <v>42</v>
      </c>
      <c r="AF23" s="32">
        <v>8000</v>
      </c>
    </row>
    <row r="24" spans="1:32" s="60" customFormat="1" ht="17" thickBot="1">
      <c r="A24" s="57">
        <v>21</v>
      </c>
      <c r="B24" s="76" t="s">
        <v>22</v>
      </c>
      <c r="C24" s="58">
        <v>57839</v>
      </c>
      <c r="D24" s="59">
        <v>75</v>
      </c>
      <c r="E24" s="60">
        <v>140</v>
      </c>
      <c r="F24" s="94">
        <v>89</v>
      </c>
      <c r="G24" s="94">
        <v>51</v>
      </c>
      <c r="H24" s="60">
        <v>40</v>
      </c>
      <c r="I24" s="60">
        <v>34</v>
      </c>
      <c r="J24" s="60">
        <v>29</v>
      </c>
      <c r="K24" s="60">
        <v>200</v>
      </c>
      <c r="L24" s="58">
        <v>46</v>
      </c>
      <c r="M24" s="58">
        <v>46</v>
      </c>
      <c r="N24" s="58">
        <v>400</v>
      </c>
      <c r="O24" s="58">
        <v>64</v>
      </c>
      <c r="P24" s="58">
        <v>60</v>
      </c>
      <c r="Q24" s="58">
        <v>600</v>
      </c>
      <c r="R24" s="58">
        <v>73</v>
      </c>
      <c r="S24" s="58">
        <v>70</v>
      </c>
      <c r="T24" s="60">
        <v>580</v>
      </c>
      <c r="U24" s="60">
        <v>620</v>
      </c>
      <c r="V24" s="60">
        <v>640</v>
      </c>
      <c r="W24" s="60">
        <v>36</v>
      </c>
      <c r="X24" s="60">
        <v>34</v>
      </c>
      <c r="Y24" s="60">
        <v>39</v>
      </c>
      <c r="Z24" s="60">
        <v>1000</v>
      </c>
      <c r="AA24" s="60">
        <v>2000</v>
      </c>
      <c r="AB24" s="60">
        <v>3000</v>
      </c>
      <c r="AC24" s="60">
        <v>36</v>
      </c>
      <c r="AD24" s="60">
        <v>46</v>
      </c>
      <c r="AE24" s="60">
        <v>35</v>
      </c>
      <c r="AF24" s="60">
        <v>8000</v>
      </c>
    </row>
    <row r="25" spans="1:32" s="60" customFormat="1" ht="17" thickBot="1">
      <c r="A25" s="57">
        <v>22</v>
      </c>
      <c r="B25" s="76" t="s">
        <v>23</v>
      </c>
      <c r="C25" s="58">
        <v>4123</v>
      </c>
      <c r="D25" s="59">
        <v>85</v>
      </c>
      <c r="E25" s="60">
        <v>158</v>
      </c>
      <c r="F25" s="60">
        <v>143</v>
      </c>
      <c r="G25" s="60">
        <v>100</v>
      </c>
      <c r="H25" s="94">
        <v>92</v>
      </c>
      <c r="I25" s="94">
        <v>89</v>
      </c>
      <c r="J25" s="94">
        <v>85</v>
      </c>
      <c r="K25" s="70" t="s">
        <v>163</v>
      </c>
      <c r="L25" s="58">
        <v>87</v>
      </c>
      <c r="M25" s="58">
        <v>86</v>
      </c>
      <c r="N25" s="120" t="s">
        <v>163</v>
      </c>
      <c r="O25" s="58">
        <v>91</v>
      </c>
      <c r="P25" s="58">
        <v>88</v>
      </c>
      <c r="Q25" s="120" t="s">
        <v>163</v>
      </c>
      <c r="R25" s="58">
        <v>87</v>
      </c>
      <c r="S25" s="58">
        <v>88</v>
      </c>
      <c r="W25" s="60">
        <v>98</v>
      </c>
      <c r="X25" s="94">
        <v>93</v>
      </c>
      <c r="Y25" s="60">
        <v>96</v>
      </c>
      <c r="Z25" s="60">
        <v>80</v>
      </c>
      <c r="AA25" s="60">
        <v>85</v>
      </c>
      <c r="AB25" s="60">
        <v>85</v>
      </c>
      <c r="AC25" s="60">
        <v>97</v>
      </c>
      <c r="AD25" s="60">
        <v>102</v>
      </c>
      <c r="AE25" s="60">
        <v>106</v>
      </c>
      <c r="AF25" s="60">
        <v>80</v>
      </c>
    </row>
    <row r="26" spans="1:32" s="60" customFormat="1" ht="17" thickBot="1">
      <c r="A26" s="57">
        <v>23</v>
      </c>
      <c r="B26" s="76" t="s">
        <v>24</v>
      </c>
      <c r="C26" s="58">
        <v>52180</v>
      </c>
      <c r="D26" s="59">
        <v>45</v>
      </c>
      <c r="E26" s="60">
        <v>138</v>
      </c>
      <c r="F26" s="60">
        <v>102</v>
      </c>
      <c r="G26" s="60">
        <v>67</v>
      </c>
      <c r="H26" s="60">
        <v>58</v>
      </c>
      <c r="I26" s="60">
        <v>53</v>
      </c>
      <c r="J26" s="94">
        <v>50</v>
      </c>
      <c r="K26" s="60">
        <v>45</v>
      </c>
      <c r="L26" s="58">
        <v>55</v>
      </c>
      <c r="M26" s="58">
        <v>55</v>
      </c>
      <c r="N26" s="58">
        <v>40</v>
      </c>
      <c r="O26" s="58">
        <v>56</v>
      </c>
      <c r="P26" s="58">
        <v>56</v>
      </c>
      <c r="Q26" s="58">
        <v>35</v>
      </c>
      <c r="R26" s="58">
        <v>52</v>
      </c>
      <c r="S26" s="58">
        <v>52</v>
      </c>
      <c r="T26" s="60">
        <v>25</v>
      </c>
      <c r="U26" s="60">
        <v>15</v>
      </c>
      <c r="V26" s="60">
        <v>5</v>
      </c>
      <c r="W26" s="60">
        <v>37</v>
      </c>
      <c r="X26" s="60">
        <v>32</v>
      </c>
      <c r="Y26" s="60">
        <v>29</v>
      </c>
      <c r="Z26" s="60">
        <v>25</v>
      </c>
      <c r="AA26" s="60">
        <v>30</v>
      </c>
      <c r="AB26" s="60">
        <v>35</v>
      </c>
      <c r="AC26" s="60">
        <v>37</v>
      </c>
      <c r="AD26" s="94">
        <v>43</v>
      </c>
      <c r="AE26" s="60">
        <v>29</v>
      </c>
      <c r="AF26" s="60">
        <v>30</v>
      </c>
    </row>
    <row r="27" spans="1:32" s="3" customFormat="1" ht="17" thickBot="1">
      <c r="A27" s="110">
        <v>24</v>
      </c>
      <c r="B27" s="99" t="s">
        <v>109</v>
      </c>
      <c r="C27" s="99">
        <v>428</v>
      </c>
      <c r="D27" s="111">
        <v>500</v>
      </c>
      <c r="E27" s="3">
        <v>407</v>
      </c>
      <c r="F27" s="3">
        <v>380</v>
      </c>
      <c r="G27" s="3">
        <v>259</v>
      </c>
      <c r="H27" s="3">
        <v>225</v>
      </c>
      <c r="I27" s="3">
        <v>190</v>
      </c>
      <c r="J27" s="3">
        <v>187</v>
      </c>
      <c r="K27" s="122" t="s">
        <v>163</v>
      </c>
      <c r="L27" s="32">
        <v>189</v>
      </c>
      <c r="M27" s="32">
        <v>192</v>
      </c>
      <c r="N27" s="69" t="s">
        <v>163</v>
      </c>
      <c r="O27" s="32">
        <v>172</v>
      </c>
      <c r="P27" s="32">
        <v>178</v>
      </c>
      <c r="Q27" s="69" t="s">
        <v>163</v>
      </c>
      <c r="R27" s="32">
        <v>132</v>
      </c>
      <c r="S27" s="32">
        <v>149</v>
      </c>
      <c r="W27" s="3">
        <v>109</v>
      </c>
      <c r="X27" s="3">
        <v>107</v>
      </c>
      <c r="Y27" s="3">
        <v>120</v>
      </c>
      <c r="AC27" s="3">
        <v>115</v>
      </c>
      <c r="AD27" s="3">
        <v>128</v>
      </c>
      <c r="AE27" s="3">
        <v>93</v>
      </c>
    </row>
    <row r="28" spans="1:32" ht="16">
      <c r="A28" s="62">
        <v>25</v>
      </c>
      <c r="B28" s="32" t="s">
        <v>25</v>
      </c>
      <c r="C28" s="32">
        <v>272</v>
      </c>
      <c r="D28" s="37">
        <v>325</v>
      </c>
      <c r="E28" s="109">
        <v>146</v>
      </c>
      <c r="F28">
        <v>122</v>
      </c>
      <c r="G28">
        <v>71</v>
      </c>
      <c r="H28">
        <v>65</v>
      </c>
      <c r="I28">
        <v>55</v>
      </c>
      <c r="J28">
        <v>51</v>
      </c>
      <c r="K28" s="32">
        <v>2000</v>
      </c>
      <c r="L28" s="32">
        <v>177</v>
      </c>
      <c r="M28" s="32">
        <v>116</v>
      </c>
      <c r="N28" s="32">
        <v>6000</v>
      </c>
      <c r="O28" s="32">
        <v>157</v>
      </c>
      <c r="P28" s="32">
        <v>237</v>
      </c>
      <c r="Q28" s="32">
        <v>9999</v>
      </c>
      <c r="R28" s="32">
        <v>166</v>
      </c>
      <c r="S28" s="32">
        <v>210</v>
      </c>
      <c r="T28" s="32">
        <v>9999</v>
      </c>
      <c r="W28">
        <v>49</v>
      </c>
      <c r="X28">
        <v>49</v>
      </c>
      <c r="Y28">
        <v>57</v>
      </c>
      <c r="Z28" s="32">
        <v>9999</v>
      </c>
      <c r="AA28" s="32">
        <v>9999</v>
      </c>
      <c r="AB28" s="32">
        <v>9999</v>
      </c>
      <c r="AC28">
        <v>42</v>
      </c>
      <c r="AD28">
        <v>52</v>
      </c>
      <c r="AE28">
        <v>103</v>
      </c>
      <c r="AF28">
        <v>9999</v>
      </c>
    </row>
    <row r="29" spans="1:32" ht="16">
      <c r="A29" s="62">
        <v>26</v>
      </c>
      <c r="B29" s="32" t="s">
        <v>110</v>
      </c>
      <c r="C29" s="32">
        <v>174836</v>
      </c>
      <c r="D29" s="32"/>
      <c r="E29">
        <v>145</v>
      </c>
      <c r="F29">
        <v>98</v>
      </c>
      <c r="G29">
        <v>61</v>
      </c>
      <c r="H29">
        <v>51</v>
      </c>
      <c r="I29">
        <v>45</v>
      </c>
      <c r="J29">
        <v>40</v>
      </c>
      <c r="L29" s="32">
        <v>56</v>
      </c>
      <c r="M29" s="32">
        <v>56</v>
      </c>
      <c r="N29" s="32"/>
      <c r="O29" s="32">
        <v>64</v>
      </c>
      <c r="P29" s="32">
        <v>63</v>
      </c>
      <c r="Q29" s="32"/>
      <c r="R29" s="32">
        <v>62</v>
      </c>
      <c r="S29" s="32">
        <v>62</v>
      </c>
      <c r="W29">
        <v>39</v>
      </c>
      <c r="X29">
        <v>36</v>
      </c>
      <c r="Y29">
        <v>38</v>
      </c>
      <c r="AC29">
        <v>40</v>
      </c>
      <c r="AD29">
        <v>48</v>
      </c>
      <c r="AE29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rot strategy</vt:lpstr>
      <vt:lpstr>rot work 1</vt:lpstr>
      <vt:lpstr>rot work 2</vt:lpstr>
      <vt:lpstr>FRI sources</vt:lpstr>
      <vt:lpstr>calibration numbers</vt:lpstr>
      <vt:lpstr>rot_any</vt:lpstr>
      <vt:lpstr>rot_calib</vt:lpstr>
      <vt:lpstr>vdw mfri check</vt:lpstr>
      <vt:lpstr>vwd meanmax check</vt:lpstr>
      <vt:lpstr>calibratedvals</vt:lpstr>
      <vt:lpstr>lowHSbound</vt:lpstr>
      <vt:lpstr>Sheet1</vt:lpstr>
      <vt:lpstr>rot all runs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2013-11-26T03:36:39Z</dcterms:created>
  <dcterms:modified xsi:type="dcterms:W3CDTF">2014-08-29T16:15:22Z</dcterms:modified>
</cp:coreProperties>
</file>