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740" yWindow="0" windowWidth="19460" windowHeight="15480" tabRatio="500" activeTab="4"/>
  </bookViews>
  <sheets>
    <sheet name="Mesic" sheetId="1" r:id="rId1"/>
    <sheet name="Xeric" sheetId="11" r:id="rId2"/>
    <sheet name="UM 2" sheetId="10" r:id="rId3"/>
    <sheet name="ASP3" sheetId="13" r:id="rId4"/>
    <sheet name="ASP4" sheetId="14" r:id="rId5"/>
    <sheet name="ASP 2" sheetId="12" r:id="rId6"/>
    <sheet name="Unproductive" sheetId="5" r:id="rId7"/>
    <sheet name="UM" sheetId="7" r:id="rId8"/>
    <sheet name="ASPW" sheetId="8" r:id="rId9"/>
    <sheet name="SMC Fire Intervals" sheetId="6" r:id="rId10"/>
    <sheet name="Crosswalks" sheetId="9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4" l="1"/>
  <c r="E15" i="14"/>
  <c r="E14" i="14"/>
  <c r="E13" i="14"/>
  <c r="C9" i="14"/>
  <c r="C14" i="14"/>
  <c r="C45" i="14"/>
  <c r="D9" i="14"/>
  <c r="D14" i="14"/>
  <c r="D45" i="14"/>
  <c r="E9" i="14"/>
  <c r="E11" i="14"/>
  <c r="E45" i="14"/>
  <c r="F9" i="14"/>
  <c r="F14" i="14"/>
  <c r="F45" i="14"/>
  <c r="G9" i="14"/>
  <c r="G14" i="14"/>
  <c r="G45" i="14"/>
  <c r="H45" i="14"/>
  <c r="H50" i="14"/>
  <c r="C15" i="14"/>
  <c r="C17" i="14"/>
  <c r="C44" i="14"/>
  <c r="D15" i="14"/>
  <c r="D17" i="14"/>
  <c r="D44" i="14"/>
  <c r="E17" i="14"/>
  <c r="E44" i="14"/>
  <c r="F13" i="14"/>
  <c r="F15" i="14"/>
  <c r="F17" i="14"/>
  <c r="F44" i="14"/>
  <c r="G13" i="14"/>
  <c r="G15" i="14"/>
  <c r="G17" i="14"/>
  <c r="G44" i="14"/>
  <c r="H44" i="14"/>
  <c r="H55" i="14"/>
  <c r="J50" i="14"/>
  <c r="C46" i="14"/>
  <c r="D46" i="14"/>
  <c r="E46" i="14"/>
  <c r="F46" i="14"/>
  <c r="G46" i="14"/>
  <c r="H46" i="14"/>
  <c r="H54" i="14"/>
  <c r="J54" i="14"/>
  <c r="J55" i="14"/>
  <c r="I55" i="14"/>
  <c r="I54" i="14"/>
  <c r="I50" i="14"/>
  <c r="H42" i="14"/>
  <c r="G30" i="14"/>
  <c r="G34" i="14"/>
  <c r="G39" i="14"/>
  <c r="F30" i="14"/>
  <c r="F34" i="14"/>
  <c r="F37" i="14"/>
  <c r="F39" i="14"/>
  <c r="E34" i="14"/>
  <c r="E39" i="14"/>
  <c r="D30" i="14"/>
  <c r="D34" i="14"/>
  <c r="D39" i="14"/>
  <c r="C30" i="14"/>
  <c r="C34" i="14"/>
  <c r="C39" i="14"/>
  <c r="G18" i="14"/>
  <c r="G31" i="14"/>
  <c r="F18" i="14"/>
  <c r="F31" i="14"/>
  <c r="E10" i="14"/>
  <c r="E18" i="14"/>
  <c r="D18" i="14"/>
  <c r="D31" i="14"/>
  <c r="C18" i="14"/>
  <c r="C31" i="14"/>
  <c r="H17" i="14"/>
  <c r="C29" i="14"/>
  <c r="D29" i="14"/>
  <c r="E29" i="14"/>
  <c r="F29" i="14"/>
  <c r="G29" i="14"/>
  <c r="H29" i="14"/>
  <c r="E46" i="13"/>
  <c r="E44" i="13"/>
  <c r="D34" i="13"/>
  <c r="E34" i="13"/>
  <c r="F34" i="13"/>
  <c r="G34" i="13"/>
  <c r="C34" i="13"/>
  <c r="E14" i="13"/>
  <c r="E10" i="13"/>
  <c r="E9" i="13"/>
  <c r="C9" i="13"/>
  <c r="C14" i="13"/>
  <c r="C45" i="13"/>
  <c r="D9" i="13"/>
  <c r="D14" i="13"/>
  <c r="D45" i="13"/>
  <c r="E11" i="13"/>
  <c r="E45" i="13"/>
  <c r="F9" i="13"/>
  <c r="F14" i="13"/>
  <c r="F45" i="13"/>
  <c r="G9" i="13"/>
  <c r="G14" i="13"/>
  <c r="G45" i="13"/>
  <c r="H45" i="13"/>
  <c r="H50" i="13"/>
  <c r="C15" i="13"/>
  <c r="C17" i="13"/>
  <c r="C44" i="13"/>
  <c r="D15" i="13"/>
  <c r="D17" i="13"/>
  <c r="D44" i="13"/>
  <c r="E13" i="13"/>
  <c r="E17" i="13"/>
  <c r="F13" i="13"/>
  <c r="F15" i="13"/>
  <c r="F17" i="13"/>
  <c r="F44" i="13"/>
  <c r="G13" i="13"/>
  <c r="G15" i="13"/>
  <c r="G17" i="13"/>
  <c r="G44" i="13"/>
  <c r="H44" i="13"/>
  <c r="H55" i="13"/>
  <c r="J50" i="13"/>
  <c r="C46" i="13"/>
  <c r="D46" i="13"/>
  <c r="F46" i="13"/>
  <c r="G46" i="13"/>
  <c r="H46" i="13"/>
  <c r="H54" i="13"/>
  <c r="J54" i="13"/>
  <c r="J55" i="13"/>
  <c r="I55" i="13"/>
  <c r="I54" i="13"/>
  <c r="I50" i="13"/>
  <c r="H42" i="13"/>
  <c r="G30" i="13"/>
  <c r="G39" i="13"/>
  <c r="F37" i="13"/>
  <c r="F39" i="13"/>
  <c r="E39" i="13"/>
  <c r="D39" i="13"/>
  <c r="C39" i="13"/>
  <c r="G18" i="13"/>
  <c r="G31" i="13"/>
  <c r="F18" i="13"/>
  <c r="F31" i="13"/>
  <c r="E18" i="13"/>
  <c r="E31" i="13"/>
  <c r="D18" i="13"/>
  <c r="D31" i="13"/>
  <c r="C18" i="13"/>
  <c r="C31" i="13"/>
  <c r="F30" i="13"/>
  <c r="E30" i="13"/>
  <c r="D30" i="13"/>
  <c r="C30" i="13"/>
  <c r="H17" i="13"/>
  <c r="C29" i="13"/>
  <c r="D29" i="13"/>
  <c r="E29" i="13"/>
  <c r="F29" i="13"/>
  <c r="G29" i="13"/>
  <c r="H29" i="13"/>
  <c r="H45" i="12"/>
  <c r="H50" i="12"/>
  <c r="I50" i="12"/>
  <c r="F30" i="11"/>
  <c r="F21" i="11"/>
  <c r="H30" i="10"/>
  <c r="H31" i="10"/>
  <c r="H33" i="10"/>
  <c r="D44" i="12"/>
  <c r="E44" i="12"/>
  <c r="F44" i="12"/>
  <c r="G44" i="12"/>
  <c r="D45" i="12"/>
  <c r="E45" i="12"/>
  <c r="F45" i="12"/>
  <c r="G45" i="12"/>
  <c r="D46" i="12"/>
  <c r="E46" i="12"/>
  <c r="F46" i="12"/>
  <c r="G46" i="12"/>
  <c r="C46" i="12"/>
  <c r="C45" i="12"/>
  <c r="C44" i="12"/>
  <c r="D45" i="11"/>
  <c r="H29" i="11"/>
  <c r="H44" i="11"/>
  <c r="H46" i="12"/>
  <c r="C52" i="10"/>
  <c r="H44" i="12"/>
  <c r="H55" i="12"/>
  <c r="J50" i="12"/>
  <c r="H54" i="12"/>
  <c r="J54" i="12"/>
  <c r="J55" i="12"/>
  <c r="I55" i="12"/>
  <c r="I54" i="12"/>
  <c r="H50" i="11"/>
  <c r="H42" i="12"/>
  <c r="D39" i="12"/>
  <c r="E39" i="12"/>
  <c r="F39" i="12"/>
  <c r="G39" i="12"/>
  <c r="C39" i="12"/>
  <c r="F37" i="12"/>
  <c r="G34" i="12"/>
  <c r="D30" i="12"/>
  <c r="E30" i="12"/>
  <c r="F30" i="12"/>
  <c r="G30" i="12"/>
  <c r="D31" i="12"/>
  <c r="E31" i="12"/>
  <c r="F31" i="12"/>
  <c r="G31" i="12"/>
  <c r="C31" i="12"/>
  <c r="C30" i="12"/>
  <c r="H29" i="12"/>
  <c r="D29" i="12"/>
  <c r="E29" i="12"/>
  <c r="F29" i="12"/>
  <c r="G29" i="12"/>
  <c r="C29" i="12"/>
  <c r="H17" i="12"/>
  <c r="C31" i="10"/>
  <c r="G13" i="12"/>
  <c r="G9" i="12"/>
  <c r="F14" i="12"/>
  <c r="F13" i="12"/>
  <c r="F9" i="12"/>
  <c r="E14" i="12"/>
  <c r="D14" i="12"/>
  <c r="G14" i="12"/>
  <c r="D15" i="12"/>
  <c r="E15" i="12"/>
  <c r="F15" i="12"/>
  <c r="G15" i="12"/>
  <c r="C15" i="12"/>
  <c r="C14" i="12"/>
  <c r="E13" i="12"/>
  <c r="D17" i="12"/>
  <c r="D18" i="12"/>
  <c r="E18" i="12"/>
  <c r="F18" i="12"/>
  <c r="G18" i="12"/>
  <c r="C18" i="12"/>
  <c r="E17" i="12"/>
  <c r="F17" i="12"/>
  <c r="G17" i="12"/>
  <c r="C17" i="12"/>
  <c r="E11" i="12"/>
  <c r="E10" i="12"/>
  <c r="E9" i="12"/>
  <c r="D9" i="12"/>
  <c r="C9" i="12"/>
  <c r="C9" i="10"/>
  <c r="C10" i="10"/>
  <c r="C11" i="10"/>
  <c r="C14" i="10"/>
  <c r="I50" i="11"/>
  <c r="B50" i="11"/>
  <c r="C9" i="11"/>
  <c r="C11" i="11"/>
  <c r="C14" i="11"/>
  <c r="C45" i="11"/>
  <c r="D9" i="11"/>
  <c r="D14" i="11"/>
  <c r="E9" i="11"/>
  <c r="E11" i="11"/>
  <c r="E14" i="11"/>
  <c r="E45" i="11"/>
  <c r="F9" i="11"/>
  <c r="F11" i="11"/>
  <c r="F14" i="11"/>
  <c r="F45" i="11"/>
  <c r="G9" i="11"/>
  <c r="G11" i="11"/>
  <c r="G14" i="11"/>
  <c r="G45" i="11"/>
  <c r="H45" i="11"/>
  <c r="C15" i="11"/>
  <c r="C46" i="11"/>
  <c r="D12" i="11"/>
  <c r="D13" i="11"/>
  <c r="D15" i="11"/>
  <c r="D46" i="11"/>
  <c r="E12" i="11"/>
  <c r="E13" i="11"/>
  <c r="E15" i="11"/>
  <c r="E46" i="11"/>
  <c r="F12" i="11"/>
  <c r="F13" i="11"/>
  <c r="F15" i="11"/>
  <c r="F46" i="11"/>
  <c r="G12" i="11"/>
  <c r="G13" i="11"/>
  <c r="G15" i="11"/>
  <c r="G46" i="11"/>
  <c r="H46" i="11"/>
  <c r="H54" i="11"/>
  <c r="H55" i="11"/>
  <c r="I55" i="11"/>
  <c r="C10" i="11"/>
  <c r="C17" i="11"/>
  <c r="C44" i="11"/>
  <c r="D10" i="11"/>
  <c r="D17" i="11"/>
  <c r="D44" i="11"/>
  <c r="E10" i="11"/>
  <c r="E17" i="11"/>
  <c r="E44" i="11"/>
  <c r="F10" i="11"/>
  <c r="F17" i="11"/>
  <c r="F44" i="11"/>
  <c r="G10" i="11"/>
  <c r="G17" i="11"/>
  <c r="G44" i="11"/>
  <c r="F55" i="11"/>
  <c r="D50" i="11"/>
  <c r="D51" i="11"/>
  <c r="D54" i="11"/>
  <c r="D55" i="11"/>
  <c r="B55" i="11"/>
  <c r="J54" i="11"/>
  <c r="I54" i="11"/>
  <c r="F54" i="11"/>
  <c r="B54" i="11"/>
  <c r="F51" i="11"/>
  <c r="B51" i="11"/>
  <c r="J50" i="11"/>
  <c r="F50" i="11"/>
  <c r="H42" i="11"/>
  <c r="G30" i="11"/>
  <c r="G34" i="11"/>
  <c r="G31" i="11"/>
  <c r="G38" i="11"/>
  <c r="G39" i="11"/>
  <c r="F34" i="11"/>
  <c r="F31" i="11"/>
  <c r="F37" i="11"/>
  <c r="F39" i="11"/>
  <c r="E34" i="11"/>
  <c r="E31" i="11"/>
  <c r="E36" i="11"/>
  <c r="E39" i="11"/>
  <c r="D34" i="11"/>
  <c r="D36" i="11"/>
  <c r="D39" i="11"/>
  <c r="C34" i="11"/>
  <c r="C39" i="11"/>
  <c r="H15" i="11"/>
  <c r="H38" i="11"/>
  <c r="H14" i="11"/>
  <c r="H37" i="11"/>
  <c r="H17" i="11"/>
  <c r="H36" i="11"/>
  <c r="D31" i="11"/>
  <c r="C31" i="11"/>
  <c r="E30" i="11"/>
  <c r="D30" i="11"/>
  <c r="C30" i="11"/>
  <c r="G29" i="11"/>
  <c r="F29" i="11"/>
  <c r="E29" i="11"/>
  <c r="D29" i="11"/>
  <c r="C29" i="11"/>
  <c r="G21" i="11"/>
  <c r="G24" i="11"/>
  <c r="G25" i="11"/>
  <c r="G26" i="11"/>
  <c r="F24" i="11"/>
  <c r="F26" i="11"/>
  <c r="E21" i="11"/>
  <c r="E23" i="11"/>
  <c r="E26" i="11"/>
  <c r="D21" i="11"/>
  <c r="D22" i="11"/>
  <c r="D23" i="11"/>
  <c r="D26" i="11"/>
  <c r="C21" i="11"/>
  <c r="C26" i="11"/>
  <c r="J25" i="11"/>
  <c r="K25" i="11"/>
  <c r="J24" i="11"/>
  <c r="K24" i="11"/>
  <c r="J22" i="11"/>
  <c r="J21" i="11"/>
  <c r="G18" i="11"/>
  <c r="F18" i="11"/>
  <c r="E18" i="11"/>
  <c r="D18" i="11"/>
  <c r="C18" i="11"/>
  <c r="M17" i="11"/>
  <c r="L17" i="11"/>
  <c r="K17" i="11"/>
  <c r="J17" i="11"/>
  <c r="I17" i="11"/>
  <c r="M15" i="11"/>
  <c r="L15" i="11"/>
  <c r="K15" i="11"/>
  <c r="J15" i="11"/>
  <c r="I15" i="11"/>
  <c r="M14" i="11"/>
  <c r="L14" i="11"/>
  <c r="K14" i="11"/>
  <c r="J14" i="11"/>
  <c r="I14" i="11"/>
  <c r="G14" i="7"/>
  <c r="G10" i="7"/>
  <c r="G12" i="7"/>
  <c r="G9" i="7"/>
  <c r="G24" i="7"/>
  <c r="G36" i="7"/>
  <c r="I13" i="1"/>
  <c r="I12" i="1"/>
  <c r="G12" i="1"/>
  <c r="G11" i="1"/>
  <c r="G10" i="1"/>
  <c r="H50" i="10"/>
  <c r="C13" i="10"/>
  <c r="C53" i="10"/>
  <c r="D53" i="10"/>
  <c r="E9" i="10"/>
  <c r="E14" i="10"/>
  <c r="E53" i="10"/>
  <c r="F9" i="10"/>
  <c r="F14" i="10"/>
  <c r="F53" i="10"/>
  <c r="G9" i="10"/>
  <c r="G14" i="10"/>
  <c r="G53" i="10"/>
  <c r="H53" i="10"/>
  <c r="H58" i="10"/>
  <c r="C54" i="10"/>
  <c r="D54" i="10"/>
  <c r="E12" i="10"/>
  <c r="E13" i="10"/>
  <c r="E15" i="10"/>
  <c r="E54" i="10"/>
  <c r="F12" i="10"/>
  <c r="F13" i="10"/>
  <c r="F15" i="10"/>
  <c r="F54" i="10"/>
  <c r="G10" i="10"/>
  <c r="G12" i="10"/>
  <c r="G13" i="10"/>
  <c r="G15" i="10"/>
  <c r="G54" i="10"/>
  <c r="H54" i="10"/>
  <c r="H62" i="10"/>
  <c r="H63" i="10"/>
  <c r="J58" i="10"/>
  <c r="J62" i="10"/>
  <c r="J63" i="10"/>
  <c r="I63" i="10"/>
  <c r="C17" i="10"/>
  <c r="D52" i="10"/>
  <c r="E10" i="10"/>
  <c r="E17" i="10"/>
  <c r="E52" i="10"/>
  <c r="F10" i="10"/>
  <c r="F17" i="10"/>
  <c r="F52" i="10"/>
  <c r="G17" i="10"/>
  <c r="G52" i="10"/>
  <c r="H52" i="10"/>
  <c r="F63" i="10"/>
  <c r="D58" i="10"/>
  <c r="D59" i="10"/>
  <c r="D62" i="10"/>
  <c r="D63" i="10"/>
  <c r="B63" i="10"/>
  <c r="I62" i="10"/>
  <c r="F62" i="10"/>
  <c r="B62" i="10"/>
  <c r="F59" i="10"/>
  <c r="B59" i="10"/>
  <c r="I58" i="10"/>
  <c r="F58" i="10"/>
  <c r="B58" i="10"/>
  <c r="H14" i="10"/>
  <c r="H17" i="10"/>
  <c r="J54" i="10"/>
  <c r="J53" i="10"/>
  <c r="G39" i="10"/>
  <c r="G33" i="10"/>
  <c r="G46" i="10"/>
  <c r="G40" i="10"/>
  <c r="G47" i="10"/>
  <c r="G48" i="10"/>
  <c r="F33" i="10"/>
  <c r="F39" i="10"/>
  <c r="F46" i="10"/>
  <c r="F48" i="10"/>
  <c r="E33" i="10"/>
  <c r="E38" i="10"/>
  <c r="E45" i="10"/>
  <c r="E48" i="10"/>
  <c r="C48" i="10"/>
  <c r="G32" i="10"/>
  <c r="G36" i="10"/>
  <c r="G41" i="10"/>
  <c r="F32" i="10"/>
  <c r="F36" i="10"/>
  <c r="F41" i="10"/>
  <c r="E32" i="10"/>
  <c r="E36" i="10"/>
  <c r="E41" i="10"/>
  <c r="C32" i="10"/>
  <c r="C36" i="10"/>
  <c r="C41" i="10"/>
  <c r="H15" i="10"/>
  <c r="C33" i="10"/>
  <c r="H32" i="10"/>
  <c r="G31" i="10"/>
  <c r="F31" i="10"/>
  <c r="E31" i="10"/>
  <c r="D31" i="10"/>
  <c r="G29" i="10"/>
  <c r="F29" i="10"/>
  <c r="E29" i="10"/>
  <c r="G28" i="10"/>
  <c r="F28" i="10"/>
  <c r="E28" i="10"/>
  <c r="C28" i="10"/>
  <c r="G24" i="10"/>
  <c r="G25" i="10"/>
  <c r="G26" i="10"/>
  <c r="F26" i="10"/>
  <c r="E26" i="10"/>
  <c r="G18" i="10"/>
  <c r="F18" i="10"/>
  <c r="E18" i="10"/>
  <c r="C18" i="10"/>
  <c r="H29" i="8"/>
  <c r="C9" i="7"/>
  <c r="C10" i="7"/>
  <c r="C11" i="7"/>
  <c r="C13" i="7"/>
  <c r="C14" i="7"/>
  <c r="C53" i="7"/>
  <c r="D9" i="7"/>
  <c r="D14" i="7"/>
  <c r="D53" i="7"/>
  <c r="E9" i="7"/>
  <c r="E14" i="7"/>
  <c r="E53" i="7"/>
  <c r="F9" i="7"/>
  <c r="F14" i="7"/>
  <c r="F53" i="7"/>
  <c r="G53" i="7"/>
  <c r="H53" i="7"/>
  <c r="H58" i="7"/>
  <c r="C54" i="7"/>
  <c r="D12" i="7"/>
  <c r="D13" i="7"/>
  <c r="D15" i="7"/>
  <c r="D54" i="7"/>
  <c r="E12" i="7"/>
  <c r="E13" i="7"/>
  <c r="E15" i="7"/>
  <c r="E54" i="7"/>
  <c r="F12" i="7"/>
  <c r="F13" i="7"/>
  <c r="F15" i="7"/>
  <c r="F54" i="7"/>
  <c r="G13" i="7"/>
  <c r="G15" i="7"/>
  <c r="G54" i="7"/>
  <c r="H54" i="7"/>
  <c r="H62" i="7"/>
  <c r="H63" i="7"/>
  <c r="J58" i="7"/>
  <c r="J62" i="7"/>
  <c r="J63" i="7"/>
  <c r="I63" i="7"/>
  <c r="C17" i="7"/>
  <c r="C52" i="7"/>
  <c r="D10" i="7"/>
  <c r="D17" i="7"/>
  <c r="D52" i="7"/>
  <c r="E10" i="7"/>
  <c r="E17" i="7"/>
  <c r="E52" i="7"/>
  <c r="F10" i="7"/>
  <c r="F17" i="7"/>
  <c r="F52" i="7"/>
  <c r="G17" i="7"/>
  <c r="G52" i="7"/>
  <c r="H52" i="7"/>
  <c r="F63" i="7"/>
  <c r="D58" i="7"/>
  <c r="D59" i="7"/>
  <c r="D62" i="7"/>
  <c r="D63" i="7"/>
  <c r="B63" i="7"/>
  <c r="I62" i="7"/>
  <c r="F62" i="7"/>
  <c r="B62" i="7"/>
  <c r="F59" i="7"/>
  <c r="B59" i="7"/>
  <c r="I58" i="7"/>
  <c r="F58" i="7"/>
  <c r="B58" i="7"/>
  <c r="H14" i="7"/>
  <c r="H17" i="7"/>
  <c r="J54" i="7"/>
  <c r="J53" i="7"/>
  <c r="H50" i="7"/>
  <c r="G39" i="7"/>
  <c r="G33" i="7"/>
  <c r="G46" i="7"/>
  <c r="G40" i="7"/>
  <c r="G47" i="7"/>
  <c r="G48" i="7"/>
  <c r="F33" i="7"/>
  <c r="F39" i="7"/>
  <c r="F46" i="7"/>
  <c r="F48" i="7"/>
  <c r="E33" i="7"/>
  <c r="E38" i="7"/>
  <c r="E45" i="7"/>
  <c r="E48" i="7"/>
  <c r="D37" i="7"/>
  <c r="D33" i="7"/>
  <c r="D44" i="7"/>
  <c r="D23" i="7"/>
  <c r="D38" i="7"/>
  <c r="D45" i="7"/>
  <c r="D48" i="7"/>
  <c r="C48" i="7"/>
  <c r="G32" i="7"/>
  <c r="G41" i="7"/>
  <c r="F32" i="7"/>
  <c r="F36" i="7"/>
  <c r="F41" i="7"/>
  <c r="E32" i="7"/>
  <c r="E36" i="7"/>
  <c r="E41" i="7"/>
  <c r="D32" i="7"/>
  <c r="D36" i="7"/>
  <c r="D41" i="7"/>
  <c r="C32" i="7"/>
  <c r="C36" i="7"/>
  <c r="C41" i="7"/>
  <c r="H15" i="7"/>
  <c r="H33" i="7"/>
  <c r="C33" i="7"/>
  <c r="H32" i="7"/>
  <c r="H31" i="7"/>
  <c r="G31" i="7"/>
  <c r="F31" i="7"/>
  <c r="E31" i="7"/>
  <c r="D31" i="7"/>
  <c r="C31" i="7"/>
  <c r="G29" i="7"/>
  <c r="F29" i="7"/>
  <c r="E29" i="7"/>
  <c r="D29" i="7"/>
  <c r="G28" i="7"/>
  <c r="F28" i="7"/>
  <c r="E28" i="7"/>
  <c r="D28" i="7"/>
  <c r="C28" i="7"/>
  <c r="G25" i="7"/>
  <c r="G26" i="7"/>
  <c r="F26" i="7"/>
  <c r="E26" i="7"/>
  <c r="D21" i="7"/>
  <c r="D22" i="7"/>
  <c r="D26" i="7"/>
  <c r="G18" i="7"/>
  <c r="F18" i="7"/>
  <c r="E18" i="7"/>
  <c r="D18" i="7"/>
  <c r="C18" i="7"/>
  <c r="I36" i="1"/>
  <c r="G15" i="5"/>
  <c r="G14" i="5"/>
  <c r="G12" i="5"/>
  <c r="G11" i="5"/>
  <c r="G10" i="5"/>
  <c r="G9" i="5"/>
  <c r="G13" i="5"/>
  <c r="G17" i="5"/>
  <c r="G18" i="5"/>
  <c r="C9" i="5"/>
  <c r="C11" i="5"/>
  <c r="C14" i="5"/>
  <c r="C58" i="5"/>
  <c r="D9" i="5"/>
  <c r="D14" i="5"/>
  <c r="D58" i="5"/>
  <c r="E9" i="5"/>
  <c r="E14" i="5"/>
  <c r="E58" i="5"/>
  <c r="F9" i="5"/>
  <c r="F14" i="5"/>
  <c r="F58" i="5"/>
  <c r="G58" i="5"/>
  <c r="H58" i="5"/>
  <c r="H63" i="5"/>
  <c r="C15" i="5"/>
  <c r="C59" i="5"/>
  <c r="D12" i="5"/>
  <c r="D13" i="5"/>
  <c r="D15" i="5"/>
  <c r="D59" i="5"/>
  <c r="E12" i="5"/>
  <c r="E13" i="5"/>
  <c r="E15" i="5"/>
  <c r="E59" i="5"/>
  <c r="F12" i="5"/>
  <c r="F13" i="5"/>
  <c r="F15" i="5"/>
  <c r="F59" i="5"/>
  <c r="G59" i="5"/>
  <c r="H59" i="5"/>
  <c r="H67" i="5"/>
  <c r="H68" i="5"/>
  <c r="J63" i="5"/>
  <c r="J67" i="5"/>
  <c r="J68" i="5"/>
  <c r="I68" i="5"/>
  <c r="C10" i="5"/>
  <c r="C17" i="5"/>
  <c r="C57" i="5"/>
  <c r="D10" i="5"/>
  <c r="D17" i="5"/>
  <c r="D57" i="5"/>
  <c r="E10" i="5"/>
  <c r="E17" i="5"/>
  <c r="E57" i="5"/>
  <c r="F10" i="5"/>
  <c r="F17" i="5"/>
  <c r="F57" i="5"/>
  <c r="G57" i="5"/>
  <c r="H57" i="5"/>
  <c r="F68" i="5"/>
  <c r="D63" i="5"/>
  <c r="D64" i="5"/>
  <c r="D67" i="5"/>
  <c r="D68" i="5"/>
  <c r="B68" i="5"/>
  <c r="I67" i="5"/>
  <c r="F67" i="5"/>
  <c r="B67" i="5"/>
  <c r="F64" i="5"/>
  <c r="B64" i="5"/>
  <c r="I63" i="5"/>
  <c r="F63" i="5"/>
  <c r="B63" i="5"/>
  <c r="H14" i="5"/>
  <c r="H17" i="5"/>
  <c r="J59" i="5"/>
  <c r="J58" i="5"/>
  <c r="H55" i="5"/>
  <c r="G44" i="5"/>
  <c r="G38" i="5"/>
  <c r="G51" i="5"/>
  <c r="G45" i="5"/>
  <c r="G52" i="5"/>
  <c r="G53" i="5"/>
  <c r="F38" i="5"/>
  <c r="F44" i="5"/>
  <c r="F51" i="5"/>
  <c r="F53" i="5"/>
  <c r="E38" i="5"/>
  <c r="E43" i="5"/>
  <c r="E50" i="5"/>
  <c r="E53" i="5"/>
  <c r="D22" i="5"/>
  <c r="D42" i="5"/>
  <c r="D38" i="5"/>
  <c r="D49" i="5"/>
  <c r="D23" i="5"/>
  <c r="D43" i="5"/>
  <c r="D50" i="5"/>
  <c r="D53" i="5"/>
  <c r="C53" i="5"/>
  <c r="G37" i="5"/>
  <c r="G41" i="5"/>
  <c r="G46" i="5"/>
  <c r="F37" i="5"/>
  <c r="F41" i="5"/>
  <c r="F46" i="5"/>
  <c r="E37" i="5"/>
  <c r="E41" i="5"/>
  <c r="E46" i="5"/>
  <c r="D37" i="5"/>
  <c r="D41" i="5"/>
  <c r="D46" i="5"/>
  <c r="C37" i="5"/>
  <c r="C41" i="5"/>
  <c r="C46" i="5"/>
  <c r="H15" i="5"/>
  <c r="H38" i="5"/>
  <c r="C38" i="5"/>
  <c r="H37" i="5"/>
  <c r="H36" i="5"/>
  <c r="G36" i="5"/>
  <c r="F36" i="5"/>
  <c r="E36" i="5"/>
  <c r="D36" i="5"/>
  <c r="C36" i="5"/>
  <c r="G34" i="5"/>
  <c r="F34" i="5"/>
  <c r="E34" i="5"/>
  <c r="D34" i="5"/>
  <c r="C34" i="5"/>
  <c r="G33" i="5"/>
  <c r="F33" i="5"/>
  <c r="E33" i="5"/>
  <c r="D33" i="5"/>
  <c r="C33" i="5"/>
  <c r="G25" i="5"/>
  <c r="G24" i="5"/>
  <c r="F18" i="5"/>
  <c r="E18" i="5"/>
  <c r="D18" i="5"/>
  <c r="C18" i="5"/>
  <c r="C57" i="1"/>
  <c r="H59" i="1"/>
  <c r="H63" i="1"/>
  <c r="F12" i="1"/>
  <c r="F13" i="1"/>
  <c r="F15" i="1"/>
  <c r="F9" i="1"/>
  <c r="F10" i="1"/>
  <c r="F17" i="1"/>
  <c r="F38" i="1"/>
  <c r="F44" i="1"/>
  <c r="D23" i="1"/>
  <c r="D9" i="1"/>
  <c r="D10" i="1"/>
  <c r="D13" i="1"/>
  <c r="D17" i="1"/>
  <c r="D43" i="1"/>
  <c r="D12" i="1"/>
  <c r="D15" i="1"/>
  <c r="D38" i="1"/>
  <c r="D50" i="1"/>
  <c r="C9" i="1"/>
  <c r="C10" i="1"/>
  <c r="C17" i="1"/>
  <c r="E9" i="1"/>
  <c r="E10" i="1"/>
  <c r="E13" i="1"/>
  <c r="E17" i="1"/>
  <c r="G9" i="1"/>
  <c r="G13" i="1"/>
  <c r="G17" i="1"/>
  <c r="H17" i="1"/>
  <c r="H36" i="1"/>
  <c r="D36" i="1"/>
  <c r="E36" i="1"/>
  <c r="F36" i="1"/>
  <c r="G36" i="1"/>
  <c r="C36" i="1"/>
  <c r="C11" i="1"/>
  <c r="C14" i="1"/>
  <c r="C58" i="1"/>
  <c r="D14" i="1"/>
  <c r="D58" i="1"/>
  <c r="E14" i="1"/>
  <c r="E58" i="1"/>
  <c r="F14" i="1"/>
  <c r="F58" i="1"/>
  <c r="G14" i="1"/>
  <c r="G58" i="1"/>
  <c r="H58" i="1"/>
  <c r="C15" i="1"/>
  <c r="C59" i="1"/>
  <c r="D59" i="1"/>
  <c r="E12" i="1"/>
  <c r="E15" i="1"/>
  <c r="E59" i="1"/>
  <c r="F59" i="1"/>
  <c r="G15" i="1"/>
  <c r="G59" i="1"/>
  <c r="H67" i="1"/>
  <c r="H68" i="1"/>
  <c r="J63" i="1"/>
  <c r="J67" i="1"/>
  <c r="J68" i="1"/>
  <c r="I68" i="1"/>
  <c r="I67" i="1"/>
  <c r="I63" i="1"/>
  <c r="B63" i="1"/>
  <c r="D57" i="1"/>
  <c r="E57" i="1"/>
  <c r="F57" i="1"/>
  <c r="G57" i="1"/>
  <c r="H57" i="1"/>
  <c r="F68" i="1"/>
  <c r="D64" i="1"/>
  <c r="F64" i="1"/>
  <c r="D63" i="1"/>
  <c r="D22" i="1"/>
  <c r="D37" i="1"/>
  <c r="D41" i="1"/>
  <c r="D42" i="1"/>
  <c r="G25" i="1"/>
  <c r="G24" i="1"/>
  <c r="E37" i="1"/>
  <c r="E41" i="1"/>
  <c r="D18" i="1"/>
  <c r="G37" i="1"/>
  <c r="G41" i="1"/>
  <c r="G44" i="1"/>
  <c r="G38" i="1"/>
  <c r="G51" i="1"/>
  <c r="D67" i="1"/>
  <c r="D68" i="1"/>
  <c r="B68" i="1"/>
  <c r="F67" i="1"/>
  <c r="B67" i="1"/>
  <c r="B64" i="1"/>
  <c r="F63" i="1"/>
  <c r="H14" i="1"/>
  <c r="J59" i="1"/>
  <c r="J58" i="1"/>
  <c r="H55" i="1"/>
  <c r="G45" i="1"/>
  <c r="G52" i="1"/>
  <c r="G53" i="1"/>
  <c r="F51" i="1"/>
  <c r="F53" i="1"/>
  <c r="E38" i="1"/>
  <c r="E43" i="1"/>
  <c r="E50" i="1"/>
  <c r="E53" i="1"/>
  <c r="D49" i="1"/>
  <c r="D53" i="1"/>
  <c r="C53" i="1"/>
  <c r="G46" i="1"/>
  <c r="F37" i="1"/>
  <c r="F41" i="1"/>
  <c r="F46" i="1"/>
  <c r="E46" i="1"/>
  <c r="D46" i="1"/>
  <c r="C37" i="1"/>
  <c r="C41" i="1"/>
  <c r="C46" i="1"/>
  <c r="H15" i="1"/>
  <c r="H38" i="1"/>
  <c r="C38" i="1"/>
  <c r="H37" i="1"/>
  <c r="G34" i="1"/>
  <c r="F34" i="1"/>
  <c r="E34" i="1"/>
  <c r="D34" i="1"/>
  <c r="C34" i="1"/>
  <c r="G33" i="1"/>
  <c r="F33" i="1"/>
  <c r="E33" i="1"/>
  <c r="D33" i="1"/>
  <c r="C33" i="1"/>
  <c r="G18" i="1"/>
  <c r="F18" i="1"/>
  <c r="E18" i="1"/>
  <c r="C18" i="1"/>
</calcChain>
</file>

<file path=xl/sharedStrings.xml><?xml version="1.0" encoding="utf-8"?>
<sst xmlns="http://schemas.openxmlformats.org/spreadsheetml/2006/main" count="776" uniqueCount="130">
  <si>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</si>
  <si>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</si>
  <si>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</si>
  <si>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</si>
  <si>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</si>
  <si>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</si>
  <si>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</si>
  <si>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</si>
  <si>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</si>
  <si>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stay LC</t>
  </si>
  <si>
    <t>Mixed</t>
  </si>
  <si>
    <t>100% ED</t>
  </si>
  <si>
    <t>to ED</t>
  </si>
  <si>
    <t>to LDO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</si>
  <si>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</si>
  <si>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</si>
  <si>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</si>
  <si>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</si>
  <si>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</si>
  <si>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</si>
  <si>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</si>
  <si>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</si>
  <si>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</si>
  <si>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</si>
  <si>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to:</t>
  </si>
  <si>
    <t>Early</t>
  </si>
  <si>
    <t>Prob of trans given fire</t>
  </si>
  <si>
    <t>Proportion of Mixed in High</t>
  </si>
  <si>
    <t>Proportion of Mixed in Low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</si>
  <si>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</si>
  <si>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</si>
  <si>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</si>
  <si>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</si>
  <si>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</si>
  <si>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</si>
  <si>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LS that transitions to: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</si>
  <si>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</si>
  <si>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</si>
  <si>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</si>
  <si>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</si>
  <si>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</si>
  <si>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</si>
  <si>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</si>
  <si>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</si>
  <si>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</si>
  <si>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</si>
  <si>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High Severity Fire</t>
  </si>
  <si>
    <t>Mixed Severity</t>
  </si>
  <si>
    <t>High from Mixed</t>
  </si>
  <si>
    <t>Low from Mixed</t>
  </si>
  <si>
    <t>Low Severity Fire</t>
  </si>
  <si>
    <t>All Fires</t>
  </si>
  <si>
    <t>33% MC</t>
  </si>
  <si>
    <t>66% MO</t>
  </si>
  <si>
    <t>100% MO</t>
  </si>
  <si>
    <t>100% LO</t>
  </si>
  <si>
    <t>%</t>
  </si>
  <si>
    <t>n/a</t>
  </si>
  <si>
    <t>Aspen</t>
  </si>
  <si>
    <t>Fire Intensity</t>
  </si>
  <si>
    <t>Average</t>
  </si>
  <si>
    <t>Min</t>
  </si>
  <si>
    <t>Max</t>
  </si>
  <si>
    <t>% of Fires</t>
  </si>
  <si>
    <t xml:space="preserve">Productive </t>
  </si>
  <si>
    <t xml:space="preserve"> Without Aspen</t>
  </si>
  <si>
    <t>High Mortality</t>
  </si>
  <si>
    <t>Low Mortality</t>
  </si>
  <si>
    <t xml:space="preserve"> With Aspen</t>
  </si>
  <si>
    <t xml:space="preserve">Unproductive </t>
  </si>
  <si>
    <t>Variant</t>
  </si>
  <si>
    <t>Modifier</t>
  </si>
  <si>
    <t>SMC</t>
  </si>
  <si>
    <t>Productive</t>
  </si>
  <si>
    <t>Unproductive</t>
  </si>
  <si>
    <t>Serpentine</t>
  </si>
  <si>
    <t>Cover Condition</t>
  </si>
  <si>
    <t>Overstory Tree</t>
  </si>
  <si>
    <t>Diameter 1 (DBH)</t>
  </si>
  <si>
    <t>Diameter 2 (DBH)</t>
  </si>
  <si>
    <t>Total Tree</t>
  </si>
  <si>
    <t>CFA (%)</t>
  </si>
  <si>
    <t>Conifer</t>
  </si>
  <si>
    <t>Hardwood</t>
  </si>
  <si>
    <t>null</t>
  </si>
  <si>
    <t>any</t>
  </si>
  <si>
    <t>0-5.9”</t>
  </si>
  <si>
    <t>5-19.9”</t>
  </si>
  <si>
    <t>&lt;50</t>
  </si>
  <si>
    <t>&gt;50</t>
  </si>
  <si>
    <t>20”+</t>
  </si>
  <si>
    <t>ED</t>
  </si>
  <si>
    <t>MDO</t>
  </si>
  <si>
    <t>MDC</t>
  </si>
  <si>
    <t>LDC</t>
  </si>
  <si>
    <t>LDO</t>
  </si>
  <si>
    <t>ED-A</t>
  </si>
  <si>
    <t>MD-A</t>
  </si>
  <si>
    <t>MD-AC</t>
  </si>
  <si>
    <t>to MO</t>
  </si>
  <si>
    <t>Late Closed 1</t>
  </si>
  <si>
    <t>Late Closed 2</t>
  </si>
  <si>
    <t>100% to ED</t>
  </si>
  <si>
    <t>100% stay LC2</t>
  </si>
  <si>
    <t>Probability of transition if mixed to:</t>
  </si>
  <si>
    <t>Existing Vegetation Regional Dominance Type 1</t>
  </si>
  <si>
    <t>Existing Vegetation Regional Dominance Type 2</t>
  </si>
  <si>
    <t>BpS Model</t>
  </si>
  <si>
    <t>Presettlement Fire Regime</t>
  </si>
  <si>
    <t>Other</t>
  </si>
  <si>
    <t>Mixed Conifer - Fir
Mixed Conifer - Pine</t>
  </si>
  <si>
    <t>Any</t>
  </si>
  <si>
    <t>0610280 Mediterranean Californian Mesic Mixed Conifer Forest and Woodland</t>
  </si>
  <si>
    <t>Moist Mixed Conifer</t>
  </si>
  <si>
    <t>0610270 Mediterranean Californian Dry-Mesic Mixed Conifer Forest and Woodland</t>
  </si>
  <si>
    <t>Dry Mixed Conifer</t>
  </si>
  <si>
    <t>Created from intersecting ultramafic soils/geology layer with vegetation layer.</t>
  </si>
  <si>
    <t>SMC-ASP</t>
  </si>
  <si>
    <t>0610610 Inter-Mountain Basins Aspen-Mixed Conifer Forest and Woodland</t>
  </si>
  <si>
    <t>Created by intersecting Aspen TERRA inventory layer with vegetation layer.</t>
  </si>
  <si>
    <t>20% MC</t>
  </si>
  <si>
    <t>83% MO</t>
  </si>
  <si>
    <t>95% LO</t>
  </si>
  <si>
    <t>80% MO</t>
  </si>
  <si>
    <t>17% ED</t>
  </si>
  <si>
    <t>5% ED</t>
  </si>
  <si>
    <t>Fire Return Interval</t>
  </si>
  <si>
    <t>Late Conifer Aspen</t>
  </si>
  <si>
    <t>Mid Aspen</t>
  </si>
  <si>
    <t>Mid Aspen Conifer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</si>
</sst>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Garamond"/>
    </font>
    <font>
      <sz val="12"/>
      <color theme="1"/>
      <name val="Garamond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 applyFont="1"/>
    <xf numFmtId="2" fontId="0" fillId="2" borderId="0" xfId="0" applyNumberFormat="1" applyFill="1"/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 indent="1"/>
    </xf>
    <xf numFmtId="0" fontId="5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2" fontId="0" fillId="0" borderId="0" xfId="0" applyNumberFormat="1" applyFill="1"/>
    <xf numFmtId="0" fontId="6" fillId="0" borderId="1" xfId="0" applyFont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7" fillId="0" borderId="0" xfId="0" applyFont="1"/>
    <xf numFmtId="2" fontId="7" fillId="0" borderId="0" xfId="0" applyNumberFormat="1" applyFont="1"/>
    <xf numFmtId="164" fontId="7" fillId="0" borderId="0" xfId="0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pane ySplit="1" topLeftCell="A4" activePane="bottomLeft" state="frozen"/>
      <selection pane="bottomLeft" sqref="A1:XFD1048576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9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9">
      <c r="A2" t="s">
        <v>7</v>
      </c>
      <c r="C2" s="6">
        <v>66</v>
      </c>
      <c r="D2" s="6">
        <v>200</v>
      </c>
      <c r="E2" s="6">
        <v>130</v>
      </c>
      <c r="F2" s="6">
        <v>285</v>
      </c>
      <c r="G2" s="6">
        <v>260</v>
      </c>
    </row>
    <row r="3" spans="1:9">
      <c r="A3" t="s">
        <v>8</v>
      </c>
      <c r="C3" s="6">
        <v>200</v>
      </c>
      <c r="D3" s="6">
        <v>40</v>
      </c>
      <c r="E3" s="6">
        <v>30</v>
      </c>
      <c r="F3" s="6">
        <v>35</v>
      </c>
      <c r="G3" s="11">
        <v>135</v>
      </c>
      <c r="H3" t="s">
        <v>9</v>
      </c>
    </row>
    <row r="4" spans="1:9">
      <c r="A4" t="s">
        <v>10</v>
      </c>
      <c r="C4" s="6" t="s">
        <v>11</v>
      </c>
      <c r="D4" s="6" t="s">
        <v>52</v>
      </c>
      <c r="E4" s="6" t="s">
        <v>54</v>
      </c>
      <c r="F4" s="6" t="s">
        <v>55</v>
      </c>
      <c r="G4" s="11">
        <v>135</v>
      </c>
      <c r="H4" t="s">
        <v>12</v>
      </c>
    </row>
    <row r="5" spans="1:9">
      <c r="A5" t="s">
        <v>10</v>
      </c>
      <c r="C5" s="6"/>
      <c r="D5" s="6" t="s">
        <v>53</v>
      </c>
      <c r="E5" s="6"/>
      <c r="F5" s="6"/>
      <c r="G5" s="11">
        <v>135</v>
      </c>
      <c r="H5" t="s">
        <v>13</v>
      </c>
    </row>
    <row r="6" spans="1:9">
      <c r="A6" t="s">
        <v>14</v>
      </c>
      <c r="C6" s="6">
        <v>0</v>
      </c>
      <c r="D6" s="6">
        <v>65</v>
      </c>
      <c r="E6" s="6">
        <v>25</v>
      </c>
      <c r="F6" s="6">
        <v>15</v>
      </c>
      <c r="G6" s="6">
        <v>100</v>
      </c>
    </row>
    <row r="7" spans="1:9">
      <c r="C7" s="6"/>
      <c r="D7" s="6"/>
      <c r="E7" s="6"/>
      <c r="F7" s="6"/>
      <c r="G7" s="6"/>
    </row>
    <row r="8" spans="1:9">
      <c r="A8" s="5" t="s">
        <v>15</v>
      </c>
      <c r="C8" s="6"/>
      <c r="D8" s="6"/>
      <c r="E8" s="6"/>
      <c r="F8" s="6"/>
      <c r="G8" s="6"/>
    </row>
    <row r="9" spans="1:9">
      <c r="A9" t="s">
        <v>16</v>
      </c>
      <c r="C9" s="7">
        <f>1/C2</f>
        <v>1.5151515151515152E-2</v>
      </c>
      <c r="D9" s="7">
        <f>1/D2</f>
        <v>5.0000000000000001E-3</v>
      </c>
      <c r="E9" s="7">
        <f>1/E2</f>
        <v>7.6923076923076927E-3</v>
      </c>
      <c r="F9" s="7">
        <f>1/F2</f>
        <v>3.5087719298245615E-3</v>
      </c>
      <c r="G9" s="7">
        <f>1/G2</f>
        <v>3.8461538461538464E-3</v>
      </c>
    </row>
    <row r="10" spans="1:9">
      <c r="A10" t="s">
        <v>10</v>
      </c>
      <c r="C10" s="7">
        <f>1/C3</f>
        <v>5.0000000000000001E-3</v>
      </c>
      <c r="D10" s="7">
        <f>1/D3</f>
        <v>2.5000000000000001E-2</v>
      </c>
      <c r="E10" s="7">
        <f>1/E3</f>
        <v>3.3333333333333333E-2</v>
      </c>
      <c r="F10" s="7">
        <f>1/F3</f>
        <v>2.8571428571428571E-2</v>
      </c>
      <c r="G10" s="7">
        <f>1/G3+1/G4+1/G5</f>
        <v>2.2222222222222223E-2</v>
      </c>
    </row>
    <row r="11" spans="1:9">
      <c r="A11" t="s">
        <v>17</v>
      </c>
      <c r="C11">
        <f>1/200</f>
        <v>5.0000000000000001E-3</v>
      </c>
      <c r="D11" s="7">
        <v>0</v>
      </c>
      <c r="E11" s="7">
        <v>0</v>
      </c>
      <c r="F11" s="7">
        <v>0</v>
      </c>
      <c r="G11" s="7">
        <f>1/135</f>
        <v>7.4074074074074077E-3</v>
      </c>
    </row>
    <row r="12" spans="1:9">
      <c r="A12" t="s">
        <v>18</v>
      </c>
      <c r="C12">
        <v>0</v>
      </c>
      <c r="D12" s="7">
        <f>1/D3</f>
        <v>2.5000000000000001E-2</v>
      </c>
      <c r="E12" s="7">
        <f>1/E3</f>
        <v>3.3333333333333333E-2</v>
      </c>
      <c r="F12" s="7">
        <f>1/F3</f>
        <v>2.8571428571428571E-2</v>
      </c>
      <c r="G12" s="7">
        <f>1/135+1/135</f>
        <v>1.4814814814814815E-2</v>
      </c>
      <c r="I12">
        <f>G12/2/G15</f>
        <v>0.29850746268656714</v>
      </c>
    </row>
    <row r="13" spans="1:9">
      <c r="A13" t="s">
        <v>14</v>
      </c>
      <c r="C13" s="7">
        <v>0</v>
      </c>
      <c r="D13" s="7">
        <f>1/D6</f>
        <v>1.5384615384615385E-2</v>
      </c>
      <c r="E13" s="7">
        <f>1/E6</f>
        <v>0.04</v>
      </c>
      <c r="F13" s="7">
        <f>1/F6</f>
        <v>6.6666666666666666E-2</v>
      </c>
      <c r="G13" s="7">
        <f>1/G6</f>
        <v>0.01</v>
      </c>
      <c r="I13" s="7">
        <f>G12/G15</f>
        <v>0.59701492537313428</v>
      </c>
    </row>
    <row r="14" spans="1:9">
      <c r="A14" t="s">
        <v>19</v>
      </c>
      <c r="C14" s="7">
        <f>C9+C11</f>
        <v>2.0151515151515153E-2</v>
      </c>
      <c r="D14" s="7">
        <f>D9+D11</f>
        <v>5.0000000000000001E-3</v>
      </c>
      <c r="E14" s="7">
        <f>E9+E11</f>
        <v>7.6923076923076927E-3</v>
      </c>
      <c r="F14" s="7">
        <f>F9+F11</f>
        <v>3.5087719298245615E-3</v>
      </c>
      <c r="G14" s="7">
        <f>G9+G11</f>
        <v>1.1253561253561254E-2</v>
      </c>
      <c r="H14" s="7">
        <f>SUM(C14:G14)</f>
        <v>4.7606156027208663E-2</v>
      </c>
    </row>
    <row r="15" spans="1:9">
      <c r="A15" t="s">
        <v>20</v>
      </c>
      <c r="C15" s="7">
        <f>C12</f>
        <v>0</v>
      </c>
      <c r="D15" s="7">
        <f>D12+D13</f>
        <v>4.0384615384615387E-2</v>
      </c>
      <c r="E15" s="7">
        <f>E12+E13</f>
        <v>7.3333333333333334E-2</v>
      </c>
      <c r="F15" s="7">
        <f>F12+F13</f>
        <v>9.5238095238095233E-2</v>
      </c>
      <c r="G15" s="7">
        <f>G12+G13</f>
        <v>2.4814814814814817E-2</v>
      </c>
      <c r="H15" s="7">
        <f>SUM(C15:G15)</f>
        <v>0.23377085877085876</v>
      </c>
    </row>
    <row r="16" spans="1:9">
      <c r="A16" s="5" t="s">
        <v>21</v>
      </c>
      <c r="D16" s="7"/>
      <c r="E16" s="7"/>
      <c r="F16" s="7"/>
      <c r="G16" s="7"/>
      <c r="H16" s="7"/>
    </row>
    <row r="17" spans="1:8">
      <c r="A17" t="s">
        <v>22</v>
      </c>
      <c r="C17" s="7">
        <f>C9+C10+C13</f>
        <v>2.0151515151515153E-2</v>
      </c>
      <c r="D17" s="7">
        <f>D9+D10+D13</f>
        <v>4.5384615384615384E-2</v>
      </c>
      <c r="E17" s="7">
        <f>E9+E10+E13</f>
        <v>8.1025641025641026E-2</v>
      </c>
      <c r="F17" s="7">
        <f>F9+F10+F13</f>
        <v>9.8746867167919805E-2</v>
      </c>
      <c r="G17" s="7">
        <f>G9+G10+G13</f>
        <v>3.6068376068376068E-2</v>
      </c>
      <c r="H17" s="7">
        <f t="shared" ref="H17" si="0">SUM(C17:G17)</f>
        <v>0.28137701479806743</v>
      </c>
    </row>
    <row r="18" spans="1:8">
      <c r="A18" t="s">
        <v>23</v>
      </c>
      <c r="C18" s="7">
        <f>C14+C15</f>
        <v>2.0151515151515153E-2</v>
      </c>
      <c r="D18" s="7">
        <f>D14+D15</f>
        <v>4.5384615384615384E-2</v>
      </c>
      <c r="E18" s="7">
        <f>E14+E15</f>
        <v>8.1025641025641026E-2</v>
      </c>
      <c r="F18" s="7">
        <f>F14+F15</f>
        <v>9.8746867167919791E-2</v>
      </c>
      <c r="G18" s="7">
        <f>G14+G15</f>
        <v>3.6068376068376068E-2</v>
      </c>
    </row>
    <row r="19" spans="1:8">
      <c r="D19" s="7"/>
      <c r="E19" s="7"/>
      <c r="F19" s="7"/>
      <c r="G19" s="7"/>
    </row>
    <row r="20" spans="1:8">
      <c r="A20" s="5" t="s">
        <v>24</v>
      </c>
      <c r="D20" s="7"/>
      <c r="E20" s="7"/>
      <c r="F20" s="7"/>
      <c r="G20" s="7"/>
    </row>
    <row r="21" spans="1:8">
      <c r="A21" t="s">
        <v>25</v>
      </c>
      <c r="C21">
        <v>1</v>
      </c>
      <c r="D21" s="7"/>
      <c r="E21" s="7"/>
      <c r="F21" s="7"/>
      <c r="G21" s="7"/>
    </row>
    <row r="22" spans="1:8">
      <c r="A22" t="s">
        <v>2</v>
      </c>
      <c r="D22" s="7">
        <f>1/D3*(1/3)</f>
        <v>8.3333333333333332E-3</v>
      </c>
      <c r="E22" s="7"/>
      <c r="F22" s="7"/>
      <c r="G22" s="7"/>
    </row>
    <row r="23" spans="1:8">
      <c r="A23" t="s">
        <v>3</v>
      </c>
      <c r="D23" s="7">
        <f>1/D3*(2/3)</f>
        <v>1.6666666666666666E-2</v>
      </c>
      <c r="E23" s="7">
        <v>1</v>
      </c>
      <c r="F23" s="7"/>
      <c r="G23" s="7"/>
    </row>
    <row r="24" spans="1:8">
      <c r="A24" t="s">
        <v>4</v>
      </c>
      <c r="D24" s="7"/>
      <c r="E24" s="7"/>
      <c r="F24" s="7">
        <v>1</v>
      </c>
      <c r="G24" s="7">
        <f>1/G5</f>
        <v>7.4074074074074077E-3</v>
      </c>
    </row>
    <row r="25" spans="1:8">
      <c r="A25" t="s">
        <v>5</v>
      </c>
      <c r="D25" s="7"/>
      <c r="E25" s="7"/>
      <c r="F25" s="7"/>
      <c r="G25" s="7">
        <f>1/G3</f>
        <v>7.4074074074074077E-3</v>
      </c>
    </row>
    <row r="27" spans="1:8">
      <c r="A27" s="5" t="s">
        <v>26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27</v>
      </c>
      <c r="C33">
        <f t="shared" ref="C33:G34" si="1">C11/C14</f>
        <v>0.24812030075187969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0.65822784810126578</v>
      </c>
    </row>
    <row r="34" spans="1:17">
      <c r="A34" t="s">
        <v>28</v>
      </c>
      <c r="C34" t="e">
        <f t="shared" si="1"/>
        <v>#DIV/0!</v>
      </c>
      <c r="D34">
        <f t="shared" si="1"/>
        <v>0.61904761904761907</v>
      </c>
      <c r="E34">
        <f t="shared" si="1"/>
        <v>0.45454545454545453</v>
      </c>
      <c r="F34">
        <f t="shared" si="1"/>
        <v>0.3</v>
      </c>
      <c r="G34">
        <f t="shared" si="1"/>
        <v>0.59701492537313428</v>
      </c>
    </row>
    <row r="35" spans="1:17">
      <c r="K35" s="8"/>
      <c r="L35" s="8"/>
      <c r="M35" s="8"/>
      <c r="N35" s="8"/>
      <c r="O35" s="8"/>
      <c r="P35" s="8"/>
      <c r="Q35" s="8"/>
    </row>
    <row r="36" spans="1:17">
      <c r="A36" s="29" t="s">
        <v>29</v>
      </c>
      <c r="B36" s="30"/>
      <c r="C36" s="30">
        <f>C17/$H$17</f>
        <v>7.1617488606797022E-2</v>
      </c>
      <c r="D36" s="30">
        <f t="shared" ref="D36:H36" si="2">D17/$H$17</f>
        <v>0.16129467937239306</v>
      </c>
      <c r="E36" s="30">
        <f t="shared" si="2"/>
        <v>0.28796112249534583</v>
      </c>
      <c r="F36" s="30">
        <f t="shared" si="2"/>
        <v>0.35094148411086928</v>
      </c>
      <c r="G36" s="30">
        <f t="shared" si="2"/>
        <v>0.12818522541459487</v>
      </c>
      <c r="H36">
        <f t="shared" si="2"/>
        <v>1</v>
      </c>
      <c r="I36" s="8">
        <f>SUM(C36:G36)</f>
        <v>1</v>
      </c>
    </row>
    <row r="37" spans="1:17">
      <c r="A37" t="s">
        <v>30</v>
      </c>
      <c r="C37">
        <f>C14/C17</f>
        <v>1</v>
      </c>
      <c r="D37">
        <f>D14/D17</f>
        <v>0.11016949152542373</v>
      </c>
      <c r="E37">
        <f>E14/E17</f>
        <v>9.49367088607595E-2</v>
      </c>
      <c r="F37">
        <f>F14/F17</f>
        <v>3.5532994923857864E-2</v>
      </c>
      <c r="G37">
        <f t="shared" ref="G37" si="3">G14/G17</f>
        <v>0.31200631911532389</v>
      </c>
      <c r="H37">
        <f>H14/$H$14</f>
        <v>1</v>
      </c>
      <c r="I37" s="8"/>
    </row>
    <row r="38" spans="1:17">
      <c r="A38" t="s">
        <v>31</v>
      </c>
      <c r="C38">
        <f>C15/C17</f>
        <v>0</v>
      </c>
      <c r="D38">
        <f>D15/D17</f>
        <v>0.88983050847457634</v>
      </c>
      <c r="E38">
        <f t="shared" ref="E38:G38" si="4">E15/E17</f>
        <v>0.90506329113924056</v>
      </c>
      <c r="F38">
        <f>F15/F17</f>
        <v>0.96446700507614203</v>
      </c>
      <c r="G38">
        <f t="shared" si="4"/>
        <v>0.68799368088467627</v>
      </c>
      <c r="H38">
        <f t="shared" ref="H38" si="5">H15/$H$15</f>
        <v>1</v>
      </c>
      <c r="I38" s="8"/>
    </row>
    <row r="39" spans="1:17">
      <c r="C39" s="7"/>
      <c r="D39" s="7"/>
      <c r="E39" s="7"/>
      <c r="F39" s="7"/>
      <c r="G39" s="7"/>
      <c r="H39" s="7"/>
      <c r="I39" s="8"/>
    </row>
    <row r="40" spans="1:17">
      <c r="A40" s="5" t="s">
        <v>32</v>
      </c>
      <c r="I40" s="8"/>
    </row>
    <row r="41" spans="1:17">
      <c r="A41" t="s">
        <v>33</v>
      </c>
      <c r="C41">
        <f>C37</f>
        <v>1</v>
      </c>
      <c r="D41">
        <f>D37</f>
        <v>0.11016949152542373</v>
      </c>
      <c r="E41">
        <f>E37</f>
        <v>9.49367088607595E-2</v>
      </c>
      <c r="F41">
        <f>F37</f>
        <v>3.5532994923857864E-2</v>
      </c>
      <c r="G41">
        <f>G37</f>
        <v>0.31200631911532389</v>
      </c>
      <c r="I41" s="8"/>
    </row>
    <row r="42" spans="1:17">
      <c r="A42" t="s">
        <v>2</v>
      </c>
      <c r="C42">
        <v>0</v>
      </c>
      <c r="D42">
        <f>(D13+D22)/D17</f>
        <v>0.52259887005649719</v>
      </c>
      <c r="E42">
        <v>0</v>
      </c>
      <c r="F42">
        <v>0</v>
      </c>
      <c r="G42">
        <v>0</v>
      </c>
      <c r="I42" s="8"/>
    </row>
    <row r="43" spans="1:17">
      <c r="A43" t="s">
        <v>3</v>
      </c>
      <c r="C43">
        <v>0</v>
      </c>
      <c r="D43">
        <f>D23/D17</f>
        <v>0.3672316384180791</v>
      </c>
      <c r="E43" s="7">
        <f>E38</f>
        <v>0.90506329113924056</v>
      </c>
      <c r="F43">
        <v>0</v>
      </c>
      <c r="G43">
        <v>0</v>
      </c>
    </row>
    <row r="44" spans="1:17">
      <c r="A44" t="s">
        <v>4</v>
      </c>
      <c r="C44">
        <v>0</v>
      </c>
      <c r="D44">
        <v>0</v>
      </c>
      <c r="E44">
        <v>0</v>
      </c>
      <c r="F44">
        <f>F38</f>
        <v>0.96446700507614203</v>
      </c>
      <c r="G44">
        <f>(1/G5)/G17</f>
        <v>0.20537124802527648</v>
      </c>
      <c r="Q44" s="6"/>
    </row>
    <row r="45" spans="1:17">
      <c r="A45" t="s">
        <v>5</v>
      </c>
      <c r="C45">
        <v>0</v>
      </c>
      <c r="D45">
        <v>0</v>
      </c>
      <c r="E45">
        <v>0</v>
      </c>
      <c r="F45">
        <v>0</v>
      </c>
      <c r="G45">
        <f>(G13+1/G3)/G17</f>
        <v>0.48262243285939965</v>
      </c>
      <c r="Q45" s="6"/>
    </row>
    <row r="46" spans="1:17">
      <c r="A46" t="s">
        <v>34</v>
      </c>
      <c r="C46">
        <f>SUM(C41:C45)</f>
        <v>1</v>
      </c>
      <c r="D46">
        <f>SUM(D41:D45)</f>
        <v>1</v>
      </c>
      <c r="E46">
        <f t="shared" ref="E46:F46" si="6">SUM(E41:E45)</f>
        <v>1</v>
      </c>
      <c r="F46" s="9">
        <f t="shared" si="6"/>
        <v>0.99999999999999989</v>
      </c>
      <c r="G46">
        <f>SUM(G41:G45)</f>
        <v>1</v>
      </c>
    </row>
    <row r="48" spans="1:17">
      <c r="A48" s="5" t="s">
        <v>35</v>
      </c>
    </row>
    <row r="49" spans="1:10">
      <c r="A49" t="s">
        <v>2</v>
      </c>
      <c r="C49">
        <v>0</v>
      </c>
      <c r="D49">
        <f>D42/D38</f>
        <v>0.58730158730158732</v>
      </c>
      <c r="E49">
        <v>0</v>
      </c>
      <c r="F49">
        <v>0</v>
      </c>
      <c r="G49">
        <v>0</v>
      </c>
    </row>
    <row r="50" spans="1:10">
      <c r="A50" t="s">
        <v>3</v>
      </c>
      <c r="C50">
        <v>0</v>
      </c>
      <c r="D50">
        <f>D43/D38</f>
        <v>0.41269841269841268</v>
      </c>
      <c r="E50" s="7">
        <f>E43/E38</f>
        <v>1</v>
      </c>
      <c r="F50">
        <v>0</v>
      </c>
      <c r="G50">
        <v>0</v>
      </c>
    </row>
    <row r="51" spans="1:10">
      <c r="A51" t="s">
        <v>4</v>
      </c>
      <c r="C51">
        <v>0</v>
      </c>
      <c r="D51">
        <v>0</v>
      </c>
      <c r="E51">
        <v>0</v>
      </c>
      <c r="F51">
        <f>F44/F38</f>
        <v>1</v>
      </c>
      <c r="G51">
        <f>G44/G38</f>
        <v>0.29850746268656714</v>
      </c>
    </row>
    <row r="52" spans="1:10">
      <c r="A52" t="s">
        <v>5</v>
      </c>
      <c r="C52">
        <v>0</v>
      </c>
      <c r="D52">
        <v>0</v>
      </c>
      <c r="E52">
        <v>0</v>
      </c>
      <c r="F52">
        <v>0</v>
      </c>
      <c r="G52">
        <f>G45/G38</f>
        <v>0.70149253731343264</v>
      </c>
    </row>
    <row r="53" spans="1:10">
      <c r="A53" t="s">
        <v>34</v>
      </c>
      <c r="C53">
        <f>SUM(C49:C52)</f>
        <v>0</v>
      </c>
      <c r="D53">
        <f t="shared" ref="D53:G53" si="7">SUM(D49:D52)</f>
        <v>1</v>
      </c>
      <c r="E53">
        <f t="shared" si="7"/>
        <v>1</v>
      </c>
      <c r="F53">
        <f t="shared" si="7"/>
        <v>1</v>
      </c>
      <c r="G53">
        <f t="shared" si="7"/>
        <v>0.99999999999999978</v>
      </c>
    </row>
    <row r="55" spans="1:10">
      <c r="A55" s="5" t="s">
        <v>36</v>
      </c>
      <c r="C55">
        <v>0.2</v>
      </c>
      <c r="D55">
        <v>0.15</v>
      </c>
      <c r="E55">
        <v>0.2</v>
      </c>
      <c r="F55">
        <v>0.25</v>
      </c>
      <c r="G55">
        <v>0.2</v>
      </c>
      <c r="H55">
        <f>SUM(C55:G55)</f>
        <v>1</v>
      </c>
    </row>
    <row r="57" spans="1:10">
      <c r="A57" s="5" t="s">
        <v>37</v>
      </c>
      <c r="C57">
        <f>C17*C55</f>
        <v>4.0303030303030308E-3</v>
      </c>
      <c r="D57">
        <f>D17*D55</f>
        <v>6.8076923076923071E-3</v>
      </c>
      <c r="E57">
        <f>E17*E55</f>
        <v>1.6205128205128205E-2</v>
      </c>
      <c r="F57">
        <f>F17*F55</f>
        <v>2.4686716791979951E-2</v>
      </c>
      <c r="G57">
        <f>G17*G55</f>
        <v>7.2136752136752139E-3</v>
      </c>
      <c r="H57">
        <f>SUM(C57:G57)</f>
        <v>5.8943515548778705E-2</v>
      </c>
    </row>
    <row r="58" spans="1:10">
      <c r="A58" t="s">
        <v>38</v>
      </c>
      <c r="C58">
        <f>C14*C55</f>
        <v>4.0303030303030308E-3</v>
      </c>
      <c r="D58">
        <f>D14*D55</f>
        <v>7.5000000000000002E-4</v>
      </c>
      <c r="E58">
        <f>E14*E55</f>
        <v>1.5384615384615387E-3</v>
      </c>
      <c r="F58">
        <f>F14*F55</f>
        <v>8.7719298245614037E-4</v>
      </c>
      <c r="G58">
        <f>G14*G55</f>
        <v>2.2507122507122511E-3</v>
      </c>
      <c r="H58">
        <f>SUM(C58:G58)</f>
        <v>9.4466698019329606E-3</v>
      </c>
      <c r="J58">
        <f>0.2*0.02+0.1*1/75+0.25*1/315+0.4*0.001+0.05*1/60</f>
        <v>7.3603174603174611E-3</v>
      </c>
    </row>
    <row r="59" spans="1:10">
      <c r="A59" s="10" t="s">
        <v>39</v>
      </c>
      <c r="C59">
        <f>C15*C55</f>
        <v>0</v>
      </c>
      <c r="D59">
        <f>D15*D55</f>
        <v>6.0576923076923082E-3</v>
      </c>
      <c r="E59">
        <f>E15*E55</f>
        <v>1.4666666666666668E-2</v>
      </c>
      <c r="F59">
        <f>F15*F55</f>
        <v>2.3809523809523808E-2</v>
      </c>
      <c r="G59">
        <f>G15*G55</f>
        <v>4.9629629629629642E-3</v>
      </c>
      <c r="H59">
        <f>SUM(C59:G59)</f>
        <v>4.949684574684575E-2</v>
      </c>
      <c r="J59">
        <f>H14/H17</f>
        <v>0.16918992498862645</v>
      </c>
    </row>
    <row r="62" spans="1:10">
      <c r="A62" s="5" t="s">
        <v>40</v>
      </c>
      <c r="B62" t="s">
        <v>41</v>
      </c>
      <c r="C62" t="s">
        <v>42</v>
      </c>
      <c r="D62" t="s">
        <v>43</v>
      </c>
      <c r="F62" t="s">
        <v>44</v>
      </c>
      <c r="H62" t="s">
        <v>45</v>
      </c>
      <c r="I62" t="s">
        <v>41</v>
      </c>
      <c r="J62" t="s">
        <v>56</v>
      </c>
    </row>
    <row r="63" spans="1:10">
      <c r="A63" t="s">
        <v>46</v>
      </c>
      <c r="B63" s="7">
        <f>1/C63</f>
        <v>149.92503748125938</v>
      </c>
      <c r="C63">
        <v>6.6699999999999997E-3</v>
      </c>
      <c r="D63">
        <f>C63/C68</f>
        <v>0.11608075182735816</v>
      </c>
      <c r="F63">
        <f>F68*D63</f>
        <v>6.8422076002498076E-3</v>
      </c>
      <c r="H63">
        <f>H58</f>
        <v>9.4466698019329606E-3</v>
      </c>
      <c r="I63">
        <f>1/H63</f>
        <v>105.85741017383521</v>
      </c>
      <c r="J63">
        <f>H63/H68</f>
        <v>0.1602664807821883</v>
      </c>
    </row>
    <row r="64" spans="1:10">
      <c r="A64" t="s">
        <v>47</v>
      </c>
      <c r="B64" s="7">
        <f t="shared" ref="B64:B68" si="8">1/C64</f>
        <v>45.004500450045008</v>
      </c>
      <c r="C64">
        <v>2.222E-2</v>
      </c>
      <c r="D64">
        <f>C64/C68</f>
        <v>0.38670379394361298</v>
      </c>
      <c r="F64">
        <f>F68*D64</f>
        <v>2.2793681091087068E-2</v>
      </c>
    </row>
    <row r="65" spans="1:10">
      <c r="A65" t="s">
        <v>48</v>
      </c>
      <c r="B65" s="7"/>
    </row>
    <row r="66" spans="1:10">
      <c r="A66" t="s">
        <v>49</v>
      </c>
      <c r="B66" s="7"/>
    </row>
    <row r="67" spans="1:10">
      <c r="A67" t="s">
        <v>50</v>
      </c>
      <c r="B67" s="7">
        <f t="shared" si="8"/>
        <v>35.001750087504377</v>
      </c>
      <c r="C67">
        <v>2.8570000000000002E-2</v>
      </c>
      <c r="D67">
        <f>C67/C68</f>
        <v>0.49721545422902896</v>
      </c>
      <c r="F67">
        <f>F68*D67</f>
        <v>2.9307626857441836E-2</v>
      </c>
      <c r="H67">
        <f>H59</f>
        <v>4.949684574684575E-2</v>
      </c>
      <c r="I67">
        <f>1/H67</f>
        <v>20.203307602964301</v>
      </c>
      <c r="J67">
        <f>H67/H68</f>
        <v>0.8397335192178117</v>
      </c>
    </row>
    <row r="68" spans="1:10">
      <c r="A68" t="s">
        <v>51</v>
      </c>
      <c r="B68" s="7">
        <f t="shared" si="8"/>
        <v>17.40341106856944</v>
      </c>
      <c r="C68">
        <v>5.7459999999999997E-2</v>
      </c>
      <c r="D68">
        <f>D63+D64+D67</f>
        <v>1.0000000000000002</v>
      </c>
      <c r="F68">
        <f>H57</f>
        <v>5.8943515548778705E-2</v>
      </c>
      <c r="H68">
        <f>H63+H67</f>
        <v>5.8943515548778712E-2</v>
      </c>
      <c r="I68">
        <f>1/H68</f>
        <v>16.965394593277185</v>
      </c>
      <c r="J68">
        <f>J63+J67</f>
        <v>1</v>
      </c>
    </row>
    <row r="69" spans="1:10">
      <c r="B69" s="8"/>
      <c r="C69" s="8"/>
      <c r="D69" s="8"/>
      <c r="E69" s="8"/>
      <c r="F69" s="8"/>
      <c r="G69" s="8"/>
      <c r="H69" s="8"/>
    </row>
    <row r="72" spans="1:10">
      <c r="B72" s="8"/>
      <c r="C72" s="8"/>
      <c r="D72" s="8"/>
      <c r="E72" s="8"/>
      <c r="F72" s="8"/>
      <c r="G72" s="8"/>
      <c r="H72" s="8"/>
    </row>
    <row r="73" spans="1:10">
      <c r="B73" s="8"/>
      <c r="C73" s="8"/>
      <c r="D73" s="8"/>
      <c r="E73" s="8"/>
      <c r="F73" s="8"/>
      <c r="G73" s="8"/>
      <c r="H73" s="8"/>
    </row>
    <row r="74" spans="1:10">
      <c r="B74" s="8"/>
      <c r="C74" s="8"/>
      <c r="D74" s="8"/>
      <c r="E74" s="8"/>
      <c r="F74" s="8"/>
      <c r="G74" s="8"/>
      <c r="H74" s="8"/>
    </row>
    <row r="75" spans="1:10">
      <c r="B75" s="8"/>
      <c r="C75" s="8"/>
      <c r="D75" s="8"/>
      <c r="E75" s="8"/>
      <c r="F75" s="8"/>
      <c r="G75" s="8"/>
      <c r="H75" s="8"/>
    </row>
    <row r="76" spans="1:10">
      <c r="B76" s="8"/>
      <c r="C76" s="8"/>
      <c r="D76" s="8"/>
      <c r="E76" s="8"/>
      <c r="F76" s="8"/>
      <c r="G76" s="8"/>
      <c r="H76" s="8"/>
    </row>
    <row r="77" spans="1:10">
      <c r="B77" s="8"/>
      <c r="C77" s="8"/>
      <c r="D77" s="8"/>
      <c r="E77" s="8"/>
      <c r="F77" s="8"/>
      <c r="G77" s="8"/>
      <c r="H77" s="8"/>
    </row>
    <row r="78" spans="1:10">
      <c r="B78" s="8"/>
      <c r="C78" s="8"/>
      <c r="D78" s="8"/>
      <c r="E78" s="8"/>
      <c r="F78" s="8"/>
      <c r="G78" s="8"/>
      <c r="H7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4" workbookViewId="0">
      <selection activeCell="A34" sqref="A34"/>
    </sheetView>
  </sheetViews>
  <sheetFormatPr baseColWidth="10" defaultRowHeight="15" x14ac:dyDescent="0"/>
  <sheetData>
    <row r="1" spans="1:16" ht="29" thickBot="1">
      <c r="A1" s="17" t="s">
        <v>70</v>
      </c>
      <c r="B1" s="17" t="s">
        <v>71</v>
      </c>
      <c r="C1" s="17" t="s">
        <v>59</v>
      </c>
      <c r="D1" s="17" t="s">
        <v>60</v>
      </c>
      <c r="E1" s="17" t="s">
        <v>61</v>
      </c>
      <c r="F1" s="17" t="s">
        <v>62</v>
      </c>
      <c r="G1" s="17" t="s">
        <v>63</v>
      </c>
      <c r="J1" s="12" t="s">
        <v>71</v>
      </c>
      <c r="K1" s="13" t="s">
        <v>58</v>
      </c>
      <c r="L1" s="14" t="s">
        <v>59</v>
      </c>
      <c r="M1" s="13" t="s">
        <v>60</v>
      </c>
      <c r="N1" s="13" t="s">
        <v>61</v>
      </c>
      <c r="O1" s="13" t="s">
        <v>62</v>
      </c>
      <c r="P1" s="13" t="s">
        <v>63</v>
      </c>
    </row>
    <row r="2" spans="1:16" ht="28">
      <c r="A2" s="37" t="s">
        <v>72</v>
      </c>
      <c r="B2" s="37" t="s">
        <v>73</v>
      </c>
      <c r="C2" s="15" t="s">
        <v>66</v>
      </c>
      <c r="D2" s="15">
        <v>106</v>
      </c>
      <c r="E2" s="15"/>
      <c r="F2" s="15"/>
      <c r="G2" s="15">
        <v>16</v>
      </c>
      <c r="J2" s="31" t="s">
        <v>64</v>
      </c>
      <c r="K2" s="33" t="s">
        <v>65</v>
      </c>
      <c r="L2" s="15" t="s">
        <v>66</v>
      </c>
      <c r="M2" s="15">
        <v>106</v>
      </c>
      <c r="N2" s="15"/>
      <c r="O2" s="15"/>
      <c r="P2" s="15">
        <v>16</v>
      </c>
    </row>
    <row r="3" spans="1:16" ht="28">
      <c r="A3" s="37"/>
      <c r="B3" s="37"/>
      <c r="C3" s="15" t="s">
        <v>67</v>
      </c>
      <c r="D3" s="15">
        <v>20</v>
      </c>
      <c r="E3" s="15"/>
      <c r="F3" s="15"/>
      <c r="G3" s="15">
        <v>84</v>
      </c>
      <c r="J3" s="32"/>
      <c r="K3" s="34"/>
      <c r="L3" s="15" t="s">
        <v>67</v>
      </c>
      <c r="M3" s="15">
        <v>20</v>
      </c>
      <c r="N3" s="15"/>
      <c r="O3" s="15"/>
      <c r="P3" s="15">
        <v>84</v>
      </c>
    </row>
    <row r="4" spans="1:16" ht="16" thickBot="1">
      <c r="A4" s="37"/>
      <c r="B4" s="37"/>
      <c r="C4" s="16" t="s">
        <v>51</v>
      </c>
      <c r="D4" s="16">
        <v>17</v>
      </c>
      <c r="E4" s="16">
        <v>5</v>
      </c>
      <c r="F4" s="16">
        <v>80</v>
      </c>
      <c r="G4" s="16"/>
      <c r="J4" s="32"/>
      <c r="K4" s="34"/>
      <c r="L4" s="16" t="s">
        <v>51</v>
      </c>
      <c r="M4" s="16">
        <v>17</v>
      </c>
      <c r="N4" s="16">
        <v>5</v>
      </c>
      <c r="O4" s="16">
        <v>80</v>
      </c>
      <c r="P4" s="16"/>
    </row>
    <row r="5" spans="1:16" ht="28">
      <c r="A5" s="37"/>
      <c r="B5" s="37" t="s">
        <v>74</v>
      </c>
      <c r="C5" s="15" t="s">
        <v>66</v>
      </c>
      <c r="D5" s="17"/>
      <c r="E5" s="17"/>
      <c r="F5" s="17"/>
      <c r="G5" s="17"/>
      <c r="J5" s="32"/>
      <c r="K5" s="34" t="s">
        <v>68</v>
      </c>
      <c r="L5" s="15" t="s">
        <v>66</v>
      </c>
      <c r="M5" s="15">
        <v>97</v>
      </c>
      <c r="N5" s="15"/>
      <c r="O5" s="15"/>
      <c r="P5" s="15">
        <v>37</v>
      </c>
    </row>
    <row r="6" spans="1:16" ht="28">
      <c r="A6" s="37"/>
      <c r="B6" s="37"/>
      <c r="C6" s="15" t="s">
        <v>67</v>
      </c>
      <c r="D6" s="17"/>
      <c r="E6" s="17"/>
      <c r="F6" s="17"/>
      <c r="G6" s="17"/>
      <c r="J6" s="32"/>
      <c r="K6" s="34"/>
      <c r="L6" s="15" t="s">
        <v>67</v>
      </c>
      <c r="M6" s="15">
        <v>58</v>
      </c>
      <c r="N6" s="15"/>
      <c r="O6" s="15"/>
      <c r="P6" s="15">
        <v>63</v>
      </c>
    </row>
    <row r="7" spans="1:16" ht="16" thickBot="1">
      <c r="A7" s="37"/>
      <c r="B7" s="37"/>
      <c r="C7" s="16" t="s">
        <v>51</v>
      </c>
      <c r="D7" s="17"/>
      <c r="E7" s="17"/>
      <c r="F7" s="17"/>
      <c r="G7" s="17"/>
      <c r="J7" s="32"/>
      <c r="K7" s="35"/>
      <c r="L7" s="16" t="s">
        <v>51</v>
      </c>
      <c r="M7" s="16">
        <v>37</v>
      </c>
      <c r="N7" s="16">
        <v>5</v>
      </c>
      <c r="O7" s="16">
        <v>90</v>
      </c>
      <c r="P7" s="16"/>
    </row>
    <row r="8" spans="1:16" ht="28">
      <c r="A8" s="37"/>
      <c r="B8" s="37" t="s">
        <v>75</v>
      </c>
      <c r="C8" s="15" t="s">
        <v>66</v>
      </c>
      <c r="D8" s="17"/>
      <c r="E8" s="17"/>
      <c r="F8" s="17"/>
      <c r="G8" s="17"/>
      <c r="J8" s="32" t="s">
        <v>69</v>
      </c>
      <c r="K8" s="33" t="s">
        <v>65</v>
      </c>
      <c r="L8" s="15" t="s">
        <v>66</v>
      </c>
      <c r="M8" s="15"/>
      <c r="N8" s="15"/>
      <c r="O8" s="15"/>
      <c r="P8" s="15"/>
    </row>
    <row r="9" spans="1:16" ht="28">
      <c r="A9" s="37"/>
      <c r="B9" s="37"/>
      <c r="C9" s="15" t="s">
        <v>67</v>
      </c>
      <c r="D9" s="17"/>
      <c r="E9" s="17"/>
      <c r="F9" s="17"/>
      <c r="G9" s="17"/>
      <c r="J9" s="32"/>
      <c r="K9" s="34"/>
      <c r="L9" s="15" t="s">
        <v>67</v>
      </c>
      <c r="M9" s="15"/>
      <c r="N9" s="15"/>
      <c r="O9" s="15"/>
      <c r="P9" s="15"/>
    </row>
    <row r="10" spans="1:16" ht="16" thickBot="1">
      <c r="A10" s="37"/>
      <c r="B10" s="37"/>
      <c r="C10" s="16" t="s">
        <v>51</v>
      </c>
      <c r="D10" s="17"/>
      <c r="E10" s="17"/>
      <c r="F10" s="17"/>
      <c r="G10" s="17"/>
      <c r="J10" s="36"/>
      <c r="K10" s="35"/>
      <c r="L10" s="16" t="s">
        <v>51</v>
      </c>
      <c r="M10" s="16"/>
      <c r="N10" s="16"/>
      <c r="O10" s="16"/>
      <c r="P10" s="16"/>
    </row>
    <row r="11" spans="1:16" ht="28">
      <c r="A11" s="37" t="s">
        <v>58</v>
      </c>
      <c r="B11" s="37" t="s">
        <v>57</v>
      </c>
      <c r="C11" s="15" t="s">
        <v>66</v>
      </c>
      <c r="D11" s="17"/>
      <c r="E11" s="17"/>
      <c r="F11" s="17"/>
      <c r="G11" s="17"/>
    </row>
    <row r="12" spans="1:16" ht="28">
      <c r="A12" s="37"/>
      <c r="B12" s="37"/>
      <c r="C12" s="15" t="s">
        <v>67</v>
      </c>
      <c r="D12" s="17"/>
      <c r="E12" s="17"/>
      <c r="F12" s="17"/>
      <c r="G12" s="17"/>
    </row>
    <row r="13" spans="1:16" ht="16" thickBot="1">
      <c r="A13" s="37"/>
      <c r="B13" s="37"/>
      <c r="C13" s="16" t="s">
        <v>51</v>
      </c>
      <c r="D13" s="17"/>
      <c r="E13" s="17"/>
      <c r="F13" s="17"/>
      <c r="G13" s="17"/>
    </row>
    <row r="16" spans="1:16" ht="16" thickBot="1"/>
    <row r="17" spans="1:6" ht="28">
      <c r="A17" s="38" t="s">
        <v>76</v>
      </c>
      <c r="B17" s="18" t="s">
        <v>77</v>
      </c>
      <c r="C17" s="18" t="s">
        <v>77</v>
      </c>
      <c r="D17" s="18" t="s">
        <v>80</v>
      </c>
      <c r="E17" s="18" t="s">
        <v>82</v>
      </c>
      <c r="F17" s="18" t="s">
        <v>83</v>
      </c>
    </row>
    <row r="18" spans="1:6" ht="29" thickBot="1">
      <c r="A18" s="39"/>
      <c r="B18" s="16" t="s">
        <v>78</v>
      </c>
      <c r="C18" s="16" t="s">
        <v>79</v>
      </c>
      <c r="D18" s="16" t="s">
        <v>81</v>
      </c>
      <c r="E18" s="16" t="s">
        <v>81</v>
      </c>
      <c r="F18" s="16" t="s">
        <v>81</v>
      </c>
    </row>
    <row r="19" spans="1:6">
      <c r="A19" s="38" t="s">
        <v>91</v>
      </c>
      <c r="B19" s="15" t="s">
        <v>84</v>
      </c>
      <c r="C19" s="38" t="s">
        <v>85</v>
      </c>
      <c r="D19" s="38" t="s">
        <v>85</v>
      </c>
      <c r="E19" s="38" t="s">
        <v>85</v>
      </c>
      <c r="F19" s="38"/>
    </row>
    <row r="20" spans="1:6" ht="16" thickBot="1">
      <c r="A20" s="39"/>
      <c r="B20" s="16" t="s">
        <v>86</v>
      </c>
      <c r="C20" s="39"/>
      <c r="D20" s="39"/>
      <c r="E20" s="39"/>
      <c r="F20" s="39"/>
    </row>
    <row r="21" spans="1:6">
      <c r="A21" s="38" t="s">
        <v>92</v>
      </c>
      <c r="B21" s="38" t="s">
        <v>87</v>
      </c>
      <c r="C21" s="38" t="s">
        <v>85</v>
      </c>
      <c r="D21" s="15" t="s">
        <v>84</v>
      </c>
      <c r="E21" s="15" t="s">
        <v>84</v>
      </c>
      <c r="F21" s="15" t="s">
        <v>84</v>
      </c>
    </row>
    <row r="22" spans="1:6">
      <c r="A22" s="40"/>
      <c r="B22" s="40"/>
      <c r="C22" s="40"/>
      <c r="D22" s="15" t="s">
        <v>88</v>
      </c>
      <c r="E22" s="15" t="s">
        <v>85</v>
      </c>
      <c r="F22" s="15" t="s">
        <v>85</v>
      </c>
    </row>
    <row r="23" spans="1:6" ht="16" thickBot="1">
      <c r="A23" s="39"/>
      <c r="B23" s="39"/>
      <c r="C23" s="39"/>
      <c r="D23" s="16" t="s">
        <v>84</v>
      </c>
      <c r="E23" s="16" t="s">
        <v>88</v>
      </c>
      <c r="F23" s="16" t="s">
        <v>84</v>
      </c>
    </row>
    <row r="24" spans="1:6">
      <c r="A24" s="38" t="s">
        <v>93</v>
      </c>
      <c r="B24" s="38" t="s">
        <v>87</v>
      </c>
      <c r="C24" s="38" t="s">
        <v>85</v>
      </c>
      <c r="D24" s="15" t="s">
        <v>89</v>
      </c>
      <c r="E24" s="15" t="s">
        <v>85</v>
      </c>
      <c r="F24" s="38" t="s">
        <v>85</v>
      </c>
    </row>
    <row r="25" spans="1:6" ht="16" thickBot="1">
      <c r="A25" s="39"/>
      <c r="B25" s="39"/>
      <c r="C25" s="39"/>
      <c r="D25" s="16" t="s">
        <v>84</v>
      </c>
      <c r="E25" s="16" t="s">
        <v>89</v>
      </c>
      <c r="F25" s="39"/>
    </row>
    <row r="26" spans="1:6">
      <c r="A26" s="38" t="s">
        <v>94</v>
      </c>
      <c r="B26" s="38" t="s">
        <v>90</v>
      </c>
      <c r="C26" s="38" t="s">
        <v>85</v>
      </c>
      <c r="D26" s="15" t="s">
        <v>89</v>
      </c>
      <c r="E26" s="15" t="s">
        <v>85</v>
      </c>
      <c r="F26" s="38" t="s">
        <v>85</v>
      </c>
    </row>
    <row r="27" spans="1:6" ht="16" thickBot="1">
      <c r="A27" s="39"/>
      <c r="B27" s="39"/>
      <c r="C27" s="39"/>
      <c r="D27" s="16" t="s">
        <v>84</v>
      </c>
      <c r="E27" s="16" t="s">
        <v>89</v>
      </c>
      <c r="F27" s="39"/>
    </row>
    <row r="28" spans="1:6">
      <c r="A28" s="38" t="s">
        <v>95</v>
      </c>
      <c r="B28" s="38" t="s">
        <v>90</v>
      </c>
      <c r="C28" s="38" t="s">
        <v>85</v>
      </c>
      <c r="D28" s="15" t="s">
        <v>84</v>
      </c>
      <c r="E28" s="15" t="s">
        <v>84</v>
      </c>
      <c r="F28" s="15" t="s">
        <v>84</v>
      </c>
    </row>
    <row r="29" spans="1:6">
      <c r="A29" s="40"/>
      <c r="B29" s="40"/>
      <c r="C29" s="40"/>
      <c r="D29" s="15" t="s">
        <v>88</v>
      </c>
      <c r="E29" s="15" t="s">
        <v>85</v>
      </c>
      <c r="F29" s="15" t="s">
        <v>85</v>
      </c>
    </row>
    <row r="30" spans="1:6" ht="16" thickBot="1">
      <c r="A30" s="39"/>
      <c r="B30" s="39"/>
      <c r="C30" s="39"/>
      <c r="D30" s="16" t="s">
        <v>84</v>
      </c>
      <c r="E30" s="16" t="s">
        <v>88</v>
      </c>
      <c r="F30" s="16" t="s">
        <v>84</v>
      </c>
    </row>
    <row r="31" spans="1:6">
      <c r="A31" t="s">
        <v>96</v>
      </c>
    </row>
    <row r="32" spans="1:6">
      <c r="A32" t="s">
        <v>97</v>
      </c>
    </row>
    <row r="33" spans="1:1">
      <c r="A33" t="s">
        <v>98</v>
      </c>
    </row>
  </sheetData>
  <mergeCells count="31">
    <mergeCell ref="A28:A30"/>
    <mergeCell ref="B28:B30"/>
    <mergeCell ref="C28:C30"/>
    <mergeCell ref="A24:A25"/>
    <mergeCell ref="B24:B25"/>
    <mergeCell ref="C24:C25"/>
    <mergeCell ref="F24:F25"/>
    <mergeCell ref="A26:A27"/>
    <mergeCell ref="B26:B27"/>
    <mergeCell ref="C26:C27"/>
    <mergeCell ref="F26:F27"/>
    <mergeCell ref="C19:C20"/>
    <mergeCell ref="D19:D20"/>
    <mergeCell ref="E19:E20"/>
    <mergeCell ref="F19:F20"/>
    <mergeCell ref="A21:A23"/>
    <mergeCell ref="B21:B23"/>
    <mergeCell ref="C21:C23"/>
    <mergeCell ref="A19:A20"/>
    <mergeCell ref="B8:B10"/>
    <mergeCell ref="A2:A10"/>
    <mergeCell ref="B11:B13"/>
    <mergeCell ref="A11:A13"/>
    <mergeCell ref="A17:A18"/>
    <mergeCell ref="B2:B4"/>
    <mergeCell ref="B5:B7"/>
    <mergeCell ref="J2:J7"/>
    <mergeCell ref="K2:K4"/>
    <mergeCell ref="K5:K7"/>
    <mergeCell ref="J8:J10"/>
    <mergeCell ref="K8:K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1" sqref="G1:G5"/>
    </sheetView>
  </sheetViews>
  <sheetFormatPr baseColWidth="10" defaultRowHeight="15" x14ac:dyDescent="0"/>
  <cols>
    <col min="2" max="2" width="14" bestFit="1" customWidth="1"/>
    <col min="3" max="3" width="24.1640625" bestFit="1" customWidth="1"/>
    <col min="4" max="4" width="24.33203125" customWidth="1"/>
    <col min="5" max="5" width="31.5" customWidth="1"/>
    <col min="6" max="6" width="15.33203125" customWidth="1"/>
    <col min="7" max="7" width="31.33203125" customWidth="1"/>
  </cols>
  <sheetData>
    <row r="1" spans="1:7" ht="30">
      <c r="A1" s="28" t="s">
        <v>70</v>
      </c>
      <c r="B1" s="28" t="s">
        <v>71</v>
      </c>
      <c r="C1" s="28" t="s">
        <v>105</v>
      </c>
      <c r="D1" s="28" t="s">
        <v>106</v>
      </c>
      <c r="E1" s="28" t="s">
        <v>107</v>
      </c>
      <c r="F1" s="28" t="s">
        <v>108</v>
      </c>
      <c r="G1" s="28" t="s">
        <v>109</v>
      </c>
    </row>
    <row r="2" spans="1:7" ht="45">
      <c r="A2" t="s">
        <v>72</v>
      </c>
      <c r="B2" t="s">
        <v>73</v>
      </c>
      <c r="C2" s="28" t="s">
        <v>110</v>
      </c>
      <c r="D2" t="s">
        <v>111</v>
      </c>
      <c r="E2" s="28" t="s">
        <v>112</v>
      </c>
      <c r="F2" t="s">
        <v>113</v>
      </c>
    </row>
    <row r="3" spans="1:7" ht="45">
      <c r="A3" t="s">
        <v>72</v>
      </c>
      <c r="B3" t="s">
        <v>74</v>
      </c>
      <c r="C3" s="28" t="s">
        <v>110</v>
      </c>
      <c r="D3" t="s">
        <v>111</v>
      </c>
      <c r="E3" s="28" t="s">
        <v>114</v>
      </c>
      <c r="F3" t="s">
        <v>115</v>
      </c>
    </row>
    <row r="4" spans="1:7" ht="45">
      <c r="A4" t="s">
        <v>72</v>
      </c>
      <c r="B4" t="s">
        <v>75</v>
      </c>
      <c r="C4" s="28" t="s">
        <v>110</v>
      </c>
      <c r="D4" t="s">
        <v>111</v>
      </c>
      <c r="E4" s="28" t="s">
        <v>57</v>
      </c>
      <c r="F4" t="s">
        <v>57</v>
      </c>
      <c r="G4" s="28" t="s">
        <v>116</v>
      </c>
    </row>
    <row r="5" spans="1:7" ht="45">
      <c r="A5" t="s">
        <v>117</v>
      </c>
      <c r="B5" t="s">
        <v>57</v>
      </c>
      <c r="C5" s="28" t="s">
        <v>110</v>
      </c>
      <c r="D5" t="s">
        <v>111</v>
      </c>
      <c r="E5" s="28" t="s">
        <v>118</v>
      </c>
      <c r="F5" t="s">
        <v>57</v>
      </c>
      <c r="G5" s="28" t="s">
        <v>119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opLeftCell="E1" workbookViewId="0">
      <pane ySplit="1" topLeftCell="A5" activePane="bottomLeft" state="frozen"/>
      <selection pane="bottomLeft" activeCell="F31" sqref="F31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7</v>
      </c>
      <c r="C2" s="6">
        <v>50</v>
      </c>
      <c r="D2" s="6">
        <v>75</v>
      </c>
      <c r="E2" s="6">
        <v>315</v>
      </c>
      <c r="F2" s="6">
        <v>1000</v>
      </c>
      <c r="G2" s="6">
        <v>160</v>
      </c>
      <c r="L2" s="6"/>
      <c r="M2" s="6"/>
      <c r="N2" s="6"/>
      <c r="O2" s="6"/>
      <c r="P2" s="6"/>
    </row>
    <row r="3" spans="1:25">
      <c r="A3" t="s">
        <v>8</v>
      </c>
      <c r="C3" s="6">
        <v>200</v>
      </c>
      <c r="D3" s="6">
        <v>20</v>
      </c>
      <c r="E3" s="6">
        <v>30</v>
      </c>
      <c r="F3" s="6">
        <v>60</v>
      </c>
      <c r="G3" s="6">
        <v>60</v>
      </c>
      <c r="H3" t="s">
        <v>9</v>
      </c>
      <c r="L3" s="7"/>
      <c r="M3" s="7"/>
      <c r="N3" s="7"/>
      <c r="O3" s="7"/>
      <c r="P3" s="7"/>
      <c r="U3" s="7"/>
      <c r="V3" s="7"/>
      <c r="W3" s="7"/>
      <c r="X3" s="7"/>
      <c r="Y3" s="7"/>
    </row>
    <row r="4" spans="1:25">
      <c r="A4" t="s">
        <v>10</v>
      </c>
      <c r="C4" s="6" t="s">
        <v>11</v>
      </c>
      <c r="D4" s="6" t="s">
        <v>120</v>
      </c>
      <c r="E4" s="6" t="s">
        <v>121</v>
      </c>
      <c r="F4" s="6" t="s">
        <v>122</v>
      </c>
      <c r="G4" s="6">
        <v>70</v>
      </c>
      <c r="H4" t="s">
        <v>12</v>
      </c>
      <c r="L4" s="7"/>
      <c r="M4" s="7"/>
      <c r="N4" s="7"/>
      <c r="O4" s="7"/>
      <c r="P4" s="7"/>
      <c r="U4" s="7"/>
      <c r="V4" s="7"/>
      <c r="W4" s="7"/>
      <c r="X4" s="7"/>
      <c r="Y4" s="7"/>
    </row>
    <row r="5" spans="1:25">
      <c r="A5" t="s">
        <v>10</v>
      </c>
      <c r="C5" s="6"/>
      <c r="D5" s="6" t="s">
        <v>123</v>
      </c>
      <c r="E5" s="6" t="s">
        <v>124</v>
      </c>
      <c r="F5" s="6" t="s">
        <v>125</v>
      </c>
      <c r="G5" s="6">
        <v>330</v>
      </c>
      <c r="H5" t="s">
        <v>13</v>
      </c>
      <c r="L5" s="7"/>
      <c r="M5" s="7"/>
      <c r="N5" s="7"/>
      <c r="O5" s="7"/>
      <c r="P5" s="7"/>
      <c r="U5" s="7"/>
      <c r="V5" s="7"/>
      <c r="W5" s="7"/>
      <c r="X5" s="7"/>
      <c r="Y5" s="7"/>
    </row>
    <row r="6" spans="1:25">
      <c r="A6" t="s">
        <v>14</v>
      </c>
      <c r="C6" s="6">
        <v>0</v>
      </c>
      <c r="D6" s="6">
        <v>36</v>
      </c>
      <c r="E6" s="6">
        <v>15</v>
      </c>
      <c r="F6" s="6">
        <v>11</v>
      </c>
      <c r="G6" s="6">
        <v>50</v>
      </c>
      <c r="L6" s="7"/>
      <c r="M6" s="7"/>
      <c r="N6" s="7"/>
      <c r="O6" s="7"/>
      <c r="P6" s="7"/>
      <c r="U6" s="7"/>
      <c r="V6" s="7"/>
      <c r="W6" s="7"/>
      <c r="X6" s="7"/>
      <c r="Y6" s="7"/>
    </row>
    <row r="7" spans="1:25">
      <c r="C7" s="6"/>
      <c r="D7" s="6"/>
      <c r="E7" s="6"/>
      <c r="F7" s="6"/>
      <c r="G7" s="6"/>
      <c r="J7" s="5"/>
      <c r="L7" s="7"/>
      <c r="M7" s="7"/>
      <c r="N7" s="7"/>
      <c r="O7" s="7"/>
      <c r="P7" s="7"/>
      <c r="U7" s="7"/>
      <c r="V7" s="7"/>
      <c r="W7" s="7"/>
      <c r="X7" s="7"/>
      <c r="Y7" s="7"/>
    </row>
    <row r="8" spans="1:25">
      <c r="A8" s="5" t="s">
        <v>15</v>
      </c>
      <c r="C8" s="6"/>
      <c r="D8" s="6"/>
      <c r="E8" s="6"/>
      <c r="F8" s="6"/>
      <c r="G8" s="6"/>
      <c r="L8" s="7"/>
      <c r="M8" s="7"/>
      <c r="N8" s="7"/>
      <c r="O8" s="7"/>
      <c r="P8" s="7"/>
      <c r="U8" s="7"/>
      <c r="V8" s="7"/>
      <c r="W8" s="7"/>
      <c r="X8" s="7"/>
      <c r="Y8" s="7"/>
    </row>
    <row r="9" spans="1:25">
      <c r="A9" t="s">
        <v>16</v>
      </c>
      <c r="C9" s="7">
        <f>1/C2</f>
        <v>0.02</v>
      </c>
      <c r="D9" s="7">
        <f>1/D2</f>
        <v>1.3333333333333334E-2</v>
      </c>
      <c r="E9" s="7">
        <f>1/E2</f>
        <v>3.1746031746031746E-3</v>
      </c>
      <c r="F9" s="7">
        <f>1/F2</f>
        <v>1E-3</v>
      </c>
      <c r="G9" s="7">
        <f>1/G2</f>
        <v>6.2500000000000003E-3</v>
      </c>
      <c r="L9" s="7"/>
      <c r="M9" s="7"/>
      <c r="N9" s="7"/>
      <c r="O9" s="7"/>
      <c r="P9" s="7"/>
      <c r="U9" s="7"/>
      <c r="V9" s="7"/>
      <c r="W9" s="7"/>
      <c r="X9" s="7"/>
      <c r="Y9" s="7"/>
    </row>
    <row r="10" spans="1:25">
      <c r="A10" t="s">
        <v>10</v>
      </c>
      <c r="C10" s="7">
        <f>1/C3</f>
        <v>5.0000000000000001E-3</v>
      </c>
      <c r="D10" s="7">
        <f>1/D3</f>
        <v>0.05</v>
      </c>
      <c r="E10" s="7">
        <f>1/E3</f>
        <v>3.3333333333333333E-2</v>
      </c>
      <c r="F10" s="7">
        <f>1/F3</f>
        <v>1.6666666666666666E-2</v>
      </c>
      <c r="G10" s="7">
        <f>1/G3+1/G4+1/G5</f>
        <v>3.3982683982683982E-2</v>
      </c>
      <c r="L10" s="7"/>
      <c r="M10" s="7"/>
      <c r="N10" s="7"/>
      <c r="O10" s="7"/>
      <c r="P10" s="7"/>
      <c r="U10" s="7"/>
      <c r="V10" s="7"/>
      <c r="W10" s="7"/>
      <c r="X10" s="7"/>
      <c r="Y10" s="7"/>
    </row>
    <row r="11" spans="1:25">
      <c r="A11" t="s">
        <v>17</v>
      </c>
      <c r="C11">
        <f>1/200</f>
        <v>5.0000000000000001E-3</v>
      </c>
      <c r="D11" s="7">
        <v>0</v>
      </c>
      <c r="E11" s="7">
        <f>1/30*0.17</f>
        <v>5.6666666666666671E-3</v>
      </c>
      <c r="F11" s="7">
        <f>1/60*0.05</f>
        <v>8.3333333333333339E-4</v>
      </c>
      <c r="G11" s="7">
        <f>1/70</f>
        <v>1.4285714285714285E-2</v>
      </c>
      <c r="J11" s="5"/>
      <c r="L11" s="7"/>
      <c r="M11" s="7"/>
      <c r="N11" s="7"/>
      <c r="O11" s="7"/>
      <c r="P11" s="7"/>
      <c r="Q11" s="7"/>
      <c r="U11" s="7"/>
      <c r="V11" s="7"/>
      <c r="W11" s="7"/>
      <c r="X11" s="7"/>
      <c r="Y11" s="7"/>
    </row>
    <row r="12" spans="1:25">
      <c r="A12" t="s">
        <v>18</v>
      </c>
      <c r="C12">
        <v>0</v>
      </c>
      <c r="D12" s="7">
        <f>1/20</f>
        <v>0.05</v>
      </c>
      <c r="E12" s="7">
        <f>1/30*0.83</f>
        <v>2.7666666666666666E-2</v>
      </c>
      <c r="F12" s="7">
        <f>1/60*0.95</f>
        <v>1.5833333333333331E-2</v>
      </c>
      <c r="G12" s="7">
        <f>1/60+1/330</f>
        <v>1.9696969696969695E-2</v>
      </c>
      <c r="Q12" s="7"/>
      <c r="S12" s="5"/>
      <c r="U12" s="7"/>
      <c r="V12" s="7"/>
      <c r="W12" s="7"/>
      <c r="X12" s="7"/>
      <c r="Y12" s="7"/>
    </row>
    <row r="13" spans="1:25">
      <c r="A13" t="s">
        <v>14</v>
      </c>
      <c r="C13" s="7">
        <v>0</v>
      </c>
      <c r="D13" s="7">
        <f>1/D6</f>
        <v>2.7777777777777776E-2</v>
      </c>
      <c r="E13" s="7">
        <f>1/E6</f>
        <v>6.6666666666666666E-2</v>
      </c>
      <c r="F13" s="7">
        <f>1/F6</f>
        <v>9.0909090909090912E-2</v>
      </c>
      <c r="G13" s="7">
        <f>1/G6</f>
        <v>0.02</v>
      </c>
      <c r="I13" t="s">
        <v>126</v>
      </c>
      <c r="Q13" s="7"/>
      <c r="U13" s="7"/>
      <c r="V13" s="7"/>
      <c r="W13" s="7"/>
      <c r="X13" s="7"/>
      <c r="Y13" s="7"/>
    </row>
    <row r="14" spans="1:25">
      <c r="A14" t="s">
        <v>19</v>
      </c>
      <c r="C14" s="7">
        <f>C9+C11</f>
        <v>2.5000000000000001E-2</v>
      </c>
      <c r="D14" s="7">
        <f>D9+D11</f>
        <v>1.3333333333333334E-2</v>
      </c>
      <c r="E14" s="7">
        <f>E9+E11</f>
        <v>8.8412698412698408E-3</v>
      </c>
      <c r="F14" s="7">
        <f>F9+F11</f>
        <v>1.8333333333333335E-3</v>
      </c>
      <c r="G14" s="7">
        <f>G9+G11</f>
        <v>2.0535714285714286E-2</v>
      </c>
      <c r="H14" s="7">
        <f>SUM(C14:G14)</f>
        <v>6.9543650793650796E-2</v>
      </c>
      <c r="I14" s="7">
        <f>1/C14</f>
        <v>40</v>
      </c>
      <c r="J14" s="7">
        <f t="shared" ref="J14:M15" si="0">1/D14</f>
        <v>75</v>
      </c>
      <c r="K14" s="7">
        <f t="shared" si="0"/>
        <v>113.10592459605027</v>
      </c>
      <c r="L14" s="7">
        <f t="shared" si="0"/>
        <v>545.45454545454538</v>
      </c>
      <c r="M14" s="7">
        <f t="shared" si="0"/>
        <v>48.695652173913047</v>
      </c>
      <c r="U14" s="7"/>
      <c r="V14" s="7"/>
      <c r="W14" s="7"/>
      <c r="X14" s="7"/>
      <c r="Y14" s="7"/>
    </row>
    <row r="15" spans="1:25">
      <c r="A15" t="s">
        <v>20</v>
      </c>
      <c r="C15" s="7">
        <f>C12</f>
        <v>0</v>
      </c>
      <c r="D15" s="7">
        <f>D12+D13</f>
        <v>7.7777777777777779E-2</v>
      </c>
      <c r="E15" s="7">
        <f>E12+E13</f>
        <v>9.4333333333333325E-2</v>
      </c>
      <c r="F15" s="7">
        <f>F12+F13</f>
        <v>0.10674242424242425</v>
      </c>
      <c r="G15" s="7">
        <f>G12+G13</f>
        <v>3.9696969696969696E-2</v>
      </c>
      <c r="H15" s="7">
        <f>SUM(C15:G15)</f>
        <v>0.31855050505050503</v>
      </c>
      <c r="I15" s="7" t="e">
        <f>1/C15</f>
        <v>#DIV/0!</v>
      </c>
      <c r="J15" s="7">
        <f t="shared" si="0"/>
        <v>12.857142857142858</v>
      </c>
      <c r="K15" s="7">
        <f t="shared" si="0"/>
        <v>10.600706713780919</v>
      </c>
      <c r="L15" s="7">
        <f t="shared" si="0"/>
        <v>9.3683463449254791</v>
      </c>
      <c r="M15" s="7">
        <f t="shared" si="0"/>
        <v>25.190839694656489</v>
      </c>
      <c r="U15" s="7"/>
      <c r="V15" s="7"/>
      <c r="W15" s="7"/>
      <c r="X15" s="7"/>
      <c r="Y15" s="7"/>
    </row>
    <row r="16" spans="1:25">
      <c r="A16" s="5" t="s">
        <v>21</v>
      </c>
      <c r="D16" s="7"/>
      <c r="E16" s="7"/>
      <c r="F16" s="7"/>
      <c r="G16" s="7"/>
      <c r="H16" s="7"/>
      <c r="J16" s="5"/>
      <c r="L16" s="7"/>
      <c r="M16" s="7"/>
      <c r="N16" s="7"/>
      <c r="O16" s="7"/>
      <c r="P16" s="7"/>
      <c r="U16" s="7"/>
      <c r="V16" s="7"/>
      <c r="W16" s="7"/>
      <c r="X16" s="7"/>
      <c r="Y16" s="7"/>
    </row>
    <row r="17" spans="1:25">
      <c r="A17" t="s">
        <v>22</v>
      </c>
      <c r="C17" s="7">
        <f>C9+C10+C13</f>
        <v>2.5000000000000001E-2</v>
      </c>
      <c r="D17" s="7">
        <f>D9+D10+D13</f>
        <v>9.1111111111111115E-2</v>
      </c>
      <c r="E17" s="7">
        <f>E9+E10+E13</f>
        <v>0.10317460317460317</v>
      </c>
      <c r="F17" s="7">
        <f>F9+F10+F13</f>
        <v>0.10857575757575758</v>
      </c>
      <c r="G17" s="7">
        <f>G9+G10+G13</f>
        <v>6.0232683982683985E-2</v>
      </c>
      <c r="H17" s="7">
        <f t="shared" ref="H17" si="1">SUM(C17:G17)</f>
        <v>0.38809415584415585</v>
      </c>
      <c r="I17" s="7">
        <f>1/C17</f>
        <v>40</v>
      </c>
      <c r="J17" s="7">
        <f t="shared" ref="J17:M17" si="2">1/D17</f>
        <v>10.97560975609756</v>
      </c>
      <c r="K17" s="7">
        <f t="shared" si="2"/>
        <v>9.6923076923076934</v>
      </c>
      <c r="L17" s="7">
        <f t="shared" si="2"/>
        <v>9.2101590845660066</v>
      </c>
      <c r="M17" s="7">
        <f t="shared" si="2"/>
        <v>16.602281915371485</v>
      </c>
      <c r="N17" s="7"/>
      <c r="O17" s="7"/>
      <c r="P17" s="7"/>
      <c r="S17" s="5"/>
      <c r="U17" s="7"/>
      <c r="V17" s="7"/>
      <c r="W17" s="7"/>
      <c r="X17" s="7"/>
      <c r="Y17" s="7"/>
    </row>
    <row r="18" spans="1:25">
      <c r="A18" t="s">
        <v>23</v>
      </c>
      <c r="C18" s="7">
        <f>C14+C15</f>
        <v>2.5000000000000001E-2</v>
      </c>
      <c r="D18" s="7">
        <f>D14+D15</f>
        <v>9.1111111111111115E-2</v>
      </c>
      <c r="E18" s="7">
        <f>E14+E15</f>
        <v>0.10317460317460317</v>
      </c>
      <c r="F18" s="7">
        <f>F14+F15</f>
        <v>0.10857575757575759</v>
      </c>
      <c r="G18" s="7">
        <f>G14+G15</f>
        <v>6.0232683982683985E-2</v>
      </c>
      <c r="L18" s="7"/>
      <c r="M18" s="7"/>
      <c r="N18" s="7"/>
      <c r="O18" s="7"/>
      <c r="P18" s="7"/>
      <c r="U18" s="7"/>
      <c r="V18" s="7"/>
      <c r="W18" s="7"/>
      <c r="X18" s="7"/>
      <c r="Y18" s="7"/>
    </row>
    <row r="19" spans="1:25">
      <c r="G19" s="9"/>
      <c r="L19" s="7"/>
      <c r="M19" s="7"/>
      <c r="N19" s="7"/>
      <c r="O19" s="7"/>
      <c r="P19" s="7"/>
      <c r="U19" s="7"/>
      <c r="V19" s="7"/>
      <c r="W19" s="7"/>
      <c r="X19" s="7"/>
      <c r="Y19" s="7"/>
    </row>
    <row r="20" spans="1:25">
      <c r="A20" s="5" t="s">
        <v>104</v>
      </c>
      <c r="G20" s="9"/>
      <c r="J20" t="s">
        <v>2</v>
      </c>
      <c r="L20" s="7"/>
      <c r="M20" s="7"/>
      <c r="N20" s="7"/>
      <c r="O20" s="7"/>
      <c r="P20" s="7"/>
      <c r="U20" s="7"/>
      <c r="V20" s="7"/>
      <c r="W20" s="7"/>
      <c r="X20" s="7"/>
      <c r="Y20" s="7"/>
    </row>
    <row r="21" spans="1:25">
      <c r="A21" t="s">
        <v>25</v>
      </c>
      <c r="C21" s="7">
        <f>C14/C17</f>
        <v>1</v>
      </c>
      <c r="D21" s="8">
        <f>D14/D17</f>
        <v>0.14634146341463414</v>
      </c>
      <c r="E21" s="7">
        <f t="shared" ref="E21:G21" si="3">E14/E17</f>
        <v>8.5692307692307693E-2</v>
      </c>
      <c r="F21" s="7">
        <f>F14/F17</f>
        <v>1.6885291655037681E-2</v>
      </c>
      <c r="G21" s="7">
        <f t="shared" si="3"/>
        <v>0.34093971790495015</v>
      </c>
      <c r="I21" t="s">
        <v>3</v>
      </c>
      <c r="J21" s="5">
        <f>(D10*0.5+D13)/D15</f>
        <v>0.6785714285714286</v>
      </c>
      <c r="L21" s="7"/>
      <c r="M21" s="7"/>
      <c r="N21" s="7"/>
      <c r="O21" s="7"/>
      <c r="P21" s="7"/>
      <c r="U21" s="7"/>
      <c r="V21" s="7"/>
      <c r="W21" s="7"/>
      <c r="X21" s="7"/>
      <c r="Y21" s="7"/>
    </row>
    <row r="22" spans="1:25">
      <c r="A22" t="s">
        <v>2</v>
      </c>
      <c r="C22">
        <v>0</v>
      </c>
      <c r="D22">
        <f>D12*0.5/D17</f>
        <v>0.27439024390243905</v>
      </c>
      <c r="E22">
        <v>0</v>
      </c>
      <c r="F22">
        <v>0</v>
      </c>
      <c r="G22" s="9">
        <v>0</v>
      </c>
      <c r="I22" t="s">
        <v>2</v>
      </c>
      <c r="J22">
        <f>(D10/2)/D15</f>
        <v>0.32142857142857145</v>
      </c>
      <c r="L22" s="7"/>
      <c r="M22" s="7"/>
      <c r="N22" s="7"/>
      <c r="O22" s="7"/>
      <c r="P22" s="7"/>
      <c r="U22" s="7"/>
      <c r="V22" s="7"/>
      <c r="W22" s="7"/>
      <c r="X22" s="7"/>
      <c r="Y22" s="7"/>
    </row>
    <row r="23" spans="1:25">
      <c r="A23" t="s">
        <v>3</v>
      </c>
      <c r="C23">
        <v>0</v>
      </c>
      <c r="D23">
        <f>((D12*0.5)+D13)/D17</f>
        <v>0.57926829268292679</v>
      </c>
      <c r="E23">
        <f>E15/E17</f>
        <v>0.91430769230769227</v>
      </c>
      <c r="F23">
        <v>0</v>
      </c>
      <c r="G23" s="9">
        <v>0</v>
      </c>
      <c r="J23" t="s">
        <v>5</v>
      </c>
      <c r="L23" s="7"/>
      <c r="M23" s="7"/>
      <c r="N23" s="7"/>
      <c r="O23" s="7"/>
      <c r="P23" s="7"/>
      <c r="U23" s="7"/>
      <c r="V23" s="7"/>
      <c r="W23" s="7"/>
      <c r="X23" s="7"/>
      <c r="Y23" s="7"/>
    </row>
    <row r="24" spans="1:25">
      <c r="A24" t="s">
        <v>4</v>
      </c>
      <c r="C24">
        <v>0</v>
      </c>
      <c r="D24">
        <v>0</v>
      </c>
      <c r="F24">
        <f>F15/F17</f>
        <v>0.9831147083449624</v>
      </c>
      <c r="G24" s="9">
        <f>(G13+G12*0.5)/G17</f>
        <v>0.49555296020123973</v>
      </c>
      <c r="I24" t="s">
        <v>4</v>
      </c>
      <c r="J24">
        <f>(G13+G12*0.5)/G15</f>
        <v>0.75190839694656486</v>
      </c>
      <c r="K24" s="7">
        <f>J24/G31</f>
        <v>1.1408795483113705</v>
      </c>
      <c r="L24" s="7"/>
      <c r="M24" s="7"/>
      <c r="N24" s="7"/>
      <c r="O24" s="7"/>
      <c r="R24" s="5"/>
      <c r="T24" s="7"/>
      <c r="U24" s="7"/>
      <c r="V24" s="7"/>
      <c r="W24" s="7"/>
      <c r="X24" s="7"/>
    </row>
    <row r="25" spans="1:25">
      <c r="A25" t="s">
        <v>5</v>
      </c>
      <c r="C25">
        <v>0</v>
      </c>
      <c r="D25">
        <v>0</v>
      </c>
      <c r="G25" s="9">
        <f>G12*0.5/G17</f>
        <v>0.16350732189381006</v>
      </c>
      <c r="I25" t="s">
        <v>5</v>
      </c>
      <c r="J25">
        <f>G12*0.5/G15</f>
        <v>0.24809160305343511</v>
      </c>
      <c r="K25" s="7">
        <f>J25/G31</f>
        <v>0.3764323382753253</v>
      </c>
      <c r="L25" s="7"/>
      <c r="M25" s="7"/>
      <c r="N25" s="7"/>
      <c r="O25" s="7"/>
      <c r="T25" s="7"/>
      <c r="U25" s="7"/>
      <c r="V25" s="7"/>
      <c r="W25" s="7"/>
      <c r="X25" s="7"/>
    </row>
    <row r="26" spans="1:25">
      <c r="C26" s="7">
        <f>SUM(C21:C25)</f>
        <v>1</v>
      </c>
      <c r="D26" s="7">
        <f>SUM(D21:D25)</f>
        <v>1</v>
      </c>
      <c r="E26" s="7">
        <f t="shared" ref="E26:G26" si="4">SUM(E21:E25)</f>
        <v>1</v>
      </c>
      <c r="F26" s="7">
        <f t="shared" si="4"/>
        <v>1</v>
      </c>
      <c r="G26" s="7">
        <f t="shared" si="4"/>
        <v>1</v>
      </c>
      <c r="L26" s="7"/>
      <c r="M26" s="7"/>
      <c r="N26" s="7"/>
      <c r="O26" s="7"/>
      <c r="P26" s="7"/>
      <c r="U26" s="7"/>
      <c r="V26" s="7"/>
      <c r="W26" s="7"/>
      <c r="X26" s="7"/>
      <c r="Y26" s="7"/>
    </row>
    <row r="27" spans="1:25">
      <c r="L27" s="7"/>
      <c r="M27" s="7"/>
      <c r="N27" s="7"/>
      <c r="O27" s="7"/>
      <c r="P27" s="7"/>
      <c r="U27" s="7"/>
      <c r="V27" s="7"/>
      <c r="W27" s="7"/>
      <c r="X27" s="7"/>
      <c r="Y27" s="7"/>
    </row>
    <row r="28" spans="1:25">
      <c r="J28" s="5"/>
      <c r="L28" s="7"/>
      <c r="M28" s="7"/>
      <c r="N28" s="7"/>
      <c r="O28" s="7"/>
      <c r="P28" s="7"/>
      <c r="U28" s="7"/>
      <c r="V28" s="7"/>
      <c r="W28" s="7"/>
      <c r="X28" s="7"/>
      <c r="Y28" s="7"/>
    </row>
    <row r="29" spans="1:25">
      <c r="A29" s="29" t="s">
        <v>29</v>
      </c>
      <c r="B29" s="30"/>
      <c r="C29" s="30">
        <f>C17/$H$17</f>
        <v>6.4417357549797966E-2</v>
      </c>
      <c r="D29" s="30">
        <f>D17/$H$17</f>
        <v>0.23476548084815257</v>
      </c>
      <c r="E29" s="30">
        <f>E17/$H$17</f>
        <v>0.26584941211027729</v>
      </c>
      <c r="F29" s="30">
        <f>F17/$H$17</f>
        <v>0.27976653587991041</v>
      </c>
      <c r="G29" s="30">
        <f>G17/$H$17</f>
        <v>0.15520121361186173</v>
      </c>
      <c r="H29">
        <f>SUM(C29:G29)</f>
        <v>1</v>
      </c>
      <c r="L29" s="7"/>
      <c r="M29" s="7"/>
      <c r="N29" s="7"/>
      <c r="O29" s="7"/>
      <c r="P29" s="7"/>
      <c r="U29" s="7"/>
      <c r="V29" s="7"/>
      <c r="W29" s="7"/>
      <c r="X29" s="7"/>
      <c r="Y29" s="7"/>
    </row>
    <row r="30" spans="1:25">
      <c r="A30" t="s">
        <v>30</v>
      </c>
      <c r="C30">
        <f>C14/C17</f>
        <v>1</v>
      </c>
      <c r="D30">
        <f>D14/D17</f>
        <v>0.14634146341463414</v>
      </c>
      <c r="E30">
        <f>E14/E17</f>
        <v>8.5692307692307693E-2</v>
      </c>
      <c r="F30">
        <f>F14/F17</f>
        <v>1.6885291655037681E-2</v>
      </c>
      <c r="G30">
        <f>G14/G17</f>
        <v>0.34093971790495015</v>
      </c>
      <c r="L30" s="7"/>
      <c r="M30" s="7"/>
      <c r="N30" s="7"/>
      <c r="O30" s="7"/>
      <c r="P30" s="7"/>
      <c r="U30" s="7"/>
      <c r="V30" s="7"/>
      <c r="W30" s="7"/>
      <c r="X30" s="7"/>
      <c r="Y30" s="7"/>
    </row>
    <row r="31" spans="1:25">
      <c r="A31" t="s">
        <v>31</v>
      </c>
      <c r="C31">
        <f>C15/C17</f>
        <v>0</v>
      </c>
      <c r="D31">
        <f>D15/D17</f>
        <v>0.85365853658536583</v>
      </c>
      <c r="E31">
        <f>E15/E17</f>
        <v>0.91430769230769227</v>
      </c>
      <c r="F31">
        <f>F15/F17</f>
        <v>0.9831147083449624</v>
      </c>
      <c r="G31">
        <f>G15/G17</f>
        <v>0.65906028209504985</v>
      </c>
      <c r="L31" s="7"/>
      <c r="M31" s="7"/>
      <c r="N31" s="7"/>
      <c r="O31" s="7"/>
      <c r="P31" s="7"/>
      <c r="Q31" s="6"/>
      <c r="U31" s="7"/>
      <c r="V31" s="7"/>
      <c r="W31" s="7"/>
      <c r="X31" s="7"/>
      <c r="Y31" s="7"/>
    </row>
    <row r="32" spans="1:25">
      <c r="C32" s="7"/>
      <c r="D32" s="7"/>
      <c r="E32" s="7"/>
      <c r="F32" s="7"/>
      <c r="G32" s="7"/>
      <c r="L32" s="7"/>
      <c r="M32" s="7"/>
      <c r="N32" s="7"/>
      <c r="O32" s="7"/>
      <c r="P32" s="7"/>
      <c r="Q32" s="6"/>
      <c r="U32" s="7"/>
      <c r="V32" s="7"/>
      <c r="W32" s="7"/>
      <c r="X32" s="7"/>
      <c r="Y32" s="7"/>
    </row>
    <row r="33" spans="1:25">
      <c r="A33" s="5" t="s">
        <v>32</v>
      </c>
      <c r="U33" s="7"/>
      <c r="V33" s="7"/>
      <c r="W33" s="7"/>
      <c r="X33" s="7"/>
      <c r="Y33" s="7"/>
    </row>
    <row r="34" spans="1:25">
      <c r="A34" t="s">
        <v>33</v>
      </c>
      <c r="C34">
        <f>C14/C17</f>
        <v>1</v>
      </c>
      <c r="D34">
        <f>D9/D17</f>
        <v>0.14634146341463414</v>
      </c>
      <c r="E34">
        <f>E14/E17</f>
        <v>8.5692307692307693E-2</v>
      </c>
      <c r="F34">
        <f>F30</f>
        <v>1.6885291655037681E-2</v>
      </c>
      <c r="G34">
        <f>G30</f>
        <v>0.34093971790495015</v>
      </c>
      <c r="K34" s="8"/>
      <c r="L34" s="8"/>
      <c r="M34" s="8"/>
      <c r="N34" s="8"/>
      <c r="O34" s="8"/>
      <c r="P34" s="8"/>
      <c r="Q34" s="8"/>
      <c r="U34" s="7"/>
      <c r="V34" s="7"/>
      <c r="W34" s="7"/>
      <c r="X34" s="7"/>
      <c r="Y34" s="7"/>
    </row>
    <row r="35" spans="1:25">
      <c r="A35" s="10" t="s">
        <v>2</v>
      </c>
      <c r="D35">
        <v>0</v>
      </c>
      <c r="K35" s="8"/>
      <c r="L35" s="8"/>
      <c r="M35" s="8"/>
      <c r="N35" s="8"/>
      <c r="O35" s="8"/>
      <c r="P35" s="8"/>
      <c r="Q35" s="8"/>
    </row>
    <row r="36" spans="1:25">
      <c r="A36" t="s">
        <v>3</v>
      </c>
      <c r="D36">
        <f>D15/D17</f>
        <v>0.85365853658536583</v>
      </c>
      <c r="E36">
        <f>E31</f>
        <v>0.91430769230769227</v>
      </c>
      <c r="H36">
        <f>H17/$H$17</f>
        <v>1</v>
      </c>
      <c r="I36" s="8"/>
    </row>
    <row r="37" spans="1:25">
      <c r="A37" t="s">
        <v>4</v>
      </c>
      <c r="F37">
        <f>F31</f>
        <v>0.9831147083449624</v>
      </c>
      <c r="G37" s="9"/>
      <c r="H37">
        <f>H14/$H$14</f>
        <v>1</v>
      </c>
      <c r="I37" s="8"/>
    </row>
    <row r="38" spans="1:25">
      <c r="A38" t="s">
        <v>5</v>
      </c>
      <c r="G38">
        <f>G31</f>
        <v>0.65906028209504985</v>
      </c>
      <c r="H38">
        <f>H15/$H$15</f>
        <v>1</v>
      </c>
      <c r="I38" s="8"/>
    </row>
    <row r="39" spans="1:25">
      <c r="A39" t="s">
        <v>34</v>
      </c>
      <c r="C39">
        <f>SUM(C34:C38)</f>
        <v>1</v>
      </c>
      <c r="D39">
        <f>SUM(D34:D38)</f>
        <v>1</v>
      </c>
      <c r="E39">
        <f>SUM(E34:E38)</f>
        <v>1</v>
      </c>
      <c r="F39">
        <f>SUM(F34:F38)</f>
        <v>1</v>
      </c>
      <c r="G39">
        <f>SUM(G34:G38)</f>
        <v>1</v>
      </c>
      <c r="I39" s="8"/>
    </row>
    <row r="40" spans="1:25">
      <c r="I40" s="8"/>
    </row>
    <row r="41" spans="1:25">
      <c r="I41" s="8"/>
    </row>
    <row r="42" spans="1:25">
      <c r="A42" s="5" t="s">
        <v>36</v>
      </c>
      <c r="C42">
        <v>0.2</v>
      </c>
      <c r="D42">
        <v>0.1</v>
      </c>
      <c r="E42">
        <v>0.25</v>
      </c>
      <c r="F42">
        <v>0.4</v>
      </c>
      <c r="G42">
        <v>0.05</v>
      </c>
      <c r="H42">
        <f>SUM(C42:G42)</f>
        <v>1</v>
      </c>
    </row>
    <row r="44" spans="1:25">
      <c r="A44" s="5" t="s">
        <v>37</v>
      </c>
      <c r="C44">
        <f>C17*C42</f>
        <v>5.000000000000001E-3</v>
      </c>
      <c r="D44">
        <f>D17*D42</f>
        <v>9.1111111111111115E-3</v>
      </c>
      <c r="E44">
        <f>E17*E42</f>
        <v>2.5793650793650792E-2</v>
      </c>
      <c r="F44">
        <f>F17*F42</f>
        <v>4.3430303030303034E-2</v>
      </c>
      <c r="G44">
        <f>G17*G42</f>
        <v>3.0116341991341996E-3</v>
      </c>
      <c r="H44">
        <f>SUM(C44:G44)</f>
        <v>8.6346699134199123E-2</v>
      </c>
      <c r="Q44" s="6"/>
    </row>
    <row r="45" spans="1:25">
      <c r="A45" t="s">
        <v>38</v>
      </c>
      <c r="C45">
        <f>C14*C42</f>
        <v>5.000000000000001E-3</v>
      </c>
      <c r="D45">
        <f>D14*D42</f>
        <v>1.3333333333333335E-3</v>
      </c>
      <c r="E45">
        <f>E14*E42</f>
        <v>2.2103174603174602E-3</v>
      </c>
      <c r="F45">
        <f>F14*F42</f>
        <v>7.3333333333333345E-4</v>
      </c>
      <c r="G45">
        <f>G14*G42</f>
        <v>1.0267857142857142E-3</v>
      </c>
      <c r="H45">
        <f>SUM(C45:G45)</f>
        <v>1.0303769841269843E-2</v>
      </c>
      <c r="Q45" s="6"/>
    </row>
    <row r="46" spans="1:25">
      <c r="A46" s="10" t="s">
        <v>39</v>
      </c>
      <c r="C46">
        <f>C15*C42</f>
        <v>0</v>
      </c>
      <c r="D46">
        <f>D15*D42</f>
        <v>7.7777777777777784E-3</v>
      </c>
      <c r="E46">
        <f>E15*E42</f>
        <v>2.3583333333333331E-2</v>
      </c>
      <c r="F46">
        <f>F15*F42</f>
        <v>4.2696969696969705E-2</v>
      </c>
      <c r="G46">
        <f>G15*G42</f>
        <v>1.9848484848484847E-3</v>
      </c>
      <c r="H46">
        <f>SUM(C46:G46)</f>
        <v>7.6042929292929301E-2</v>
      </c>
    </row>
    <row r="49" spans="1:10">
      <c r="A49" s="5" t="s">
        <v>40</v>
      </c>
      <c r="B49" t="s">
        <v>41</v>
      </c>
      <c r="C49" t="s">
        <v>42</v>
      </c>
      <c r="D49" t="s">
        <v>43</v>
      </c>
      <c r="F49" t="s">
        <v>44</v>
      </c>
      <c r="H49" t="s">
        <v>45</v>
      </c>
      <c r="I49" t="s">
        <v>41</v>
      </c>
      <c r="J49" t="s">
        <v>56</v>
      </c>
    </row>
    <row r="50" spans="1:10">
      <c r="A50" t="s">
        <v>46</v>
      </c>
      <c r="B50" s="7">
        <f>1/C50</f>
        <v>333.33333333333331</v>
      </c>
      <c r="C50">
        <v>3.0000000000000001E-3</v>
      </c>
      <c r="D50">
        <f>C50/C55</f>
        <v>2.2656899025753342E-2</v>
      </c>
      <c r="F50">
        <f>F55*D50</f>
        <v>1.9563484434906532E-3</v>
      </c>
      <c r="H50">
        <f>H45</f>
        <v>1.0303769841269843E-2</v>
      </c>
      <c r="I50">
        <f>1/H50</f>
        <v>97.051857272149562</v>
      </c>
      <c r="J50">
        <f>H50/H55*100</f>
        <v>11.933021116714409</v>
      </c>
    </row>
    <row r="51" spans="1:10">
      <c r="A51" t="s">
        <v>47</v>
      </c>
      <c r="B51" s="7">
        <f>1/C51</f>
        <v>34.002040122407344</v>
      </c>
      <c r="C51">
        <v>2.9409999999999999E-2</v>
      </c>
      <c r="D51">
        <f>C51/C55</f>
        <v>0.22211313344913525</v>
      </c>
      <c r="F51">
        <f>F55*D51</f>
        <v>1.9178735907686702E-2</v>
      </c>
    </row>
    <row r="52" spans="1:10">
      <c r="A52" t="s">
        <v>48</v>
      </c>
      <c r="B52" s="7"/>
    </row>
    <row r="53" spans="1:10">
      <c r="A53" t="s">
        <v>49</v>
      </c>
      <c r="B53" s="7"/>
    </row>
    <row r="54" spans="1:10">
      <c r="A54" t="s">
        <v>50</v>
      </c>
      <c r="B54" s="7">
        <f>1/C54</f>
        <v>10</v>
      </c>
      <c r="C54">
        <v>0.1</v>
      </c>
      <c r="D54">
        <f>C54/C55</f>
        <v>0.7552299675251114</v>
      </c>
      <c r="F54">
        <f>F55*D54</f>
        <v>6.5211614783021774E-2</v>
      </c>
      <c r="H54">
        <f>H46</f>
        <v>7.6042929292929301E-2</v>
      </c>
      <c r="I54">
        <f>1/H54</f>
        <v>13.150466575897452</v>
      </c>
      <c r="J54">
        <f>H54/H55*100</f>
        <v>88.066978883285586</v>
      </c>
    </row>
    <row r="55" spans="1:10">
      <c r="A55" t="s">
        <v>51</v>
      </c>
      <c r="B55" s="7">
        <f>1/C55</f>
        <v>7.5522996752511142</v>
      </c>
      <c r="C55">
        <v>0.13241</v>
      </c>
      <c r="D55">
        <f>D50+D51+D54</f>
        <v>1</v>
      </c>
      <c r="F55">
        <f>H44</f>
        <v>8.6346699134199123E-2</v>
      </c>
      <c r="H55">
        <f>H50+H54</f>
        <v>8.6346699134199151E-2</v>
      </c>
      <c r="I55">
        <f>1/H55</f>
        <v>11.581218622449137</v>
      </c>
    </row>
    <row r="56" spans="1:10">
      <c r="B56" s="8"/>
      <c r="C56" s="8"/>
      <c r="D56" s="8"/>
      <c r="E56" s="8"/>
    </row>
    <row r="59" spans="1:10">
      <c r="B59" s="8"/>
      <c r="C59" s="8"/>
      <c r="D59" s="8"/>
      <c r="E59" s="8"/>
    </row>
    <row r="60" spans="1:10">
      <c r="B60" s="8"/>
      <c r="C60" s="8"/>
      <c r="D60" s="8"/>
      <c r="E60" s="8"/>
    </row>
    <row r="61" spans="1:10">
      <c r="B61" s="8"/>
      <c r="C61" s="8"/>
      <c r="D61" s="8"/>
      <c r="E61" s="8"/>
    </row>
    <row r="62" spans="1:10">
      <c r="B62" s="8"/>
      <c r="C62" s="8"/>
      <c r="D62" s="8"/>
      <c r="E62" s="8"/>
      <c r="J62" t="s">
        <v>56</v>
      </c>
    </row>
    <row r="63" spans="1:10">
      <c r="B63" s="8"/>
      <c r="C63" s="8"/>
      <c r="D63" s="8"/>
      <c r="E63" s="8"/>
    </row>
    <row r="64" spans="1:10">
      <c r="B64" s="8"/>
      <c r="C64" s="8"/>
      <c r="D64" s="8"/>
      <c r="E64" s="8"/>
    </row>
    <row r="65" spans="2:8">
      <c r="B65" s="8"/>
      <c r="C65" s="8"/>
      <c r="D65" s="8"/>
      <c r="E65" s="8"/>
    </row>
    <row r="69" spans="2:8">
      <c r="F69" s="8"/>
      <c r="G69" s="8"/>
      <c r="H69" s="8"/>
    </row>
    <row r="72" spans="2:8">
      <c r="F72" s="8"/>
      <c r="G72" s="8"/>
      <c r="H72" s="8"/>
    </row>
    <row r="73" spans="2:8">
      <c r="F73" s="8"/>
      <c r="G73" s="8"/>
      <c r="H73" s="8"/>
    </row>
    <row r="74" spans="2:8">
      <c r="F74" s="8"/>
      <c r="G74" s="8"/>
      <c r="H74" s="8"/>
    </row>
    <row r="75" spans="2:8">
      <c r="F75" s="8"/>
      <c r="G75" s="8"/>
      <c r="H75" s="8"/>
    </row>
    <row r="76" spans="2:8">
      <c r="F76" s="8"/>
      <c r="G76" s="8"/>
      <c r="H76" s="8"/>
    </row>
    <row r="77" spans="2:8">
      <c r="F77" s="8"/>
      <c r="G77" s="8"/>
      <c r="H77" s="8"/>
    </row>
    <row r="78" spans="2:8">
      <c r="F78" s="8"/>
      <c r="G78" s="8"/>
      <c r="H78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D22" workbookViewId="0">
      <selection activeCell="D9" sqref="D9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75</v>
      </c>
      <c r="D2" s="6"/>
      <c r="E2" s="6">
        <v>160</v>
      </c>
      <c r="F2" s="6">
        <v>400</v>
      </c>
      <c r="G2" s="6">
        <v>100</v>
      </c>
    </row>
    <row r="3" spans="1:8">
      <c r="A3" t="s">
        <v>8</v>
      </c>
      <c r="C3" s="6">
        <v>75</v>
      </c>
      <c r="D3" s="6"/>
      <c r="E3" s="6">
        <v>66</v>
      </c>
      <c r="F3" s="6">
        <v>66</v>
      </c>
      <c r="G3" s="19">
        <v>150</v>
      </c>
      <c r="H3" t="s">
        <v>13</v>
      </c>
    </row>
    <row r="4" spans="1:8">
      <c r="A4" t="s">
        <v>10</v>
      </c>
      <c r="C4" s="6"/>
      <c r="D4" s="6"/>
      <c r="E4" s="6" t="s">
        <v>54</v>
      </c>
      <c r="F4" s="6" t="s">
        <v>55</v>
      </c>
      <c r="G4" s="19"/>
      <c r="H4" t="s">
        <v>12</v>
      </c>
    </row>
    <row r="5" spans="1:8">
      <c r="A5" t="s">
        <v>10</v>
      </c>
      <c r="C5" s="6"/>
      <c r="D5" s="6"/>
      <c r="E5" s="6"/>
      <c r="F5" s="6"/>
      <c r="G5" s="19"/>
      <c r="H5" t="s">
        <v>13</v>
      </c>
    </row>
    <row r="6" spans="1:8">
      <c r="A6" t="s">
        <v>14</v>
      </c>
      <c r="C6" s="6">
        <v>12</v>
      </c>
      <c r="D6" s="6"/>
      <c r="E6" s="6">
        <v>11</v>
      </c>
      <c r="F6" s="6">
        <v>11</v>
      </c>
      <c r="G6" s="6">
        <v>12</v>
      </c>
    </row>
    <row r="7" spans="1:8">
      <c r="C7" s="6"/>
      <c r="D7" s="6"/>
      <c r="E7" s="6"/>
      <c r="F7" s="6"/>
      <c r="G7" s="6"/>
    </row>
    <row r="8" spans="1:8">
      <c r="A8" s="5" t="s">
        <v>15</v>
      </c>
      <c r="C8" s="6"/>
      <c r="D8" s="6"/>
      <c r="E8" s="6"/>
      <c r="F8" s="6"/>
      <c r="G8" s="6"/>
    </row>
    <row r="9" spans="1:8">
      <c r="A9" t="s">
        <v>16</v>
      </c>
      <c r="C9" s="7">
        <f t="shared" ref="C9:G10" si="0">1/C2</f>
        <v>1.3333333333333334E-2</v>
      </c>
      <c r="D9" s="7"/>
      <c r="E9" s="7">
        <f t="shared" si="0"/>
        <v>6.2500000000000003E-3</v>
      </c>
      <c r="F9" s="7">
        <f t="shared" si="0"/>
        <v>2.5000000000000001E-3</v>
      </c>
      <c r="G9" s="7">
        <f t="shared" si="0"/>
        <v>0.01</v>
      </c>
    </row>
    <row r="10" spans="1:8">
      <c r="A10" t="s">
        <v>10</v>
      </c>
      <c r="C10" s="7">
        <f t="shared" si="0"/>
        <v>1.3333333333333334E-2</v>
      </c>
      <c r="D10" s="7"/>
      <c r="E10" s="7">
        <f t="shared" si="0"/>
        <v>1.5151515151515152E-2</v>
      </c>
      <c r="F10" s="7">
        <f t="shared" si="0"/>
        <v>1.5151515151515152E-2</v>
      </c>
      <c r="G10" s="7">
        <f t="shared" si="0"/>
        <v>6.6666666666666671E-3</v>
      </c>
    </row>
    <row r="11" spans="1:8">
      <c r="A11" t="s">
        <v>17</v>
      </c>
      <c r="C11" s="7">
        <f>C10</f>
        <v>1.3333333333333334E-2</v>
      </c>
      <c r="D11" s="7"/>
      <c r="E11" s="7">
        <v>0</v>
      </c>
      <c r="F11" s="7">
        <v>0</v>
      </c>
      <c r="G11" s="7"/>
    </row>
    <row r="12" spans="1:8">
      <c r="A12" t="s">
        <v>18</v>
      </c>
      <c r="C12">
        <v>0</v>
      </c>
      <c r="D12" s="7"/>
      <c r="E12" s="7">
        <f>1/E3</f>
        <v>1.5151515151515152E-2</v>
      </c>
      <c r="F12" s="7">
        <f>1/F3</f>
        <v>1.5151515151515152E-2</v>
      </c>
      <c r="G12" s="7">
        <f>G10</f>
        <v>6.6666666666666671E-3</v>
      </c>
    </row>
    <row r="13" spans="1:8">
      <c r="A13" t="s">
        <v>14</v>
      </c>
      <c r="C13" s="7">
        <f>1/C6</f>
        <v>8.3333333333333329E-2</v>
      </c>
      <c r="D13" s="7"/>
      <c r="E13" s="7">
        <f>1/E6</f>
        <v>9.0909090909090912E-2</v>
      </c>
      <c r="F13" s="7">
        <f>1/F6</f>
        <v>9.0909090909090912E-2</v>
      </c>
      <c r="G13" s="7">
        <f>1/G6</f>
        <v>8.3333333333333329E-2</v>
      </c>
    </row>
    <row r="14" spans="1:8">
      <c r="A14" t="s">
        <v>19</v>
      </c>
      <c r="C14" s="7">
        <f>C9+C11+C13</f>
        <v>0.11</v>
      </c>
      <c r="D14" s="7"/>
      <c r="E14" s="7">
        <f>E9+E11</f>
        <v>6.2500000000000003E-3</v>
      </c>
      <c r="F14" s="7">
        <f>F9+F11</f>
        <v>2.5000000000000001E-3</v>
      </c>
      <c r="G14" s="7">
        <f>G9+G11</f>
        <v>0.01</v>
      </c>
      <c r="H14" s="7">
        <f>SUM(C14:G14)</f>
        <v>0.12875</v>
      </c>
    </row>
    <row r="15" spans="1:8">
      <c r="A15" t="s">
        <v>20</v>
      </c>
      <c r="C15" s="7"/>
      <c r="D15" s="7"/>
      <c r="E15" s="7">
        <f>E12+E13</f>
        <v>0.10606060606060606</v>
      </c>
      <c r="F15" s="7">
        <f>F12+F13</f>
        <v>0.10606060606060606</v>
      </c>
      <c r="G15" s="7">
        <f>G12+G13</f>
        <v>0.09</v>
      </c>
      <c r="H15" s="7">
        <f>SUM(C15:G15)</f>
        <v>0.30212121212121212</v>
      </c>
    </row>
    <row r="16" spans="1:8">
      <c r="A16" s="5" t="s">
        <v>21</v>
      </c>
      <c r="D16" s="7"/>
      <c r="E16" s="7"/>
      <c r="F16" s="7"/>
      <c r="G16" s="7"/>
      <c r="H16" s="7"/>
    </row>
    <row r="17" spans="1:17">
      <c r="A17" t="s">
        <v>22</v>
      </c>
      <c r="C17" s="7">
        <f>C9+C10+C13</f>
        <v>0.11</v>
      </c>
      <c r="D17" s="7"/>
      <c r="E17" s="7">
        <f>E9+E10+E13</f>
        <v>0.11231060606060606</v>
      </c>
      <c r="F17" s="7">
        <f>F9+F10+F13</f>
        <v>0.10856060606060607</v>
      </c>
      <c r="G17" s="7">
        <f>G9+G10+G13</f>
        <v>9.9999999999999992E-2</v>
      </c>
      <c r="H17" s="7">
        <f>SUM(C17:G17)</f>
        <v>0.4308712121212121</v>
      </c>
    </row>
    <row r="18" spans="1:17">
      <c r="A18" t="s">
        <v>23</v>
      </c>
      <c r="C18" s="7">
        <f>C14+C15</f>
        <v>0.11</v>
      </c>
      <c r="D18" s="7"/>
      <c r="E18" s="7">
        <f>E14+E15</f>
        <v>0.11231060606060607</v>
      </c>
      <c r="F18" s="7">
        <f>F14+F15</f>
        <v>0.10856060606060607</v>
      </c>
      <c r="G18" s="7">
        <f>G14+G15</f>
        <v>9.9999999999999992E-2</v>
      </c>
    </row>
    <row r="19" spans="1:17">
      <c r="D19" s="7"/>
      <c r="E19" s="7"/>
      <c r="F19" s="7"/>
      <c r="G19" s="7"/>
    </row>
    <row r="20" spans="1:17">
      <c r="A20" s="5" t="s">
        <v>24</v>
      </c>
      <c r="D20" s="7"/>
      <c r="E20" s="7"/>
      <c r="F20" s="7"/>
      <c r="G20" s="7"/>
    </row>
    <row r="21" spans="1:17">
      <c r="A21" t="s">
        <v>25</v>
      </c>
      <c r="C21">
        <v>1</v>
      </c>
      <c r="D21" s="7"/>
      <c r="E21" s="7"/>
      <c r="F21" s="7"/>
      <c r="G21" s="7"/>
    </row>
    <row r="22" spans="1:17">
      <c r="A22" t="s">
        <v>2</v>
      </c>
      <c r="D22" s="7"/>
      <c r="E22" s="7"/>
      <c r="F22" s="7"/>
      <c r="G22" s="7"/>
    </row>
    <row r="23" spans="1:17">
      <c r="A23" t="s">
        <v>3</v>
      </c>
      <c r="D23" s="7"/>
      <c r="E23" s="7">
        <v>1</v>
      </c>
      <c r="F23" s="7"/>
      <c r="G23" s="7"/>
    </row>
    <row r="24" spans="1:17">
      <c r="A24" t="s">
        <v>4</v>
      </c>
      <c r="D24" s="7"/>
      <c r="E24" s="7"/>
      <c r="F24" s="7">
        <v>1</v>
      </c>
      <c r="G24" s="7">
        <f>G12</f>
        <v>6.6666666666666671E-3</v>
      </c>
    </row>
    <row r="25" spans="1:17">
      <c r="A25" t="s">
        <v>5</v>
      </c>
      <c r="D25" s="7"/>
      <c r="E25" s="7"/>
      <c r="F25" s="7"/>
      <c r="G25" s="7">
        <f>1/G6</f>
        <v>8.3333333333333329E-2</v>
      </c>
    </row>
    <row r="26" spans="1:17">
      <c r="D26" s="7"/>
      <c r="E26" s="7">
        <f t="shared" ref="E26" si="1">SUM(E21:E23)</f>
        <v>1</v>
      </c>
      <c r="F26" s="7">
        <f>SUM(F21:F25)</f>
        <v>1</v>
      </c>
      <c r="G26" s="7">
        <f>SUM(G21:G25)</f>
        <v>0.09</v>
      </c>
    </row>
    <row r="28" spans="1:17">
      <c r="A28" t="s">
        <v>27</v>
      </c>
      <c r="C28">
        <f>C11/C14</f>
        <v>0.12121212121212122</v>
      </c>
      <c r="E28">
        <f t="shared" ref="E28:G29" si="2">E11/E14</f>
        <v>0</v>
      </c>
      <c r="F28">
        <f t="shared" si="2"/>
        <v>0</v>
      </c>
      <c r="G28">
        <f t="shared" si="2"/>
        <v>0</v>
      </c>
    </row>
    <row r="29" spans="1:17">
      <c r="A29" t="s">
        <v>28</v>
      </c>
      <c r="C29">
        <v>0</v>
      </c>
      <c r="E29">
        <f t="shared" si="2"/>
        <v>0.14285714285714285</v>
      </c>
      <c r="F29">
        <f t="shared" si="2"/>
        <v>0.14285714285714285</v>
      </c>
      <c r="G29">
        <f t="shared" si="2"/>
        <v>7.4074074074074084E-2</v>
      </c>
    </row>
    <row r="30" spans="1:17">
      <c r="C30">
        <v>0.2092</v>
      </c>
      <c r="D30">
        <v>0.18060000000000001</v>
      </c>
      <c r="E30">
        <v>0.21360000000000001</v>
      </c>
      <c r="F30">
        <v>0.2064</v>
      </c>
      <c r="G30">
        <v>0.19020000000000001</v>
      </c>
      <c r="H30">
        <f>SUM(C30:G30)</f>
        <v>1</v>
      </c>
      <c r="K30" s="8"/>
      <c r="L30" s="8"/>
      <c r="M30" s="8"/>
      <c r="N30" s="8"/>
      <c r="O30" s="8"/>
      <c r="P30" s="8"/>
      <c r="Q30" s="8"/>
    </row>
    <row r="31" spans="1:17">
      <c r="A31" s="5" t="s">
        <v>29</v>
      </c>
      <c r="C31">
        <f>C17/$H$17</f>
        <v>0.25529670329670329</v>
      </c>
      <c r="D31">
        <f t="shared" ref="D31:G31" si="3">D17/$H$17</f>
        <v>0</v>
      </c>
      <c r="E31">
        <f t="shared" si="3"/>
        <v>0.26065934065934065</v>
      </c>
      <c r="F31">
        <f t="shared" si="3"/>
        <v>0.25195604395604398</v>
      </c>
      <c r="G31">
        <f t="shared" si="3"/>
        <v>0.23208791208791207</v>
      </c>
      <c r="H31">
        <f>SUM(C31:G31)</f>
        <v>1</v>
      </c>
      <c r="I31" s="8"/>
    </row>
    <row r="32" spans="1:17">
      <c r="A32" t="s">
        <v>30</v>
      </c>
      <c r="C32">
        <f>C14/C17</f>
        <v>1</v>
      </c>
      <c r="E32">
        <f>E14/E17</f>
        <v>5.5649241146711645E-2</v>
      </c>
      <c r="F32">
        <f>F14/F17</f>
        <v>2.3028611304954639E-2</v>
      </c>
      <c r="G32">
        <f>G14/G17</f>
        <v>0.1</v>
      </c>
      <c r="H32">
        <f>H14/$H$14</f>
        <v>1</v>
      </c>
      <c r="I32" s="8"/>
    </row>
    <row r="33" spans="1:17">
      <c r="A33" t="s">
        <v>31</v>
      </c>
      <c r="C33">
        <f>C15/C17</f>
        <v>0</v>
      </c>
      <c r="E33">
        <f>E15/E17</f>
        <v>0.94435075885328845</v>
      </c>
      <c r="F33">
        <f>F15/F17</f>
        <v>0.9769713886950453</v>
      </c>
      <c r="G33">
        <f>G15/G17</f>
        <v>0.9</v>
      </c>
      <c r="H33">
        <f>H15/$H$15</f>
        <v>1</v>
      </c>
      <c r="I33" s="8"/>
    </row>
    <row r="34" spans="1:17">
      <c r="C34" s="7"/>
      <c r="D34" s="7"/>
      <c r="E34" s="7"/>
      <c r="F34" s="7"/>
      <c r="G34" s="7"/>
      <c r="H34" s="7"/>
      <c r="I34" s="8"/>
    </row>
    <row r="35" spans="1:17">
      <c r="A35" s="5" t="s">
        <v>32</v>
      </c>
      <c r="I35" s="8"/>
    </row>
    <row r="36" spans="1:17">
      <c r="A36" t="s">
        <v>33</v>
      </c>
      <c r="C36">
        <f>C32</f>
        <v>1</v>
      </c>
      <c r="E36">
        <f>E32</f>
        <v>5.5649241146711645E-2</v>
      </c>
      <c r="F36">
        <f>F32</f>
        <v>2.3028611304954639E-2</v>
      </c>
      <c r="G36">
        <f>G32</f>
        <v>0.1</v>
      </c>
      <c r="I36" s="8"/>
    </row>
    <row r="37" spans="1:17">
      <c r="A37" t="s">
        <v>2</v>
      </c>
      <c r="C37">
        <v>0</v>
      </c>
      <c r="E37">
        <v>0</v>
      </c>
      <c r="F37">
        <v>0</v>
      </c>
      <c r="G37">
        <v>0</v>
      </c>
      <c r="I37" s="8"/>
    </row>
    <row r="38" spans="1:17">
      <c r="A38" t="s">
        <v>3</v>
      </c>
      <c r="C38">
        <v>0</v>
      </c>
      <c r="E38" s="7">
        <f>E33</f>
        <v>0.94435075885328845</v>
      </c>
      <c r="F38">
        <v>0</v>
      </c>
      <c r="G38">
        <v>0</v>
      </c>
    </row>
    <row r="39" spans="1:17">
      <c r="A39" t="s">
        <v>4</v>
      </c>
      <c r="C39">
        <v>0</v>
      </c>
      <c r="E39">
        <v>0</v>
      </c>
      <c r="F39">
        <f>F33</f>
        <v>0.9769713886950453</v>
      </c>
      <c r="G39">
        <f>(1/G3)/G17</f>
        <v>6.666666666666668E-2</v>
      </c>
      <c r="Q39" s="6"/>
    </row>
    <row r="40" spans="1:17">
      <c r="A40" t="s">
        <v>5</v>
      </c>
      <c r="C40">
        <v>0</v>
      </c>
      <c r="E40">
        <v>0</v>
      </c>
      <c r="F40">
        <v>0</v>
      </c>
      <c r="G40">
        <f>(G13)/G17</f>
        <v>0.83333333333333337</v>
      </c>
      <c r="Q40" s="6"/>
    </row>
    <row r="41" spans="1:17">
      <c r="A41" t="s">
        <v>34</v>
      </c>
      <c r="C41">
        <f>SUM(C36:C40)</f>
        <v>1</v>
      </c>
      <c r="E41">
        <f t="shared" ref="E41:F41" si="4">SUM(E36:E40)</f>
        <v>1</v>
      </c>
      <c r="F41" s="9">
        <f t="shared" si="4"/>
        <v>0.99999999999999989</v>
      </c>
      <c r="G41">
        <f>SUM(G36:G40)</f>
        <v>1</v>
      </c>
    </row>
    <row r="43" spans="1:17">
      <c r="A43" s="5" t="s">
        <v>35</v>
      </c>
    </row>
    <row r="44" spans="1:17">
      <c r="A44" t="s">
        <v>2</v>
      </c>
      <c r="C44">
        <v>0</v>
      </c>
      <c r="E44">
        <v>0</v>
      </c>
      <c r="F44">
        <v>0</v>
      </c>
      <c r="G44">
        <v>0</v>
      </c>
    </row>
    <row r="45" spans="1:17">
      <c r="A45" t="s">
        <v>3</v>
      </c>
      <c r="C45">
        <v>0</v>
      </c>
      <c r="E45" s="7">
        <f>E38/E33</f>
        <v>1</v>
      </c>
      <c r="F45">
        <v>0</v>
      </c>
      <c r="G45">
        <v>0</v>
      </c>
    </row>
    <row r="46" spans="1:17">
      <c r="A46" t="s">
        <v>4</v>
      </c>
      <c r="C46">
        <v>0</v>
      </c>
      <c r="E46">
        <v>0</v>
      </c>
      <c r="F46">
        <f>F39/F33</f>
        <v>1</v>
      </c>
      <c r="G46">
        <f>G39/G33</f>
        <v>7.4074074074074084E-2</v>
      </c>
    </row>
    <row r="47" spans="1:17">
      <c r="A47" t="s">
        <v>5</v>
      </c>
      <c r="C47">
        <v>0</v>
      </c>
      <c r="E47">
        <v>0</v>
      </c>
      <c r="F47">
        <v>0</v>
      </c>
      <c r="G47">
        <f>G40/G33</f>
        <v>0.92592592592592593</v>
      </c>
    </row>
    <row r="48" spans="1:17">
      <c r="A48" t="s">
        <v>34</v>
      </c>
      <c r="C48">
        <f>SUM(C44:C47)</f>
        <v>0</v>
      </c>
      <c r="E48">
        <f t="shared" ref="E48:G48" si="5">SUM(E44:E47)</f>
        <v>1</v>
      </c>
      <c r="F48">
        <f t="shared" si="5"/>
        <v>1</v>
      </c>
      <c r="G48">
        <f t="shared" si="5"/>
        <v>1</v>
      </c>
    </row>
    <row r="50" spans="1:10">
      <c r="A50" s="5" t="s">
        <v>36</v>
      </c>
      <c r="C50">
        <v>0.15</v>
      </c>
      <c r="E50">
        <v>0.27</v>
      </c>
      <c r="F50">
        <v>0.55000000000000004</v>
      </c>
      <c r="G50">
        <v>0.03</v>
      </c>
      <c r="H50">
        <f>SUM(C50:G50)</f>
        <v>1</v>
      </c>
    </row>
    <row r="52" spans="1:10">
      <c r="A52" s="5" t="s">
        <v>37</v>
      </c>
      <c r="C52">
        <f>C17*C50</f>
        <v>1.6500000000000001E-2</v>
      </c>
      <c r="D52">
        <f>D17*D50</f>
        <v>0</v>
      </c>
      <c r="E52">
        <f>E17*E50</f>
        <v>3.0323863636363638E-2</v>
      </c>
      <c r="F52">
        <f>F17*F50</f>
        <v>5.9708333333333342E-2</v>
      </c>
      <c r="G52">
        <f>G17*G50</f>
        <v>2.9999999999999996E-3</v>
      </c>
      <c r="H52">
        <f>SUM(C52:G52)</f>
        <v>0.10953219696969699</v>
      </c>
    </row>
    <row r="53" spans="1:10">
      <c r="A53" t="s">
        <v>38</v>
      </c>
      <c r="C53">
        <f>C14*C50</f>
        <v>1.6500000000000001E-2</v>
      </c>
      <c r="D53">
        <f>D14*D50</f>
        <v>0</v>
      </c>
      <c r="E53">
        <f>E14*E50</f>
        <v>1.6875000000000002E-3</v>
      </c>
      <c r="F53">
        <f>F14*F50</f>
        <v>1.3750000000000001E-3</v>
      </c>
      <c r="G53">
        <f>G14*G50</f>
        <v>2.9999999999999997E-4</v>
      </c>
      <c r="H53">
        <f>SUM(C53:G53)</f>
        <v>1.9862500000000005E-2</v>
      </c>
      <c r="J53">
        <f>0.2*0.02+0.1*1/75+0.25*1/315+0.4*0.001+0.05*1/60</f>
        <v>7.3603174603174611E-3</v>
      </c>
    </row>
    <row r="54" spans="1:10">
      <c r="A54" s="10" t="s">
        <v>39</v>
      </c>
      <c r="C54">
        <f>C15*C50</f>
        <v>0</v>
      </c>
      <c r="D54">
        <f>D15*D50</f>
        <v>0</v>
      </c>
      <c r="E54">
        <f>E15*E50</f>
        <v>2.863636363636364E-2</v>
      </c>
      <c r="F54">
        <f>F15*F50</f>
        <v>5.8333333333333341E-2</v>
      </c>
      <c r="G54">
        <f>G15*G50</f>
        <v>2.6999999999999997E-3</v>
      </c>
      <c r="H54">
        <f>SUM(C54:G54)</f>
        <v>8.9669696969696969E-2</v>
      </c>
      <c r="J54">
        <f>H14/H17</f>
        <v>0.29881318681318686</v>
      </c>
    </row>
    <row r="57" spans="1:10">
      <c r="A57" s="5" t="s">
        <v>40</v>
      </c>
      <c r="B57" t="s">
        <v>41</v>
      </c>
      <c r="C57" t="s">
        <v>42</v>
      </c>
      <c r="D57" t="s">
        <v>43</v>
      </c>
      <c r="F57" t="s">
        <v>44</v>
      </c>
      <c r="H57" t="s">
        <v>45</v>
      </c>
      <c r="I57" t="s">
        <v>41</v>
      </c>
      <c r="J57" t="s">
        <v>56</v>
      </c>
    </row>
    <row r="58" spans="1:10">
      <c r="A58" t="s">
        <v>46</v>
      </c>
      <c r="B58" s="7">
        <f>1/C58</f>
        <v>149.92503748125938</v>
      </c>
      <c r="C58">
        <v>6.6699999999999997E-3</v>
      </c>
      <c r="D58">
        <f>C58/C63</f>
        <v>0.11608075182735816</v>
      </c>
      <c r="F58">
        <f>F63*D58</f>
        <v>1.2714579773544708E-2</v>
      </c>
      <c r="H58">
        <f>H53</f>
        <v>1.9862500000000005E-2</v>
      </c>
      <c r="I58">
        <f>1/H58</f>
        <v>50.346129641283817</v>
      </c>
      <c r="J58">
        <f>H58/H63</f>
        <v>0.18133937371396958</v>
      </c>
    </row>
    <row r="59" spans="1:10">
      <c r="A59" t="s">
        <v>47</v>
      </c>
      <c r="B59" s="7">
        <f t="shared" ref="B59:B63" si="6">1/C59</f>
        <v>45.004500450045008</v>
      </c>
      <c r="C59">
        <v>2.222E-2</v>
      </c>
      <c r="D59">
        <f>C59/C63</f>
        <v>0.38670379394361298</v>
      </c>
      <c r="F59">
        <f>F63*D59</f>
        <v>4.2356516127160931E-2</v>
      </c>
    </row>
    <row r="60" spans="1:10">
      <c r="A60" t="s">
        <v>48</v>
      </c>
      <c r="B60" s="7"/>
    </row>
    <row r="61" spans="1:10">
      <c r="A61" t="s">
        <v>49</v>
      </c>
      <c r="B61" s="7"/>
    </row>
    <row r="62" spans="1:10">
      <c r="A62" t="s">
        <v>50</v>
      </c>
      <c r="B62" s="7">
        <f t="shared" si="6"/>
        <v>35.001750087504377</v>
      </c>
      <c r="C62">
        <v>2.8570000000000002E-2</v>
      </c>
      <c r="D62">
        <f>C62/C63</f>
        <v>0.49721545422902896</v>
      </c>
      <c r="F62">
        <f>F63*D62</f>
        <v>5.4461101068991359E-2</v>
      </c>
      <c r="H62">
        <f>H54</f>
        <v>8.9669696969696969E-2</v>
      </c>
      <c r="I62">
        <f>1/H62</f>
        <v>11.152039471460917</v>
      </c>
      <c r="J62">
        <f>H62/H63</f>
        <v>0.81866062628603042</v>
      </c>
    </row>
    <row r="63" spans="1:10">
      <c r="A63" t="s">
        <v>51</v>
      </c>
      <c r="B63" s="7">
        <f t="shared" si="6"/>
        <v>17.40341106856944</v>
      </c>
      <c r="C63">
        <v>5.7459999999999997E-2</v>
      </c>
      <c r="D63">
        <f>D58+D59+D62</f>
        <v>1.0000000000000002</v>
      </c>
      <c r="F63">
        <f>H52</f>
        <v>0.10953219696969699</v>
      </c>
      <c r="H63">
        <f>H58+H62</f>
        <v>0.10953219696969697</v>
      </c>
      <c r="I63">
        <f>1/H63</f>
        <v>9.1297356180727256</v>
      </c>
      <c r="J63">
        <f>J58+J62</f>
        <v>1</v>
      </c>
    </row>
    <row r="64" spans="1:10">
      <c r="B64" s="8"/>
      <c r="C64" s="8"/>
      <c r="D64" s="8"/>
      <c r="E64" s="8"/>
      <c r="F64" s="8"/>
      <c r="G64" s="8"/>
      <c r="H64" s="8"/>
    </row>
    <row r="67" spans="2:8">
      <c r="B67" s="8"/>
      <c r="C67" s="8"/>
      <c r="D67" s="8"/>
      <c r="E67" s="8"/>
      <c r="F67" s="8"/>
      <c r="G67" s="8"/>
      <c r="H67" s="8"/>
    </row>
    <row r="68" spans="2:8">
      <c r="B68" s="8"/>
      <c r="C68" s="8"/>
      <c r="D68" s="8"/>
      <c r="E68" s="8"/>
      <c r="F68" s="8"/>
      <c r="G68" s="8"/>
      <c r="H68" s="8"/>
    </row>
    <row r="69" spans="2:8">
      <c r="B69" s="8"/>
      <c r="C69" s="8"/>
      <c r="D69" s="8"/>
      <c r="E69" s="8"/>
      <c r="F69" s="8"/>
      <c r="G69" s="8"/>
      <c r="H69" s="8"/>
    </row>
    <row r="70" spans="2:8">
      <c r="B70" s="8"/>
      <c r="C70" s="8"/>
      <c r="D70" s="8"/>
      <c r="E70" s="8"/>
      <c r="F70" s="8"/>
      <c r="G70" s="8"/>
      <c r="H70" s="8"/>
    </row>
    <row r="71" spans="2:8">
      <c r="B71" s="8"/>
      <c r="C71" s="8"/>
      <c r="D71" s="8"/>
      <c r="E71" s="8"/>
      <c r="F71" s="8"/>
      <c r="G71" s="8"/>
      <c r="H71" s="8"/>
    </row>
    <row r="72" spans="2:8">
      <c r="B72" s="8"/>
      <c r="C72" s="8"/>
      <c r="D72" s="8"/>
      <c r="E72" s="8"/>
      <c r="F72" s="8"/>
      <c r="G72" s="8"/>
      <c r="H72" s="8"/>
    </row>
    <row r="73" spans="2:8">
      <c r="B73" s="8"/>
      <c r="C73" s="8"/>
      <c r="D73" s="8"/>
      <c r="E73" s="8"/>
      <c r="F73" s="8"/>
      <c r="G73" s="8"/>
      <c r="H7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selection activeCell="E47" sqref="E47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20" t="s">
        <v>0</v>
      </c>
      <c r="B1" s="22"/>
      <c r="C1" s="22" t="s">
        <v>1</v>
      </c>
      <c r="D1" s="22" t="s">
        <v>128</v>
      </c>
      <c r="E1" s="22" t="s">
        <v>129</v>
      </c>
      <c r="F1" s="23" t="s">
        <v>5</v>
      </c>
      <c r="G1" s="23" t="s">
        <v>127</v>
      </c>
      <c r="H1" s="21" t="s">
        <v>6</v>
      </c>
      <c r="I1" s="24"/>
      <c r="J1" s="20"/>
      <c r="K1" s="22"/>
      <c r="L1" s="22"/>
      <c r="M1" s="22"/>
      <c r="N1" s="22"/>
      <c r="O1" s="22"/>
      <c r="P1" s="23"/>
      <c r="Q1" s="24"/>
      <c r="R1" s="21"/>
      <c r="S1" s="20"/>
      <c r="T1" s="22"/>
      <c r="U1" s="22"/>
      <c r="V1" s="22"/>
      <c r="W1" s="22"/>
      <c r="X1" s="22"/>
      <c r="Y1" s="23"/>
    </row>
    <row r="2" spans="1:25">
      <c r="A2" s="24" t="s">
        <v>7</v>
      </c>
      <c r="B2" s="24"/>
      <c r="C2" s="25">
        <v>200</v>
      </c>
      <c r="D2" s="25">
        <v>150</v>
      </c>
      <c r="E2" s="25">
        <v>150</v>
      </c>
      <c r="F2" s="25">
        <v>200</v>
      </c>
      <c r="G2" s="25">
        <v>200</v>
      </c>
      <c r="H2" s="24"/>
      <c r="I2" s="24"/>
      <c r="J2" s="24"/>
      <c r="K2" s="24"/>
      <c r="L2" s="25"/>
      <c r="M2" s="25"/>
      <c r="N2" s="25"/>
      <c r="O2" s="25"/>
      <c r="P2" s="25"/>
      <c r="Q2" s="24"/>
      <c r="R2" s="24"/>
      <c r="S2" s="24"/>
      <c r="T2" s="24"/>
      <c r="U2" s="24"/>
      <c r="V2" s="24"/>
      <c r="W2" s="24"/>
      <c r="X2" s="24"/>
      <c r="Y2" s="24"/>
    </row>
    <row r="3" spans="1:25">
      <c r="A3" s="24" t="s">
        <v>8</v>
      </c>
      <c r="B3" s="24"/>
      <c r="C3" s="25"/>
      <c r="D3" s="25"/>
      <c r="E3" s="25">
        <v>60</v>
      </c>
      <c r="F3" s="25"/>
      <c r="H3" s="24"/>
      <c r="I3" s="24"/>
      <c r="J3" s="24"/>
      <c r="K3" s="24"/>
      <c r="L3" s="26"/>
      <c r="M3" s="26"/>
      <c r="N3" s="26"/>
      <c r="O3" s="26"/>
      <c r="P3" s="26"/>
      <c r="Q3" s="24"/>
      <c r="R3" s="24"/>
      <c r="S3" s="24"/>
      <c r="T3" s="24"/>
      <c r="U3" s="26"/>
      <c r="V3" s="26"/>
      <c r="W3" s="26"/>
      <c r="X3" s="26"/>
      <c r="Y3" s="26"/>
    </row>
    <row r="4" spans="1:25">
      <c r="A4" s="24" t="s">
        <v>10</v>
      </c>
      <c r="B4" s="24"/>
      <c r="C4" s="25" t="s">
        <v>11</v>
      </c>
      <c r="D4" s="25"/>
      <c r="E4" s="25" t="s">
        <v>102</v>
      </c>
      <c r="F4" s="25" t="s">
        <v>103</v>
      </c>
      <c r="H4" s="25"/>
      <c r="I4" s="24"/>
      <c r="J4" s="24"/>
      <c r="K4" s="24"/>
      <c r="L4" s="26"/>
      <c r="M4" s="26"/>
      <c r="N4" s="26"/>
      <c r="O4" s="26"/>
      <c r="P4" s="26"/>
      <c r="Q4" s="24"/>
      <c r="R4" s="24"/>
      <c r="S4" s="24"/>
      <c r="T4" s="24"/>
      <c r="U4" s="26"/>
      <c r="V4" s="26"/>
      <c r="W4" s="26"/>
      <c r="X4" s="26"/>
      <c r="Y4" s="26"/>
    </row>
    <row r="5" spans="1:25">
      <c r="A5" s="24" t="s">
        <v>10</v>
      </c>
      <c r="B5" s="24"/>
      <c r="C5" s="25"/>
      <c r="D5" s="25"/>
      <c r="E5" s="25"/>
      <c r="F5" s="25"/>
      <c r="H5" s="24"/>
      <c r="I5" s="24"/>
      <c r="J5" s="24"/>
      <c r="K5" s="24"/>
      <c r="L5" s="26"/>
      <c r="M5" s="26"/>
      <c r="N5" s="26"/>
      <c r="O5" s="26"/>
      <c r="P5" s="26"/>
      <c r="Q5" s="24"/>
      <c r="R5" s="24"/>
      <c r="S5" s="24"/>
      <c r="T5" s="24"/>
      <c r="U5" s="26"/>
      <c r="V5" s="26"/>
      <c r="W5" s="26"/>
      <c r="X5" s="26"/>
      <c r="Y5" s="26"/>
    </row>
    <row r="6" spans="1:25">
      <c r="A6" s="24" t="s">
        <v>14</v>
      </c>
      <c r="B6" s="24"/>
      <c r="C6" s="25"/>
      <c r="D6" s="25"/>
      <c r="E6" s="25">
        <v>17</v>
      </c>
      <c r="F6" s="25">
        <v>20</v>
      </c>
      <c r="G6">
        <v>50</v>
      </c>
      <c r="H6" s="24"/>
      <c r="I6" s="24"/>
      <c r="J6" s="24"/>
      <c r="K6" s="24"/>
      <c r="L6" s="26"/>
      <c r="M6" s="26"/>
      <c r="N6" s="26"/>
      <c r="O6" s="26"/>
      <c r="P6" s="26"/>
      <c r="Q6" s="24"/>
      <c r="R6" s="24"/>
      <c r="S6" s="24"/>
      <c r="T6" s="24"/>
      <c r="U6" s="26"/>
      <c r="V6" s="26"/>
      <c r="W6" s="26"/>
      <c r="X6" s="26"/>
      <c r="Y6" s="26"/>
    </row>
    <row r="7" spans="1:25">
      <c r="A7" s="24"/>
      <c r="B7" s="24"/>
      <c r="C7" s="25"/>
      <c r="D7" s="25"/>
      <c r="E7" s="25"/>
      <c r="F7" s="25"/>
      <c r="H7" s="24"/>
      <c r="I7" s="24"/>
      <c r="J7" s="21"/>
      <c r="K7" s="24"/>
      <c r="L7" s="26"/>
      <c r="M7" s="26"/>
      <c r="N7" s="26"/>
      <c r="O7" s="26"/>
      <c r="P7" s="26"/>
      <c r="Q7" s="24"/>
      <c r="R7" s="24"/>
      <c r="S7" s="24"/>
      <c r="T7" s="24"/>
      <c r="U7" s="26"/>
      <c r="V7" s="26"/>
      <c r="W7" s="26"/>
      <c r="X7" s="26"/>
      <c r="Y7" s="26"/>
    </row>
    <row r="8" spans="1:25">
      <c r="A8" s="21" t="s">
        <v>15</v>
      </c>
      <c r="B8" s="24"/>
      <c r="C8" s="25"/>
      <c r="D8" s="25"/>
      <c r="E8" s="25"/>
      <c r="F8" s="25"/>
      <c r="H8" s="24"/>
      <c r="I8" s="24"/>
      <c r="J8" s="24"/>
      <c r="K8" s="24"/>
      <c r="L8" s="26"/>
      <c r="M8" s="26"/>
      <c r="N8" s="26"/>
      <c r="O8" s="26"/>
      <c r="P8" s="26"/>
      <c r="Q8" s="24"/>
      <c r="R8" s="24"/>
      <c r="S8" s="24"/>
      <c r="T8" s="24"/>
      <c r="U8" s="26"/>
      <c r="V8" s="26"/>
      <c r="W8" s="26"/>
      <c r="X8" s="26"/>
      <c r="Y8" s="26"/>
    </row>
    <row r="9" spans="1:25">
      <c r="A9" s="24" t="s">
        <v>16</v>
      </c>
      <c r="B9" s="24"/>
      <c r="C9" s="26">
        <f>1/C2</f>
        <v>5.0000000000000001E-3</v>
      </c>
      <c r="D9" s="26">
        <f>1/D2</f>
        <v>6.6666666666666671E-3</v>
      </c>
      <c r="E9" s="26">
        <f>1/E2</f>
        <v>6.6666666666666671E-3</v>
      </c>
      <c r="F9" s="26">
        <f>1/F2</f>
        <v>5.0000000000000001E-3</v>
      </c>
      <c r="G9">
        <f>1/G2</f>
        <v>5.0000000000000001E-3</v>
      </c>
      <c r="H9" s="24"/>
      <c r="I9" s="24"/>
      <c r="J9" s="24"/>
      <c r="K9" s="24"/>
      <c r="L9" s="26"/>
      <c r="M9" s="26"/>
      <c r="N9" s="26"/>
      <c r="O9" s="26"/>
      <c r="P9" s="26"/>
      <c r="Q9" s="24"/>
      <c r="R9" s="24"/>
      <c r="S9" s="24"/>
      <c r="T9" s="24"/>
      <c r="U9" s="26"/>
      <c r="V9" s="26"/>
      <c r="W9" s="26"/>
      <c r="X9" s="26"/>
      <c r="Y9" s="26"/>
    </row>
    <row r="10" spans="1:25">
      <c r="A10" s="24" t="s">
        <v>10</v>
      </c>
      <c r="B10" s="24"/>
      <c r="C10" s="26"/>
      <c r="D10" s="26"/>
      <c r="E10" s="26">
        <f>1/E3</f>
        <v>1.6666666666666666E-2</v>
      </c>
      <c r="F10" s="26"/>
      <c r="H10" s="24"/>
      <c r="I10" s="24"/>
      <c r="J10" s="24"/>
      <c r="K10" s="24"/>
      <c r="L10" s="26"/>
      <c r="M10" s="26"/>
      <c r="N10" s="26"/>
      <c r="O10" s="26"/>
      <c r="P10" s="26"/>
      <c r="Q10" s="24"/>
      <c r="R10" s="24"/>
      <c r="S10" s="24"/>
      <c r="T10" s="24"/>
      <c r="U10" s="26"/>
      <c r="V10" s="26"/>
      <c r="W10" s="26"/>
      <c r="X10" s="26"/>
      <c r="Y10" s="26"/>
    </row>
    <row r="11" spans="1:25">
      <c r="A11" s="24" t="s">
        <v>17</v>
      </c>
      <c r="B11" s="24"/>
      <c r="C11" s="24"/>
      <c r="D11" s="26"/>
      <c r="E11" s="26">
        <f>1/E3</f>
        <v>1.6666666666666666E-2</v>
      </c>
      <c r="F11" s="26"/>
      <c r="H11" s="24"/>
      <c r="I11" s="24"/>
      <c r="J11" s="21"/>
      <c r="K11" s="24"/>
      <c r="L11" s="26"/>
      <c r="M11" s="26"/>
      <c r="N11" s="26"/>
      <c r="O11" s="26"/>
      <c r="P11" s="26"/>
      <c r="Q11" s="26"/>
      <c r="R11" s="24"/>
      <c r="S11" s="24"/>
      <c r="T11" s="24"/>
      <c r="U11" s="26"/>
      <c r="V11" s="26"/>
      <c r="W11" s="26"/>
      <c r="X11" s="26"/>
      <c r="Y11" s="26"/>
    </row>
    <row r="12" spans="1:25">
      <c r="A12" s="24" t="s">
        <v>18</v>
      </c>
      <c r="B12" s="24"/>
      <c r="C12" s="24"/>
      <c r="D12" s="26"/>
      <c r="E12" s="24"/>
      <c r="F12" s="26"/>
      <c r="H12" s="24"/>
      <c r="I12" s="24"/>
      <c r="J12" s="24"/>
      <c r="K12" s="24"/>
      <c r="L12" s="24"/>
      <c r="M12" s="24"/>
      <c r="N12" s="24"/>
      <c r="O12" s="24"/>
      <c r="P12" s="24"/>
      <c r="Q12" s="26"/>
      <c r="R12" s="24"/>
      <c r="S12" s="21"/>
      <c r="T12" s="24"/>
      <c r="U12" s="26"/>
      <c r="V12" s="26"/>
      <c r="W12" s="26"/>
      <c r="X12" s="26"/>
      <c r="Y12" s="26"/>
    </row>
    <row r="13" spans="1:25">
      <c r="A13" s="24" t="s">
        <v>14</v>
      </c>
      <c r="B13" s="24"/>
      <c r="C13" s="26"/>
      <c r="D13" s="26"/>
      <c r="E13" s="26">
        <f>1/E6</f>
        <v>5.8823529411764705E-2</v>
      </c>
      <c r="F13" s="26">
        <f>1/F6</f>
        <v>0.05</v>
      </c>
      <c r="G13">
        <f>1/G6</f>
        <v>0.02</v>
      </c>
      <c r="H13" s="24"/>
      <c r="I13" s="24"/>
      <c r="J13" s="24"/>
      <c r="K13" s="24"/>
      <c r="L13" s="24"/>
      <c r="M13" s="24"/>
      <c r="N13" s="24"/>
      <c r="O13" s="24"/>
      <c r="P13" s="24"/>
      <c r="Q13" s="26"/>
      <c r="R13" s="24"/>
      <c r="S13" s="24"/>
      <c r="T13" s="24"/>
      <c r="U13" s="26"/>
      <c r="V13" s="26"/>
      <c r="W13" s="26"/>
      <c r="X13" s="26"/>
      <c r="Y13" s="26"/>
    </row>
    <row r="14" spans="1:25">
      <c r="A14" s="24" t="s">
        <v>19</v>
      </c>
      <c r="B14" s="24"/>
      <c r="C14" s="26">
        <f>C9+C11</f>
        <v>5.0000000000000001E-3</v>
      </c>
      <c r="D14" s="26">
        <f t="shared" ref="D14:G14" si="0">D9+D11</f>
        <v>6.6666666666666671E-3</v>
      </c>
      <c r="E14" s="26">
        <f>E9+E11+E13</f>
        <v>8.2156862745098036E-2</v>
      </c>
      <c r="F14" s="26">
        <f>F9+F11</f>
        <v>5.0000000000000001E-3</v>
      </c>
      <c r="G14" s="26">
        <f t="shared" si="0"/>
        <v>5.0000000000000001E-3</v>
      </c>
      <c r="H14" s="26">
        <v>0.04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6"/>
      <c r="V14" s="26"/>
      <c r="W14" s="26"/>
      <c r="X14" s="26"/>
      <c r="Y14" s="26"/>
    </row>
    <row r="15" spans="1:25">
      <c r="A15" s="24" t="s">
        <v>20</v>
      </c>
      <c r="B15" s="24"/>
      <c r="C15" s="26">
        <f>C12+C13</f>
        <v>0</v>
      </c>
      <c r="D15" s="26">
        <f t="shared" ref="D15:G15" si="1">D12+D13</f>
        <v>0</v>
      </c>
      <c r="E15" s="26">
        <v>0</v>
      </c>
      <c r="F15" s="26">
        <f t="shared" si="1"/>
        <v>0.05</v>
      </c>
      <c r="G15" s="26">
        <f t="shared" si="1"/>
        <v>0.02</v>
      </c>
      <c r="H15" s="26">
        <v>0.10879999999999999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6"/>
      <c r="V15" s="26"/>
      <c r="W15" s="26"/>
      <c r="X15" s="26"/>
      <c r="Y15" s="26"/>
    </row>
    <row r="16" spans="1:25">
      <c r="A16" s="21" t="s">
        <v>21</v>
      </c>
      <c r="B16" s="24"/>
      <c r="C16" s="24"/>
      <c r="D16" s="26"/>
      <c r="E16" s="26"/>
      <c r="F16" s="26"/>
      <c r="H16" s="26"/>
      <c r="I16" s="24"/>
      <c r="J16" s="21"/>
      <c r="K16" s="24"/>
      <c r="L16" s="26"/>
      <c r="M16" s="26"/>
      <c r="N16" s="26"/>
      <c r="O16" s="26"/>
      <c r="P16" s="26"/>
      <c r="Q16" s="24"/>
      <c r="R16" s="24"/>
      <c r="S16" s="24"/>
      <c r="T16" s="24"/>
      <c r="U16" s="26"/>
      <c r="V16" s="26"/>
      <c r="W16" s="26"/>
      <c r="X16" s="26"/>
      <c r="Y16" s="26"/>
    </row>
    <row r="17" spans="1:25">
      <c r="A17" s="24" t="s">
        <v>22</v>
      </c>
      <c r="B17" s="24"/>
      <c r="C17" s="26">
        <f>C14+C15</f>
        <v>5.0000000000000001E-3</v>
      </c>
      <c r="D17" s="26">
        <f>D14+D15</f>
        <v>6.6666666666666671E-3</v>
      </c>
      <c r="E17" s="26">
        <f t="shared" ref="E17:G17" si="2">E14+E15</f>
        <v>8.2156862745098036E-2</v>
      </c>
      <c r="F17" s="26">
        <f t="shared" si="2"/>
        <v>5.5E-2</v>
      </c>
      <c r="G17" s="26">
        <f t="shared" si="2"/>
        <v>2.5000000000000001E-2</v>
      </c>
      <c r="H17" s="26">
        <f>SUM(C17:G17)</f>
        <v>0.17382352941176471</v>
      </c>
      <c r="I17" s="24"/>
      <c r="J17" s="24"/>
      <c r="K17" s="24"/>
      <c r="L17" s="26"/>
      <c r="M17" s="26"/>
      <c r="N17" s="26"/>
      <c r="O17" s="26"/>
      <c r="P17" s="26"/>
      <c r="Q17" s="24"/>
      <c r="R17" s="24"/>
      <c r="S17" s="21"/>
      <c r="T17" s="24"/>
      <c r="U17" s="26"/>
      <c r="V17" s="26"/>
      <c r="W17" s="26"/>
      <c r="X17" s="26"/>
      <c r="Y17" s="26"/>
    </row>
    <row r="18" spans="1:25">
      <c r="A18" s="24" t="s">
        <v>23</v>
      </c>
      <c r="B18" s="24"/>
      <c r="C18" s="26">
        <f>C9+C10+C13</f>
        <v>5.0000000000000001E-3</v>
      </c>
      <c r="D18" s="26">
        <f t="shared" ref="D18:G18" si="3">D9+D10+D13</f>
        <v>6.6666666666666671E-3</v>
      </c>
      <c r="E18" s="26">
        <f t="shared" si="3"/>
        <v>8.2156862745098036E-2</v>
      </c>
      <c r="F18" s="26">
        <f t="shared" si="3"/>
        <v>5.5E-2</v>
      </c>
      <c r="G18" s="26">
        <f t="shared" si="3"/>
        <v>2.5000000000000001E-2</v>
      </c>
      <c r="H18" s="24"/>
      <c r="I18" s="24"/>
      <c r="J18" s="24"/>
      <c r="K18" s="24"/>
      <c r="L18" s="26"/>
      <c r="M18" s="26"/>
      <c r="N18" s="26"/>
      <c r="O18" s="26"/>
      <c r="P18" s="26"/>
      <c r="Q18" s="24"/>
      <c r="R18" s="24"/>
      <c r="S18" s="24"/>
      <c r="T18" s="24"/>
      <c r="U18" s="26"/>
      <c r="V18" s="26"/>
      <c r="W18" s="26"/>
      <c r="X18" s="26"/>
      <c r="Y18" s="26"/>
    </row>
    <row r="19" spans="1:25">
      <c r="A19" s="24"/>
      <c r="B19" s="24"/>
      <c r="C19" s="24"/>
      <c r="D19" s="24"/>
      <c r="E19" s="24"/>
      <c r="F19" s="24"/>
      <c r="H19" s="24"/>
      <c r="I19" s="24"/>
      <c r="J19" s="24"/>
      <c r="K19" s="24"/>
      <c r="L19" s="26"/>
      <c r="M19" s="26"/>
      <c r="N19" s="26"/>
      <c r="O19" s="26"/>
      <c r="P19" s="26"/>
      <c r="Q19" s="24"/>
      <c r="R19" s="24"/>
      <c r="S19" s="24"/>
      <c r="T19" s="24"/>
      <c r="U19" s="26"/>
      <c r="V19" s="26"/>
      <c r="W19" s="26"/>
      <c r="X19" s="26"/>
      <c r="Y19" s="26"/>
    </row>
    <row r="20" spans="1:25">
      <c r="A20" s="21" t="s">
        <v>104</v>
      </c>
      <c r="B20" s="21"/>
      <c r="C20" s="21"/>
      <c r="D20" s="24"/>
      <c r="E20" s="24"/>
      <c r="F20" s="24"/>
      <c r="H20" s="24"/>
      <c r="I20" s="24"/>
      <c r="J20" s="24" t="s">
        <v>2</v>
      </c>
      <c r="K20" s="24"/>
      <c r="L20" s="26"/>
      <c r="M20" s="26"/>
      <c r="N20" s="26"/>
      <c r="O20" s="26"/>
      <c r="P20" s="26"/>
      <c r="Q20" s="24"/>
      <c r="R20" s="24"/>
      <c r="S20" s="24"/>
      <c r="T20" s="24"/>
      <c r="U20" s="26"/>
      <c r="V20" s="26"/>
      <c r="W20" s="26"/>
      <c r="X20" s="26"/>
      <c r="Y20" s="26"/>
    </row>
    <row r="21" spans="1:25">
      <c r="A21" s="24" t="s">
        <v>25</v>
      </c>
      <c r="B21" s="24"/>
      <c r="C21" s="26"/>
      <c r="D21" s="27"/>
      <c r="E21" s="26"/>
      <c r="F21" s="26"/>
      <c r="H21" s="24"/>
      <c r="I21" s="24" t="s">
        <v>3</v>
      </c>
      <c r="J21" s="21" t="e">
        <v>#DIV/0!</v>
      </c>
      <c r="K21" s="24"/>
      <c r="L21" s="26"/>
      <c r="M21" s="26"/>
      <c r="N21" s="26"/>
      <c r="O21" s="26"/>
      <c r="P21" s="26"/>
      <c r="Q21" s="24"/>
      <c r="R21" s="24"/>
      <c r="S21" s="24"/>
      <c r="T21" s="24"/>
      <c r="U21" s="26"/>
      <c r="V21" s="26"/>
      <c r="W21" s="26"/>
      <c r="X21" s="26"/>
      <c r="Y21" s="26"/>
    </row>
    <row r="22" spans="1:25">
      <c r="A22" s="24" t="s">
        <v>2</v>
      </c>
      <c r="B22" s="24"/>
      <c r="C22" s="24"/>
      <c r="D22" s="24"/>
      <c r="E22" s="24"/>
      <c r="F22" s="24"/>
      <c r="H22" s="24"/>
      <c r="I22" s="24" t="s">
        <v>2</v>
      </c>
      <c r="J22" s="24" t="e">
        <v>#DIV/0!</v>
      </c>
      <c r="K22" s="24"/>
      <c r="L22" s="26"/>
      <c r="M22" s="26"/>
      <c r="N22" s="26"/>
      <c r="O22" s="26"/>
      <c r="P22" s="26"/>
      <c r="Q22" s="24"/>
      <c r="R22" s="24"/>
      <c r="S22" s="24"/>
      <c r="T22" s="24"/>
      <c r="U22" s="26"/>
      <c r="V22" s="26"/>
      <c r="W22" s="26"/>
      <c r="X22" s="26"/>
      <c r="Y22" s="26"/>
    </row>
    <row r="23" spans="1:25">
      <c r="A23" s="24" t="s">
        <v>3</v>
      </c>
      <c r="B23" s="24"/>
      <c r="C23" s="24"/>
      <c r="D23" s="24"/>
      <c r="E23" s="24"/>
      <c r="F23" s="24"/>
      <c r="H23" s="24"/>
      <c r="I23" s="24"/>
      <c r="J23" s="24" t="s">
        <v>5</v>
      </c>
      <c r="K23" s="24"/>
      <c r="L23" s="26"/>
      <c r="M23" s="26"/>
      <c r="N23" s="26"/>
      <c r="O23" s="26"/>
      <c r="P23" s="26"/>
      <c r="Q23" s="24"/>
      <c r="R23" s="24"/>
      <c r="S23" s="24"/>
      <c r="T23" s="24"/>
      <c r="U23" s="26"/>
      <c r="V23" s="26"/>
      <c r="W23" s="26"/>
      <c r="X23" s="26"/>
      <c r="Y23" s="26"/>
    </row>
    <row r="24" spans="1:25">
      <c r="A24" s="24" t="s">
        <v>4</v>
      </c>
      <c r="B24" s="24"/>
      <c r="C24" s="24"/>
      <c r="D24" s="24"/>
      <c r="E24" s="24"/>
      <c r="F24" s="24"/>
      <c r="H24" s="24"/>
      <c r="I24" s="24" t="s">
        <v>4</v>
      </c>
      <c r="J24" s="24">
        <v>1</v>
      </c>
      <c r="K24" s="26">
        <v>1.1000000000000001</v>
      </c>
      <c r="L24" s="26"/>
      <c r="M24" s="26"/>
      <c r="N24" s="26"/>
      <c r="O24" s="26"/>
      <c r="P24" s="24"/>
      <c r="Q24" s="24"/>
      <c r="R24" s="21"/>
      <c r="S24" s="24"/>
      <c r="T24" s="26"/>
      <c r="U24" s="26"/>
      <c r="V24" s="26"/>
      <c r="W24" s="26"/>
      <c r="X24" s="26"/>
      <c r="Y24" s="24"/>
    </row>
    <row r="25" spans="1:25">
      <c r="A25" s="24" t="s">
        <v>5</v>
      </c>
      <c r="B25" s="24"/>
      <c r="C25" s="24"/>
      <c r="D25" s="24"/>
      <c r="E25" s="24"/>
      <c r="F25" s="24"/>
      <c r="H25" s="24"/>
      <c r="I25" s="24" t="s">
        <v>5</v>
      </c>
      <c r="J25" s="24">
        <v>0</v>
      </c>
      <c r="K25" s="26">
        <v>0</v>
      </c>
      <c r="L25" s="26"/>
      <c r="M25" s="26"/>
      <c r="N25" s="26"/>
      <c r="O25" s="26"/>
      <c r="P25" s="24"/>
      <c r="Q25" s="24"/>
      <c r="R25" s="24"/>
      <c r="S25" s="24"/>
      <c r="T25" s="26"/>
      <c r="U25" s="26"/>
      <c r="V25" s="26"/>
      <c r="W25" s="26"/>
      <c r="X25" s="26"/>
      <c r="Y25" s="24"/>
    </row>
    <row r="26" spans="1:25">
      <c r="A26" s="24"/>
      <c r="B26" s="24"/>
      <c r="C26" s="26"/>
      <c r="D26" s="26"/>
      <c r="E26" s="26"/>
      <c r="F26" s="26"/>
      <c r="H26" s="24"/>
      <c r="I26" s="24"/>
      <c r="J26" s="24"/>
      <c r="K26" s="24"/>
      <c r="L26" s="26"/>
      <c r="M26" s="26"/>
      <c r="N26" s="26"/>
      <c r="O26" s="26"/>
      <c r="P26" s="26"/>
      <c r="Q26" s="24"/>
      <c r="R26" s="24"/>
      <c r="S26" s="24"/>
      <c r="T26" s="24"/>
      <c r="U26" s="26"/>
      <c r="V26" s="26"/>
      <c r="W26" s="26"/>
      <c r="X26" s="26"/>
      <c r="Y26" s="26"/>
    </row>
    <row r="27" spans="1:25">
      <c r="A27" s="24"/>
      <c r="B27" s="24"/>
      <c r="C27" s="24"/>
      <c r="D27" s="24"/>
      <c r="E27" s="24"/>
      <c r="F27" s="24"/>
      <c r="H27" s="24"/>
      <c r="I27" s="24"/>
      <c r="J27" s="24"/>
      <c r="K27" s="24"/>
      <c r="L27" s="26"/>
      <c r="M27" s="26"/>
      <c r="N27" s="26"/>
      <c r="O27" s="26"/>
      <c r="P27" s="26"/>
      <c r="Q27" s="24"/>
      <c r="R27" s="24"/>
      <c r="S27" s="24"/>
      <c r="T27" s="24"/>
      <c r="U27" s="26"/>
      <c r="V27" s="26"/>
      <c r="W27" s="26"/>
      <c r="X27" s="26"/>
      <c r="Y27" s="26"/>
    </row>
    <row r="28" spans="1:25">
      <c r="A28" s="24"/>
      <c r="B28" s="24"/>
      <c r="C28" s="24"/>
      <c r="D28" s="24"/>
      <c r="E28" s="24"/>
      <c r="F28" s="24"/>
      <c r="H28" s="24"/>
      <c r="I28" s="24"/>
      <c r="J28" s="21"/>
      <c r="K28" s="24"/>
      <c r="L28" s="26"/>
      <c r="M28" s="26"/>
      <c r="N28" s="26"/>
      <c r="O28" s="26"/>
      <c r="P28" s="26"/>
      <c r="Q28" s="24"/>
      <c r="R28" s="24"/>
      <c r="S28" s="24"/>
      <c r="T28" s="24"/>
      <c r="U28" s="26"/>
      <c r="V28" s="26"/>
      <c r="W28" s="26"/>
      <c r="X28" s="26"/>
      <c r="Y28" s="26"/>
    </row>
    <row r="29" spans="1:25">
      <c r="A29" s="21" t="s">
        <v>29</v>
      </c>
      <c r="B29" s="24"/>
      <c r="C29" s="24">
        <f>C17/$H$17</f>
        <v>2.8764805414551606E-2</v>
      </c>
      <c r="D29" s="24">
        <f t="shared" ref="D29:G29" si="4">D17/$H$17</f>
        <v>3.835307388606881E-2</v>
      </c>
      <c r="E29" s="24">
        <f t="shared" si="4"/>
        <v>0.47264523406655384</v>
      </c>
      <c r="F29" s="24">
        <f t="shared" si="4"/>
        <v>0.31641285956006765</v>
      </c>
      <c r="G29" s="24">
        <f t="shared" si="4"/>
        <v>0.14382402707275804</v>
      </c>
      <c r="H29" s="24">
        <f>SUM(C29:G29)</f>
        <v>1</v>
      </c>
      <c r="I29" s="24"/>
      <c r="J29" s="24"/>
      <c r="K29" s="24"/>
      <c r="L29" s="26"/>
      <c r="M29" s="26"/>
      <c r="N29" s="26"/>
      <c r="O29" s="26"/>
      <c r="P29" s="26"/>
      <c r="Q29" s="24"/>
      <c r="R29" s="24"/>
      <c r="S29" s="24"/>
      <c r="T29" s="24"/>
      <c r="U29" s="26"/>
      <c r="V29" s="26"/>
      <c r="W29" s="26"/>
      <c r="X29" s="26"/>
      <c r="Y29" s="26"/>
    </row>
    <row r="30" spans="1:25">
      <c r="A30" s="24" t="s">
        <v>30</v>
      </c>
      <c r="B30" s="24"/>
      <c r="C30" s="24">
        <f>C14/C17</f>
        <v>1</v>
      </c>
      <c r="D30" s="24">
        <f t="shared" ref="D30:G31" si="5">D14/D17</f>
        <v>1</v>
      </c>
      <c r="E30" s="24">
        <f t="shared" si="5"/>
        <v>1</v>
      </c>
      <c r="F30" s="24">
        <f t="shared" si="5"/>
        <v>9.0909090909090912E-2</v>
      </c>
      <c r="G30" s="24">
        <f t="shared" si="5"/>
        <v>0.19999999999999998</v>
      </c>
      <c r="H30" s="24"/>
      <c r="I30" s="24"/>
      <c r="J30" s="24"/>
      <c r="K30" s="24"/>
      <c r="L30" s="26"/>
      <c r="M30" s="26"/>
      <c r="N30" s="26"/>
      <c r="O30" s="26"/>
      <c r="P30" s="26"/>
      <c r="Q30" s="24"/>
      <c r="R30" s="24"/>
      <c r="S30" s="24"/>
      <c r="T30" s="24"/>
      <c r="U30" s="26"/>
      <c r="V30" s="26"/>
      <c r="W30" s="26"/>
      <c r="X30" s="26"/>
      <c r="Y30" s="26"/>
    </row>
    <row r="31" spans="1:25">
      <c r="A31" s="24" t="s">
        <v>31</v>
      </c>
      <c r="B31" s="24"/>
      <c r="C31" s="24">
        <f>C15/C18</f>
        <v>0</v>
      </c>
      <c r="D31" s="24">
        <f t="shared" si="5"/>
        <v>0</v>
      </c>
      <c r="E31" s="24">
        <f t="shared" si="5"/>
        <v>0</v>
      </c>
      <c r="F31" s="24">
        <f t="shared" si="5"/>
        <v>0.90909090909090917</v>
      </c>
      <c r="G31" s="24">
        <f t="shared" si="5"/>
        <v>0.79999999999999993</v>
      </c>
      <c r="H31" s="24"/>
      <c r="I31" s="24"/>
      <c r="J31" s="24"/>
      <c r="K31" s="24"/>
      <c r="L31" s="26"/>
      <c r="M31" s="26"/>
      <c r="N31" s="26"/>
      <c r="O31" s="26"/>
      <c r="P31" s="26"/>
      <c r="Q31" s="25"/>
      <c r="R31" s="24"/>
      <c r="S31" s="24"/>
      <c r="T31" s="24"/>
      <c r="U31" s="26"/>
      <c r="V31" s="26"/>
      <c r="W31" s="26"/>
      <c r="X31" s="26"/>
      <c r="Y31" s="26"/>
    </row>
    <row r="32" spans="1:25">
      <c r="A32" s="24"/>
      <c r="B32" s="24"/>
      <c r="C32" s="26"/>
      <c r="D32" s="26"/>
      <c r="E32" s="26"/>
      <c r="F32" s="26"/>
      <c r="H32" s="24"/>
      <c r="I32" s="24"/>
      <c r="J32" s="24"/>
      <c r="K32" s="24"/>
      <c r="L32" s="26"/>
      <c r="M32" s="26"/>
      <c r="N32" s="26"/>
      <c r="O32" s="26"/>
      <c r="P32" s="26"/>
      <c r="Q32" s="25"/>
      <c r="R32" s="24"/>
      <c r="S32" s="24"/>
      <c r="T32" s="24"/>
      <c r="U32" s="26"/>
      <c r="V32" s="26"/>
      <c r="W32" s="26"/>
      <c r="X32" s="26"/>
      <c r="Y32" s="26"/>
    </row>
    <row r="33" spans="1:25">
      <c r="A33" s="21" t="s">
        <v>32</v>
      </c>
      <c r="B33" s="21"/>
      <c r="C33" s="24"/>
      <c r="D33" s="24"/>
      <c r="E33" s="24"/>
      <c r="F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6"/>
      <c r="V33" s="26"/>
      <c r="W33" s="26"/>
      <c r="X33" s="26"/>
      <c r="Y33" s="26"/>
    </row>
    <row r="34" spans="1:25">
      <c r="A34" s="24" t="s">
        <v>33</v>
      </c>
      <c r="B34" s="24"/>
      <c r="C34" s="24">
        <f>C30</f>
        <v>1</v>
      </c>
      <c r="D34" s="24">
        <f t="shared" ref="D34:G34" si="6">D30</f>
        <v>1</v>
      </c>
      <c r="E34" s="24">
        <f t="shared" si="6"/>
        <v>1</v>
      </c>
      <c r="F34" s="24">
        <f t="shared" si="6"/>
        <v>9.0909090909090912E-2</v>
      </c>
      <c r="G34" s="24">
        <f t="shared" si="6"/>
        <v>0.19999999999999998</v>
      </c>
      <c r="H34" s="24"/>
      <c r="I34" s="24"/>
      <c r="J34" s="24"/>
      <c r="K34" s="27"/>
      <c r="L34" s="27"/>
      <c r="M34" s="27"/>
      <c r="N34" s="27"/>
      <c r="O34" s="27"/>
      <c r="P34" s="27"/>
      <c r="Q34" s="27"/>
      <c r="R34" s="24"/>
      <c r="S34" s="24"/>
      <c r="T34" s="24"/>
      <c r="U34" s="26"/>
      <c r="V34" s="26"/>
      <c r="W34" s="26"/>
      <c r="X34" s="26"/>
      <c r="Y34" s="26"/>
    </row>
    <row r="35" spans="1:25">
      <c r="A35" s="24" t="s">
        <v>128</v>
      </c>
      <c r="B35" s="24"/>
      <c r="C35" s="24"/>
      <c r="D35" s="24"/>
      <c r="E35" s="24"/>
      <c r="F35" s="24"/>
      <c r="H35" s="24"/>
      <c r="I35" s="24"/>
      <c r="J35" s="24"/>
      <c r="K35" s="27"/>
      <c r="L35" s="27"/>
      <c r="M35" s="27"/>
      <c r="N35" s="27"/>
      <c r="O35" s="27"/>
      <c r="P35" s="27"/>
      <c r="Q35" s="27"/>
      <c r="R35" s="24"/>
      <c r="S35" s="24"/>
      <c r="T35" s="24"/>
      <c r="U35" s="24"/>
      <c r="V35" s="24"/>
      <c r="W35" s="24"/>
      <c r="X35" s="24"/>
      <c r="Y35" s="24"/>
    </row>
    <row r="36" spans="1:25">
      <c r="A36" s="24" t="s">
        <v>129</v>
      </c>
      <c r="B36" s="24"/>
      <c r="C36" s="24"/>
      <c r="D36" s="24"/>
      <c r="E36" s="24"/>
      <c r="F36" s="24"/>
      <c r="H36" s="24">
        <v>1</v>
      </c>
      <c r="I36" s="27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>
      <c r="A37" s="24" t="s">
        <v>5</v>
      </c>
      <c r="B37" s="24"/>
      <c r="C37" s="24"/>
      <c r="D37" s="24"/>
      <c r="E37" s="24"/>
      <c r="F37" s="24">
        <f>0.909090909-0.15</f>
        <v>0.75909090899999998</v>
      </c>
      <c r="H37" s="24">
        <v>1</v>
      </c>
      <c r="I37" s="27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>
      <c r="A38" s="24" t="s">
        <v>127</v>
      </c>
      <c r="F38">
        <v>0.15</v>
      </c>
      <c r="G38">
        <v>0.8</v>
      </c>
      <c r="I38" s="27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>
      <c r="A39" s="24" t="s">
        <v>34</v>
      </c>
      <c r="B39" s="24"/>
      <c r="C39" s="24">
        <f>SUM(C34:C38)</f>
        <v>1</v>
      </c>
      <c r="D39" s="24">
        <f t="shared" ref="D39:G39" si="7">SUM(D34:D38)</f>
        <v>1</v>
      </c>
      <c r="E39" s="24">
        <f t="shared" si="7"/>
        <v>1</v>
      </c>
      <c r="F39" s="24">
        <f t="shared" si="7"/>
        <v>0.99999999990909094</v>
      </c>
      <c r="G39" s="24">
        <f t="shared" si="7"/>
        <v>1</v>
      </c>
      <c r="H39" s="24"/>
      <c r="I39" s="27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>
      <c r="A40" s="24"/>
      <c r="B40" s="24"/>
      <c r="C40" s="24"/>
      <c r="D40" s="24"/>
      <c r="E40" s="24"/>
      <c r="F40" s="24"/>
      <c r="H40" s="24"/>
      <c r="I40" s="27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>
      <c r="A41" s="24"/>
      <c r="B41" s="24"/>
      <c r="C41" s="24"/>
      <c r="D41" s="24"/>
      <c r="E41" s="24"/>
      <c r="F41" s="24"/>
      <c r="H41" s="24"/>
      <c r="I41" s="27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>
      <c r="A42" s="21" t="s">
        <v>36</v>
      </c>
      <c r="B42" s="21"/>
      <c r="C42" s="24">
        <v>0.1</v>
      </c>
      <c r="D42" s="24">
        <v>0.5</v>
      </c>
      <c r="E42" s="24">
        <v>0.25</v>
      </c>
      <c r="F42" s="24">
        <v>0.1</v>
      </c>
      <c r="G42" s="24">
        <v>0.05</v>
      </c>
      <c r="H42" s="24">
        <f>SUM(C42:G42)</f>
        <v>1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>
      <c r="A43" s="24"/>
      <c r="B43" s="24"/>
      <c r="C43" s="24"/>
      <c r="D43" s="24"/>
      <c r="E43" s="24"/>
      <c r="F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>
      <c r="A44" s="21" t="s">
        <v>37</v>
      </c>
      <c r="B44" s="24"/>
      <c r="C44" s="24">
        <f>C17*C42</f>
        <v>5.0000000000000001E-4</v>
      </c>
      <c r="D44" s="24">
        <f t="shared" ref="D44:G44" si="8">D17*D42</f>
        <v>3.3333333333333335E-3</v>
      </c>
      <c r="E44" s="24">
        <f>E17*E42</f>
        <v>2.0539215686274509E-2</v>
      </c>
      <c r="F44" s="24">
        <f t="shared" si="8"/>
        <v>5.5000000000000005E-3</v>
      </c>
      <c r="G44" s="24">
        <f t="shared" si="8"/>
        <v>1.2500000000000002E-3</v>
      </c>
      <c r="H44" s="24">
        <f>SUM(C44:G44)</f>
        <v>3.1122549019607846E-2</v>
      </c>
      <c r="I44" s="24"/>
      <c r="J44" s="24"/>
      <c r="K44" s="24"/>
      <c r="L44" s="24"/>
      <c r="M44" s="24"/>
      <c r="N44" s="24"/>
      <c r="O44" s="24"/>
      <c r="P44" s="24"/>
      <c r="Q44" s="25"/>
      <c r="R44" s="24"/>
      <c r="S44" s="24"/>
      <c r="T44" s="24"/>
      <c r="U44" s="24"/>
      <c r="V44" s="24"/>
      <c r="W44" s="24"/>
      <c r="X44" s="24"/>
      <c r="Y44" s="24"/>
    </row>
    <row r="45" spans="1:25">
      <c r="A45" s="24" t="s">
        <v>38</v>
      </c>
      <c r="B45" s="24"/>
      <c r="C45" s="24">
        <f>C14*C42</f>
        <v>5.0000000000000001E-4</v>
      </c>
      <c r="D45" s="24">
        <f t="shared" ref="D45:G45" si="9">D14*D42</f>
        <v>3.3333333333333335E-3</v>
      </c>
      <c r="E45" s="24">
        <f t="shared" si="9"/>
        <v>2.0539215686274509E-2</v>
      </c>
      <c r="F45" s="24">
        <f t="shared" si="9"/>
        <v>5.0000000000000001E-4</v>
      </c>
      <c r="G45" s="24">
        <f t="shared" si="9"/>
        <v>2.5000000000000001E-4</v>
      </c>
      <c r="H45" s="24">
        <f>SUM(C45:G45)</f>
        <v>2.5122549019607844E-2</v>
      </c>
      <c r="I45" s="24"/>
      <c r="J45" s="24"/>
      <c r="K45" s="24"/>
      <c r="L45" s="24"/>
      <c r="M45" s="24"/>
      <c r="N45" s="24"/>
      <c r="O45" s="24"/>
      <c r="P45" s="24"/>
      <c r="Q45" s="25"/>
      <c r="R45" s="24"/>
      <c r="S45" s="24"/>
      <c r="T45" s="24"/>
      <c r="U45" s="24"/>
      <c r="V45" s="24"/>
      <c r="W45" s="24"/>
      <c r="X45" s="24"/>
      <c r="Y45" s="24"/>
    </row>
    <row r="46" spans="1:25">
      <c r="A46" s="24" t="s">
        <v>39</v>
      </c>
      <c r="B46" s="24"/>
      <c r="C46" s="24">
        <f>C15*C42</f>
        <v>0</v>
      </c>
      <c r="D46" s="24">
        <f t="shared" ref="D46:G46" si="10">D15*D42</f>
        <v>0</v>
      </c>
      <c r="E46" s="24">
        <f>E15*E42</f>
        <v>0</v>
      </c>
      <c r="F46" s="24">
        <f t="shared" si="10"/>
        <v>5.000000000000001E-3</v>
      </c>
      <c r="G46" s="24">
        <f t="shared" si="10"/>
        <v>1E-3</v>
      </c>
      <c r="H46" s="24">
        <f>SUM(C46:G46)</f>
        <v>6.000000000000001E-3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>
      <c r="A49" s="21" t="s">
        <v>40</v>
      </c>
      <c r="B49" s="24" t="s">
        <v>41</v>
      </c>
      <c r="C49" s="24" t="s">
        <v>42</v>
      </c>
      <c r="D49" s="24" t="s">
        <v>43</v>
      </c>
      <c r="E49" s="24"/>
      <c r="F49" s="24" t="s">
        <v>44</v>
      </c>
      <c r="G49" s="24"/>
      <c r="H49" s="24" t="s">
        <v>45</v>
      </c>
      <c r="I49" s="24" t="s">
        <v>41</v>
      </c>
      <c r="J49" s="24" t="s">
        <v>56</v>
      </c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>
      <c r="A50" s="24" t="s">
        <v>46</v>
      </c>
      <c r="B50" s="26">
        <v>333.33330000000001</v>
      </c>
      <c r="C50" s="24">
        <v>3.0000000000000001E-3</v>
      </c>
      <c r="D50" s="24">
        <v>2.2656899000000001E-2</v>
      </c>
      <c r="E50" s="24"/>
      <c r="F50" s="24">
        <v>6.2961699999999996E-4</v>
      </c>
      <c r="G50" s="24"/>
      <c r="H50" s="24">
        <f>H45</f>
        <v>2.5122549019607844E-2</v>
      </c>
      <c r="I50" s="25">
        <f>1/H50</f>
        <v>39.804878048780488</v>
      </c>
      <c r="J50" s="24">
        <f>H50/H55</f>
        <v>0.80721373444636946</v>
      </c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>
      <c r="A51" s="24" t="s">
        <v>47</v>
      </c>
      <c r="B51" s="26">
        <v>34.002000000000002</v>
      </c>
      <c r="C51" s="24">
        <v>2.9409999999999999E-2</v>
      </c>
      <c r="D51" s="24">
        <v>0.22211313299999999</v>
      </c>
      <c r="E51" s="24"/>
      <c r="F51" s="24">
        <v>6.1723500000000001E-3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>
      <c r="A52" s="24" t="s">
        <v>48</v>
      </c>
      <c r="B52" s="26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>
      <c r="A53" s="24" t="s">
        <v>49</v>
      </c>
      <c r="B53" s="26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>
      <c r="A54" s="24" t="s">
        <v>50</v>
      </c>
      <c r="B54" s="26">
        <v>10</v>
      </c>
      <c r="C54" s="24">
        <v>0.1</v>
      </c>
      <c r="D54" s="24">
        <v>0.75522996799999997</v>
      </c>
      <c r="E54" s="24"/>
      <c r="F54" s="24">
        <v>2.0987248E-2</v>
      </c>
      <c r="G54" s="24"/>
      <c r="H54" s="24">
        <f>H46</f>
        <v>6.000000000000001E-3</v>
      </c>
      <c r="I54" s="24">
        <f>1/H54</f>
        <v>166.66666666666663</v>
      </c>
      <c r="J54" s="24">
        <f>H54/H55</f>
        <v>0.19278626555363051</v>
      </c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>
      <c r="A55" s="24" t="s">
        <v>51</v>
      </c>
      <c r="B55" s="26">
        <v>7.5522999999999998</v>
      </c>
      <c r="C55" s="24">
        <v>0.13241</v>
      </c>
      <c r="D55" s="24">
        <v>1</v>
      </c>
      <c r="E55" s="24"/>
      <c r="F55" s="24">
        <v>2.7789215999999999E-2</v>
      </c>
      <c r="G55" s="24"/>
      <c r="H55" s="24">
        <f>H44</f>
        <v>3.1122549019607846E-2</v>
      </c>
      <c r="I55" s="24">
        <f>1/H55</f>
        <v>32.13104425893841</v>
      </c>
      <c r="J55" s="24">
        <f>J50+J54</f>
        <v>1</v>
      </c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>
      <c r="A56" s="24"/>
      <c r="B56" s="27"/>
      <c r="C56" s="27"/>
      <c r="D56" s="27"/>
      <c r="E56" s="27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>
      <c r="A59" s="24"/>
      <c r="B59" s="27"/>
      <c r="C59" s="27"/>
      <c r="D59" s="27"/>
      <c r="E59" s="27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>
      <c r="A60" s="24"/>
      <c r="B60" s="27"/>
      <c r="C60" s="27"/>
      <c r="D60" s="27"/>
      <c r="E60" s="27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>
      <c r="A61" s="24"/>
      <c r="B61" s="27"/>
      <c r="C61" s="27"/>
      <c r="D61" s="27"/>
      <c r="E61" s="27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>
      <c r="A62" s="24"/>
      <c r="B62" s="27"/>
      <c r="C62" s="27"/>
      <c r="D62" s="27"/>
      <c r="E62" s="27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>
      <c r="A63" s="24"/>
      <c r="B63" s="27"/>
      <c r="C63" s="27"/>
      <c r="D63" s="27"/>
      <c r="E63" s="27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>
      <c r="A64" s="24"/>
      <c r="B64" s="27"/>
      <c r="C64" s="27"/>
      <c r="D64" s="27"/>
      <c r="E64" s="27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>
      <c r="A65" s="24"/>
      <c r="B65" s="27"/>
      <c r="C65" s="27"/>
      <c r="D65" s="27"/>
      <c r="E65" s="27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>
      <c r="A69" s="24"/>
      <c r="B69" s="24"/>
      <c r="C69" s="24"/>
      <c r="D69" s="24"/>
      <c r="E69" s="24"/>
      <c r="F69" s="27"/>
      <c r="G69" s="27"/>
      <c r="H69" s="27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>
      <c r="A72" s="24"/>
      <c r="B72" s="24"/>
      <c r="C72" s="24"/>
      <c r="D72" s="24"/>
      <c r="E72" s="24"/>
      <c r="F72" s="27"/>
      <c r="G72" s="27"/>
      <c r="H72" s="27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>
      <c r="A73" s="24"/>
      <c r="B73" s="24"/>
      <c r="C73" s="24"/>
      <c r="D73" s="24"/>
      <c r="E73" s="24"/>
      <c r="F73" s="27"/>
      <c r="G73" s="27"/>
      <c r="H73" s="27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>
      <c r="A74" s="24"/>
      <c r="B74" s="24"/>
      <c r="C74" s="24"/>
      <c r="D74" s="24"/>
      <c r="E74" s="24"/>
      <c r="F74" s="27"/>
      <c r="G74" s="27"/>
      <c r="H74" s="27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>
      <c r="A75" s="24"/>
      <c r="B75" s="24"/>
      <c r="C75" s="24"/>
      <c r="D75" s="24"/>
      <c r="E75" s="24"/>
      <c r="F75" s="27"/>
      <c r="G75" s="27"/>
      <c r="H75" s="27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>
      <c r="A76" s="24"/>
      <c r="B76" s="24"/>
      <c r="C76" s="24"/>
      <c r="D76" s="24"/>
      <c r="E76" s="24"/>
      <c r="F76" s="27"/>
      <c r="G76" s="27"/>
      <c r="H76" s="27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>
      <c r="A77" s="24"/>
      <c r="B77" s="24"/>
      <c r="C77" s="24"/>
      <c r="D77" s="24"/>
      <c r="E77" s="24"/>
      <c r="F77" s="27"/>
      <c r="G77" s="27"/>
      <c r="H77" s="27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>
      <c r="A78" s="24"/>
      <c r="B78" s="24"/>
      <c r="C78" s="24"/>
      <c r="D78" s="24"/>
      <c r="E78" s="24"/>
      <c r="F78" s="27"/>
      <c r="G78" s="27"/>
      <c r="H78" s="27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workbookViewId="0">
      <pane ySplit="1" topLeftCell="A2" activePane="bottomLeft" state="frozen"/>
      <selection pane="bottomLeft" activeCell="I4" sqref="I4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20" t="s">
        <v>0</v>
      </c>
      <c r="B1" s="22"/>
      <c r="C1" s="22" t="s">
        <v>1</v>
      </c>
      <c r="D1" s="22" t="s">
        <v>128</v>
      </c>
      <c r="E1" s="22" t="s">
        <v>129</v>
      </c>
      <c r="F1" s="23" t="s">
        <v>5</v>
      </c>
      <c r="G1" s="23" t="s">
        <v>127</v>
      </c>
      <c r="H1" s="21" t="s">
        <v>6</v>
      </c>
      <c r="I1" s="24"/>
      <c r="J1" s="20"/>
      <c r="K1" s="22"/>
      <c r="L1" s="22"/>
      <c r="M1" s="22"/>
      <c r="N1" s="22"/>
      <c r="O1" s="22"/>
      <c r="P1" s="23"/>
      <c r="Q1" s="24"/>
      <c r="R1" s="21"/>
      <c r="S1" s="20"/>
      <c r="T1" s="22"/>
      <c r="U1" s="22"/>
      <c r="V1" s="22"/>
      <c r="W1" s="22"/>
      <c r="X1" s="22"/>
      <c r="Y1" s="23"/>
    </row>
    <row r="2" spans="1:25">
      <c r="A2" s="24" t="s">
        <v>7</v>
      </c>
      <c r="B2" s="24"/>
      <c r="C2" s="25">
        <v>200</v>
      </c>
      <c r="D2" s="25">
        <v>150</v>
      </c>
      <c r="E2" s="25">
        <v>120</v>
      </c>
      <c r="F2" s="25">
        <v>200</v>
      </c>
      <c r="G2" s="25">
        <v>200</v>
      </c>
      <c r="H2" s="24"/>
      <c r="I2" s="24"/>
      <c r="J2" s="24"/>
      <c r="K2" s="24"/>
      <c r="L2" s="25"/>
      <c r="M2" s="25"/>
      <c r="N2" s="25"/>
      <c r="O2" s="25"/>
      <c r="P2" s="25"/>
      <c r="Q2" s="24"/>
      <c r="R2" s="24"/>
      <c r="S2" s="24"/>
      <c r="T2" s="24"/>
      <c r="U2" s="24"/>
      <c r="V2" s="24"/>
      <c r="W2" s="24"/>
      <c r="X2" s="24"/>
      <c r="Y2" s="24"/>
    </row>
    <row r="3" spans="1:25">
      <c r="A3" s="24" t="s">
        <v>8</v>
      </c>
      <c r="B3" s="24"/>
      <c r="C3" s="25"/>
      <c r="D3" s="25"/>
      <c r="E3" s="25">
        <v>60</v>
      </c>
      <c r="F3" s="25"/>
      <c r="H3" s="24"/>
      <c r="I3" s="24"/>
      <c r="J3" s="24"/>
      <c r="K3" s="24"/>
      <c r="L3" s="26"/>
      <c r="M3" s="26"/>
      <c r="N3" s="26"/>
      <c r="O3" s="26"/>
      <c r="P3" s="26"/>
      <c r="Q3" s="24"/>
      <c r="R3" s="24"/>
      <c r="S3" s="24"/>
      <c r="T3" s="24"/>
      <c r="U3" s="26"/>
      <c r="V3" s="26"/>
      <c r="W3" s="26"/>
      <c r="X3" s="26"/>
      <c r="Y3" s="26"/>
    </row>
    <row r="4" spans="1:25">
      <c r="A4" s="24" t="s">
        <v>10</v>
      </c>
      <c r="B4" s="24"/>
      <c r="C4" s="25" t="s">
        <v>11</v>
      </c>
      <c r="D4" s="25"/>
      <c r="E4" s="25" t="s">
        <v>102</v>
      </c>
      <c r="F4" s="25" t="s">
        <v>103</v>
      </c>
      <c r="H4" s="25"/>
      <c r="I4" s="24"/>
      <c r="J4" s="24"/>
      <c r="K4" s="24"/>
      <c r="L4" s="26"/>
      <c r="M4" s="26"/>
      <c r="N4" s="26"/>
      <c r="O4" s="26"/>
      <c r="P4" s="26"/>
      <c r="Q4" s="24"/>
      <c r="R4" s="24"/>
      <c r="S4" s="24"/>
      <c r="T4" s="24"/>
      <c r="U4" s="26"/>
      <c r="V4" s="26"/>
      <c r="W4" s="26"/>
      <c r="X4" s="26"/>
      <c r="Y4" s="26"/>
    </row>
    <row r="5" spans="1:25">
      <c r="A5" s="24" t="s">
        <v>10</v>
      </c>
      <c r="B5" s="24"/>
      <c r="C5" s="25"/>
      <c r="D5" s="25"/>
      <c r="E5" s="25"/>
      <c r="F5" s="25"/>
      <c r="H5" s="24"/>
      <c r="I5" s="24"/>
      <c r="J5" s="24"/>
      <c r="K5" s="24"/>
      <c r="L5" s="26"/>
      <c r="M5" s="26"/>
      <c r="N5" s="26"/>
      <c r="O5" s="26"/>
      <c r="P5" s="26"/>
      <c r="Q5" s="24"/>
      <c r="R5" s="24"/>
      <c r="S5" s="24"/>
      <c r="T5" s="24"/>
      <c r="U5" s="26"/>
      <c r="V5" s="26"/>
      <c r="W5" s="26"/>
      <c r="X5" s="26"/>
      <c r="Y5" s="26"/>
    </row>
    <row r="6" spans="1:25">
      <c r="A6" s="24" t="s">
        <v>14</v>
      </c>
      <c r="B6" s="24"/>
      <c r="C6" s="25"/>
      <c r="D6" s="25"/>
      <c r="E6" s="25">
        <v>50</v>
      </c>
      <c r="F6" s="25">
        <v>20</v>
      </c>
      <c r="G6">
        <v>50</v>
      </c>
      <c r="H6" s="24"/>
      <c r="I6" s="24"/>
      <c r="J6" s="24"/>
      <c r="K6" s="24"/>
      <c r="L6" s="26"/>
      <c r="M6" s="26"/>
      <c r="N6" s="26"/>
      <c r="O6" s="26"/>
      <c r="P6" s="26"/>
      <c r="Q6" s="24"/>
      <c r="R6" s="24"/>
      <c r="S6" s="24"/>
      <c r="T6" s="24"/>
      <c r="U6" s="26"/>
      <c r="V6" s="26"/>
      <c r="W6" s="26"/>
      <c r="X6" s="26"/>
      <c r="Y6" s="26"/>
    </row>
    <row r="7" spans="1:25">
      <c r="A7" s="24"/>
      <c r="B7" s="24"/>
      <c r="C7" s="25"/>
      <c r="D7" s="25"/>
      <c r="E7" s="25"/>
      <c r="F7" s="25"/>
      <c r="H7" s="24"/>
      <c r="I7" s="24"/>
      <c r="J7" s="21"/>
      <c r="K7" s="24"/>
      <c r="L7" s="26"/>
      <c r="M7" s="26"/>
      <c r="N7" s="26"/>
      <c r="O7" s="26"/>
      <c r="P7" s="26"/>
      <c r="Q7" s="24"/>
      <c r="R7" s="24"/>
      <c r="S7" s="24"/>
      <c r="T7" s="24"/>
      <c r="U7" s="26"/>
      <c r="V7" s="26"/>
      <c r="W7" s="26"/>
      <c r="X7" s="26"/>
      <c r="Y7" s="26"/>
    </row>
    <row r="8" spans="1:25">
      <c r="A8" s="21" t="s">
        <v>15</v>
      </c>
      <c r="B8" s="24"/>
      <c r="C8" s="25"/>
      <c r="D8" s="25"/>
      <c r="E8" s="25"/>
      <c r="F8" s="25"/>
      <c r="H8" s="24"/>
      <c r="I8" s="24"/>
      <c r="J8" s="24"/>
      <c r="K8" s="24"/>
      <c r="L8" s="26"/>
      <c r="M8" s="26"/>
      <c r="N8" s="26"/>
      <c r="O8" s="26"/>
      <c r="P8" s="26"/>
      <c r="Q8" s="24"/>
      <c r="R8" s="24"/>
      <c r="S8" s="24"/>
      <c r="T8" s="24"/>
      <c r="U8" s="26"/>
      <c r="V8" s="26"/>
      <c r="W8" s="26"/>
      <c r="X8" s="26"/>
      <c r="Y8" s="26"/>
    </row>
    <row r="9" spans="1:25">
      <c r="A9" s="24" t="s">
        <v>16</v>
      </c>
      <c r="B9" s="24"/>
      <c r="C9" s="26">
        <f>1/C2</f>
        <v>5.0000000000000001E-3</v>
      </c>
      <c r="D9" s="26">
        <f>1/D2</f>
        <v>6.6666666666666671E-3</v>
      </c>
      <c r="E9" s="26">
        <f>1/E2</f>
        <v>8.3333333333333332E-3</v>
      </c>
      <c r="F9" s="26">
        <f>1/F2</f>
        <v>5.0000000000000001E-3</v>
      </c>
      <c r="G9">
        <f>1/G2</f>
        <v>5.0000000000000001E-3</v>
      </c>
      <c r="H9" s="24"/>
      <c r="I9" s="24"/>
      <c r="J9" s="24"/>
      <c r="K9" s="24"/>
      <c r="L9" s="26"/>
      <c r="M9" s="26"/>
      <c r="N9" s="26"/>
      <c r="O9" s="26"/>
      <c r="P9" s="26"/>
      <c r="Q9" s="24"/>
      <c r="R9" s="24"/>
      <c r="S9" s="24"/>
      <c r="T9" s="24"/>
      <c r="U9" s="26"/>
      <c r="V9" s="26"/>
      <c r="W9" s="26"/>
      <c r="X9" s="26"/>
      <c r="Y9" s="26"/>
    </row>
    <row r="10" spans="1:25">
      <c r="A10" s="24" t="s">
        <v>10</v>
      </c>
      <c r="B10" s="24"/>
      <c r="C10" s="26"/>
      <c r="D10" s="26"/>
      <c r="E10" s="26">
        <f>1/E3</f>
        <v>1.6666666666666666E-2</v>
      </c>
      <c r="F10" s="26"/>
      <c r="H10" s="24"/>
      <c r="I10" s="24"/>
      <c r="J10" s="24"/>
      <c r="K10" s="24"/>
      <c r="L10" s="26"/>
      <c r="M10" s="26"/>
      <c r="N10" s="26"/>
      <c r="O10" s="26"/>
      <c r="P10" s="26"/>
      <c r="Q10" s="24"/>
      <c r="R10" s="24"/>
      <c r="S10" s="24"/>
      <c r="T10" s="24"/>
      <c r="U10" s="26"/>
      <c r="V10" s="26"/>
      <c r="W10" s="26"/>
      <c r="X10" s="26"/>
      <c r="Y10" s="26"/>
    </row>
    <row r="11" spans="1:25">
      <c r="A11" s="24" t="s">
        <v>17</v>
      </c>
      <c r="B11" s="24"/>
      <c r="C11" s="24"/>
      <c r="D11" s="26"/>
      <c r="E11" s="26">
        <f>1/E3</f>
        <v>1.6666666666666666E-2</v>
      </c>
      <c r="F11" s="26"/>
      <c r="H11" s="24"/>
      <c r="I11" s="24"/>
      <c r="J11" s="21"/>
      <c r="K11" s="24"/>
      <c r="L11" s="26"/>
      <c r="M11" s="26"/>
      <c r="N11" s="26"/>
      <c r="O11" s="26"/>
      <c r="P11" s="26"/>
      <c r="Q11" s="26"/>
      <c r="R11" s="24"/>
      <c r="S11" s="24"/>
      <c r="T11" s="24"/>
      <c r="U11" s="26"/>
      <c r="V11" s="26"/>
      <c r="W11" s="26"/>
      <c r="X11" s="26"/>
      <c r="Y11" s="26"/>
    </row>
    <row r="12" spans="1:25">
      <c r="A12" s="24" t="s">
        <v>18</v>
      </c>
      <c r="B12" s="24"/>
      <c r="C12" s="24"/>
      <c r="D12" s="26"/>
      <c r="E12" s="24"/>
      <c r="F12" s="26"/>
      <c r="H12" s="24"/>
      <c r="I12" s="24"/>
      <c r="J12" s="24"/>
      <c r="K12" s="24"/>
      <c r="L12" s="24"/>
      <c r="M12" s="24"/>
      <c r="N12" s="24"/>
      <c r="O12" s="24"/>
      <c r="P12" s="24"/>
      <c r="Q12" s="26"/>
      <c r="R12" s="24"/>
      <c r="S12" s="21"/>
      <c r="T12" s="24"/>
      <c r="U12" s="26"/>
      <c r="V12" s="26"/>
      <c r="W12" s="26"/>
      <c r="X12" s="26"/>
      <c r="Y12" s="26"/>
    </row>
    <row r="13" spans="1:25">
      <c r="A13" s="24" t="s">
        <v>14</v>
      </c>
      <c r="B13" s="24"/>
      <c r="C13" s="26"/>
      <c r="D13" s="26"/>
      <c r="E13" s="26">
        <f>1/E6</f>
        <v>0.02</v>
      </c>
      <c r="F13" s="26">
        <f>1/F6</f>
        <v>0.05</v>
      </c>
      <c r="G13">
        <f>1/G6</f>
        <v>0.02</v>
      </c>
      <c r="H13" s="24"/>
      <c r="I13" s="24"/>
      <c r="J13" s="24"/>
      <c r="K13" s="24"/>
      <c r="L13" s="24"/>
      <c r="M13" s="24"/>
      <c r="N13" s="24"/>
      <c r="O13" s="24"/>
      <c r="P13" s="24"/>
      <c r="Q13" s="26"/>
      <c r="R13" s="24"/>
      <c r="S13" s="24"/>
      <c r="T13" s="24"/>
      <c r="U13" s="26"/>
      <c r="V13" s="26"/>
      <c r="W13" s="26"/>
      <c r="X13" s="26"/>
      <c r="Y13" s="26"/>
    </row>
    <row r="14" spans="1:25">
      <c r="A14" s="24" t="s">
        <v>19</v>
      </c>
      <c r="B14" s="24"/>
      <c r="C14" s="26">
        <f>C9+C11</f>
        <v>5.0000000000000001E-3</v>
      </c>
      <c r="D14" s="26">
        <f t="shared" ref="D14:G14" si="0">D9+D11</f>
        <v>6.6666666666666671E-3</v>
      </c>
      <c r="E14" s="26">
        <f>E9+E11</f>
        <v>2.5000000000000001E-2</v>
      </c>
      <c r="F14" s="26">
        <f>F9+F11</f>
        <v>5.0000000000000001E-3</v>
      </c>
      <c r="G14" s="26">
        <f t="shared" si="0"/>
        <v>5.0000000000000001E-3</v>
      </c>
      <c r="H14" s="26">
        <v>0.04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6"/>
      <c r="V14" s="26"/>
      <c r="W14" s="26"/>
      <c r="X14" s="26"/>
      <c r="Y14" s="26"/>
    </row>
    <row r="15" spans="1:25">
      <c r="A15" s="24" t="s">
        <v>20</v>
      </c>
      <c r="B15" s="24"/>
      <c r="C15" s="26">
        <f>C12+C13</f>
        <v>0</v>
      </c>
      <c r="D15" s="26">
        <f t="shared" ref="D15:G15" si="1">D12+D13</f>
        <v>0</v>
      </c>
      <c r="E15" s="26">
        <f>E13</f>
        <v>0.02</v>
      </c>
      <c r="F15" s="26">
        <f t="shared" si="1"/>
        <v>0.05</v>
      </c>
      <c r="G15" s="26">
        <f t="shared" si="1"/>
        <v>0.02</v>
      </c>
      <c r="H15" s="26">
        <v>0.10879999999999999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6"/>
      <c r="V15" s="26"/>
      <c r="W15" s="26"/>
      <c r="X15" s="26"/>
      <c r="Y15" s="26"/>
    </row>
    <row r="16" spans="1:25">
      <c r="A16" s="21" t="s">
        <v>21</v>
      </c>
      <c r="B16" s="24"/>
      <c r="C16" s="24"/>
      <c r="D16" s="26"/>
      <c r="E16" s="26"/>
      <c r="F16" s="26"/>
      <c r="H16" s="26"/>
      <c r="I16" s="24"/>
      <c r="J16" s="21"/>
      <c r="K16" s="24"/>
      <c r="L16" s="26"/>
      <c r="M16" s="26"/>
      <c r="N16" s="26"/>
      <c r="O16" s="26"/>
      <c r="P16" s="26"/>
      <c r="Q16" s="24"/>
      <c r="R16" s="24"/>
      <c r="S16" s="24"/>
      <c r="T16" s="24"/>
      <c r="U16" s="26"/>
      <c r="V16" s="26"/>
      <c r="W16" s="26"/>
      <c r="X16" s="26"/>
      <c r="Y16" s="26"/>
    </row>
    <row r="17" spans="1:25">
      <c r="A17" s="24" t="s">
        <v>22</v>
      </c>
      <c r="B17" s="24"/>
      <c r="C17" s="26">
        <f>C14+C15</f>
        <v>5.0000000000000001E-3</v>
      </c>
      <c r="D17" s="26">
        <f>D14+D15</f>
        <v>6.6666666666666671E-3</v>
      </c>
      <c r="E17" s="26">
        <f t="shared" ref="E17:G17" si="2">E14+E15</f>
        <v>4.4999999999999998E-2</v>
      </c>
      <c r="F17" s="26">
        <f t="shared" si="2"/>
        <v>5.5E-2</v>
      </c>
      <c r="G17" s="26">
        <f t="shared" si="2"/>
        <v>2.5000000000000001E-2</v>
      </c>
      <c r="H17" s="26">
        <f>SUM(C17:G17)</f>
        <v>0.13666666666666666</v>
      </c>
      <c r="I17" s="24"/>
      <c r="J17" s="24"/>
      <c r="K17" s="24"/>
      <c r="L17" s="26"/>
      <c r="M17" s="26"/>
      <c r="N17" s="26"/>
      <c r="O17" s="26"/>
      <c r="P17" s="26"/>
      <c r="Q17" s="24"/>
      <c r="R17" s="24"/>
      <c r="S17" s="21"/>
      <c r="T17" s="24"/>
      <c r="U17" s="26"/>
      <c r="V17" s="26"/>
      <c r="W17" s="26"/>
      <c r="X17" s="26"/>
      <c r="Y17" s="26"/>
    </row>
    <row r="18" spans="1:25">
      <c r="A18" s="24" t="s">
        <v>23</v>
      </c>
      <c r="B18" s="24"/>
      <c r="C18" s="26">
        <f>C9+C10+C13</f>
        <v>5.0000000000000001E-3</v>
      </c>
      <c r="D18" s="26">
        <f t="shared" ref="D18:G18" si="3">D9+D10+D13</f>
        <v>6.6666666666666671E-3</v>
      </c>
      <c r="E18" s="26">
        <f t="shared" si="3"/>
        <v>4.4999999999999998E-2</v>
      </c>
      <c r="F18" s="26">
        <f t="shared" si="3"/>
        <v>5.5E-2</v>
      </c>
      <c r="G18" s="26">
        <f t="shared" si="3"/>
        <v>2.5000000000000001E-2</v>
      </c>
      <c r="H18" s="24"/>
      <c r="I18" s="24"/>
      <c r="J18" s="24"/>
      <c r="K18" s="24"/>
      <c r="L18" s="26"/>
      <c r="M18" s="26"/>
      <c r="N18" s="26"/>
      <c r="O18" s="26"/>
      <c r="P18" s="26"/>
      <c r="Q18" s="24"/>
      <c r="R18" s="24"/>
      <c r="S18" s="24"/>
      <c r="T18" s="24"/>
      <c r="U18" s="26"/>
      <c r="V18" s="26"/>
      <c r="W18" s="26"/>
      <c r="X18" s="26"/>
      <c r="Y18" s="26"/>
    </row>
    <row r="19" spans="1:25">
      <c r="A19" s="24"/>
      <c r="B19" s="24"/>
      <c r="C19" s="24"/>
      <c r="D19" s="24"/>
      <c r="E19" s="24"/>
      <c r="F19" s="24"/>
      <c r="H19" s="24"/>
      <c r="I19" s="24"/>
      <c r="J19" s="24"/>
      <c r="K19" s="24"/>
      <c r="L19" s="26"/>
      <c r="M19" s="26"/>
      <c r="N19" s="26"/>
      <c r="O19" s="26"/>
      <c r="P19" s="26"/>
      <c r="Q19" s="24"/>
      <c r="R19" s="24"/>
      <c r="S19" s="24"/>
      <c r="T19" s="24"/>
      <c r="U19" s="26"/>
      <c r="V19" s="26"/>
      <c r="W19" s="26"/>
      <c r="X19" s="26"/>
      <c r="Y19" s="26"/>
    </row>
    <row r="20" spans="1:25">
      <c r="A20" s="21" t="s">
        <v>104</v>
      </c>
      <c r="B20" s="21"/>
      <c r="C20" s="21"/>
      <c r="D20" s="24"/>
      <c r="E20" s="24"/>
      <c r="F20" s="24"/>
      <c r="H20" s="24"/>
      <c r="I20" s="24"/>
      <c r="J20" s="24" t="s">
        <v>2</v>
      </c>
      <c r="K20" s="24"/>
      <c r="L20" s="26"/>
      <c r="M20" s="26"/>
      <c r="N20" s="26"/>
      <c r="O20" s="26"/>
      <c r="P20" s="26"/>
      <c r="Q20" s="24"/>
      <c r="R20" s="24"/>
      <c r="S20" s="24"/>
      <c r="T20" s="24"/>
      <c r="U20" s="26"/>
      <c r="V20" s="26"/>
      <c r="W20" s="26"/>
      <c r="X20" s="26"/>
      <c r="Y20" s="26"/>
    </row>
    <row r="21" spans="1:25">
      <c r="A21" s="24" t="s">
        <v>25</v>
      </c>
      <c r="B21" s="24"/>
      <c r="C21" s="26"/>
      <c r="D21" s="27"/>
      <c r="E21" s="26"/>
      <c r="F21" s="26"/>
      <c r="H21" s="24"/>
      <c r="I21" s="24" t="s">
        <v>3</v>
      </c>
      <c r="J21" s="21" t="e">
        <v>#DIV/0!</v>
      </c>
      <c r="K21" s="24"/>
      <c r="L21" s="26"/>
      <c r="M21" s="26"/>
      <c r="N21" s="26"/>
      <c r="O21" s="26"/>
      <c r="P21" s="26"/>
      <c r="Q21" s="24"/>
      <c r="R21" s="24"/>
      <c r="S21" s="24"/>
      <c r="T21" s="24"/>
      <c r="U21" s="26"/>
      <c r="V21" s="26"/>
      <c r="W21" s="26"/>
      <c r="X21" s="26"/>
      <c r="Y21" s="26"/>
    </row>
    <row r="22" spans="1:25">
      <c r="A22" s="24" t="s">
        <v>2</v>
      </c>
      <c r="B22" s="24"/>
      <c r="C22" s="24"/>
      <c r="D22" s="24"/>
      <c r="E22" s="24"/>
      <c r="F22" s="24"/>
      <c r="H22" s="24"/>
      <c r="I22" s="24" t="s">
        <v>2</v>
      </c>
      <c r="J22" s="24" t="e">
        <v>#DIV/0!</v>
      </c>
      <c r="K22" s="24"/>
      <c r="L22" s="26"/>
      <c r="M22" s="26"/>
      <c r="N22" s="26"/>
      <c r="O22" s="26"/>
      <c r="P22" s="26"/>
      <c r="Q22" s="24"/>
      <c r="R22" s="24"/>
      <c r="S22" s="24"/>
      <c r="T22" s="24"/>
      <c r="U22" s="26"/>
      <c r="V22" s="26"/>
      <c r="W22" s="26"/>
      <c r="X22" s="26"/>
      <c r="Y22" s="26"/>
    </row>
    <row r="23" spans="1:25">
      <c r="A23" s="24" t="s">
        <v>3</v>
      </c>
      <c r="B23" s="24"/>
      <c r="C23" s="24"/>
      <c r="D23" s="24"/>
      <c r="E23" s="24"/>
      <c r="F23" s="24"/>
      <c r="H23" s="24"/>
      <c r="I23" s="24"/>
      <c r="J23" s="24" t="s">
        <v>5</v>
      </c>
      <c r="K23" s="24"/>
      <c r="L23" s="26"/>
      <c r="M23" s="26"/>
      <c r="N23" s="26"/>
      <c r="O23" s="26"/>
      <c r="P23" s="26"/>
      <c r="Q23" s="24"/>
      <c r="R23" s="24"/>
      <c r="S23" s="24"/>
      <c r="T23" s="24"/>
      <c r="U23" s="26"/>
      <c r="V23" s="26"/>
      <c r="W23" s="26"/>
      <c r="X23" s="26"/>
      <c r="Y23" s="26"/>
    </row>
    <row r="24" spans="1:25">
      <c r="A24" s="24" t="s">
        <v>4</v>
      </c>
      <c r="B24" s="24"/>
      <c r="C24" s="24"/>
      <c r="D24" s="24"/>
      <c r="E24" s="24"/>
      <c r="F24" s="24"/>
      <c r="H24" s="24"/>
      <c r="I24" s="24" t="s">
        <v>4</v>
      </c>
      <c r="J24" s="24">
        <v>1</v>
      </c>
      <c r="K24" s="26">
        <v>1.1000000000000001</v>
      </c>
      <c r="L24" s="26"/>
      <c r="M24" s="26"/>
      <c r="N24" s="26"/>
      <c r="O24" s="26"/>
      <c r="P24" s="24"/>
      <c r="Q24" s="24"/>
      <c r="R24" s="21"/>
      <c r="S24" s="24"/>
      <c r="T24" s="26"/>
      <c r="U24" s="26"/>
      <c r="V24" s="26"/>
      <c r="W24" s="26"/>
      <c r="X24" s="26"/>
      <c r="Y24" s="24"/>
    </row>
    <row r="25" spans="1:25">
      <c r="A25" s="24" t="s">
        <v>5</v>
      </c>
      <c r="B25" s="24"/>
      <c r="C25" s="24"/>
      <c r="D25" s="24"/>
      <c r="E25" s="24"/>
      <c r="F25" s="24"/>
      <c r="H25" s="24"/>
      <c r="I25" s="24" t="s">
        <v>5</v>
      </c>
      <c r="J25" s="24">
        <v>0</v>
      </c>
      <c r="K25" s="26">
        <v>0</v>
      </c>
      <c r="L25" s="26"/>
      <c r="M25" s="26"/>
      <c r="N25" s="26"/>
      <c r="O25" s="26"/>
      <c r="P25" s="24"/>
      <c r="Q25" s="24"/>
      <c r="R25" s="24"/>
      <c r="S25" s="24"/>
      <c r="T25" s="26"/>
      <c r="U25" s="26"/>
      <c r="V25" s="26"/>
      <c r="W25" s="26"/>
      <c r="X25" s="26"/>
      <c r="Y25" s="24"/>
    </row>
    <row r="26" spans="1:25">
      <c r="A26" s="24"/>
      <c r="B26" s="24"/>
      <c r="C26" s="26"/>
      <c r="D26" s="26"/>
      <c r="E26" s="26"/>
      <c r="F26" s="26"/>
      <c r="H26" s="24"/>
      <c r="I26" s="24"/>
      <c r="J26" s="24"/>
      <c r="K26" s="24"/>
      <c r="L26" s="26"/>
      <c r="M26" s="26"/>
      <c r="N26" s="26"/>
      <c r="O26" s="26"/>
      <c r="P26" s="26"/>
      <c r="Q26" s="24"/>
      <c r="R26" s="24"/>
      <c r="S26" s="24"/>
      <c r="T26" s="24"/>
      <c r="U26" s="26"/>
      <c r="V26" s="26"/>
      <c r="W26" s="26"/>
      <c r="X26" s="26"/>
      <c r="Y26" s="26"/>
    </row>
    <row r="27" spans="1:25">
      <c r="A27" s="24"/>
      <c r="B27" s="24"/>
      <c r="C27" s="24"/>
      <c r="D27" s="24"/>
      <c r="E27" s="24"/>
      <c r="F27" s="24"/>
      <c r="H27" s="24"/>
      <c r="I27" s="24"/>
      <c r="J27" s="24"/>
      <c r="K27" s="24"/>
      <c r="L27" s="26"/>
      <c r="M27" s="26"/>
      <c r="N27" s="26"/>
      <c r="O27" s="26"/>
      <c r="P27" s="26"/>
      <c r="Q27" s="24"/>
      <c r="R27" s="24"/>
      <c r="S27" s="24"/>
      <c r="T27" s="24"/>
      <c r="U27" s="26"/>
      <c r="V27" s="26"/>
      <c r="W27" s="26"/>
      <c r="X27" s="26"/>
      <c r="Y27" s="26"/>
    </row>
    <row r="28" spans="1:25">
      <c r="A28" s="24"/>
      <c r="B28" s="24"/>
      <c r="C28" s="24"/>
      <c r="D28" s="24"/>
      <c r="E28" s="24"/>
      <c r="F28" s="24"/>
      <c r="H28" s="24"/>
      <c r="I28" s="24"/>
      <c r="J28" s="21"/>
      <c r="K28" s="24"/>
      <c r="L28" s="26"/>
      <c r="M28" s="26"/>
      <c r="N28" s="26"/>
      <c r="O28" s="26"/>
      <c r="P28" s="26"/>
      <c r="Q28" s="24"/>
      <c r="R28" s="24"/>
      <c r="S28" s="24"/>
      <c r="T28" s="24"/>
      <c r="U28" s="26"/>
      <c r="V28" s="26"/>
      <c r="W28" s="26"/>
      <c r="X28" s="26"/>
      <c r="Y28" s="26"/>
    </row>
    <row r="29" spans="1:25">
      <c r="A29" s="21" t="s">
        <v>29</v>
      </c>
      <c r="B29" s="24"/>
      <c r="C29" s="24">
        <f>C17/$H$17</f>
        <v>3.6585365853658541E-2</v>
      </c>
      <c r="D29" s="24">
        <f t="shared" ref="D29:G29" si="4">D17/$H$17</f>
        <v>4.8780487804878057E-2</v>
      </c>
      <c r="E29" s="24">
        <f t="shared" si="4"/>
        <v>0.32926829268292684</v>
      </c>
      <c r="F29" s="24">
        <f t="shared" si="4"/>
        <v>0.40243902439024393</v>
      </c>
      <c r="G29" s="24">
        <f t="shared" si="4"/>
        <v>0.18292682926829271</v>
      </c>
      <c r="H29" s="24">
        <f>SUM(C29:G29)</f>
        <v>1</v>
      </c>
      <c r="I29" s="24"/>
      <c r="J29" s="24"/>
      <c r="K29" s="24"/>
      <c r="L29" s="26"/>
      <c r="M29" s="26"/>
      <c r="N29" s="26"/>
      <c r="O29" s="26"/>
      <c r="P29" s="26"/>
      <c r="Q29" s="24"/>
      <c r="R29" s="24"/>
      <c r="S29" s="24"/>
      <c r="T29" s="24"/>
      <c r="U29" s="26"/>
      <c r="V29" s="26"/>
      <c r="W29" s="26"/>
      <c r="X29" s="26"/>
      <c r="Y29" s="26"/>
    </row>
    <row r="30" spans="1:25">
      <c r="A30" s="24" t="s">
        <v>30</v>
      </c>
      <c r="B30" s="24"/>
      <c r="C30" s="24">
        <f>C14/C17</f>
        <v>1</v>
      </c>
      <c r="D30" s="24">
        <f t="shared" ref="D30:G31" si="5">D14/D17</f>
        <v>1</v>
      </c>
      <c r="E30" s="24">
        <v>0.7</v>
      </c>
      <c r="F30" s="24">
        <f t="shared" si="5"/>
        <v>9.0909090909090912E-2</v>
      </c>
      <c r="G30" s="24">
        <f t="shared" si="5"/>
        <v>0.19999999999999998</v>
      </c>
      <c r="H30" s="24"/>
      <c r="I30" s="24"/>
      <c r="J30" s="24"/>
      <c r="K30" s="24"/>
      <c r="L30" s="26"/>
      <c r="M30" s="26"/>
      <c r="N30" s="26"/>
      <c r="O30" s="26"/>
      <c r="P30" s="26"/>
      <c r="Q30" s="24"/>
      <c r="R30" s="24"/>
      <c r="S30" s="24"/>
      <c r="T30" s="24"/>
      <c r="U30" s="26"/>
      <c r="V30" s="26"/>
      <c r="W30" s="26"/>
      <c r="X30" s="26"/>
      <c r="Y30" s="26"/>
    </row>
    <row r="31" spans="1:25">
      <c r="A31" s="24" t="s">
        <v>31</v>
      </c>
      <c r="B31" s="24"/>
      <c r="C31" s="24">
        <f>C15/C18</f>
        <v>0</v>
      </c>
      <c r="D31" s="24">
        <f t="shared" si="5"/>
        <v>0</v>
      </c>
      <c r="E31" s="24">
        <v>0.3</v>
      </c>
      <c r="F31" s="24">
        <f t="shared" si="5"/>
        <v>0.90909090909090917</v>
      </c>
      <c r="G31" s="24">
        <f t="shared" si="5"/>
        <v>0.79999999999999993</v>
      </c>
      <c r="H31" s="24"/>
      <c r="I31" s="24"/>
      <c r="J31" s="24"/>
      <c r="K31" s="24"/>
      <c r="L31" s="26"/>
      <c r="M31" s="26"/>
      <c r="N31" s="26"/>
      <c r="O31" s="26"/>
      <c r="P31" s="26"/>
      <c r="Q31" s="25"/>
      <c r="R31" s="24"/>
      <c r="S31" s="24"/>
      <c r="T31" s="24"/>
      <c r="U31" s="26"/>
      <c r="V31" s="26"/>
      <c r="W31" s="26"/>
      <c r="X31" s="26"/>
      <c r="Y31" s="26"/>
    </row>
    <row r="32" spans="1:25">
      <c r="A32" s="24"/>
      <c r="B32" s="24"/>
      <c r="C32" s="26"/>
      <c r="D32" s="26"/>
      <c r="E32" s="26"/>
      <c r="F32" s="26"/>
      <c r="H32" s="24"/>
      <c r="I32" s="24"/>
      <c r="J32" s="24"/>
      <c r="K32" s="24"/>
      <c r="L32" s="26"/>
      <c r="M32" s="26"/>
      <c r="N32" s="26"/>
      <c r="O32" s="26"/>
      <c r="P32" s="26"/>
      <c r="Q32" s="25"/>
      <c r="R32" s="24"/>
      <c r="S32" s="24"/>
      <c r="T32" s="24"/>
      <c r="U32" s="26"/>
      <c r="V32" s="26"/>
      <c r="W32" s="26"/>
      <c r="X32" s="26"/>
      <c r="Y32" s="26"/>
    </row>
    <row r="33" spans="1:25">
      <c r="A33" s="21" t="s">
        <v>32</v>
      </c>
      <c r="B33" s="21"/>
      <c r="C33" s="24"/>
      <c r="D33" s="24"/>
      <c r="E33" s="24"/>
      <c r="F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6"/>
      <c r="V33" s="26"/>
      <c r="W33" s="26"/>
      <c r="X33" s="26"/>
      <c r="Y33" s="26"/>
    </row>
    <row r="34" spans="1:25">
      <c r="A34" s="24" t="s">
        <v>33</v>
      </c>
      <c r="B34" s="24"/>
      <c r="C34" s="24">
        <f>C30</f>
        <v>1</v>
      </c>
      <c r="D34" s="24">
        <f t="shared" ref="D34:G34" si="6">D30</f>
        <v>1</v>
      </c>
      <c r="E34" s="24">
        <f t="shared" si="6"/>
        <v>0.7</v>
      </c>
      <c r="F34" s="24">
        <f t="shared" si="6"/>
        <v>9.0909090909090912E-2</v>
      </c>
      <c r="G34" s="24">
        <f t="shared" si="6"/>
        <v>0.19999999999999998</v>
      </c>
      <c r="H34" s="24"/>
      <c r="I34" s="24"/>
      <c r="J34" s="24"/>
      <c r="K34" s="27"/>
      <c r="L34" s="27"/>
      <c r="M34" s="27"/>
      <c r="N34" s="27"/>
      <c r="O34" s="27"/>
      <c r="P34" s="27"/>
      <c r="Q34" s="27"/>
      <c r="R34" s="24"/>
      <c r="S34" s="24"/>
      <c r="T34" s="24"/>
      <c r="U34" s="26"/>
      <c r="V34" s="26"/>
      <c r="W34" s="26"/>
      <c r="X34" s="26"/>
      <c r="Y34" s="26"/>
    </row>
    <row r="35" spans="1:25">
      <c r="A35" s="24" t="s">
        <v>128</v>
      </c>
      <c r="B35" s="24"/>
      <c r="C35" s="24"/>
      <c r="D35" s="24"/>
      <c r="E35" s="24"/>
      <c r="F35" s="24"/>
      <c r="H35" s="24"/>
      <c r="I35" s="24"/>
      <c r="J35" s="24"/>
      <c r="K35" s="27"/>
      <c r="L35" s="27"/>
      <c r="M35" s="27"/>
      <c r="N35" s="27"/>
      <c r="O35" s="27"/>
      <c r="P35" s="27"/>
      <c r="Q35" s="27"/>
      <c r="R35" s="24"/>
      <c r="S35" s="24"/>
      <c r="T35" s="24"/>
      <c r="U35" s="24"/>
      <c r="V35" s="24"/>
      <c r="W35" s="24"/>
      <c r="X35" s="24"/>
      <c r="Y35" s="24"/>
    </row>
    <row r="36" spans="1:25">
      <c r="A36" s="24" t="s">
        <v>129</v>
      </c>
      <c r="B36" s="24"/>
      <c r="C36" s="24"/>
      <c r="D36" s="24"/>
      <c r="E36" s="24">
        <f>E31</f>
        <v>0.3</v>
      </c>
      <c r="F36" s="24"/>
      <c r="H36" s="24">
        <v>1</v>
      </c>
      <c r="I36" s="27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>
      <c r="A37" s="24" t="s">
        <v>5</v>
      </c>
      <c r="B37" s="24"/>
      <c r="C37" s="24"/>
      <c r="D37" s="24"/>
      <c r="E37" s="24"/>
      <c r="F37" s="24">
        <f>0.909090909-0.15</f>
        <v>0.75909090899999998</v>
      </c>
      <c r="H37" s="24">
        <v>1</v>
      </c>
      <c r="I37" s="27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>
      <c r="A38" s="24" t="s">
        <v>127</v>
      </c>
      <c r="F38">
        <v>0.15</v>
      </c>
      <c r="G38">
        <v>0.8</v>
      </c>
      <c r="I38" s="27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>
      <c r="A39" s="24" t="s">
        <v>34</v>
      </c>
      <c r="B39" s="24"/>
      <c r="C39" s="24">
        <f>SUM(C34:C38)</f>
        <v>1</v>
      </c>
      <c r="D39" s="24">
        <f t="shared" ref="D39:G39" si="7">SUM(D34:D38)</f>
        <v>1</v>
      </c>
      <c r="E39" s="24">
        <f t="shared" si="7"/>
        <v>1</v>
      </c>
      <c r="F39" s="24">
        <f t="shared" si="7"/>
        <v>0.99999999990909094</v>
      </c>
      <c r="G39" s="24">
        <f t="shared" si="7"/>
        <v>1</v>
      </c>
      <c r="H39" s="24"/>
      <c r="I39" s="27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>
      <c r="A40" s="24"/>
      <c r="B40" s="24"/>
      <c r="C40" s="24"/>
      <c r="D40" s="24"/>
      <c r="E40" s="24"/>
      <c r="F40" s="24"/>
      <c r="H40" s="24"/>
      <c r="I40" s="27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>
      <c r="A41" s="24"/>
      <c r="B41" s="24"/>
      <c r="C41" s="24"/>
      <c r="D41" s="24"/>
      <c r="E41" s="24"/>
      <c r="F41" s="24"/>
      <c r="H41" s="24"/>
      <c r="I41" s="27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>
      <c r="A42" s="21" t="s">
        <v>36</v>
      </c>
      <c r="B42" s="21"/>
      <c r="C42" s="24">
        <v>0.1</v>
      </c>
      <c r="D42" s="24">
        <v>0.5</v>
      </c>
      <c r="E42" s="24">
        <v>0.25</v>
      </c>
      <c r="F42" s="24">
        <v>0.1</v>
      </c>
      <c r="G42" s="24">
        <v>0.05</v>
      </c>
      <c r="H42" s="24">
        <f>SUM(C42:G42)</f>
        <v>1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>
      <c r="A43" s="24"/>
      <c r="B43" s="24"/>
      <c r="C43" s="24"/>
      <c r="D43" s="24"/>
      <c r="E43" s="24"/>
      <c r="F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>
      <c r="A44" s="21" t="s">
        <v>37</v>
      </c>
      <c r="B44" s="24"/>
      <c r="C44" s="24">
        <f>C17*C42</f>
        <v>5.0000000000000001E-4</v>
      </c>
      <c r="D44" s="24">
        <f t="shared" ref="D44:G44" si="8">D17*D42</f>
        <v>3.3333333333333335E-3</v>
      </c>
      <c r="E44" s="24">
        <f>E17*E42</f>
        <v>1.125E-2</v>
      </c>
      <c r="F44" s="24">
        <f t="shared" si="8"/>
        <v>5.5000000000000005E-3</v>
      </c>
      <c r="G44" s="24">
        <f t="shared" si="8"/>
        <v>1.2500000000000002E-3</v>
      </c>
      <c r="H44" s="24">
        <f>SUM(C44:G44)</f>
        <v>2.1833333333333337E-2</v>
      </c>
      <c r="I44" s="24"/>
      <c r="J44" s="24"/>
      <c r="K44" s="24"/>
      <c r="L44" s="24"/>
      <c r="M44" s="24"/>
      <c r="N44" s="24"/>
      <c r="O44" s="24"/>
      <c r="P44" s="24"/>
      <c r="Q44" s="25"/>
      <c r="R44" s="24"/>
      <c r="S44" s="24"/>
      <c r="T44" s="24"/>
      <c r="U44" s="24"/>
      <c r="V44" s="24"/>
      <c r="W44" s="24"/>
      <c r="X44" s="24"/>
      <c r="Y44" s="24"/>
    </row>
    <row r="45" spans="1:25">
      <c r="A45" s="24" t="s">
        <v>38</v>
      </c>
      <c r="B45" s="24"/>
      <c r="C45" s="24">
        <f>C14*C42</f>
        <v>5.0000000000000001E-4</v>
      </c>
      <c r="D45" s="24">
        <f t="shared" ref="D45:G45" si="9">D14*D42</f>
        <v>3.3333333333333335E-3</v>
      </c>
      <c r="E45" s="24">
        <f t="shared" si="9"/>
        <v>6.2500000000000003E-3</v>
      </c>
      <c r="F45" s="24">
        <f t="shared" si="9"/>
        <v>5.0000000000000001E-4</v>
      </c>
      <c r="G45" s="24">
        <f t="shared" si="9"/>
        <v>2.5000000000000001E-4</v>
      </c>
      <c r="H45" s="24">
        <f>SUM(C45:G45)</f>
        <v>1.0833333333333334E-2</v>
      </c>
      <c r="I45" s="24"/>
      <c r="J45" s="24"/>
      <c r="K45" s="24"/>
      <c r="L45" s="24"/>
      <c r="M45" s="24"/>
      <c r="N45" s="24"/>
      <c r="O45" s="24"/>
      <c r="P45" s="24"/>
      <c r="Q45" s="25"/>
      <c r="R45" s="24"/>
      <c r="S45" s="24"/>
      <c r="T45" s="24"/>
      <c r="U45" s="24"/>
      <c r="V45" s="24"/>
      <c r="W45" s="24"/>
      <c r="X45" s="24"/>
      <c r="Y45" s="24"/>
    </row>
    <row r="46" spans="1:25">
      <c r="A46" s="24" t="s">
        <v>39</v>
      </c>
      <c r="B46" s="24"/>
      <c r="C46" s="24">
        <f>C15*C42</f>
        <v>0</v>
      </c>
      <c r="D46" s="24">
        <f t="shared" ref="D46:G46" si="10">D15*D42</f>
        <v>0</v>
      </c>
      <c r="E46" s="24">
        <f>E15*E42</f>
        <v>5.0000000000000001E-3</v>
      </c>
      <c r="F46" s="24">
        <f t="shared" si="10"/>
        <v>5.000000000000001E-3</v>
      </c>
      <c r="G46" s="24">
        <f t="shared" si="10"/>
        <v>1E-3</v>
      </c>
      <c r="H46" s="24">
        <f>SUM(C46:G46)</f>
        <v>1.1000000000000003E-2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>
      <c r="A49" s="21" t="s">
        <v>40</v>
      </c>
      <c r="B49" s="24" t="s">
        <v>41</v>
      </c>
      <c r="C49" s="24" t="s">
        <v>42</v>
      </c>
      <c r="D49" s="24" t="s">
        <v>43</v>
      </c>
      <c r="E49" s="24"/>
      <c r="F49" s="24" t="s">
        <v>44</v>
      </c>
      <c r="G49" s="24"/>
      <c r="H49" s="24" t="s">
        <v>45</v>
      </c>
      <c r="I49" s="24" t="s">
        <v>41</v>
      </c>
      <c r="J49" s="24" t="s">
        <v>56</v>
      </c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>
      <c r="A50" s="24" t="s">
        <v>46</v>
      </c>
      <c r="B50" s="26">
        <v>333.33330000000001</v>
      </c>
      <c r="C50" s="24">
        <v>3.0000000000000001E-3</v>
      </c>
      <c r="D50" s="24">
        <v>2.2656899000000001E-2</v>
      </c>
      <c r="E50" s="24"/>
      <c r="F50" s="24">
        <v>6.2961699999999996E-4</v>
      </c>
      <c r="G50" s="24"/>
      <c r="H50" s="24">
        <f>H45</f>
        <v>1.0833333333333334E-2</v>
      </c>
      <c r="I50" s="25">
        <f>1/H50</f>
        <v>92.307692307692307</v>
      </c>
      <c r="J50" s="24">
        <f>H50/H55</f>
        <v>0.49618320610687017</v>
      </c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>
      <c r="A51" s="24" t="s">
        <v>47</v>
      </c>
      <c r="B51" s="26">
        <v>34.002000000000002</v>
      </c>
      <c r="C51" s="24">
        <v>2.9409999999999999E-2</v>
      </c>
      <c r="D51" s="24">
        <v>0.22211313299999999</v>
      </c>
      <c r="E51" s="24"/>
      <c r="F51" s="24">
        <v>6.1723500000000001E-3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>
      <c r="A52" s="24" t="s">
        <v>48</v>
      </c>
      <c r="B52" s="26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>
      <c r="A53" s="24" t="s">
        <v>49</v>
      </c>
      <c r="B53" s="26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>
      <c r="A54" s="24" t="s">
        <v>50</v>
      </c>
      <c r="B54" s="26">
        <v>10</v>
      </c>
      <c r="C54" s="24">
        <v>0.1</v>
      </c>
      <c r="D54" s="24">
        <v>0.75522996799999997</v>
      </c>
      <c r="E54" s="24"/>
      <c r="F54" s="24">
        <v>2.0987248E-2</v>
      </c>
      <c r="G54" s="24"/>
      <c r="H54" s="24">
        <f>H46</f>
        <v>1.1000000000000003E-2</v>
      </c>
      <c r="I54" s="24">
        <f>1/H54</f>
        <v>90.909090909090892</v>
      </c>
      <c r="J54" s="24">
        <f>H54/H55</f>
        <v>0.50381679389312983</v>
      </c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>
      <c r="A55" s="24" t="s">
        <v>51</v>
      </c>
      <c r="B55" s="26">
        <v>7.5522999999999998</v>
      </c>
      <c r="C55" s="24">
        <v>0.13241</v>
      </c>
      <c r="D55" s="24">
        <v>1</v>
      </c>
      <c r="E55" s="24"/>
      <c r="F55" s="24">
        <v>2.7789215999999999E-2</v>
      </c>
      <c r="G55" s="24"/>
      <c r="H55" s="24">
        <f>H44</f>
        <v>2.1833333333333337E-2</v>
      </c>
      <c r="I55" s="24">
        <f>1/H55</f>
        <v>45.801526717557245</v>
      </c>
      <c r="J55" s="24">
        <f>J50+J54</f>
        <v>1</v>
      </c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>
      <c r="A56" s="24"/>
      <c r="B56" s="27"/>
      <c r="C56" s="27"/>
      <c r="D56" s="27"/>
      <c r="E56" s="27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>
      <c r="A59" s="24"/>
      <c r="B59" s="27"/>
      <c r="C59" s="27"/>
      <c r="D59" s="27"/>
      <c r="E59" s="27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>
      <c r="A60" s="24"/>
      <c r="B60" s="27"/>
      <c r="C60" s="27"/>
      <c r="D60" s="27"/>
      <c r="E60" s="27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>
      <c r="A61" s="24"/>
      <c r="B61" s="27"/>
      <c r="C61" s="27"/>
      <c r="D61" s="27"/>
      <c r="E61" s="27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>
      <c r="A62" s="24"/>
      <c r="B62" s="27"/>
      <c r="C62" s="27"/>
      <c r="D62" s="27"/>
      <c r="E62" s="27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>
      <c r="A63" s="24"/>
      <c r="B63" s="27"/>
      <c r="C63" s="27"/>
      <c r="D63" s="27"/>
      <c r="E63" s="27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>
      <c r="A64" s="24"/>
      <c r="B64" s="27"/>
      <c r="C64" s="27"/>
      <c r="D64" s="27"/>
      <c r="E64" s="27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>
      <c r="A65" s="24"/>
      <c r="B65" s="27"/>
      <c r="C65" s="27"/>
      <c r="D65" s="27"/>
      <c r="E65" s="27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>
      <c r="A69" s="24"/>
      <c r="B69" s="24"/>
      <c r="C69" s="24"/>
      <c r="D69" s="24"/>
      <c r="E69" s="24"/>
      <c r="F69" s="27"/>
      <c r="G69" s="27"/>
      <c r="H69" s="27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>
      <c r="A72" s="24"/>
      <c r="B72" s="24"/>
      <c r="C72" s="24"/>
      <c r="D72" s="24"/>
      <c r="E72" s="24"/>
      <c r="F72" s="27"/>
      <c r="G72" s="27"/>
      <c r="H72" s="27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>
      <c r="A73" s="24"/>
      <c r="B73" s="24"/>
      <c r="C73" s="24"/>
      <c r="D73" s="24"/>
      <c r="E73" s="24"/>
      <c r="F73" s="27"/>
      <c r="G73" s="27"/>
      <c r="H73" s="27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>
      <c r="A74" s="24"/>
      <c r="B74" s="24"/>
      <c r="C74" s="24"/>
      <c r="D74" s="24"/>
      <c r="E74" s="24"/>
      <c r="F74" s="27"/>
      <c r="G74" s="27"/>
      <c r="H74" s="27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>
      <c r="A75" s="24"/>
      <c r="B75" s="24"/>
      <c r="C75" s="24"/>
      <c r="D75" s="24"/>
      <c r="E75" s="24"/>
      <c r="F75" s="27"/>
      <c r="G75" s="27"/>
      <c r="H75" s="27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>
      <c r="A76" s="24"/>
      <c r="B76" s="24"/>
      <c r="C76" s="24"/>
      <c r="D76" s="24"/>
      <c r="E76" s="24"/>
      <c r="F76" s="27"/>
      <c r="G76" s="27"/>
      <c r="H76" s="27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>
      <c r="A77" s="24"/>
      <c r="B77" s="24"/>
      <c r="C77" s="24"/>
      <c r="D77" s="24"/>
      <c r="E77" s="24"/>
      <c r="F77" s="27"/>
      <c r="G77" s="27"/>
      <c r="H77" s="27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>
      <c r="A78" s="24"/>
      <c r="B78" s="24"/>
      <c r="C78" s="24"/>
      <c r="D78" s="24"/>
      <c r="E78" s="24"/>
      <c r="F78" s="27"/>
      <c r="G78" s="27"/>
      <c r="H78" s="27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pane ySplit="1" topLeftCell="A2" activePane="bottomLeft" state="frozen"/>
      <selection pane="bottomLeft" activeCell="E54" sqref="E54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20" t="s">
        <v>0</v>
      </c>
      <c r="B1" s="22"/>
      <c r="C1" s="22" t="s">
        <v>1</v>
      </c>
      <c r="D1" s="22" t="s">
        <v>128</v>
      </c>
      <c r="E1" s="22" t="s">
        <v>129</v>
      </c>
      <c r="F1" s="23" t="s">
        <v>5</v>
      </c>
      <c r="G1" s="23" t="s">
        <v>127</v>
      </c>
      <c r="H1" s="21" t="s">
        <v>6</v>
      </c>
      <c r="I1" s="24"/>
      <c r="J1" s="20"/>
      <c r="K1" s="22"/>
      <c r="L1" s="22"/>
      <c r="M1" s="22"/>
      <c r="N1" s="22"/>
      <c r="O1" s="22"/>
      <c r="P1" s="23"/>
      <c r="Q1" s="24"/>
      <c r="R1" s="21"/>
      <c r="S1" s="20"/>
      <c r="T1" s="22"/>
      <c r="U1" s="22"/>
      <c r="V1" s="22"/>
      <c r="W1" s="22"/>
      <c r="X1" s="22"/>
      <c r="Y1" s="23"/>
    </row>
    <row r="2" spans="1:25">
      <c r="A2" s="24" t="s">
        <v>7</v>
      </c>
      <c r="B2" s="24"/>
      <c r="C2" s="25">
        <v>200</v>
      </c>
      <c r="D2" s="25">
        <v>150</v>
      </c>
      <c r="E2" s="25">
        <v>150</v>
      </c>
      <c r="F2" s="25">
        <v>200</v>
      </c>
      <c r="G2" s="25">
        <v>200</v>
      </c>
      <c r="H2" s="24"/>
      <c r="I2" s="24"/>
      <c r="J2" s="24"/>
      <c r="K2" s="24"/>
      <c r="L2" s="25"/>
      <c r="M2" s="25"/>
      <c r="N2" s="25"/>
      <c r="O2" s="25"/>
      <c r="P2" s="25"/>
      <c r="Q2" s="24"/>
      <c r="R2" s="24"/>
      <c r="S2" s="24"/>
      <c r="T2" s="24"/>
      <c r="U2" s="24"/>
      <c r="V2" s="24"/>
      <c r="W2" s="24"/>
      <c r="X2" s="24"/>
      <c r="Y2" s="24"/>
    </row>
    <row r="3" spans="1:25">
      <c r="A3" s="24" t="s">
        <v>8</v>
      </c>
      <c r="B3" s="24"/>
      <c r="C3" s="25"/>
      <c r="D3" s="25"/>
      <c r="E3" s="25">
        <v>60</v>
      </c>
      <c r="F3" s="25"/>
      <c r="H3" s="24"/>
      <c r="I3" s="24"/>
      <c r="J3" s="24"/>
      <c r="K3" s="24"/>
      <c r="L3" s="26"/>
      <c r="M3" s="26"/>
      <c r="N3" s="26"/>
      <c r="O3" s="26"/>
      <c r="P3" s="26"/>
      <c r="Q3" s="24"/>
      <c r="R3" s="24"/>
      <c r="S3" s="24"/>
      <c r="T3" s="24"/>
      <c r="U3" s="26"/>
      <c r="V3" s="26"/>
      <c r="W3" s="26"/>
      <c r="X3" s="26"/>
      <c r="Y3" s="26"/>
    </row>
    <row r="4" spans="1:25">
      <c r="A4" s="24" t="s">
        <v>10</v>
      </c>
      <c r="B4" s="24"/>
      <c r="C4" s="25" t="s">
        <v>11</v>
      </c>
      <c r="D4" s="25"/>
      <c r="E4" s="25" t="s">
        <v>102</v>
      </c>
      <c r="F4" s="25" t="s">
        <v>103</v>
      </c>
      <c r="H4" s="25"/>
      <c r="I4" s="24"/>
      <c r="J4" s="24"/>
      <c r="K4" s="24"/>
      <c r="L4" s="26"/>
      <c r="M4" s="26"/>
      <c r="N4" s="26"/>
      <c r="O4" s="26"/>
      <c r="P4" s="26"/>
      <c r="Q4" s="24"/>
      <c r="R4" s="24"/>
      <c r="S4" s="24"/>
      <c r="T4" s="24"/>
      <c r="U4" s="26"/>
      <c r="V4" s="26"/>
      <c r="W4" s="26"/>
      <c r="X4" s="26"/>
      <c r="Y4" s="26"/>
    </row>
    <row r="5" spans="1:25">
      <c r="A5" s="24" t="s">
        <v>10</v>
      </c>
      <c r="B5" s="24"/>
      <c r="C5" s="25"/>
      <c r="D5" s="25"/>
      <c r="E5" s="25"/>
      <c r="F5" s="25"/>
      <c r="H5" s="24"/>
      <c r="I5" s="24"/>
      <c r="J5" s="24"/>
      <c r="K5" s="24"/>
      <c r="L5" s="26"/>
      <c r="M5" s="26"/>
      <c r="N5" s="26"/>
      <c r="O5" s="26"/>
      <c r="P5" s="26"/>
      <c r="Q5" s="24"/>
      <c r="R5" s="24"/>
      <c r="S5" s="24"/>
      <c r="T5" s="24"/>
      <c r="U5" s="26"/>
      <c r="V5" s="26"/>
      <c r="W5" s="26"/>
      <c r="X5" s="26"/>
      <c r="Y5" s="26"/>
    </row>
    <row r="6" spans="1:25">
      <c r="A6" s="24" t="s">
        <v>14</v>
      </c>
      <c r="B6" s="24"/>
      <c r="C6" s="25"/>
      <c r="D6" s="25"/>
      <c r="E6" s="25">
        <v>17</v>
      </c>
      <c r="F6" s="25">
        <v>20</v>
      </c>
      <c r="G6">
        <v>50</v>
      </c>
      <c r="H6" s="24"/>
      <c r="I6" s="24"/>
      <c r="J6" s="24"/>
      <c r="K6" s="24"/>
      <c r="L6" s="26"/>
      <c r="M6" s="26"/>
      <c r="N6" s="26"/>
      <c r="O6" s="26"/>
      <c r="P6" s="26"/>
      <c r="Q6" s="24"/>
      <c r="R6" s="24"/>
      <c r="S6" s="24"/>
      <c r="T6" s="24"/>
      <c r="U6" s="26"/>
      <c r="V6" s="26"/>
      <c r="W6" s="26"/>
      <c r="X6" s="26"/>
      <c r="Y6" s="26"/>
    </row>
    <row r="7" spans="1:25">
      <c r="A7" s="24"/>
      <c r="B7" s="24"/>
      <c r="C7" s="25"/>
      <c r="D7" s="25"/>
      <c r="E7" s="25"/>
      <c r="F7" s="25"/>
      <c r="H7" s="24"/>
      <c r="I7" s="24"/>
      <c r="J7" s="21"/>
      <c r="K7" s="24"/>
      <c r="L7" s="26"/>
      <c r="M7" s="26"/>
      <c r="N7" s="26"/>
      <c r="O7" s="26"/>
      <c r="P7" s="26"/>
      <c r="Q7" s="24"/>
      <c r="R7" s="24"/>
      <c r="S7" s="24"/>
      <c r="T7" s="24"/>
      <c r="U7" s="26"/>
      <c r="V7" s="26"/>
      <c r="W7" s="26"/>
      <c r="X7" s="26"/>
      <c r="Y7" s="26"/>
    </row>
    <row r="8" spans="1:25">
      <c r="A8" s="21" t="s">
        <v>15</v>
      </c>
      <c r="B8" s="24"/>
      <c r="C8" s="25"/>
      <c r="D8" s="25"/>
      <c r="E8" s="25"/>
      <c r="F8" s="25"/>
      <c r="H8" s="24"/>
      <c r="I8" s="24"/>
      <c r="J8" s="24"/>
      <c r="K8" s="24"/>
      <c r="L8" s="26"/>
      <c r="M8" s="26"/>
      <c r="N8" s="26"/>
      <c r="O8" s="26"/>
      <c r="P8" s="26"/>
      <c r="Q8" s="24"/>
      <c r="R8" s="24"/>
      <c r="S8" s="24"/>
      <c r="T8" s="24"/>
      <c r="U8" s="26"/>
      <c r="V8" s="26"/>
      <c r="W8" s="26"/>
      <c r="X8" s="26"/>
      <c r="Y8" s="26"/>
    </row>
    <row r="9" spans="1:25">
      <c r="A9" s="24" t="s">
        <v>16</v>
      </c>
      <c r="B9" s="24"/>
      <c r="C9" s="26">
        <f>1/C2</f>
        <v>5.0000000000000001E-3</v>
      </c>
      <c r="D9" s="26">
        <f>1/D2</f>
        <v>6.6666666666666671E-3</v>
      </c>
      <c r="E9" s="26">
        <f>1/E2</f>
        <v>6.6666666666666671E-3</v>
      </c>
      <c r="F9" s="26">
        <f>1/F2</f>
        <v>5.0000000000000001E-3</v>
      </c>
      <c r="G9">
        <f>1/G2</f>
        <v>5.0000000000000001E-3</v>
      </c>
      <c r="H9" s="24"/>
      <c r="I9" s="24"/>
      <c r="J9" s="24"/>
      <c r="K9" s="24"/>
      <c r="L9" s="26"/>
      <c r="M9" s="26"/>
      <c r="N9" s="26"/>
      <c r="O9" s="26"/>
      <c r="P9" s="26"/>
      <c r="Q9" s="24"/>
      <c r="R9" s="24"/>
      <c r="S9" s="24"/>
      <c r="T9" s="24"/>
      <c r="U9" s="26"/>
      <c r="V9" s="26"/>
      <c r="W9" s="26"/>
      <c r="X9" s="26"/>
      <c r="Y9" s="26"/>
    </row>
    <row r="10" spans="1:25">
      <c r="A10" s="24" t="s">
        <v>10</v>
      </c>
      <c r="B10" s="24"/>
      <c r="C10" s="26"/>
      <c r="D10" s="26"/>
      <c r="E10" s="26">
        <f>1/E3</f>
        <v>1.6666666666666666E-2</v>
      </c>
      <c r="F10" s="26"/>
      <c r="H10" s="24"/>
      <c r="I10" s="24"/>
      <c r="J10" s="24"/>
      <c r="K10" s="24"/>
      <c r="L10" s="26"/>
      <c r="M10" s="26"/>
      <c r="N10" s="26"/>
      <c r="O10" s="26"/>
      <c r="P10" s="26"/>
      <c r="Q10" s="24"/>
      <c r="R10" s="24"/>
      <c r="S10" s="24"/>
      <c r="T10" s="24"/>
      <c r="U10" s="26"/>
      <c r="V10" s="26"/>
      <c r="W10" s="26"/>
      <c r="X10" s="26"/>
      <c r="Y10" s="26"/>
    </row>
    <row r="11" spans="1:25">
      <c r="A11" s="24" t="s">
        <v>17</v>
      </c>
      <c r="B11" s="24"/>
      <c r="C11" s="24"/>
      <c r="D11" s="26"/>
      <c r="E11" s="26">
        <f>1/E3</f>
        <v>1.6666666666666666E-2</v>
      </c>
      <c r="F11" s="26"/>
      <c r="H11" s="24"/>
      <c r="I11" s="24"/>
      <c r="J11" s="21"/>
      <c r="K11" s="24"/>
      <c r="L11" s="26"/>
      <c r="M11" s="26"/>
      <c r="N11" s="26"/>
      <c r="O11" s="26"/>
      <c r="P11" s="26"/>
      <c r="Q11" s="26"/>
      <c r="R11" s="24"/>
      <c r="S11" s="24"/>
      <c r="T11" s="24"/>
      <c r="U11" s="26"/>
      <c r="V11" s="26"/>
      <c r="W11" s="26"/>
      <c r="X11" s="26"/>
      <c r="Y11" s="26"/>
    </row>
    <row r="12" spans="1:25">
      <c r="A12" s="24" t="s">
        <v>18</v>
      </c>
      <c r="B12" s="24"/>
      <c r="C12" s="24"/>
      <c r="D12" s="26"/>
      <c r="E12" s="24"/>
      <c r="F12" s="26"/>
      <c r="H12" s="24"/>
      <c r="I12" s="24"/>
      <c r="J12" s="24"/>
      <c r="K12" s="24"/>
      <c r="L12" s="24"/>
      <c r="M12" s="24"/>
      <c r="N12" s="24"/>
      <c r="O12" s="24"/>
      <c r="P12" s="24"/>
      <c r="Q12" s="26"/>
      <c r="R12" s="24"/>
      <c r="S12" s="21"/>
      <c r="T12" s="24"/>
      <c r="U12" s="26"/>
      <c r="V12" s="26"/>
      <c r="W12" s="26"/>
      <c r="X12" s="26"/>
      <c r="Y12" s="26"/>
    </row>
    <row r="13" spans="1:25">
      <c r="A13" s="24" t="s">
        <v>14</v>
      </c>
      <c r="B13" s="24"/>
      <c r="C13" s="26"/>
      <c r="D13" s="26"/>
      <c r="E13" s="26">
        <f>1/E6</f>
        <v>5.8823529411764705E-2</v>
      </c>
      <c r="F13" s="26">
        <f>1/F6</f>
        <v>0.05</v>
      </c>
      <c r="G13">
        <f>1/G6</f>
        <v>0.02</v>
      </c>
      <c r="H13" s="24"/>
      <c r="I13" s="24"/>
      <c r="J13" s="24"/>
      <c r="K13" s="24"/>
      <c r="L13" s="24"/>
      <c r="M13" s="24"/>
      <c r="N13" s="24"/>
      <c r="O13" s="24"/>
      <c r="P13" s="24"/>
      <c r="Q13" s="26"/>
      <c r="R13" s="24"/>
      <c r="S13" s="24"/>
      <c r="T13" s="24"/>
      <c r="U13" s="26"/>
      <c r="V13" s="26"/>
      <c r="W13" s="26"/>
      <c r="X13" s="26"/>
      <c r="Y13" s="26"/>
    </row>
    <row r="14" spans="1:25">
      <c r="A14" s="24" t="s">
        <v>19</v>
      </c>
      <c r="B14" s="24"/>
      <c r="C14" s="26">
        <f>C9+C11</f>
        <v>5.0000000000000001E-3</v>
      </c>
      <c r="D14" s="26">
        <f t="shared" ref="D14:G14" si="0">D9+D11</f>
        <v>6.6666666666666671E-3</v>
      </c>
      <c r="E14" s="26">
        <f>E9+E11</f>
        <v>2.3333333333333334E-2</v>
      </c>
      <c r="F14" s="26">
        <f>F9+F11</f>
        <v>5.0000000000000001E-3</v>
      </c>
      <c r="G14" s="26">
        <f t="shared" si="0"/>
        <v>5.0000000000000001E-3</v>
      </c>
      <c r="H14" s="26">
        <v>0.04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6"/>
      <c r="V14" s="26"/>
      <c r="W14" s="26"/>
      <c r="X14" s="26"/>
      <c r="Y14" s="26"/>
    </row>
    <row r="15" spans="1:25">
      <c r="A15" s="24" t="s">
        <v>20</v>
      </c>
      <c r="B15" s="24"/>
      <c r="C15" s="26">
        <f>C12+C13</f>
        <v>0</v>
      </c>
      <c r="D15" s="26">
        <f t="shared" ref="D15:G15" si="1">D12+D13</f>
        <v>0</v>
      </c>
      <c r="E15" s="26">
        <f t="shared" si="1"/>
        <v>5.8823529411764705E-2</v>
      </c>
      <c r="F15" s="26">
        <f t="shared" si="1"/>
        <v>0.05</v>
      </c>
      <c r="G15" s="26">
        <f t="shared" si="1"/>
        <v>0.02</v>
      </c>
      <c r="H15" s="26">
        <v>0.10879999999999999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6"/>
      <c r="V15" s="26"/>
      <c r="W15" s="26"/>
      <c r="X15" s="26"/>
      <c r="Y15" s="26"/>
    </row>
    <row r="16" spans="1:25">
      <c r="A16" s="21" t="s">
        <v>21</v>
      </c>
      <c r="B16" s="24"/>
      <c r="C16" s="24"/>
      <c r="D16" s="26"/>
      <c r="E16" s="26"/>
      <c r="F16" s="26"/>
      <c r="H16" s="26"/>
      <c r="I16" s="24"/>
      <c r="J16" s="21"/>
      <c r="K16" s="24"/>
      <c r="L16" s="26"/>
      <c r="M16" s="26"/>
      <c r="N16" s="26"/>
      <c r="O16" s="26"/>
      <c r="P16" s="26"/>
      <c r="Q16" s="24"/>
      <c r="R16" s="24"/>
      <c r="S16" s="24"/>
      <c r="T16" s="24"/>
      <c r="U16" s="26"/>
      <c r="V16" s="26"/>
      <c r="W16" s="26"/>
      <c r="X16" s="26"/>
      <c r="Y16" s="26"/>
    </row>
    <row r="17" spans="1:25">
      <c r="A17" s="24" t="s">
        <v>22</v>
      </c>
      <c r="B17" s="24"/>
      <c r="C17" s="26">
        <f>C14+C15</f>
        <v>5.0000000000000001E-3</v>
      </c>
      <c r="D17" s="26">
        <f>D14+D15</f>
        <v>6.6666666666666671E-3</v>
      </c>
      <c r="E17" s="26">
        <f t="shared" ref="E17:G17" si="2">E14+E15</f>
        <v>8.2156862745098036E-2</v>
      </c>
      <c r="F17" s="26">
        <f t="shared" si="2"/>
        <v>5.5E-2</v>
      </c>
      <c r="G17" s="26">
        <f t="shared" si="2"/>
        <v>2.5000000000000001E-2</v>
      </c>
      <c r="H17" s="26">
        <f>SUM(C17:G17)</f>
        <v>0.17382352941176471</v>
      </c>
      <c r="I17" s="24"/>
      <c r="J17" s="24"/>
      <c r="K17" s="24"/>
      <c r="L17" s="26"/>
      <c r="M17" s="26"/>
      <c r="N17" s="26"/>
      <c r="O17" s="26"/>
      <c r="P17" s="26"/>
      <c r="Q17" s="24"/>
      <c r="R17" s="24"/>
      <c r="S17" s="21"/>
      <c r="T17" s="24"/>
      <c r="U17" s="26"/>
      <c r="V17" s="26"/>
      <c r="W17" s="26"/>
      <c r="X17" s="26"/>
      <c r="Y17" s="26"/>
    </row>
    <row r="18" spans="1:25">
      <c r="A18" s="24" t="s">
        <v>23</v>
      </c>
      <c r="B18" s="24"/>
      <c r="C18" s="26">
        <f>C9+C10+C13</f>
        <v>5.0000000000000001E-3</v>
      </c>
      <c r="D18" s="26">
        <f t="shared" ref="D18:G18" si="3">D9+D10+D13</f>
        <v>6.6666666666666671E-3</v>
      </c>
      <c r="E18" s="26">
        <f t="shared" si="3"/>
        <v>8.2156862745098036E-2</v>
      </c>
      <c r="F18" s="26">
        <f t="shared" si="3"/>
        <v>5.5E-2</v>
      </c>
      <c r="G18" s="26">
        <f t="shared" si="3"/>
        <v>2.5000000000000001E-2</v>
      </c>
      <c r="H18" s="24"/>
      <c r="I18" s="24"/>
      <c r="J18" s="24"/>
      <c r="K18" s="24"/>
      <c r="L18" s="26"/>
      <c r="M18" s="26"/>
      <c r="N18" s="26"/>
      <c r="O18" s="26"/>
      <c r="P18" s="26"/>
      <c r="Q18" s="24"/>
      <c r="R18" s="24"/>
      <c r="S18" s="24"/>
      <c r="T18" s="24"/>
      <c r="U18" s="26"/>
      <c r="V18" s="26"/>
      <c r="W18" s="26"/>
      <c r="X18" s="26"/>
      <c r="Y18" s="26"/>
    </row>
    <row r="19" spans="1:25">
      <c r="A19" s="24"/>
      <c r="B19" s="24"/>
      <c r="C19" s="24"/>
      <c r="D19" s="24"/>
      <c r="E19" s="24"/>
      <c r="F19" s="24"/>
      <c r="H19" s="24"/>
      <c r="I19" s="24"/>
      <c r="J19" s="24"/>
      <c r="K19" s="24"/>
      <c r="L19" s="26"/>
      <c r="M19" s="26"/>
      <c r="N19" s="26"/>
      <c r="O19" s="26"/>
      <c r="P19" s="26"/>
      <c r="Q19" s="24"/>
      <c r="R19" s="24"/>
      <c r="S19" s="24"/>
      <c r="T19" s="24"/>
      <c r="U19" s="26"/>
      <c r="V19" s="26"/>
      <c r="W19" s="26"/>
      <c r="X19" s="26"/>
      <c r="Y19" s="26"/>
    </row>
    <row r="20" spans="1:25">
      <c r="A20" s="21" t="s">
        <v>104</v>
      </c>
      <c r="B20" s="21"/>
      <c r="C20" s="21"/>
      <c r="D20" s="24"/>
      <c r="E20" s="24"/>
      <c r="F20" s="24"/>
      <c r="H20" s="24"/>
      <c r="I20" s="24"/>
      <c r="J20" s="24" t="s">
        <v>2</v>
      </c>
      <c r="K20" s="24"/>
      <c r="L20" s="26"/>
      <c r="M20" s="26"/>
      <c r="N20" s="26"/>
      <c r="O20" s="26"/>
      <c r="P20" s="26"/>
      <c r="Q20" s="24"/>
      <c r="R20" s="24"/>
      <c r="S20" s="24"/>
      <c r="T20" s="24"/>
      <c r="U20" s="26"/>
      <c r="V20" s="26"/>
      <c r="W20" s="26"/>
      <c r="X20" s="26"/>
      <c r="Y20" s="26"/>
    </row>
    <row r="21" spans="1:25">
      <c r="A21" s="24" t="s">
        <v>25</v>
      </c>
      <c r="B21" s="24"/>
      <c r="C21" s="26"/>
      <c r="D21" s="27"/>
      <c r="E21" s="26"/>
      <c r="F21" s="26"/>
      <c r="H21" s="24"/>
      <c r="I21" s="24" t="s">
        <v>3</v>
      </c>
      <c r="J21" s="21" t="e">
        <v>#DIV/0!</v>
      </c>
      <c r="K21" s="24"/>
      <c r="L21" s="26"/>
      <c r="M21" s="26"/>
      <c r="N21" s="26"/>
      <c r="O21" s="26"/>
      <c r="P21" s="26"/>
      <c r="Q21" s="24"/>
      <c r="R21" s="24"/>
      <c r="S21" s="24"/>
      <c r="T21" s="24"/>
      <c r="U21" s="26"/>
      <c r="V21" s="26"/>
      <c r="W21" s="26"/>
      <c r="X21" s="26"/>
      <c r="Y21" s="26"/>
    </row>
    <row r="22" spans="1:25">
      <c r="A22" s="24" t="s">
        <v>2</v>
      </c>
      <c r="B22" s="24"/>
      <c r="C22" s="24"/>
      <c r="D22" s="24"/>
      <c r="E22" s="24"/>
      <c r="F22" s="24"/>
      <c r="H22" s="24"/>
      <c r="I22" s="24" t="s">
        <v>2</v>
      </c>
      <c r="J22" s="24" t="e">
        <v>#DIV/0!</v>
      </c>
      <c r="K22" s="24"/>
      <c r="L22" s="26"/>
      <c r="M22" s="26"/>
      <c r="N22" s="26"/>
      <c r="O22" s="26"/>
      <c r="P22" s="26"/>
      <c r="Q22" s="24"/>
      <c r="R22" s="24"/>
      <c r="S22" s="24"/>
      <c r="T22" s="24"/>
      <c r="U22" s="26"/>
      <c r="V22" s="26"/>
      <c r="W22" s="26"/>
      <c r="X22" s="26"/>
      <c r="Y22" s="26"/>
    </row>
    <row r="23" spans="1:25">
      <c r="A23" s="24" t="s">
        <v>3</v>
      </c>
      <c r="B23" s="24"/>
      <c r="C23" s="24"/>
      <c r="D23" s="24"/>
      <c r="E23" s="24"/>
      <c r="F23" s="24"/>
      <c r="H23" s="24"/>
      <c r="I23" s="24"/>
      <c r="J23" s="24" t="s">
        <v>5</v>
      </c>
      <c r="K23" s="24"/>
      <c r="L23" s="26"/>
      <c r="M23" s="26"/>
      <c r="N23" s="26"/>
      <c r="O23" s="26"/>
      <c r="P23" s="26"/>
      <c r="Q23" s="24"/>
      <c r="R23" s="24"/>
      <c r="S23" s="24"/>
      <c r="T23" s="24"/>
      <c r="U23" s="26"/>
      <c r="V23" s="26"/>
      <c r="W23" s="26"/>
      <c r="X23" s="26"/>
      <c r="Y23" s="26"/>
    </row>
    <row r="24" spans="1:25">
      <c r="A24" s="24" t="s">
        <v>4</v>
      </c>
      <c r="B24" s="24"/>
      <c r="C24" s="24"/>
      <c r="D24" s="24"/>
      <c r="E24" s="24"/>
      <c r="F24" s="24"/>
      <c r="H24" s="24"/>
      <c r="I24" s="24" t="s">
        <v>4</v>
      </c>
      <c r="J24" s="24">
        <v>1</v>
      </c>
      <c r="K24" s="26">
        <v>1.1000000000000001</v>
      </c>
      <c r="L24" s="26"/>
      <c r="M24" s="26"/>
      <c r="N24" s="26"/>
      <c r="O24" s="26"/>
      <c r="P24" s="24"/>
      <c r="Q24" s="24"/>
      <c r="R24" s="21"/>
      <c r="S24" s="24"/>
      <c r="T24" s="26"/>
      <c r="U24" s="26"/>
      <c r="V24" s="26"/>
      <c r="W24" s="26"/>
      <c r="X24" s="26"/>
      <c r="Y24" s="24"/>
    </row>
    <row r="25" spans="1:25">
      <c r="A25" s="24" t="s">
        <v>5</v>
      </c>
      <c r="B25" s="24"/>
      <c r="C25" s="24"/>
      <c r="D25" s="24"/>
      <c r="E25" s="24"/>
      <c r="F25" s="24"/>
      <c r="H25" s="24"/>
      <c r="I25" s="24" t="s">
        <v>5</v>
      </c>
      <c r="J25" s="24">
        <v>0</v>
      </c>
      <c r="K25" s="26">
        <v>0</v>
      </c>
      <c r="L25" s="26"/>
      <c r="M25" s="26"/>
      <c r="N25" s="26"/>
      <c r="O25" s="26"/>
      <c r="P25" s="24"/>
      <c r="Q25" s="24"/>
      <c r="R25" s="24"/>
      <c r="S25" s="24"/>
      <c r="T25" s="26"/>
      <c r="U25" s="26"/>
      <c r="V25" s="26"/>
      <c r="W25" s="26"/>
      <c r="X25" s="26"/>
      <c r="Y25" s="24"/>
    </row>
    <row r="26" spans="1:25">
      <c r="A26" s="24"/>
      <c r="B26" s="24"/>
      <c r="C26" s="26"/>
      <c r="D26" s="26"/>
      <c r="E26" s="26"/>
      <c r="F26" s="26"/>
      <c r="H26" s="24"/>
      <c r="I26" s="24"/>
      <c r="J26" s="24"/>
      <c r="K26" s="24"/>
      <c r="L26" s="26"/>
      <c r="M26" s="26"/>
      <c r="N26" s="26"/>
      <c r="O26" s="26"/>
      <c r="P26" s="26"/>
      <c r="Q26" s="24"/>
      <c r="R26" s="24"/>
      <c r="S26" s="24"/>
      <c r="T26" s="24"/>
      <c r="U26" s="26"/>
      <c r="V26" s="26"/>
      <c r="W26" s="26"/>
      <c r="X26" s="26"/>
      <c r="Y26" s="26"/>
    </row>
    <row r="27" spans="1:25">
      <c r="A27" s="24"/>
      <c r="B27" s="24"/>
      <c r="C27" s="24"/>
      <c r="D27" s="24"/>
      <c r="E27" s="24"/>
      <c r="F27" s="24"/>
      <c r="H27" s="24"/>
      <c r="I27" s="24"/>
      <c r="J27" s="24"/>
      <c r="K27" s="24"/>
      <c r="L27" s="26"/>
      <c r="M27" s="26"/>
      <c r="N27" s="26"/>
      <c r="O27" s="26"/>
      <c r="P27" s="26"/>
      <c r="Q27" s="24"/>
      <c r="R27" s="24"/>
      <c r="S27" s="24"/>
      <c r="T27" s="24"/>
      <c r="U27" s="26"/>
      <c r="V27" s="26"/>
      <c r="W27" s="26"/>
      <c r="X27" s="26"/>
      <c r="Y27" s="26"/>
    </row>
    <row r="28" spans="1:25">
      <c r="A28" s="24"/>
      <c r="B28" s="24"/>
      <c r="C28" s="24"/>
      <c r="D28" s="24"/>
      <c r="E28" s="24"/>
      <c r="F28" s="24"/>
      <c r="H28" s="24"/>
      <c r="I28" s="24"/>
      <c r="J28" s="21"/>
      <c r="K28" s="24"/>
      <c r="L28" s="26"/>
      <c r="M28" s="26"/>
      <c r="N28" s="26"/>
      <c r="O28" s="26"/>
      <c r="P28" s="26"/>
      <c r="Q28" s="24"/>
      <c r="R28" s="24"/>
      <c r="S28" s="24"/>
      <c r="T28" s="24"/>
      <c r="U28" s="26"/>
      <c r="V28" s="26"/>
      <c r="W28" s="26"/>
      <c r="X28" s="26"/>
      <c r="Y28" s="26"/>
    </row>
    <row r="29" spans="1:25">
      <c r="A29" s="21" t="s">
        <v>29</v>
      </c>
      <c r="B29" s="24"/>
      <c r="C29" s="24">
        <f>C17/$H$17</f>
        <v>2.8764805414551606E-2</v>
      </c>
      <c r="D29" s="24">
        <f t="shared" ref="D29:G29" si="4">D17/$H$17</f>
        <v>3.835307388606881E-2</v>
      </c>
      <c r="E29" s="24">
        <f t="shared" si="4"/>
        <v>0.47264523406655384</v>
      </c>
      <c r="F29" s="24">
        <f t="shared" si="4"/>
        <v>0.31641285956006765</v>
      </c>
      <c r="G29" s="24">
        <f t="shared" si="4"/>
        <v>0.14382402707275804</v>
      </c>
      <c r="H29" s="24">
        <f>SUM(C29:G29)</f>
        <v>1</v>
      </c>
      <c r="I29" s="24"/>
      <c r="J29" s="24"/>
      <c r="K29" s="24"/>
      <c r="L29" s="26"/>
      <c r="M29" s="26"/>
      <c r="N29" s="26"/>
      <c r="O29" s="26"/>
      <c r="P29" s="26"/>
      <c r="Q29" s="24"/>
      <c r="R29" s="24"/>
      <c r="S29" s="24"/>
      <c r="T29" s="24"/>
      <c r="U29" s="26"/>
      <c r="V29" s="26"/>
      <c r="W29" s="26"/>
      <c r="X29" s="26"/>
      <c r="Y29" s="26"/>
    </row>
    <row r="30" spans="1:25">
      <c r="A30" s="24" t="s">
        <v>30</v>
      </c>
      <c r="B30" s="24"/>
      <c r="C30" s="24">
        <f>C14/C17</f>
        <v>1</v>
      </c>
      <c r="D30" s="24">
        <f t="shared" ref="D30:G30" si="5">D14/D17</f>
        <v>1</v>
      </c>
      <c r="E30" s="24">
        <f t="shared" si="5"/>
        <v>0.28400954653937949</v>
      </c>
      <c r="F30" s="24">
        <f t="shared" si="5"/>
        <v>9.0909090909090912E-2</v>
      </c>
      <c r="G30" s="24">
        <f t="shared" si="5"/>
        <v>0.19999999999999998</v>
      </c>
      <c r="H30" s="24"/>
      <c r="I30" s="24"/>
      <c r="J30" s="24"/>
      <c r="K30" s="24"/>
      <c r="L30" s="26"/>
      <c r="M30" s="26"/>
      <c r="N30" s="26"/>
      <c r="O30" s="26"/>
      <c r="P30" s="26"/>
      <c r="Q30" s="24"/>
      <c r="R30" s="24"/>
      <c r="S30" s="24"/>
      <c r="T30" s="24"/>
      <c r="U30" s="26"/>
      <c r="V30" s="26"/>
      <c r="W30" s="26"/>
      <c r="X30" s="26"/>
      <c r="Y30" s="26"/>
    </row>
    <row r="31" spans="1:25">
      <c r="A31" s="24" t="s">
        <v>31</v>
      </c>
      <c r="B31" s="24"/>
      <c r="C31" s="24">
        <f>C15/C18</f>
        <v>0</v>
      </c>
      <c r="D31" s="24">
        <f t="shared" ref="D31:G31" si="6">D15/D18</f>
        <v>0</v>
      </c>
      <c r="E31" s="24">
        <f t="shared" si="6"/>
        <v>0.71599045346062051</v>
      </c>
      <c r="F31" s="24">
        <f t="shared" si="6"/>
        <v>0.90909090909090917</v>
      </c>
      <c r="G31" s="24">
        <f t="shared" si="6"/>
        <v>0.79999999999999993</v>
      </c>
      <c r="H31" s="24"/>
      <c r="I31" s="24"/>
      <c r="J31" s="24"/>
      <c r="K31" s="24"/>
      <c r="L31" s="26"/>
      <c r="M31" s="26"/>
      <c r="N31" s="26"/>
      <c r="O31" s="26"/>
      <c r="P31" s="26"/>
      <c r="Q31" s="25"/>
      <c r="R31" s="24"/>
      <c r="S31" s="24"/>
      <c r="T31" s="24"/>
      <c r="U31" s="26"/>
      <c r="V31" s="26"/>
      <c r="W31" s="26"/>
      <c r="X31" s="26"/>
      <c r="Y31" s="26"/>
    </row>
    <row r="32" spans="1:25">
      <c r="A32" s="24"/>
      <c r="B32" s="24"/>
      <c r="C32" s="26"/>
      <c r="D32" s="26"/>
      <c r="E32" s="26"/>
      <c r="F32" s="26"/>
      <c r="H32" s="24"/>
      <c r="I32" s="24"/>
      <c r="J32" s="24"/>
      <c r="K32" s="24"/>
      <c r="L32" s="26"/>
      <c r="M32" s="26"/>
      <c r="N32" s="26"/>
      <c r="O32" s="26"/>
      <c r="P32" s="26"/>
      <c r="Q32" s="25"/>
      <c r="R32" s="24"/>
      <c r="S32" s="24"/>
      <c r="T32" s="24"/>
      <c r="U32" s="26"/>
      <c r="V32" s="26"/>
      <c r="W32" s="26"/>
      <c r="X32" s="26"/>
      <c r="Y32" s="26"/>
    </row>
    <row r="33" spans="1:25">
      <c r="A33" s="21" t="s">
        <v>32</v>
      </c>
      <c r="B33" s="21"/>
      <c r="C33" s="24"/>
      <c r="D33" s="24"/>
      <c r="E33" s="24"/>
      <c r="F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6"/>
      <c r="V33" s="26"/>
      <c r="W33" s="26"/>
      <c r="X33" s="26"/>
      <c r="Y33" s="26"/>
    </row>
    <row r="34" spans="1:25">
      <c r="A34" s="24" t="s">
        <v>33</v>
      </c>
      <c r="B34" s="24"/>
      <c r="C34" s="24">
        <v>1</v>
      </c>
      <c r="D34" s="24">
        <v>1</v>
      </c>
      <c r="E34" s="24">
        <v>0.28400954699999997</v>
      </c>
      <c r="F34" s="24">
        <v>9.0909090999999997E-2</v>
      </c>
      <c r="G34">
        <f>G30</f>
        <v>0.19999999999999998</v>
      </c>
      <c r="H34" s="24"/>
      <c r="I34" s="24"/>
      <c r="J34" s="24"/>
      <c r="K34" s="27"/>
      <c r="L34" s="27"/>
      <c r="M34" s="27"/>
      <c r="N34" s="27"/>
      <c r="O34" s="27"/>
      <c r="P34" s="27"/>
      <c r="Q34" s="27"/>
      <c r="R34" s="24"/>
      <c r="S34" s="24"/>
      <c r="T34" s="24"/>
      <c r="U34" s="26"/>
      <c r="V34" s="26"/>
      <c r="W34" s="26"/>
      <c r="X34" s="26"/>
      <c r="Y34" s="26"/>
    </row>
    <row r="35" spans="1:25">
      <c r="A35" s="24" t="s">
        <v>128</v>
      </c>
      <c r="B35" s="24"/>
      <c r="C35" s="24"/>
      <c r="D35" s="24"/>
      <c r="E35" s="24"/>
      <c r="F35" s="24"/>
      <c r="H35" s="24"/>
      <c r="I35" s="24"/>
      <c r="J35" s="24"/>
      <c r="K35" s="27"/>
      <c r="L35" s="27"/>
      <c r="M35" s="27"/>
      <c r="N35" s="27"/>
      <c r="O35" s="27"/>
      <c r="P35" s="27"/>
      <c r="Q35" s="27"/>
      <c r="R35" s="24"/>
      <c r="S35" s="24"/>
      <c r="T35" s="24"/>
      <c r="U35" s="24"/>
      <c r="V35" s="24"/>
      <c r="W35" s="24"/>
      <c r="X35" s="24"/>
      <c r="Y35" s="24"/>
    </row>
    <row r="36" spans="1:25">
      <c r="A36" s="24" t="s">
        <v>129</v>
      </c>
      <c r="B36" s="24"/>
      <c r="C36" s="24"/>
      <c r="D36" s="24"/>
      <c r="E36" s="24">
        <v>0.71599045299999997</v>
      </c>
      <c r="F36" s="24"/>
      <c r="H36" s="24">
        <v>1</v>
      </c>
      <c r="I36" s="27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>
      <c r="A37" s="24" t="s">
        <v>5</v>
      </c>
      <c r="B37" s="24"/>
      <c r="C37" s="24"/>
      <c r="D37" s="24"/>
      <c r="E37" s="24"/>
      <c r="F37" s="24">
        <f>0.909090909-0.15</f>
        <v>0.75909090899999998</v>
      </c>
      <c r="H37" s="24">
        <v>1</v>
      </c>
      <c r="I37" s="27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>
      <c r="A38" s="24" t="s">
        <v>127</v>
      </c>
      <c r="F38">
        <v>0.15</v>
      </c>
      <c r="G38">
        <v>0.8</v>
      </c>
      <c r="I38" s="27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>
      <c r="A39" s="24" t="s">
        <v>34</v>
      </c>
      <c r="B39" s="24"/>
      <c r="C39" s="24">
        <f>SUM(C34:C38)</f>
        <v>1</v>
      </c>
      <c r="D39" s="24">
        <f t="shared" ref="D39:G39" si="7">SUM(D34:D38)</f>
        <v>1</v>
      </c>
      <c r="E39" s="24">
        <f t="shared" si="7"/>
        <v>1</v>
      </c>
      <c r="F39" s="24">
        <f t="shared" si="7"/>
        <v>1</v>
      </c>
      <c r="G39" s="24">
        <f t="shared" si="7"/>
        <v>1</v>
      </c>
      <c r="H39" s="24"/>
      <c r="I39" s="27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>
      <c r="A40" s="24"/>
      <c r="B40" s="24"/>
      <c r="C40" s="24"/>
      <c r="D40" s="24"/>
      <c r="E40" s="24"/>
      <c r="F40" s="24"/>
      <c r="H40" s="24"/>
      <c r="I40" s="27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>
      <c r="A41" s="24"/>
      <c r="B41" s="24"/>
      <c r="C41" s="24"/>
      <c r="D41" s="24"/>
      <c r="E41" s="24"/>
      <c r="F41" s="24"/>
      <c r="H41" s="24"/>
      <c r="I41" s="27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>
      <c r="A42" s="21" t="s">
        <v>36</v>
      </c>
      <c r="B42" s="21"/>
      <c r="C42" s="24">
        <v>0.1</v>
      </c>
      <c r="D42" s="24">
        <v>0.5</v>
      </c>
      <c r="E42" s="24">
        <v>0.25</v>
      </c>
      <c r="F42" s="24">
        <v>0.1</v>
      </c>
      <c r="G42" s="24">
        <v>0.05</v>
      </c>
      <c r="H42" s="24">
        <f>SUM(C42:G42)</f>
        <v>1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>
      <c r="A43" s="24"/>
      <c r="B43" s="24"/>
      <c r="C43" s="24"/>
      <c r="D43" s="24"/>
      <c r="E43" s="24"/>
      <c r="F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>
      <c r="A44" s="21" t="s">
        <v>37</v>
      </c>
      <c r="B44" s="24"/>
      <c r="C44" s="24">
        <f>C17*C42</f>
        <v>5.0000000000000001E-4</v>
      </c>
      <c r="D44" s="24">
        <f t="shared" ref="D44:G44" si="8">D17*D42</f>
        <v>3.3333333333333335E-3</v>
      </c>
      <c r="E44" s="24">
        <f t="shared" si="8"/>
        <v>2.0539215686274509E-2</v>
      </c>
      <c r="F44" s="24">
        <f t="shared" si="8"/>
        <v>5.5000000000000005E-3</v>
      </c>
      <c r="G44" s="24">
        <f t="shared" si="8"/>
        <v>1.2500000000000002E-3</v>
      </c>
      <c r="H44" s="24">
        <f>SUM(C44:G44)</f>
        <v>3.1122549019607846E-2</v>
      </c>
      <c r="I44" s="24"/>
      <c r="J44" s="24"/>
      <c r="K44" s="24"/>
      <c r="L44" s="24"/>
      <c r="M44" s="24"/>
      <c r="N44" s="24"/>
      <c r="O44" s="24"/>
      <c r="P44" s="24"/>
      <c r="Q44" s="25"/>
      <c r="R44" s="24"/>
      <c r="S44" s="24"/>
      <c r="T44" s="24"/>
      <c r="U44" s="24"/>
      <c r="V44" s="24"/>
      <c r="W44" s="24"/>
      <c r="X44" s="24"/>
      <c r="Y44" s="24"/>
    </row>
    <row r="45" spans="1:25">
      <c r="A45" s="24" t="s">
        <v>38</v>
      </c>
      <c r="B45" s="24"/>
      <c r="C45" s="24">
        <f>C14*C42</f>
        <v>5.0000000000000001E-4</v>
      </c>
      <c r="D45" s="24">
        <f t="shared" ref="D45:G45" si="9">D14*D42</f>
        <v>3.3333333333333335E-3</v>
      </c>
      <c r="E45" s="24">
        <f t="shared" si="9"/>
        <v>5.8333333333333336E-3</v>
      </c>
      <c r="F45" s="24">
        <f t="shared" si="9"/>
        <v>5.0000000000000001E-4</v>
      </c>
      <c r="G45" s="24">
        <f t="shared" si="9"/>
        <v>2.5000000000000001E-4</v>
      </c>
      <c r="H45" s="24">
        <f>SUM(C45:G45)</f>
        <v>1.0416666666666668E-2</v>
      </c>
      <c r="I45" s="24"/>
      <c r="J45" s="24"/>
      <c r="K45" s="24"/>
      <c r="L45" s="24"/>
      <c r="M45" s="24"/>
      <c r="N45" s="24"/>
      <c r="O45" s="24"/>
      <c r="P45" s="24"/>
      <c r="Q45" s="25"/>
      <c r="R45" s="24"/>
      <c r="S45" s="24"/>
      <c r="T45" s="24"/>
      <c r="U45" s="24"/>
      <c r="V45" s="24"/>
      <c r="W45" s="24"/>
      <c r="X45" s="24"/>
      <c r="Y45" s="24"/>
    </row>
    <row r="46" spans="1:25">
      <c r="A46" s="24" t="s">
        <v>39</v>
      </c>
      <c r="B46" s="24"/>
      <c r="C46" s="24">
        <f>C15*C42</f>
        <v>0</v>
      </c>
      <c r="D46" s="24">
        <f t="shared" ref="D46:G46" si="10">D15*D42</f>
        <v>0</v>
      </c>
      <c r="E46" s="24">
        <f t="shared" si="10"/>
        <v>1.4705882352941176E-2</v>
      </c>
      <c r="F46" s="24">
        <f t="shared" si="10"/>
        <v>5.000000000000001E-3</v>
      </c>
      <c r="G46" s="24">
        <f t="shared" si="10"/>
        <v>1E-3</v>
      </c>
      <c r="H46" s="24">
        <f>SUM(C46:G46)</f>
        <v>2.0705882352941178E-2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>
      <c r="A49" s="21" t="s">
        <v>40</v>
      </c>
      <c r="B49" s="24" t="s">
        <v>41</v>
      </c>
      <c r="C49" s="24" t="s">
        <v>42</v>
      </c>
      <c r="D49" s="24" t="s">
        <v>43</v>
      </c>
      <c r="E49" s="24"/>
      <c r="F49" s="24" t="s">
        <v>44</v>
      </c>
      <c r="G49" s="24"/>
      <c r="H49" s="24" t="s">
        <v>45</v>
      </c>
      <c r="I49" s="24" t="s">
        <v>41</v>
      </c>
      <c r="J49" s="24" t="s">
        <v>56</v>
      </c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>
      <c r="A50" s="24" t="s">
        <v>46</v>
      </c>
      <c r="B50" s="26">
        <v>333.33330000000001</v>
      </c>
      <c r="C50" s="24">
        <v>3.0000000000000001E-3</v>
      </c>
      <c r="D50" s="24">
        <v>2.2656899000000001E-2</v>
      </c>
      <c r="E50" s="24"/>
      <c r="F50" s="24">
        <v>6.2961699999999996E-4</v>
      </c>
      <c r="G50" s="24"/>
      <c r="H50" s="24">
        <f>H45</f>
        <v>1.0416666666666668E-2</v>
      </c>
      <c r="I50" s="25">
        <f>1/H50</f>
        <v>95.999999999999986</v>
      </c>
      <c r="J50" s="24">
        <f>H50/H55</f>
        <v>0.33469837769727517</v>
      </c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>
      <c r="A51" s="24" t="s">
        <v>47</v>
      </c>
      <c r="B51" s="26">
        <v>34.002000000000002</v>
      </c>
      <c r="C51" s="24">
        <v>2.9409999999999999E-2</v>
      </c>
      <c r="D51" s="24">
        <v>0.22211313299999999</v>
      </c>
      <c r="E51" s="24"/>
      <c r="F51" s="24">
        <v>6.1723500000000001E-3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>
      <c r="A52" s="24" t="s">
        <v>48</v>
      </c>
      <c r="B52" s="26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>
      <c r="A53" s="24" t="s">
        <v>49</v>
      </c>
      <c r="B53" s="26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>
      <c r="A54" s="24" t="s">
        <v>50</v>
      </c>
      <c r="B54" s="26">
        <v>10</v>
      </c>
      <c r="C54" s="24">
        <v>0.1</v>
      </c>
      <c r="D54" s="24">
        <v>0.75522996799999997</v>
      </c>
      <c r="E54" s="24"/>
      <c r="F54" s="24">
        <v>2.0987248E-2</v>
      </c>
      <c r="G54" s="24"/>
      <c r="H54" s="24">
        <f>H46</f>
        <v>2.0705882352941178E-2</v>
      </c>
      <c r="I54" s="24">
        <f>1/H54</f>
        <v>48.29545454545454</v>
      </c>
      <c r="J54" s="24">
        <f>H54/H55</f>
        <v>0.66530162230272483</v>
      </c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>
      <c r="A55" s="24" t="s">
        <v>51</v>
      </c>
      <c r="B55" s="26">
        <v>7.5522999999999998</v>
      </c>
      <c r="C55" s="24">
        <v>0.13241</v>
      </c>
      <c r="D55" s="24">
        <v>1</v>
      </c>
      <c r="E55" s="24"/>
      <c r="F55" s="24">
        <v>2.7789215999999999E-2</v>
      </c>
      <c r="G55" s="24"/>
      <c r="H55" s="24">
        <f>H44</f>
        <v>3.1122549019607846E-2</v>
      </c>
      <c r="I55" s="24">
        <f>1/H55</f>
        <v>32.13104425893841</v>
      </c>
      <c r="J55" s="24">
        <f>J50+J54</f>
        <v>1</v>
      </c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>
      <c r="A56" s="24"/>
      <c r="B56" s="27"/>
      <c r="C56" s="27"/>
      <c r="D56" s="27"/>
      <c r="E56" s="27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>
      <c r="A59" s="24"/>
      <c r="B59" s="27"/>
      <c r="C59" s="27"/>
      <c r="D59" s="27"/>
      <c r="E59" s="27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>
      <c r="A60" s="24"/>
      <c r="B60" s="27"/>
      <c r="C60" s="27"/>
      <c r="D60" s="27"/>
      <c r="E60" s="27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>
      <c r="A61" s="24"/>
      <c r="B61" s="27"/>
      <c r="C61" s="27"/>
      <c r="D61" s="27"/>
      <c r="E61" s="27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>
      <c r="A62" s="24"/>
      <c r="B62" s="27"/>
      <c r="C62" s="27"/>
      <c r="D62" s="27"/>
      <c r="E62" s="27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>
      <c r="A63" s="24"/>
      <c r="B63" s="27"/>
      <c r="C63" s="27"/>
      <c r="D63" s="27"/>
      <c r="E63" s="27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>
      <c r="A64" s="24"/>
      <c r="B64" s="27"/>
      <c r="C64" s="27"/>
      <c r="D64" s="27"/>
      <c r="E64" s="27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>
      <c r="A65" s="24"/>
      <c r="B65" s="27"/>
      <c r="C65" s="27"/>
      <c r="D65" s="27"/>
      <c r="E65" s="27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>
      <c r="A69" s="24"/>
      <c r="B69" s="24"/>
      <c r="C69" s="24"/>
      <c r="D69" s="24"/>
      <c r="E69" s="24"/>
      <c r="F69" s="27"/>
      <c r="G69" s="27"/>
      <c r="H69" s="27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>
      <c r="A72" s="24"/>
      <c r="B72" s="24"/>
      <c r="C72" s="24"/>
      <c r="D72" s="24"/>
      <c r="E72" s="24"/>
      <c r="F72" s="27"/>
      <c r="G72" s="27"/>
      <c r="H72" s="27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>
      <c r="A73" s="24"/>
      <c r="B73" s="24"/>
      <c r="C73" s="24"/>
      <c r="D73" s="24"/>
      <c r="E73" s="24"/>
      <c r="F73" s="27"/>
      <c r="G73" s="27"/>
      <c r="H73" s="27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>
      <c r="A74" s="24"/>
      <c r="B74" s="24"/>
      <c r="C74" s="24"/>
      <c r="D74" s="24"/>
      <c r="E74" s="24"/>
      <c r="F74" s="27"/>
      <c r="G74" s="27"/>
      <c r="H74" s="27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>
      <c r="A75" s="24"/>
      <c r="B75" s="24"/>
      <c r="C75" s="24"/>
      <c r="D75" s="24"/>
      <c r="E75" s="24"/>
      <c r="F75" s="27"/>
      <c r="G75" s="27"/>
      <c r="H75" s="27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>
      <c r="A76" s="24"/>
      <c r="B76" s="24"/>
      <c r="C76" s="24"/>
      <c r="D76" s="24"/>
      <c r="E76" s="24"/>
      <c r="F76" s="27"/>
      <c r="G76" s="27"/>
      <c r="H76" s="27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>
      <c r="A77" s="24"/>
      <c r="B77" s="24"/>
      <c r="C77" s="24"/>
      <c r="D77" s="24"/>
      <c r="E77" s="24"/>
      <c r="F77" s="27"/>
      <c r="G77" s="27"/>
      <c r="H77" s="27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>
      <c r="A78" s="24"/>
      <c r="B78" s="24"/>
      <c r="C78" s="24"/>
      <c r="D78" s="24"/>
      <c r="E78" s="24"/>
      <c r="F78" s="27"/>
      <c r="G78" s="27"/>
      <c r="H78" s="27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66</v>
      </c>
      <c r="D2" s="6">
        <v>200</v>
      </c>
      <c r="E2" s="6">
        <v>130</v>
      </c>
      <c r="F2" s="6">
        <v>285</v>
      </c>
      <c r="G2" s="6">
        <v>260</v>
      </c>
    </row>
    <row r="3" spans="1:8">
      <c r="A3" t="s">
        <v>8</v>
      </c>
      <c r="C3" s="6">
        <v>200</v>
      </c>
      <c r="D3" s="6">
        <v>70</v>
      </c>
      <c r="E3" s="6">
        <v>60</v>
      </c>
      <c r="F3" s="6">
        <v>65</v>
      </c>
      <c r="G3" s="11">
        <v>185</v>
      </c>
      <c r="H3" t="s">
        <v>9</v>
      </c>
    </row>
    <row r="4" spans="1:8">
      <c r="A4" t="s">
        <v>10</v>
      </c>
      <c r="C4" s="6" t="s">
        <v>11</v>
      </c>
      <c r="D4" s="6" t="s">
        <v>52</v>
      </c>
      <c r="E4" s="6" t="s">
        <v>54</v>
      </c>
      <c r="F4" s="6" t="s">
        <v>55</v>
      </c>
      <c r="G4" s="11">
        <v>135</v>
      </c>
      <c r="H4" t="s">
        <v>12</v>
      </c>
    </row>
    <row r="5" spans="1:8">
      <c r="A5" t="s">
        <v>10</v>
      </c>
      <c r="C5" s="6"/>
      <c r="D5" s="6" t="s">
        <v>53</v>
      </c>
      <c r="E5" s="6"/>
      <c r="F5" s="6"/>
      <c r="G5" s="11">
        <v>160</v>
      </c>
      <c r="H5" t="s">
        <v>13</v>
      </c>
    </row>
    <row r="6" spans="1:8">
      <c r="A6" t="s">
        <v>14</v>
      </c>
      <c r="C6" s="6">
        <v>0</v>
      </c>
      <c r="D6" s="6">
        <v>115</v>
      </c>
      <c r="E6" s="6">
        <v>85</v>
      </c>
      <c r="F6" s="6">
        <v>65</v>
      </c>
      <c r="G6" s="6">
        <v>150</v>
      </c>
    </row>
    <row r="7" spans="1:8">
      <c r="C7" s="6"/>
      <c r="D7" s="6"/>
      <c r="E7" s="6"/>
      <c r="F7" s="6"/>
      <c r="G7" s="6"/>
    </row>
    <row r="8" spans="1:8">
      <c r="A8" s="5" t="s">
        <v>15</v>
      </c>
      <c r="C8" s="6"/>
      <c r="D8" s="6"/>
      <c r="E8" s="6"/>
      <c r="F8" s="6"/>
      <c r="G8" s="6"/>
    </row>
    <row r="9" spans="1:8">
      <c r="A9" t="s">
        <v>16</v>
      </c>
      <c r="C9" s="7">
        <f>1/C2</f>
        <v>1.5151515151515152E-2</v>
      </c>
      <c r="D9" s="7">
        <f>1/D2</f>
        <v>5.0000000000000001E-3</v>
      </c>
      <c r="E9" s="7">
        <f>1/E2</f>
        <v>7.6923076923076927E-3</v>
      </c>
      <c r="F9" s="7">
        <f>1/F2</f>
        <v>3.5087719298245615E-3</v>
      </c>
      <c r="G9" s="7">
        <f>1/G2</f>
        <v>3.8461538461538464E-3</v>
      </c>
    </row>
    <row r="10" spans="1:8">
      <c r="A10" t="s">
        <v>10</v>
      </c>
      <c r="C10" s="7">
        <f>1/C3</f>
        <v>5.0000000000000001E-3</v>
      </c>
      <c r="D10" s="7">
        <f>1/D3</f>
        <v>1.4285714285714285E-2</v>
      </c>
      <c r="E10" s="7">
        <f>1/E3</f>
        <v>1.6666666666666666E-2</v>
      </c>
      <c r="F10" s="7">
        <f>1/F3</f>
        <v>1.5384615384615385E-2</v>
      </c>
      <c r="G10" s="7">
        <f>1/G3+1/G4+1/G5</f>
        <v>1.9062812812812815E-2</v>
      </c>
    </row>
    <row r="11" spans="1:8">
      <c r="A11" t="s">
        <v>17</v>
      </c>
      <c r="C11">
        <f>1/200</f>
        <v>5.0000000000000001E-3</v>
      </c>
      <c r="D11" s="7">
        <v>0</v>
      </c>
      <c r="E11" s="7">
        <v>0</v>
      </c>
      <c r="F11" s="7">
        <v>0</v>
      </c>
      <c r="G11" s="7">
        <f>1/G4</f>
        <v>7.4074074074074077E-3</v>
      </c>
      <c r="H11" s="7"/>
    </row>
    <row r="12" spans="1:8">
      <c r="A12" t="s">
        <v>18</v>
      </c>
      <c r="C12">
        <v>0</v>
      </c>
      <c r="D12" s="7">
        <f>1/D3</f>
        <v>1.4285714285714285E-2</v>
      </c>
      <c r="E12" s="7">
        <f>1/E3</f>
        <v>1.6666666666666666E-2</v>
      </c>
      <c r="F12" s="7">
        <f>1/F3</f>
        <v>1.5384615384615385E-2</v>
      </c>
      <c r="G12" s="7">
        <f>1/G3+1/G5</f>
        <v>1.1655405405405406E-2</v>
      </c>
    </row>
    <row r="13" spans="1:8">
      <c r="A13" t="s">
        <v>14</v>
      </c>
      <c r="C13" s="7">
        <v>0</v>
      </c>
      <c r="D13" s="7">
        <f>1/D6</f>
        <v>8.6956521739130436E-3</v>
      </c>
      <c r="E13" s="7">
        <f>1/E6</f>
        <v>1.1764705882352941E-2</v>
      </c>
      <c r="F13" s="7">
        <f>1/F6</f>
        <v>1.5384615384615385E-2</v>
      </c>
      <c r="G13" s="7">
        <f>1/G6</f>
        <v>6.6666666666666671E-3</v>
      </c>
    </row>
    <row r="14" spans="1:8">
      <c r="A14" t="s">
        <v>19</v>
      </c>
      <c r="C14" s="7">
        <f>C9+C11</f>
        <v>2.0151515151515153E-2</v>
      </c>
      <c r="D14" s="7">
        <f>D9+D11</f>
        <v>5.0000000000000001E-3</v>
      </c>
      <c r="E14" s="7">
        <f>E9+E11</f>
        <v>7.6923076923076927E-3</v>
      </c>
      <c r="F14" s="7">
        <f>F9+F11</f>
        <v>3.5087719298245615E-3</v>
      </c>
      <c r="G14" s="7">
        <f>G9+G11</f>
        <v>1.1253561253561254E-2</v>
      </c>
      <c r="H14" s="7">
        <f>SUM(C14:G14)</f>
        <v>4.7606156027208663E-2</v>
      </c>
    </row>
    <row r="15" spans="1:8">
      <c r="A15" t="s">
        <v>20</v>
      </c>
      <c r="C15" s="7">
        <f>C12</f>
        <v>0</v>
      </c>
      <c r="D15" s="7">
        <f>D12+D13</f>
        <v>2.2981366459627329E-2</v>
      </c>
      <c r="E15" s="7">
        <f>E12+E13</f>
        <v>2.8431372549019607E-2</v>
      </c>
      <c r="F15" s="7">
        <f>F12+F13</f>
        <v>3.0769230769230771E-2</v>
      </c>
      <c r="G15" s="7">
        <f>G12+G13</f>
        <v>1.8322072072072072E-2</v>
      </c>
      <c r="H15" s="7">
        <f>SUM(C15:G15)</f>
        <v>0.10050404184994977</v>
      </c>
    </row>
    <row r="16" spans="1:8">
      <c r="A16" s="5" t="s">
        <v>21</v>
      </c>
      <c r="D16" s="7"/>
      <c r="E16" s="7"/>
      <c r="F16" s="7"/>
      <c r="G16" s="7"/>
      <c r="H16" s="7"/>
    </row>
    <row r="17" spans="1:8">
      <c r="A17" t="s">
        <v>22</v>
      </c>
      <c r="C17" s="7">
        <f>C9+C10+C13</f>
        <v>2.0151515151515153E-2</v>
      </c>
      <c r="D17" s="7">
        <f>D9+D10+D13</f>
        <v>2.798136645962733E-2</v>
      </c>
      <c r="E17" s="7">
        <f>E9+E10+E13</f>
        <v>3.6123680241327297E-2</v>
      </c>
      <c r="F17" s="7">
        <f>F9+F10+F13</f>
        <v>3.4278002699055329E-2</v>
      </c>
      <c r="G17" s="7">
        <f>G9+G10+G13</f>
        <v>2.957563332563333E-2</v>
      </c>
      <c r="H17" s="7">
        <f t="shared" ref="H17" si="0">SUM(C17:G17)</f>
        <v>0.14811019787715846</v>
      </c>
    </row>
    <row r="18" spans="1:8">
      <c r="A18" t="s">
        <v>23</v>
      </c>
      <c r="C18" s="7">
        <f>C14+C15</f>
        <v>2.0151515151515153E-2</v>
      </c>
      <c r="D18" s="7">
        <f>D14+D15</f>
        <v>2.798136645962733E-2</v>
      </c>
      <c r="E18" s="7">
        <f>E14+E15</f>
        <v>3.6123680241327297E-2</v>
      </c>
      <c r="F18" s="7">
        <f>F14+F15</f>
        <v>3.4278002699055329E-2</v>
      </c>
      <c r="G18" s="7">
        <f>G14+G15</f>
        <v>2.9575633325633326E-2</v>
      </c>
    </row>
    <row r="19" spans="1:8">
      <c r="D19" s="7"/>
      <c r="E19" s="7"/>
      <c r="F19" s="7"/>
      <c r="G19" s="7"/>
    </row>
    <row r="20" spans="1:8">
      <c r="A20" s="5" t="s">
        <v>24</v>
      </c>
      <c r="D20" s="7"/>
      <c r="E20" s="7"/>
      <c r="F20" s="7"/>
      <c r="G20" s="7"/>
    </row>
    <row r="21" spans="1:8">
      <c r="A21" t="s">
        <v>25</v>
      </c>
      <c r="C21">
        <v>1</v>
      </c>
      <c r="D21" s="7"/>
      <c r="E21" s="7"/>
      <c r="F21" s="7"/>
      <c r="G21" s="7"/>
    </row>
    <row r="22" spans="1:8">
      <c r="A22" t="s">
        <v>2</v>
      </c>
      <c r="D22" s="7">
        <f>1/D3*(1/3)</f>
        <v>4.7619047619047615E-3</v>
      </c>
      <c r="E22" s="7"/>
      <c r="F22" s="7"/>
      <c r="G22" s="7"/>
    </row>
    <row r="23" spans="1:8">
      <c r="A23" t="s">
        <v>3</v>
      </c>
      <c r="D23" s="7">
        <f>1/D3*(2/3)</f>
        <v>9.5238095238095229E-3</v>
      </c>
      <c r="E23" s="7">
        <v>1</v>
      </c>
      <c r="F23" s="7"/>
      <c r="G23" s="7"/>
    </row>
    <row r="24" spans="1:8">
      <c r="A24" t="s">
        <v>4</v>
      </c>
      <c r="D24" s="7"/>
      <c r="E24" s="7"/>
      <c r="F24" s="7">
        <v>1</v>
      </c>
      <c r="G24" s="7">
        <f>1/G5</f>
        <v>6.2500000000000003E-3</v>
      </c>
    </row>
    <row r="25" spans="1:8">
      <c r="A25" t="s">
        <v>5</v>
      </c>
      <c r="D25" s="7"/>
      <c r="E25" s="7"/>
      <c r="F25" s="7"/>
      <c r="G25" s="7">
        <f>1/G3</f>
        <v>5.4054054054054057E-3</v>
      </c>
    </row>
    <row r="27" spans="1:8">
      <c r="A27" s="5" t="s">
        <v>26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27</v>
      </c>
      <c r="C33">
        <f t="shared" ref="C33:G34" si="1">C11/C14</f>
        <v>0.24812030075187969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0.65822784810126578</v>
      </c>
    </row>
    <row r="34" spans="1:17">
      <c r="A34" t="s">
        <v>28</v>
      </c>
      <c r="C34" t="e">
        <f t="shared" si="1"/>
        <v>#DIV/0!</v>
      </c>
      <c r="D34">
        <f t="shared" si="1"/>
        <v>0.6216216216216216</v>
      </c>
      <c r="E34">
        <f t="shared" si="1"/>
        <v>0.58620689655172409</v>
      </c>
      <c r="F34">
        <f t="shared" si="1"/>
        <v>0.5</v>
      </c>
      <c r="G34">
        <f t="shared" si="1"/>
        <v>0.63614013521819301</v>
      </c>
    </row>
    <row r="35" spans="1:17">
      <c r="K35" s="8"/>
      <c r="L35" s="8"/>
      <c r="M35" s="8"/>
      <c r="N35" s="8"/>
      <c r="O35" s="8"/>
      <c r="P35" s="8"/>
      <c r="Q35" s="8"/>
    </row>
    <row r="36" spans="1:17">
      <c r="A36" s="5" t="s">
        <v>29</v>
      </c>
      <c r="C36">
        <f>C17/$H$17</f>
        <v>0.13605758037153307</v>
      </c>
      <c r="D36">
        <f t="shared" ref="D36:H36" si="2">D17/$H$17</f>
        <v>0.18892261883840622</v>
      </c>
      <c r="E36">
        <f t="shared" si="2"/>
        <v>0.24389731942217793</v>
      </c>
      <c r="F36">
        <f t="shared" si="2"/>
        <v>0.23143580381605636</v>
      </c>
      <c r="G36">
        <f t="shared" si="2"/>
        <v>0.19968667755182631</v>
      </c>
      <c r="H36">
        <f t="shared" si="2"/>
        <v>1</v>
      </c>
      <c r="I36" s="8"/>
    </row>
    <row r="37" spans="1:17">
      <c r="A37" t="s">
        <v>30</v>
      </c>
      <c r="C37">
        <f>C14/C17</f>
        <v>1</v>
      </c>
      <c r="D37">
        <f>D14/D17</f>
        <v>0.17869034406215317</v>
      </c>
      <c r="E37">
        <f>E14/E17</f>
        <v>0.21294363256784971</v>
      </c>
      <c r="F37">
        <f>F14/F17</f>
        <v>0.10236220472440946</v>
      </c>
      <c r="G37">
        <f t="shared" ref="G37" si="3">G14/G17</f>
        <v>0.38050110811347337</v>
      </c>
      <c r="H37">
        <f>H14/$H$14</f>
        <v>1</v>
      </c>
      <c r="I37" s="8"/>
    </row>
    <row r="38" spans="1:17">
      <c r="A38" t="s">
        <v>31</v>
      </c>
      <c r="C38">
        <f>C15/C17</f>
        <v>0</v>
      </c>
      <c r="D38">
        <f>D15/D17</f>
        <v>0.82130965593784677</v>
      </c>
      <c r="E38">
        <f t="shared" ref="E38:G38" si="4">E15/E17</f>
        <v>0.78705636743215035</v>
      </c>
      <c r="F38">
        <f>F15/F17</f>
        <v>0.89763779527559062</v>
      </c>
      <c r="G38">
        <f t="shared" si="4"/>
        <v>0.61949889188652651</v>
      </c>
      <c r="H38">
        <f t="shared" ref="H38" si="5">H15/$H$15</f>
        <v>1</v>
      </c>
      <c r="I38" s="8"/>
    </row>
    <row r="39" spans="1:17">
      <c r="C39" s="7"/>
      <c r="D39" s="7"/>
      <c r="E39" s="7"/>
      <c r="F39" s="7"/>
      <c r="G39" s="7"/>
      <c r="H39" s="7"/>
      <c r="I39" s="8"/>
    </row>
    <row r="40" spans="1:17">
      <c r="A40" s="5" t="s">
        <v>32</v>
      </c>
      <c r="I40" s="8"/>
    </row>
    <row r="41" spans="1:17">
      <c r="A41" t="s">
        <v>33</v>
      </c>
      <c r="C41">
        <f>C37</f>
        <v>1</v>
      </c>
      <c r="D41">
        <f>D37</f>
        <v>0.17869034406215317</v>
      </c>
      <c r="E41">
        <f>E37</f>
        <v>0.21294363256784971</v>
      </c>
      <c r="F41">
        <f>F37</f>
        <v>0.10236220472440946</v>
      </c>
      <c r="G41">
        <f>G37</f>
        <v>0.38050110811347337</v>
      </c>
      <c r="I41" s="8"/>
    </row>
    <row r="42" spans="1:17">
      <c r="A42" t="s">
        <v>2</v>
      </c>
      <c r="C42">
        <v>0</v>
      </c>
      <c r="D42">
        <f>(D13+D22)/D17</f>
        <v>0.48094709581945982</v>
      </c>
      <c r="E42">
        <v>0</v>
      </c>
      <c r="F42">
        <v>0</v>
      </c>
      <c r="G42">
        <v>0</v>
      </c>
      <c r="I42" s="8"/>
    </row>
    <row r="43" spans="1:17">
      <c r="A43" t="s">
        <v>3</v>
      </c>
      <c r="C43">
        <v>0</v>
      </c>
      <c r="D43">
        <f>D23/D17</f>
        <v>0.34036256011838695</v>
      </c>
      <c r="E43" s="7">
        <f>E38</f>
        <v>0.78705636743215035</v>
      </c>
      <c r="F43">
        <v>0</v>
      </c>
      <c r="G43">
        <v>0</v>
      </c>
    </row>
    <row r="44" spans="1:17">
      <c r="A44" t="s">
        <v>4</v>
      </c>
      <c r="C44">
        <v>0</v>
      </c>
      <c r="D44">
        <v>0</v>
      </c>
      <c r="E44">
        <v>0</v>
      </c>
      <c r="F44">
        <f>F38</f>
        <v>0.89763779527559062</v>
      </c>
      <c r="G44">
        <f>(1/G5)/G17</f>
        <v>0.21132260909466638</v>
      </c>
      <c r="Q44" s="6"/>
    </row>
    <row r="45" spans="1:17">
      <c r="A45" t="s">
        <v>5</v>
      </c>
      <c r="C45">
        <v>0</v>
      </c>
      <c r="D45">
        <v>0</v>
      </c>
      <c r="E45">
        <v>0</v>
      </c>
      <c r="F45">
        <v>0</v>
      </c>
      <c r="G45">
        <f>(G13+1/G3)/G17</f>
        <v>0.40817628279186019</v>
      </c>
      <c r="Q45" s="6"/>
    </row>
    <row r="46" spans="1:17">
      <c r="A46" t="s">
        <v>34</v>
      </c>
      <c r="C46">
        <f>SUM(C41:C45)</f>
        <v>1</v>
      </c>
      <c r="D46">
        <f>SUM(D41:D45)</f>
        <v>0.99999999999999989</v>
      </c>
      <c r="E46">
        <f t="shared" ref="E46:F46" si="6">SUM(E41:E45)</f>
        <v>1</v>
      </c>
      <c r="F46" s="9">
        <f t="shared" si="6"/>
        <v>1</v>
      </c>
      <c r="G46">
        <f>SUM(G41:G45)</f>
        <v>1</v>
      </c>
    </row>
    <row r="48" spans="1:17">
      <c r="A48" s="5" t="s">
        <v>35</v>
      </c>
    </row>
    <row r="49" spans="1:10">
      <c r="A49" t="s">
        <v>2</v>
      </c>
      <c r="C49">
        <v>0</v>
      </c>
      <c r="D49">
        <f>D42/D38</f>
        <v>0.5855855855855856</v>
      </c>
      <c r="E49">
        <v>0</v>
      </c>
      <c r="F49">
        <v>0</v>
      </c>
      <c r="G49">
        <v>0</v>
      </c>
    </row>
    <row r="50" spans="1:10">
      <c r="A50" t="s">
        <v>3</v>
      </c>
      <c r="C50">
        <v>0</v>
      </c>
      <c r="D50">
        <f>D43/D38</f>
        <v>0.4144144144144144</v>
      </c>
      <c r="E50" s="7">
        <f>E43/E38</f>
        <v>1</v>
      </c>
      <c r="F50">
        <v>0</v>
      </c>
      <c r="G50">
        <v>0</v>
      </c>
    </row>
    <row r="51" spans="1:10">
      <c r="A51" t="s">
        <v>4</v>
      </c>
      <c r="C51">
        <v>0</v>
      </c>
      <c r="D51">
        <v>0</v>
      </c>
      <c r="E51">
        <v>0</v>
      </c>
      <c r="F51">
        <f>F44/F38</f>
        <v>1</v>
      </c>
      <c r="G51">
        <f>G44/G38</f>
        <v>0.34111862323294406</v>
      </c>
    </row>
    <row r="52" spans="1:10">
      <c r="A52" t="s">
        <v>5</v>
      </c>
      <c r="C52">
        <v>0</v>
      </c>
      <c r="D52">
        <v>0</v>
      </c>
      <c r="E52">
        <v>0</v>
      </c>
      <c r="F52">
        <v>0</v>
      </c>
      <c r="G52">
        <f>G45/G38</f>
        <v>0.65888137676705605</v>
      </c>
    </row>
    <row r="53" spans="1:10">
      <c r="A53" t="s">
        <v>34</v>
      </c>
      <c r="C53">
        <f>SUM(C49:C52)</f>
        <v>0</v>
      </c>
      <c r="D53">
        <f t="shared" ref="D53:G53" si="7">SUM(D49:D52)</f>
        <v>1</v>
      </c>
      <c r="E53">
        <f t="shared" si="7"/>
        <v>1</v>
      </c>
      <c r="F53">
        <f t="shared" si="7"/>
        <v>1</v>
      </c>
      <c r="G53">
        <f t="shared" si="7"/>
        <v>1</v>
      </c>
    </row>
    <row r="55" spans="1:10">
      <c r="A55" s="5" t="s">
        <v>36</v>
      </c>
      <c r="C55">
        <v>0.2</v>
      </c>
      <c r="D55">
        <v>0.15</v>
      </c>
      <c r="E55">
        <v>0.2</v>
      </c>
      <c r="F55">
        <v>0.25</v>
      </c>
      <c r="G55">
        <v>0.2</v>
      </c>
      <c r="H55">
        <f>SUM(C55:G55)</f>
        <v>1</v>
      </c>
    </row>
    <row r="57" spans="1:10">
      <c r="A57" s="5" t="s">
        <v>37</v>
      </c>
      <c r="C57">
        <f>C17*C55</f>
        <v>4.0303030303030308E-3</v>
      </c>
      <c r="D57">
        <f>D17*D55</f>
        <v>4.197204968944099E-3</v>
      </c>
      <c r="E57">
        <f>E17*E55</f>
        <v>7.22473604826546E-3</v>
      </c>
      <c r="F57">
        <f>F17*F55</f>
        <v>8.5695006747638323E-3</v>
      </c>
      <c r="G57">
        <f>G17*G55</f>
        <v>5.9151266651266661E-3</v>
      </c>
      <c r="H57">
        <f>SUM(C57:G57)</f>
        <v>2.9936871387403089E-2</v>
      </c>
    </row>
    <row r="58" spans="1:10">
      <c r="A58" t="s">
        <v>38</v>
      </c>
      <c r="C58">
        <f>C14*C55</f>
        <v>4.0303030303030308E-3</v>
      </c>
      <c r="D58">
        <f>D14*D55</f>
        <v>7.5000000000000002E-4</v>
      </c>
      <c r="E58">
        <f>E14*E55</f>
        <v>1.5384615384615387E-3</v>
      </c>
      <c r="F58">
        <f>F14*F55</f>
        <v>8.7719298245614037E-4</v>
      </c>
      <c r="G58">
        <f>G14*G55</f>
        <v>2.2507122507122511E-3</v>
      </c>
      <c r="H58">
        <f>SUM(C58:G58)</f>
        <v>9.4466698019329606E-3</v>
      </c>
      <c r="J58">
        <f>0.2*0.02+0.1*1/75+0.25*1/315+0.4*0.001+0.05*1/60</f>
        <v>7.3603174603174611E-3</v>
      </c>
    </row>
    <row r="59" spans="1:10">
      <c r="A59" s="10" t="s">
        <v>39</v>
      </c>
      <c r="C59">
        <f>C15*C55</f>
        <v>0</v>
      </c>
      <c r="D59">
        <f>D15*D55</f>
        <v>3.4472049689440992E-3</v>
      </c>
      <c r="E59">
        <f>E15*E55</f>
        <v>5.686274509803922E-3</v>
      </c>
      <c r="F59">
        <f>F15*F55</f>
        <v>7.6923076923076927E-3</v>
      </c>
      <c r="G59">
        <f>G15*G55</f>
        <v>3.6644144144144146E-3</v>
      </c>
      <c r="H59">
        <f>SUM(C59:G59)</f>
        <v>2.0490201585470127E-2</v>
      </c>
      <c r="J59">
        <f>H14/H17</f>
        <v>0.32142389051895581</v>
      </c>
    </row>
    <row r="62" spans="1:10">
      <c r="A62" s="5" t="s">
        <v>40</v>
      </c>
      <c r="B62" t="s">
        <v>41</v>
      </c>
      <c r="C62" t="s">
        <v>42</v>
      </c>
      <c r="D62" t="s">
        <v>43</v>
      </c>
      <c r="F62" t="s">
        <v>44</v>
      </c>
      <c r="H62" t="s">
        <v>45</v>
      </c>
      <c r="I62" t="s">
        <v>41</v>
      </c>
      <c r="J62" t="s">
        <v>56</v>
      </c>
    </row>
    <row r="63" spans="1:10">
      <c r="A63" t="s">
        <v>46</v>
      </c>
      <c r="B63" s="7">
        <f>1/C63</f>
        <v>149.92503748125938</v>
      </c>
      <c r="C63">
        <v>6.6699999999999997E-3</v>
      </c>
      <c r="D63">
        <f>C63/C68</f>
        <v>0.11608075182735816</v>
      </c>
      <c r="F63">
        <f>F68*D63</f>
        <v>3.4750945380086773E-3</v>
      </c>
      <c r="H63">
        <f>H58</f>
        <v>9.4466698019329606E-3</v>
      </c>
      <c r="I63">
        <f>1/H63</f>
        <v>105.85741017383521</v>
      </c>
      <c r="J63">
        <f>H63/H68</f>
        <v>0.31555300751660892</v>
      </c>
    </row>
    <row r="64" spans="1:10">
      <c r="A64" t="s">
        <v>47</v>
      </c>
      <c r="B64" s="7">
        <f t="shared" ref="B64:B68" si="8">1/C64</f>
        <v>45.004500450045008</v>
      </c>
      <c r="C64">
        <v>2.222E-2</v>
      </c>
      <c r="D64">
        <f>C64/C68</f>
        <v>0.38670379394361298</v>
      </c>
      <c r="F64">
        <f>F68*D64</f>
        <v>1.1576701744310768E-2</v>
      </c>
    </row>
    <row r="65" spans="1:10">
      <c r="A65" t="s">
        <v>48</v>
      </c>
      <c r="B65" s="7"/>
    </row>
    <row r="66" spans="1:10">
      <c r="A66" t="s">
        <v>49</v>
      </c>
      <c r="B66" s="7"/>
    </row>
    <row r="67" spans="1:10">
      <c r="A67" t="s">
        <v>50</v>
      </c>
      <c r="B67" s="7">
        <f t="shared" si="8"/>
        <v>35.001750087504377</v>
      </c>
      <c r="C67">
        <v>2.8570000000000002E-2</v>
      </c>
      <c r="D67">
        <f>C67/C68</f>
        <v>0.49721545422902896</v>
      </c>
      <c r="F67">
        <f>F68*D67</f>
        <v>1.4885075105083648E-2</v>
      </c>
      <c r="H67">
        <f>H59</f>
        <v>2.0490201585470127E-2</v>
      </c>
      <c r="I67">
        <f>1/H67</f>
        <v>48.803814634459883</v>
      </c>
      <c r="J67">
        <f>H67/H68</f>
        <v>0.68444699248339114</v>
      </c>
    </row>
    <row r="68" spans="1:10">
      <c r="A68" t="s">
        <v>51</v>
      </c>
      <c r="B68" s="7">
        <f t="shared" si="8"/>
        <v>17.40341106856944</v>
      </c>
      <c r="C68">
        <v>5.7459999999999997E-2</v>
      </c>
      <c r="D68">
        <f>D63+D64+D67</f>
        <v>1.0000000000000002</v>
      </c>
      <c r="F68">
        <f>H57</f>
        <v>2.9936871387403089E-2</v>
      </c>
      <c r="H68">
        <f>H63+H67</f>
        <v>2.9936871387403086E-2</v>
      </c>
      <c r="I68">
        <f>1/H68</f>
        <v>33.403624148272975</v>
      </c>
      <c r="J68">
        <f>J63+J67</f>
        <v>1</v>
      </c>
    </row>
    <row r="69" spans="1:10">
      <c r="B69" s="8"/>
      <c r="C69" s="8"/>
      <c r="D69" s="8"/>
      <c r="E69" s="8"/>
      <c r="F69" s="8"/>
      <c r="G69" s="8"/>
      <c r="H69" s="8"/>
    </row>
    <row r="72" spans="1:10">
      <c r="B72" s="8"/>
      <c r="C72" s="8"/>
      <c r="D72" s="8"/>
      <c r="E72" s="8"/>
      <c r="F72" s="8"/>
      <c r="G72" s="8"/>
      <c r="H72" s="8"/>
    </row>
    <row r="73" spans="1:10">
      <c r="B73" s="8"/>
      <c r="C73" s="8"/>
      <c r="D73" s="8"/>
      <c r="E73" s="8"/>
      <c r="F73" s="8"/>
      <c r="G73" s="8"/>
      <c r="H73" s="8"/>
    </row>
    <row r="74" spans="1:10">
      <c r="B74" s="8"/>
      <c r="C74" s="8"/>
      <c r="D74" s="8"/>
      <c r="E74" s="8"/>
      <c r="F74" s="8"/>
      <c r="G74" s="8"/>
      <c r="H74" s="8"/>
    </row>
    <row r="75" spans="1:10">
      <c r="B75" s="8"/>
      <c r="C75" s="8"/>
      <c r="D75" s="8"/>
      <c r="E75" s="8"/>
      <c r="F75" s="8"/>
      <c r="G75" s="8"/>
      <c r="H75" s="8"/>
    </row>
    <row r="76" spans="1:10">
      <c r="B76" s="8"/>
      <c r="C76" s="8"/>
      <c r="D76" s="8"/>
      <c r="E76" s="8"/>
      <c r="F76" s="8"/>
      <c r="G76" s="8"/>
      <c r="H76" s="8"/>
    </row>
    <row r="77" spans="1:10">
      <c r="B77" s="8"/>
      <c r="C77" s="8"/>
      <c r="D77" s="8"/>
      <c r="E77" s="8"/>
      <c r="F77" s="8"/>
      <c r="G77" s="8"/>
      <c r="H77" s="8"/>
    </row>
    <row r="78" spans="1:10">
      <c r="B78" s="8"/>
      <c r="C78" s="8"/>
      <c r="D78" s="8"/>
      <c r="E78" s="8"/>
      <c r="F78" s="8"/>
      <c r="G78" s="8"/>
      <c r="H78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6" workbookViewId="0">
      <selection activeCell="G16" sqref="G16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75</v>
      </c>
      <c r="D2" s="6">
        <v>200</v>
      </c>
      <c r="E2" s="6">
        <v>160</v>
      </c>
      <c r="F2" s="6">
        <v>400</v>
      </c>
      <c r="G2" s="6">
        <v>100</v>
      </c>
    </row>
    <row r="3" spans="1:8">
      <c r="A3" t="s">
        <v>8</v>
      </c>
      <c r="C3" s="6">
        <v>75</v>
      </c>
      <c r="D3" s="6">
        <v>150</v>
      </c>
      <c r="E3" s="6">
        <v>66</v>
      </c>
      <c r="F3" s="6">
        <v>66</v>
      </c>
      <c r="G3" s="19">
        <v>150</v>
      </c>
      <c r="H3" t="s">
        <v>13</v>
      </c>
    </row>
    <row r="4" spans="1:8">
      <c r="A4" t="s">
        <v>10</v>
      </c>
      <c r="C4" s="6"/>
      <c r="D4" s="6" t="s">
        <v>99</v>
      </c>
      <c r="E4" s="6" t="s">
        <v>54</v>
      </c>
      <c r="F4" s="6" t="s">
        <v>55</v>
      </c>
      <c r="G4" s="19"/>
      <c r="H4" t="s">
        <v>12</v>
      </c>
    </row>
    <row r="5" spans="1:8">
      <c r="A5" t="s">
        <v>10</v>
      </c>
      <c r="C5" s="6"/>
      <c r="D5" s="6"/>
      <c r="E5" s="6"/>
      <c r="F5" s="6"/>
      <c r="G5" s="19"/>
      <c r="H5" t="s">
        <v>13</v>
      </c>
    </row>
    <row r="6" spans="1:8">
      <c r="A6" t="s">
        <v>14</v>
      </c>
      <c r="C6" s="6">
        <v>12</v>
      </c>
      <c r="D6" s="6">
        <v>12</v>
      </c>
      <c r="E6" s="6">
        <v>11</v>
      </c>
      <c r="F6" s="6">
        <v>11</v>
      </c>
      <c r="G6" s="6">
        <v>12</v>
      </c>
    </row>
    <row r="7" spans="1:8">
      <c r="C7" s="6"/>
      <c r="D7" s="6"/>
      <c r="E7" s="6"/>
      <c r="F7" s="6"/>
      <c r="G7" s="6"/>
    </row>
    <row r="8" spans="1:8">
      <c r="A8" s="5" t="s">
        <v>15</v>
      </c>
      <c r="C8" s="6"/>
      <c r="D8" s="6"/>
      <c r="E8" s="6"/>
      <c r="F8" s="6"/>
      <c r="G8" s="6"/>
    </row>
    <row r="9" spans="1:8">
      <c r="A9" t="s">
        <v>16</v>
      </c>
      <c r="C9" s="7">
        <f t="shared" ref="C9:F10" si="0">1/C2</f>
        <v>1.3333333333333334E-2</v>
      </c>
      <c r="D9" s="7">
        <f t="shared" si="0"/>
        <v>5.0000000000000001E-3</v>
      </c>
      <c r="E9" s="7">
        <f t="shared" si="0"/>
        <v>6.2500000000000003E-3</v>
      </c>
      <c r="F9" s="7">
        <f t="shared" si="0"/>
        <v>2.5000000000000001E-3</v>
      </c>
      <c r="G9" s="7">
        <f>1/G2</f>
        <v>0.01</v>
      </c>
    </row>
    <row r="10" spans="1:8">
      <c r="A10" t="s">
        <v>10</v>
      </c>
      <c r="C10" s="7">
        <f t="shared" si="0"/>
        <v>1.3333333333333334E-2</v>
      </c>
      <c r="D10" s="7">
        <f t="shared" si="0"/>
        <v>6.6666666666666671E-3</v>
      </c>
      <c r="E10" s="7">
        <f t="shared" si="0"/>
        <v>1.5151515151515152E-2</v>
      </c>
      <c r="F10" s="7">
        <f t="shared" si="0"/>
        <v>1.5151515151515152E-2</v>
      </c>
      <c r="G10" s="7">
        <f>1/G3</f>
        <v>6.6666666666666671E-3</v>
      </c>
    </row>
    <row r="11" spans="1:8">
      <c r="A11" t="s">
        <v>17</v>
      </c>
      <c r="C11" s="7">
        <f>C10</f>
        <v>1.3333333333333334E-2</v>
      </c>
      <c r="D11" s="7">
        <v>0</v>
      </c>
      <c r="E11" s="7">
        <v>0</v>
      </c>
      <c r="F11" s="7">
        <v>0</v>
      </c>
      <c r="G11" s="7"/>
    </row>
    <row r="12" spans="1:8">
      <c r="A12" t="s">
        <v>18</v>
      </c>
      <c r="C12">
        <v>0</v>
      </c>
      <c r="D12" s="7">
        <f>1/D3</f>
        <v>6.6666666666666671E-3</v>
      </c>
      <c r="E12" s="7">
        <f>1/E3</f>
        <v>1.5151515151515152E-2</v>
      </c>
      <c r="F12" s="7">
        <f>1/F3</f>
        <v>1.5151515151515152E-2</v>
      </c>
      <c r="G12" s="7">
        <f>G10</f>
        <v>6.6666666666666671E-3</v>
      </c>
    </row>
    <row r="13" spans="1:8">
      <c r="A13" t="s">
        <v>14</v>
      </c>
      <c r="C13" s="7">
        <f>1/C6</f>
        <v>8.3333333333333329E-2</v>
      </c>
      <c r="D13" s="7">
        <f>1/D6</f>
        <v>8.3333333333333329E-2</v>
      </c>
      <c r="E13" s="7">
        <f>1/E6</f>
        <v>9.0909090909090912E-2</v>
      </c>
      <c r="F13" s="7">
        <f>1/F6</f>
        <v>9.0909090909090912E-2</v>
      </c>
      <c r="G13" s="7">
        <f>1/G6</f>
        <v>8.3333333333333329E-2</v>
      </c>
    </row>
    <row r="14" spans="1:8">
      <c r="A14" t="s">
        <v>19</v>
      </c>
      <c r="C14" s="7">
        <f>C9+C11+C13</f>
        <v>0.11</v>
      </c>
      <c r="D14" s="7">
        <f>D9+D11</f>
        <v>5.0000000000000001E-3</v>
      </c>
      <c r="E14" s="7">
        <f>E9+E11</f>
        <v>6.2500000000000003E-3</v>
      </c>
      <c r="F14" s="7">
        <f>F9+F11</f>
        <v>2.5000000000000001E-3</v>
      </c>
      <c r="G14" s="7">
        <f>G9+G11</f>
        <v>0.01</v>
      </c>
      <c r="H14" s="7">
        <f>SUM(C14:G14)</f>
        <v>0.13375000000000001</v>
      </c>
    </row>
    <row r="15" spans="1:8">
      <c r="A15" t="s">
        <v>20</v>
      </c>
      <c r="C15" s="7"/>
      <c r="D15" s="7">
        <f>D12+D13</f>
        <v>0.09</v>
      </c>
      <c r="E15" s="7">
        <f>E12+E13</f>
        <v>0.10606060606060606</v>
      </c>
      <c r="F15" s="7">
        <f>F12+F13</f>
        <v>0.10606060606060606</v>
      </c>
      <c r="G15" s="7">
        <f>G12+G13</f>
        <v>0.09</v>
      </c>
      <c r="H15" s="7">
        <f>SUM(C15:G15)</f>
        <v>0.39212121212121209</v>
      </c>
    </row>
    <row r="16" spans="1:8">
      <c r="A16" s="5" t="s">
        <v>21</v>
      </c>
      <c r="D16" s="7"/>
      <c r="E16" s="7"/>
      <c r="F16" s="7"/>
      <c r="G16" s="7"/>
      <c r="H16" s="7"/>
    </row>
    <row r="17" spans="1:17">
      <c r="A17" t="s">
        <v>22</v>
      </c>
      <c r="C17" s="7">
        <f>C9+C10+C13</f>
        <v>0.11</v>
      </c>
      <c r="D17" s="7">
        <f>D9+D10+D13</f>
        <v>9.5000000000000001E-2</v>
      </c>
      <c r="E17" s="7">
        <f>E9+E10+E13</f>
        <v>0.11231060606060606</v>
      </c>
      <c r="F17" s="7">
        <f>F9+F10+F13</f>
        <v>0.10856060606060607</v>
      </c>
      <c r="G17" s="7">
        <f>G9+G10+G13</f>
        <v>9.9999999999999992E-2</v>
      </c>
      <c r="H17" s="7">
        <f>SUM(C17:G17)</f>
        <v>0.52587121212121213</v>
      </c>
    </row>
    <row r="18" spans="1:17">
      <c r="A18" t="s">
        <v>23</v>
      </c>
      <c r="C18" s="7">
        <f>C14+C15</f>
        <v>0.11</v>
      </c>
      <c r="D18" s="7">
        <f>D14+D15</f>
        <v>9.5000000000000001E-2</v>
      </c>
      <c r="E18" s="7">
        <f>E14+E15</f>
        <v>0.11231060606060607</v>
      </c>
      <c r="F18" s="7">
        <f>F14+F15</f>
        <v>0.10856060606060607</v>
      </c>
      <c r="G18" s="7">
        <f>G14+G15</f>
        <v>9.9999999999999992E-2</v>
      </c>
    </row>
    <row r="19" spans="1:17">
      <c r="D19" s="7"/>
      <c r="E19" s="7"/>
      <c r="F19" s="7"/>
      <c r="G19" s="7"/>
    </row>
    <row r="20" spans="1:17">
      <c r="A20" s="5" t="s">
        <v>24</v>
      </c>
      <c r="D20" s="7"/>
      <c r="E20" s="7"/>
      <c r="F20" s="7"/>
      <c r="G20" s="7"/>
    </row>
    <row r="21" spans="1:17">
      <c r="A21" t="s">
        <v>25</v>
      </c>
      <c r="C21">
        <v>1</v>
      </c>
      <c r="D21" s="7">
        <f>D9</f>
        <v>5.0000000000000001E-3</v>
      </c>
      <c r="E21" s="7"/>
      <c r="F21" s="7"/>
      <c r="G21" s="7"/>
    </row>
    <row r="22" spans="1:17">
      <c r="A22" t="s">
        <v>2</v>
      </c>
      <c r="D22" s="7">
        <f>D13</f>
        <v>8.3333333333333329E-2</v>
      </c>
      <c r="E22" s="7"/>
      <c r="F22" s="7"/>
      <c r="G22" s="7"/>
    </row>
    <row r="23" spans="1:17">
      <c r="A23" t="s">
        <v>3</v>
      </c>
      <c r="D23" s="7">
        <f>D12</f>
        <v>6.6666666666666671E-3</v>
      </c>
      <c r="E23" s="7">
        <v>1</v>
      </c>
      <c r="F23" s="7"/>
      <c r="G23" s="7"/>
    </row>
    <row r="24" spans="1:17">
      <c r="A24" t="s">
        <v>4</v>
      </c>
      <c r="D24" s="7"/>
      <c r="E24" s="7"/>
      <c r="F24" s="7">
        <v>1</v>
      </c>
      <c r="G24" s="7">
        <f>G12</f>
        <v>6.6666666666666671E-3</v>
      </c>
    </row>
    <row r="25" spans="1:17">
      <c r="A25" t="s">
        <v>5</v>
      </c>
      <c r="D25" s="7"/>
      <c r="E25" s="7"/>
      <c r="F25" s="7"/>
      <c r="G25" s="7">
        <f>1/G6</f>
        <v>8.3333333333333329E-2</v>
      </c>
    </row>
    <row r="26" spans="1:17">
      <c r="D26" s="7">
        <f>SUM(D21:D23)</f>
        <v>9.5000000000000001E-2</v>
      </c>
      <c r="E26" s="7">
        <f t="shared" ref="E26" si="1">SUM(E21:E23)</f>
        <v>1</v>
      </c>
      <c r="F26" s="7">
        <f>SUM(F21:F25)</f>
        <v>1</v>
      </c>
      <c r="G26" s="7">
        <f>SUM(G21:G25)</f>
        <v>0.09</v>
      </c>
    </row>
    <row r="28" spans="1:17">
      <c r="A28" t="s">
        <v>27</v>
      </c>
      <c r="C28">
        <f>C11/C14</f>
        <v>0.12121212121212122</v>
      </c>
      <c r="D28">
        <f>D11/D14</f>
        <v>0</v>
      </c>
      <c r="E28">
        <f>E11/E14</f>
        <v>0</v>
      </c>
      <c r="F28">
        <f>F11/F14</f>
        <v>0</v>
      </c>
      <c r="G28">
        <f>G11/G14</f>
        <v>0</v>
      </c>
    </row>
    <row r="29" spans="1:17">
      <c r="A29" t="s">
        <v>28</v>
      </c>
      <c r="C29">
        <v>0</v>
      </c>
      <c r="D29">
        <f>D12/D15</f>
        <v>7.4074074074074084E-2</v>
      </c>
      <c r="E29">
        <f>E12/E15</f>
        <v>0.14285714285714285</v>
      </c>
      <c r="F29">
        <f>F12/F15</f>
        <v>0.14285714285714285</v>
      </c>
      <c r="G29">
        <f>G12/G15</f>
        <v>7.4074074074074084E-2</v>
      </c>
    </row>
    <row r="30" spans="1:17">
      <c r="K30" s="8"/>
      <c r="L30" s="8"/>
      <c r="M30" s="8"/>
      <c r="N30" s="8"/>
      <c r="O30" s="8"/>
      <c r="P30" s="8"/>
      <c r="Q30" s="8"/>
    </row>
    <row r="31" spans="1:17">
      <c r="A31" s="5" t="s">
        <v>29</v>
      </c>
      <c r="C31">
        <f t="shared" ref="C31:H31" si="2">C17/$H$17</f>
        <v>0.20917669091694879</v>
      </c>
      <c r="D31">
        <f t="shared" si="2"/>
        <v>0.18065259670100123</v>
      </c>
      <c r="E31">
        <f t="shared" si="2"/>
        <v>0.21357055391485988</v>
      </c>
      <c r="F31">
        <f t="shared" si="2"/>
        <v>0.20643953036087301</v>
      </c>
      <c r="G31">
        <f t="shared" si="2"/>
        <v>0.19016062810631706</v>
      </c>
      <c r="H31">
        <f t="shared" si="2"/>
        <v>1</v>
      </c>
      <c r="I31" s="8"/>
    </row>
    <row r="32" spans="1:17">
      <c r="A32" t="s">
        <v>30</v>
      </c>
      <c r="C32">
        <f>C14/C17</f>
        <v>1</v>
      </c>
      <c r="D32">
        <f>D14/D17</f>
        <v>5.2631578947368418E-2</v>
      </c>
      <c r="E32">
        <f>E14/E17</f>
        <v>5.5649241146711645E-2</v>
      </c>
      <c r="F32">
        <f>F14/F17</f>
        <v>2.3028611304954639E-2</v>
      </c>
      <c r="G32">
        <f>G14/G17</f>
        <v>0.1</v>
      </c>
      <c r="H32">
        <f>H14/$H$14</f>
        <v>1</v>
      </c>
      <c r="I32" s="8"/>
    </row>
    <row r="33" spans="1:17">
      <c r="A33" t="s">
        <v>31</v>
      </c>
      <c r="C33">
        <f>C15/C17</f>
        <v>0</v>
      </c>
      <c r="D33">
        <f>D15/D17</f>
        <v>0.94736842105263153</v>
      </c>
      <c r="E33">
        <f>E15/E17</f>
        <v>0.94435075885328845</v>
      </c>
      <c r="F33">
        <f>F15/F17</f>
        <v>0.9769713886950453</v>
      </c>
      <c r="G33">
        <f>G15/G17</f>
        <v>0.9</v>
      </c>
      <c r="H33">
        <f>H15/$H$15</f>
        <v>1</v>
      </c>
      <c r="I33" s="8"/>
    </row>
    <row r="34" spans="1:17">
      <c r="C34" s="7"/>
      <c r="D34" s="7"/>
      <c r="E34" s="7"/>
      <c r="F34" s="7"/>
      <c r="G34" s="7"/>
      <c r="H34" s="7"/>
      <c r="I34" s="8"/>
    </row>
    <row r="35" spans="1:17">
      <c r="A35" s="5" t="s">
        <v>32</v>
      </c>
      <c r="I35" s="8"/>
    </row>
    <row r="36" spans="1:17">
      <c r="A36" t="s">
        <v>33</v>
      </c>
      <c r="C36">
        <f>C32</f>
        <v>1</v>
      </c>
      <c r="D36">
        <f>D32</f>
        <v>5.2631578947368418E-2</v>
      </c>
      <c r="E36">
        <f>E32</f>
        <v>5.5649241146711645E-2</v>
      </c>
      <c r="F36">
        <f>F32</f>
        <v>2.3028611304954639E-2</v>
      </c>
      <c r="G36">
        <f>G32</f>
        <v>0.1</v>
      </c>
      <c r="I36" s="8"/>
    </row>
    <row r="37" spans="1:17">
      <c r="A37" t="s">
        <v>2</v>
      </c>
      <c r="C37">
        <v>0</v>
      </c>
      <c r="D37">
        <f>(D13)/D17</f>
        <v>0.8771929824561403</v>
      </c>
      <c r="E37">
        <v>0</v>
      </c>
      <c r="F37">
        <v>0</v>
      </c>
      <c r="G37">
        <v>0</v>
      </c>
      <c r="I37" s="8"/>
    </row>
    <row r="38" spans="1:17">
      <c r="A38" t="s">
        <v>3</v>
      </c>
      <c r="C38">
        <v>0</v>
      </c>
      <c r="D38">
        <f>D23/D17</f>
        <v>7.0175438596491238E-2</v>
      </c>
      <c r="E38" s="7">
        <f>E33</f>
        <v>0.94435075885328845</v>
      </c>
      <c r="F38">
        <v>0</v>
      </c>
      <c r="G38">
        <v>0</v>
      </c>
    </row>
    <row r="39" spans="1:17">
      <c r="A39" t="s">
        <v>4</v>
      </c>
      <c r="C39">
        <v>0</v>
      </c>
      <c r="D39">
        <v>0</v>
      </c>
      <c r="E39">
        <v>0</v>
      </c>
      <c r="F39">
        <f>F33</f>
        <v>0.9769713886950453</v>
      </c>
      <c r="G39">
        <f>(1/G3)/G17</f>
        <v>6.666666666666668E-2</v>
      </c>
      <c r="Q39" s="6"/>
    </row>
    <row r="40" spans="1:17">
      <c r="A40" t="s">
        <v>5</v>
      </c>
      <c r="C40">
        <v>0</v>
      </c>
      <c r="D40">
        <v>0</v>
      </c>
      <c r="E40">
        <v>0</v>
      </c>
      <c r="F40">
        <v>0</v>
      </c>
      <c r="G40">
        <f>(G13)/G17</f>
        <v>0.83333333333333337</v>
      </c>
      <c r="Q40" s="6"/>
    </row>
    <row r="41" spans="1:17">
      <c r="A41" t="s">
        <v>34</v>
      </c>
      <c r="C41">
        <f>SUM(C36:C40)</f>
        <v>1</v>
      </c>
      <c r="D41">
        <f>SUM(D36:D40)</f>
        <v>1</v>
      </c>
      <c r="E41">
        <f t="shared" ref="E41:F41" si="3">SUM(E36:E40)</f>
        <v>1</v>
      </c>
      <c r="F41" s="9">
        <f t="shared" si="3"/>
        <v>0.99999999999999989</v>
      </c>
      <c r="G41">
        <f>SUM(G36:G40)</f>
        <v>1</v>
      </c>
    </row>
    <row r="43" spans="1:17">
      <c r="A43" s="5" t="s">
        <v>35</v>
      </c>
    </row>
    <row r="44" spans="1:17">
      <c r="A44" t="s">
        <v>2</v>
      </c>
      <c r="C44">
        <v>0</v>
      </c>
      <c r="D44">
        <f>D37/D33</f>
        <v>0.92592592592592593</v>
      </c>
      <c r="E44">
        <v>0</v>
      </c>
      <c r="F44">
        <v>0</v>
      </c>
      <c r="G44">
        <v>0</v>
      </c>
    </row>
    <row r="45" spans="1:17">
      <c r="A45" t="s">
        <v>3</v>
      </c>
      <c r="C45">
        <v>0</v>
      </c>
      <c r="D45">
        <f>D38/D33</f>
        <v>7.4074074074074084E-2</v>
      </c>
      <c r="E45" s="7">
        <f>E38/E33</f>
        <v>1</v>
      </c>
      <c r="F45">
        <v>0</v>
      </c>
      <c r="G45">
        <v>0</v>
      </c>
    </row>
    <row r="46" spans="1:17">
      <c r="A46" t="s">
        <v>4</v>
      </c>
      <c r="C46">
        <v>0</v>
      </c>
      <c r="D46">
        <v>0</v>
      </c>
      <c r="E46">
        <v>0</v>
      </c>
      <c r="F46">
        <f>F39/F33</f>
        <v>1</v>
      </c>
      <c r="G46">
        <f>G39/G33</f>
        <v>7.4074074074074084E-2</v>
      </c>
    </row>
    <row r="47" spans="1:17">
      <c r="A47" t="s">
        <v>5</v>
      </c>
      <c r="C47">
        <v>0</v>
      </c>
      <c r="D47">
        <v>0</v>
      </c>
      <c r="E47">
        <v>0</v>
      </c>
      <c r="F47">
        <v>0</v>
      </c>
      <c r="G47">
        <f>G40/G33</f>
        <v>0.92592592592592593</v>
      </c>
    </row>
    <row r="48" spans="1:17">
      <c r="A48" t="s">
        <v>34</v>
      </c>
      <c r="C48">
        <f>SUM(C44:C47)</f>
        <v>0</v>
      </c>
      <c r="D48">
        <f t="shared" ref="D48:G48" si="4">SUM(D44:D47)</f>
        <v>1</v>
      </c>
      <c r="E48">
        <f t="shared" si="4"/>
        <v>1</v>
      </c>
      <c r="F48">
        <f t="shared" si="4"/>
        <v>1</v>
      </c>
      <c r="G48">
        <f t="shared" si="4"/>
        <v>1</v>
      </c>
    </row>
    <row r="50" spans="1:10">
      <c r="A50" s="5" t="s">
        <v>36</v>
      </c>
      <c r="C50">
        <v>0.15</v>
      </c>
      <c r="D50">
        <v>0.02</v>
      </c>
      <c r="E50">
        <v>0.25</v>
      </c>
      <c r="F50">
        <v>0.55000000000000004</v>
      </c>
      <c r="G50">
        <v>0.03</v>
      </c>
      <c r="H50">
        <f>SUM(C50:G50)</f>
        <v>1</v>
      </c>
    </row>
    <row r="52" spans="1:10">
      <c r="A52" s="5" t="s">
        <v>37</v>
      </c>
      <c r="C52">
        <f>C17*C50</f>
        <v>1.6500000000000001E-2</v>
      </c>
      <c r="D52">
        <f>D17*D50</f>
        <v>1.9E-3</v>
      </c>
      <c r="E52">
        <f>E17*E50</f>
        <v>2.8077651515151514E-2</v>
      </c>
      <c r="F52">
        <f>F17*F50</f>
        <v>5.9708333333333342E-2</v>
      </c>
      <c r="G52">
        <f>G17*G50</f>
        <v>2.9999999999999996E-3</v>
      </c>
      <c r="H52">
        <f>SUM(C52:G52)</f>
        <v>0.10918598484848485</v>
      </c>
    </row>
    <row r="53" spans="1:10">
      <c r="A53" t="s">
        <v>38</v>
      </c>
      <c r="C53">
        <f>C14*C50</f>
        <v>1.6500000000000001E-2</v>
      </c>
      <c r="D53">
        <f>D14*D50</f>
        <v>1E-4</v>
      </c>
      <c r="E53">
        <f>E14*E50</f>
        <v>1.5625000000000001E-3</v>
      </c>
      <c r="F53">
        <f>F14*F50</f>
        <v>1.3750000000000001E-3</v>
      </c>
      <c r="G53">
        <f>G14*G50</f>
        <v>2.9999999999999997E-4</v>
      </c>
      <c r="H53">
        <f>SUM(C53:G53)</f>
        <v>1.9837500000000004E-2</v>
      </c>
      <c r="J53">
        <f>0.2*0.02+0.1*1/75+0.25*1/315+0.4*0.001+0.05*1/60</f>
        <v>7.3603174603174611E-3</v>
      </c>
    </row>
    <row r="54" spans="1:10">
      <c r="A54" s="10" t="s">
        <v>39</v>
      </c>
      <c r="C54">
        <f>C15*C50</f>
        <v>0</v>
      </c>
      <c r="D54">
        <f>D15*D50</f>
        <v>1.8E-3</v>
      </c>
      <c r="E54">
        <f>E15*E50</f>
        <v>2.6515151515151516E-2</v>
      </c>
      <c r="F54">
        <f>F15*F50</f>
        <v>5.8333333333333341E-2</v>
      </c>
      <c r="G54">
        <f>G15*G50</f>
        <v>2.6999999999999997E-3</v>
      </c>
      <c r="H54">
        <f>SUM(C54:G54)</f>
        <v>8.9348484848484858E-2</v>
      </c>
      <c r="J54">
        <f>H14/H17</f>
        <v>0.25433984009219912</v>
      </c>
    </row>
    <row r="57" spans="1:10">
      <c r="A57" s="5" t="s">
        <v>40</v>
      </c>
      <c r="B57" t="s">
        <v>41</v>
      </c>
      <c r="C57" t="s">
        <v>42</v>
      </c>
      <c r="D57" t="s">
        <v>43</v>
      </c>
      <c r="F57" t="s">
        <v>44</v>
      </c>
      <c r="H57" t="s">
        <v>45</v>
      </c>
      <c r="I57" t="s">
        <v>41</v>
      </c>
      <c r="J57" t="s">
        <v>56</v>
      </c>
    </row>
    <row r="58" spans="1:10">
      <c r="A58" t="s">
        <v>46</v>
      </c>
      <c r="B58" s="7">
        <f>1/C58</f>
        <v>149.92503748125938</v>
      </c>
      <c r="C58">
        <v>6.6699999999999997E-3</v>
      </c>
      <c r="D58">
        <f>C58/C63</f>
        <v>0.11608075182735816</v>
      </c>
      <c r="F58">
        <f>F63*D58</f>
        <v>1.2674391210222659E-2</v>
      </c>
      <c r="H58">
        <f>H53</f>
        <v>1.9837500000000004E-2</v>
      </c>
      <c r="I58">
        <f>1/H58</f>
        <v>50.409577819785746</v>
      </c>
      <c r="J58">
        <f>H58/H63</f>
        <v>0.18168540612174808</v>
      </c>
    </row>
    <row r="59" spans="1:10">
      <c r="A59" t="s">
        <v>47</v>
      </c>
      <c r="B59" s="7">
        <f t="shared" ref="B59:B63" si="5">1/C59</f>
        <v>45.004500450045008</v>
      </c>
      <c r="C59">
        <v>2.222E-2</v>
      </c>
      <c r="D59">
        <f>C59/C63</f>
        <v>0.38670379394361298</v>
      </c>
      <c r="F59">
        <f>F63*D59</f>
        <v>4.2222634586378933E-2</v>
      </c>
    </row>
    <row r="60" spans="1:10">
      <c r="A60" t="s">
        <v>48</v>
      </c>
      <c r="B60" s="7"/>
    </row>
    <row r="61" spans="1:10">
      <c r="A61" t="s">
        <v>49</v>
      </c>
      <c r="B61" s="7"/>
    </row>
    <row r="62" spans="1:10">
      <c r="A62" t="s">
        <v>50</v>
      </c>
      <c r="B62" s="7">
        <f t="shared" si="5"/>
        <v>35.001750087504377</v>
      </c>
      <c r="C62">
        <v>2.8570000000000002E-2</v>
      </c>
      <c r="D62">
        <f>C62/C63</f>
        <v>0.49721545422902896</v>
      </c>
      <c r="F62">
        <f>F63*D62</f>
        <v>5.4288959051883266E-2</v>
      </c>
      <c r="H62">
        <f>H54</f>
        <v>8.9348484848484858E-2</v>
      </c>
      <c r="I62">
        <f>1/H62</f>
        <v>11.192131592335084</v>
      </c>
      <c r="J62">
        <f>H62/H63</f>
        <v>0.81831459387825189</v>
      </c>
    </row>
    <row r="63" spans="1:10">
      <c r="A63" t="s">
        <v>51</v>
      </c>
      <c r="B63" s="7">
        <f t="shared" si="5"/>
        <v>17.40341106856944</v>
      </c>
      <c r="C63">
        <v>5.7459999999999997E-2</v>
      </c>
      <c r="D63">
        <f>D58+D59+D62</f>
        <v>1.0000000000000002</v>
      </c>
      <c r="F63">
        <f>H52</f>
        <v>0.10918598484848485</v>
      </c>
      <c r="H63">
        <f>H58+H62</f>
        <v>0.10918598484848487</v>
      </c>
      <c r="I63">
        <f>1/H63</f>
        <v>9.1586846186136377</v>
      </c>
      <c r="J63">
        <f>J58+J62</f>
        <v>1</v>
      </c>
    </row>
    <row r="64" spans="1:10">
      <c r="B64" s="8"/>
      <c r="C64" s="8"/>
      <c r="D64" s="8"/>
      <c r="E64" s="8"/>
      <c r="F64" s="8"/>
      <c r="G64" s="8"/>
      <c r="H64" s="8"/>
    </row>
    <row r="67" spans="2:8">
      <c r="B67" s="8"/>
      <c r="C67" s="8"/>
      <c r="D67" s="8"/>
      <c r="E67" s="8"/>
      <c r="F67" s="8"/>
      <c r="G67" s="8"/>
      <c r="H67" s="8"/>
    </row>
    <row r="68" spans="2:8">
      <c r="B68" s="8"/>
      <c r="C68" s="8"/>
      <c r="D68" s="8"/>
      <c r="E68" s="8"/>
      <c r="F68" s="8"/>
      <c r="G68" s="8"/>
      <c r="H68" s="8"/>
    </row>
    <row r="69" spans="2:8">
      <c r="B69" s="8"/>
      <c r="C69" s="8"/>
      <c r="D69" s="8"/>
      <c r="E69" s="8"/>
      <c r="F69" s="8"/>
      <c r="G69" s="8"/>
      <c r="H69" s="8"/>
    </row>
    <row r="70" spans="2:8">
      <c r="B70" s="8"/>
      <c r="C70" s="8"/>
      <c r="D70" s="8"/>
      <c r="E70" s="8"/>
      <c r="F70" s="8"/>
      <c r="G70" s="8"/>
      <c r="H70" s="8"/>
    </row>
    <row r="71" spans="2:8">
      <c r="B71" s="8"/>
      <c r="C71" s="8"/>
      <c r="D71" s="8"/>
      <c r="E71" s="8"/>
      <c r="F71" s="8"/>
      <c r="G71" s="8"/>
      <c r="H71" s="8"/>
    </row>
    <row r="72" spans="2:8">
      <c r="B72" s="8"/>
      <c r="C72" s="8"/>
      <c r="D72" s="8"/>
      <c r="E72" s="8"/>
      <c r="F72" s="8"/>
      <c r="G72" s="8"/>
      <c r="H72" s="8"/>
    </row>
    <row r="73" spans="2:8">
      <c r="B73" s="8"/>
      <c r="C73" s="8"/>
      <c r="D73" s="8"/>
      <c r="E73" s="8"/>
      <c r="F73" s="8"/>
      <c r="G73" s="8"/>
      <c r="H7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selection activeCell="C9" sqref="C9"/>
    </sheetView>
  </sheetViews>
  <sheetFormatPr baseColWidth="10" defaultRowHeight="15" x14ac:dyDescent="0"/>
  <sheetData>
    <row r="1" spans="1:25">
      <c r="A1" s="20" t="s">
        <v>0</v>
      </c>
      <c r="B1" s="22"/>
      <c r="C1" s="22" t="s">
        <v>1</v>
      </c>
      <c r="D1" s="22" t="s">
        <v>2</v>
      </c>
      <c r="E1" s="22" t="s">
        <v>3</v>
      </c>
      <c r="F1" s="22" t="s">
        <v>100</v>
      </c>
      <c r="G1" s="23" t="s">
        <v>101</v>
      </c>
      <c r="H1" s="21" t="s">
        <v>6</v>
      </c>
      <c r="I1" s="24"/>
      <c r="J1" s="20"/>
      <c r="K1" s="22"/>
      <c r="L1" s="22"/>
      <c r="M1" s="22"/>
      <c r="N1" s="22"/>
      <c r="O1" s="22"/>
      <c r="P1" s="23"/>
      <c r="Q1" s="24"/>
      <c r="R1" s="21"/>
      <c r="S1" s="20"/>
      <c r="T1" s="22"/>
      <c r="U1" s="22"/>
      <c r="V1" s="22"/>
      <c r="W1" s="22"/>
      <c r="X1" s="22"/>
      <c r="Y1" s="23"/>
    </row>
    <row r="2" spans="1:25">
      <c r="A2" s="24" t="s">
        <v>7</v>
      </c>
      <c r="B2" s="24"/>
      <c r="C2" s="25">
        <v>200</v>
      </c>
      <c r="D2" s="25">
        <v>150</v>
      </c>
      <c r="E2" s="25"/>
      <c r="F2" s="25">
        <v>150</v>
      </c>
      <c r="G2" s="25">
        <v>200</v>
      </c>
      <c r="H2" s="24"/>
      <c r="I2" s="24"/>
      <c r="J2" s="24"/>
      <c r="K2" s="24"/>
      <c r="L2" s="25"/>
      <c r="M2" s="25"/>
      <c r="N2" s="25"/>
      <c r="O2" s="25"/>
      <c r="P2" s="25"/>
      <c r="Q2" s="24"/>
      <c r="R2" s="24"/>
      <c r="S2" s="24"/>
      <c r="T2" s="24"/>
      <c r="U2" s="24"/>
      <c r="V2" s="24"/>
      <c r="W2" s="24"/>
      <c r="X2" s="24"/>
      <c r="Y2" s="24"/>
    </row>
    <row r="3" spans="1:25">
      <c r="A3" s="24" t="s">
        <v>8</v>
      </c>
      <c r="B3" s="24"/>
      <c r="C3" s="25"/>
      <c r="D3" s="25"/>
      <c r="E3" s="25"/>
      <c r="F3" s="25">
        <v>60</v>
      </c>
      <c r="G3" s="25"/>
      <c r="H3" s="24"/>
      <c r="I3" s="24"/>
      <c r="J3" s="24"/>
      <c r="K3" s="24"/>
      <c r="L3" s="26"/>
      <c r="M3" s="26"/>
      <c r="N3" s="26"/>
      <c r="O3" s="26"/>
      <c r="P3" s="26"/>
      <c r="Q3" s="24"/>
      <c r="R3" s="24"/>
      <c r="S3" s="24"/>
      <c r="T3" s="24"/>
      <c r="U3" s="26"/>
      <c r="V3" s="26"/>
      <c r="W3" s="26"/>
      <c r="X3" s="26"/>
      <c r="Y3" s="26"/>
    </row>
    <row r="4" spans="1:25">
      <c r="A4" s="24" t="s">
        <v>10</v>
      </c>
      <c r="B4" s="24"/>
      <c r="C4" s="25" t="s">
        <v>11</v>
      </c>
      <c r="D4" s="25"/>
      <c r="E4" s="25"/>
      <c r="F4" s="25" t="s">
        <v>102</v>
      </c>
      <c r="G4" s="25" t="s">
        <v>103</v>
      </c>
      <c r="H4" s="25"/>
      <c r="I4" s="24"/>
      <c r="J4" s="24"/>
      <c r="K4" s="24"/>
      <c r="L4" s="26"/>
      <c r="M4" s="26"/>
      <c r="N4" s="26"/>
      <c r="O4" s="26"/>
      <c r="P4" s="26"/>
      <c r="Q4" s="24"/>
      <c r="R4" s="24"/>
      <c r="S4" s="24"/>
      <c r="T4" s="24"/>
      <c r="U4" s="26"/>
      <c r="V4" s="26"/>
      <c r="W4" s="26"/>
      <c r="X4" s="26"/>
      <c r="Y4" s="26"/>
    </row>
    <row r="5" spans="1:25">
      <c r="A5" s="24" t="s">
        <v>10</v>
      </c>
      <c r="B5" s="24"/>
      <c r="C5" s="25"/>
      <c r="D5" s="25"/>
      <c r="E5" s="25"/>
      <c r="F5" s="25"/>
      <c r="G5" s="25"/>
      <c r="H5" s="24"/>
      <c r="I5" s="24"/>
      <c r="J5" s="24"/>
      <c r="K5" s="24"/>
      <c r="L5" s="26"/>
      <c r="M5" s="26"/>
      <c r="N5" s="26"/>
      <c r="O5" s="26"/>
      <c r="P5" s="26"/>
      <c r="Q5" s="24"/>
      <c r="R5" s="24"/>
      <c r="S5" s="24"/>
      <c r="T5" s="24"/>
      <c r="U5" s="26"/>
      <c r="V5" s="26"/>
      <c r="W5" s="26"/>
      <c r="X5" s="26"/>
      <c r="Y5" s="26"/>
    </row>
    <row r="6" spans="1:25">
      <c r="A6" s="24" t="s">
        <v>14</v>
      </c>
      <c r="B6" s="24"/>
      <c r="C6" s="25"/>
      <c r="D6" s="25"/>
      <c r="E6" s="25"/>
      <c r="F6" s="25">
        <v>17</v>
      </c>
      <c r="G6" s="25">
        <v>20</v>
      </c>
      <c r="H6" s="24"/>
      <c r="I6" s="24"/>
      <c r="J6" s="24"/>
      <c r="K6" s="24"/>
      <c r="L6" s="26"/>
      <c r="M6" s="26"/>
      <c r="N6" s="26"/>
      <c r="O6" s="26"/>
      <c r="P6" s="26"/>
      <c r="Q6" s="24"/>
      <c r="R6" s="24"/>
      <c r="S6" s="24"/>
      <c r="T6" s="24"/>
      <c r="U6" s="26"/>
      <c r="V6" s="26"/>
      <c r="W6" s="26"/>
      <c r="X6" s="26"/>
      <c r="Y6" s="26"/>
    </row>
    <row r="7" spans="1:25">
      <c r="A7" s="24"/>
      <c r="B7" s="24"/>
      <c r="C7" s="25"/>
      <c r="D7" s="25"/>
      <c r="E7" s="25"/>
      <c r="F7" s="25"/>
      <c r="G7" s="25"/>
      <c r="H7" s="24"/>
      <c r="I7" s="24"/>
      <c r="J7" s="21"/>
      <c r="K7" s="24"/>
      <c r="L7" s="26"/>
      <c r="M7" s="26"/>
      <c r="N7" s="26"/>
      <c r="O7" s="26"/>
      <c r="P7" s="26"/>
      <c r="Q7" s="24"/>
      <c r="R7" s="24"/>
      <c r="S7" s="24"/>
      <c r="T7" s="24"/>
      <c r="U7" s="26"/>
      <c r="V7" s="26"/>
      <c r="W7" s="26"/>
      <c r="X7" s="26"/>
      <c r="Y7" s="26"/>
    </row>
    <row r="8" spans="1:25">
      <c r="A8" s="21" t="s">
        <v>15</v>
      </c>
      <c r="B8" s="24"/>
      <c r="C8" s="25"/>
      <c r="D8" s="25"/>
      <c r="E8" s="25"/>
      <c r="F8" s="25"/>
      <c r="G8" s="25"/>
      <c r="H8" s="24"/>
      <c r="I8" s="24"/>
      <c r="J8" s="24"/>
      <c r="K8" s="24"/>
      <c r="L8" s="26"/>
      <c r="M8" s="26"/>
      <c r="N8" s="26"/>
      <c r="O8" s="26"/>
      <c r="P8" s="26"/>
      <c r="Q8" s="24"/>
      <c r="R8" s="24"/>
      <c r="S8" s="24"/>
      <c r="T8" s="24"/>
      <c r="U8" s="26"/>
      <c r="V8" s="26"/>
      <c r="W8" s="26"/>
      <c r="X8" s="26"/>
      <c r="Y8" s="26"/>
    </row>
    <row r="9" spans="1:25">
      <c r="A9" s="24" t="s">
        <v>16</v>
      </c>
      <c r="B9" s="24"/>
      <c r="C9" s="26">
        <v>5.0000000000000001E-3</v>
      </c>
      <c r="D9" s="26">
        <v>6.7000000000000002E-3</v>
      </c>
      <c r="E9" s="26"/>
      <c r="F9" s="26">
        <v>6.7000000000000002E-3</v>
      </c>
      <c r="G9" s="26">
        <v>5.0000000000000001E-3</v>
      </c>
      <c r="H9" s="24"/>
      <c r="I9" s="24"/>
      <c r="J9" s="24"/>
      <c r="K9" s="24"/>
      <c r="L9" s="26"/>
      <c r="M9" s="26"/>
      <c r="N9" s="26"/>
      <c r="O9" s="26"/>
      <c r="P9" s="26"/>
      <c r="Q9" s="24"/>
      <c r="R9" s="24"/>
      <c r="S9" s="24"/>
      <c r="T9" s="24"/>
      <c r="U9" s="26"/>
      <c r="V9" s="26"/>
      <c r="W9" s="26"/>
      <c r="X9" s="26"/>
      <c r="Y9" s="26"/>
    </row>
    <row r="10" spans="1:25">
      <c r="A10" s="24" t="s">
        <v>10</v>
      </c>
      <c r="B10" s="24"/>
      <c r="C10" s="26"/>
      <c r="D10" s="26"/>
      <c r="E10" s="26"/>
      <c r="F10" s="26">
        <v>1.67E-2</v>
      </c>
      <c r="G10" s="26"/>
      <c r="H10" s="24"/>
      <c r="I10" s="24"/>
      <c r="J10" s="24"/>
      <c r="K10" s="24"/>
      <c r="L10" s="26"/>
      <c r="M10" s="26"/>
      <c r="N10" s="26"/>
      <c r="O10" s="26"/>
      <c r="P10" s="26"/>
      <c r="Q10" s="24"/>
      <c r="R10" s="24"/>
      <c r="S10" s="24"/>
      <c r="T10" s="24"/>
      <c r="U10" s="26"/>
      <c r="V10" s="26"/>
      <c r="W10" s="26"/>
      <c r="X10" s="26"/>
      <c r="Y10" s="26"/>
    </row>
    <row r="11" spans="1:25">
      <c r="A11" s="24" t="s">
        <v>17</v>
      </c>
      <c r="B11" s="24"/>
      <c r="C11" s="24"/>
      <c r="D11" s="26"/>
      <c r="E11" s="26"/>
      <c r="F11" s="26">
        <v>1.67E-2</v>
      </c>
      <c r="G11" s="26"/>
      <c r="H11" s="24"/>
      <c r="I11" s="24"/>
      <c r="J11" s="21"/>
      <c r="K11" s="24"/>
      <c r="L11" s="26"/>
      <c r="M11" s="26"/>
      <c r="N11" s="26"/>
      <c r="O11" s="26"/>
      <c r="P11" s="26"/>
      <c r="Q11" s="26"/>
      <c r="R11" s="24"/>
      <c r="S11" s="24"/>
      <c r="T11" s="24"/>
      <c r="U11" s="26"/>
      <c r="V11" s="26"/>
      <c r="W11" s="26"/>
      <c r="X11" s="26"/>
      <c r="Y11" s="26"/>
    </row>
    <row r="12" spans="1:25">
      <c r="A12" s="24" t="s">
        <v>18</v>
      </c>
      <c r="B12" s="24"/>
      <c r="C12" s="24"/>
      <c r="D12" s="26"/>
      <c r="E12" s="26"/>
      <c r="F12" s="24"/>
      <c r="G12" s="26"/>
      <c r="H12" s="24"/>
      <c r="I12" s="24"/>
      <c r="J12" s="24"/>
      <c r="K12" s="24"/>
      <c r="L12" s="24"/>
      <c r="M12" s="24"/>
      <c r="N12" s="24"/>
      <c r="O12" s="24"/>
      <c r="P12" s="24"/>
      <c r="Q12" s="26"/>
      <c r="R12" s="24"/>
      <c r="S12" s="21"/>
      <c r="T12" s="24"/>
      <c r="U12" s="26"/>
      <c r="V12" s="26"/>
      <c r="W12" s="26"/>
      <c r="X12" s="26"/>
      <c r="Y12" s="26"/>
    </row>
    <row r="13" spans="1:25">
      <c r="A13" s="24" t="s">
        <v>14</v>
      </c>
      <c r="B13" s="24"/>
      <c r="C13" s="26"/>
      <c r="D13" s="26"/>
      <c r="E13" s="26"/>
      <c r="F13" s="26">
        <v>5.8799999999999998E-2</v>
      </c>
      <c r="G13" s="26">
        <v>0.05</v>
      </c>
      <c r="H13" s="24"/>
      <c r="I13" s="24"/>
      <c r="J13" s="24"/>
      <c r="K13" s="24"/>
      <c r="L13" s="24"/>
      <c r="M13" s="24"/>
      <c r="N13" s="24"/>
      <c r="O13" s="24"/>
      <c r="P13" s="24"/>
      <c r="Q13" s="26"/>
      <c r="R13" s="24"/>
      <c r="S13" s="24"/>
      <c r="T13" s="24"/>
      <c r="U13" s="26"/>
      <c r="V13" s="26"/>
      <c r="W13" s="26"/>
      <c r="X13" s="26"/>
      <c r="Y13" s="26"/>
    </row>
    <row r="14" spans="1:25">
      <c r="A14" s="24" t="s">
        <v>19</v>
      </c>
      <c r="B14" s="24"/>
      <c r="C14" s="26">
        <v>5.0000000000000001E-3</v>
      </c>
      <c r="D14" s="26">
        <v>6.7000000000000002E-3</v>
      </c>
      <c r="E14" s="26"/>
      <c r="F14" s="26">
        <v>2.3300000000000001E-2</v>
      </c>
      <c r="G14" s="26">
        <v>5.0000000000000001E-3</v>
      </c>
      <c r="H14" s="26">
        <v>0.04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6"/>
      <c r="V14" s="26"/>
      <c r="W14" s="26"/>
      <c r="X14" s="26"/>
      <c r="Y14" s="26"/>
    </row>
    <row r="15" spans="1:25">
      <c r="A15" s="24" t="s">
        <v>20</v>
      </c>
      <c r="B15" s="24"/>
      <c r="C15" s="26">
        <v>0</v>
      </c>
      <c r="D15" s="26">
        <v>0</v>
      </c>
      <c r="E15" s="26"/>
      <c r="F15" s="26">
        <v>5.8799999999999998E-2</v>
      </c>
      <c r="G15" s="26">
        <v>0.05</v>
      </c>
      <c r="H15" s="26">
        <v>0.10879999999999999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6"/>
      <c r="V15" s="26"/>
      <c r="W15" s="26"/>
      <c r="X15" s="26"/>
      <c r="Y15" s="26"/>
    </row>
    <row r="16" spans="1:25">
      <c r="A16" s="21" t="s">
        <v>21</v>
      </c>
      <c r="B16" s="24"/>
      <c r="C16" s="24"/>
      <c r="D16" s="26"/>
      <c r="E16" s="26"/>
      <c r="F16" s="26"/>
      <c r="G16" s="26"/>
      <c r="H16" s="26"/>
      <c r="I16" s="24"/>
      <c r="J16" s="21"/>
      <c r="K16" s="24"/>
      <c r="L16" s="26"/>
      <c r="M16" s="26"/>
      <c r="N16" s="26"/>
      <c r="O16" s="26"/>
      <c r="P16" s="26"/>
      <c r="Q16" s="24"/>
      <c r="R16" s="24"/>
      <c r="S16" s="24"/>
      <c r="T16" s="24"/>
      <c r="U16" s="26"/>
      <c r="V16" s="26"/>
      <c r="W16" s="26"/>
      <c r="X16" s="26"/>
      <c r="Y16" s="26"/>
    </row>
    <row r="17" spans="1:25">
      <c r="A17" s="24" t="s">
        <v>22</v>
      </c>
      <c r="B17" s="24"/>
      <c r="C17" s="26">
        <v>5.0000000000000001E-3</v>
      </c>
      <c r="D17" s="26">
        <v>6.7000000000000002E-3</v>
      </c>
      <c r="E17" s="26"/>
      <c r="F17" s="26">
        <v>8.2199999999999995E-2</v>
      </c>
      <c r="G17" s="26">
        <v>5.5E-2</v>
      </c>
      <c r="H17" s="26">
        <v>0.14879999999999999</v>
      </c>
      <c r="I17" s="24"/>
      <c r="J17" s="24"/>
      <c r="K17" s="24"/>
      <c r="L17" s="26"/>
      <c r="M17" s="26"/>
      <c r="N17" s="26"/>
      <c r="O17" s="26"/>
      <c r="P17" s="26"/>
      <c r="Q17" s="24"/>
      <c r="R17" s="24"/>
      <c r="S17" s="21"/>
      <c r="T17" s="24"/>
      <c r="U17" s="26"/>
      <c r="V17" s="26"/>
      <c r="W17" s="26"/>
      <c r="X17" s="26"/>
      <c r="Y17" s="26"/>
    </row>
    <row r="18" spans="1:25">
      <c r="A18" s="24" t="s">
        <v>23</v>
      </c>
      <c r="B18" s="24"/>
      <c r="C18" s="26">
        <v>5.0000000000000001E-3</v>
      </c>
      <c r="D18" s="26">
        <v>6.7000000000000002E-3</v>
      </c>
      <c r="E18" s="26"/>
      <c r="F18" s="26">
        <v>8.2199999999999995E-2</v>
      </c>
      <c r="G18" s="26">
        <v>5.5E-2</v>
      </c>
      <c r="H18" s="24"/>
      <c r="I18" s="24"/>
      <c r="J18" s="24"/>
      <c r="K18" s="24"/>
      <c r="L18" s="26"/>
      <c r="M18" s="26"/>
      <c r="N18" s="26"/>
      <c r="O18" s="26"/>
      <c r="P18" s="26"/>
      <c r="Q18" s="24"/>
      <c r="R18" s="24"/>
      <c r="S18" s="24"/>
      <c r="T18" s="24"/>
      <c r="U18" s="26"/>
      <c r="V18" s="26"/>
      <c r="W18" s="26"/>
      <c r="X18" s="26"/>
      <c r="Y18" s="26"/>
    </row>
    <row r="19" spans="1: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6"/>
      <c r="M19" s="26"/>
      <c r="N19" s="26"/>
      <c r="O19" s="26"/>
      <c r="P19" s="26"/>
      <c r="Q19" s="24"/>
      <c r="R19" s="24"/>
      <c r="S19" s="24"/>
      <c r="T19" s="24"/>
      <c r="U19" s="26"/>
      <c r="V19" s="26"/>
      <c r="W19" s="26"/>
      <c r="X19" s="26"/>
      <c r="Y19" s="26"/>
    </row>
    <row r="20" spans="1:25">
      <c r="A20" s="21" t="s">
        <v>104</v>
      </c>
      <c r="B20" s="21"/>
      <c r="C20" s="21"/>
      <c r="D20" s="24"/>
      <c r="E20" s="24"/>
      <c r="F20" s="24"/>
      <c r="G20" s="24"/>
      <c r="H20" s="24"/>
      <c r="I20" s="24"/>
      <c r="J20" s="24" t="s">
        <v>2</v>
      </c>
      <c r="K20" s="24"/>
      <c r="L20" s="26"/>
      <c r="M20" s="26"/>
      <c r="N20" s="26"/>
      <c r="O20" s="26"/>
      <c r="P20" s="26"/>
      <c r="Q20" s="24"/>
      <c r="R20" s="24"/>
      <c r="S20" s="24"/>
      <c r="T20" s="24"/>
      <c r="U20" s="26"/>
      <c r="V20" s="26"/>
      <c r="W20" s="26"/>
      <c r="X20" s="26"/>
      <c r="Y20" s="26"/>
    </row>
    <row r="21" spans="1:25">
      <c r="A21" s="24" t="s">
        <v>25</v>
      </c>
      <c r="B21" s="24"/>
      <c r="C21" s="26"/>
      <c r="D21" s="27"/>
      <c r="E21" s="26"/>
      <c r="F21" s="26"/>
      <c r="G21" s="26"/>
      <c r="H21" s="24"/>
      <c r="I21" s="24" t="s">
        <v>3</v>
      </c>
      <c r="J21" s="21" t="e">
        <v>#DIV/0!</v>
      </c>
      <c r="K21" s="24"/>
      <c r="L21" s="26"/>
      <c r="M21" s="26"/>
      <c r="N21" s="26"/>
      <c r="O21" s="26"/>
      <c r="P21" s="26"/>
      <c r="Q21" s="24"/>
      <c r="R21" s="24"/>
      <c r="S21" s="24"/>
      <c r="T21" s="24"/>
      <c r="U21" s="26"/>
      <c r="V21" s="26"/>
      <c r="W21" s="26"/>
      <c r="X21" s="26"/>
      <c r="Y21" s="26"/>
    </row>
    <row r="22" spans="1:25">
      <c r="A22" s="24" t="s">
        <v>2</v>
      </c>
      <c r="B22" s="24"/>
      <c r="C22" s="24"/>
      <c r="D22" s="24"/>
      <c r="E22" s="24"/>
      <c r="F22" s="24"/>
      <c r="G22" s="24"/>
      <c r="H22" s="24"/>
      <c r="I22" s="24" t="s">
        <v>2</v>
      </c>
      <c r="J22" s="24" t="e">
        <v>#DIV/0!</v>
      </c>
      <c r="K22" s="24"/>
      <c r="L22" s="26"/>
      <c r="M22" s="26"/>
      <c r="N22" s="26"/>
      <c r="O22" s="26"/>
      <c r="P22" s="26"/>
      <c r="Q22" s="24"/>
      <c r="R22" s="24"/>
      <c r="S22" s="24"/>
      <c r="T22" s="24"/>
      <c r="U22" s="26"/>
      <c r="V22" s="26"/>
      <c r="W22" s="26"/>
      <c r="X22" s="26"/>
      <c r="Y22" s="26"/>
    </row>
    <row r="23" spans="1:25">
      <c r="A23" s="24" t="s">
        <v>3</v>
      </c>
      <c r="B23" s="24"/>
      <c r="C23" s="24"/>
      <c r="D23" s="24"/>
      <c r="E23" s="24"/>
      <c r="F23" s="24"/>
      <c r="G23" s="24"/>
      <c r="H23" s="24"/>
      <c r="I23" s="24"/>
      <c r="J23" s="24" t="s">
        <v>5</v>
      </c>
      <c r="K23" s="24"/>
      <c r="L23" s="26"/>
      <c r="M23" s="26"/>
      <c r="N23" s="26"/>
      <c r="O23" s="26"/>
      <c r="P23" s="26"/>
      <c r="Q23" s="24"/>
      <c r="R23" s="24"/>
      <c r="S23" s="24"/>
      <c r="T23" s="24"/>
      <c r="U23" s="26"/>
      <c r="V23" s="26"/>
      <c r="W23" s="26"/>
      <c r="X23" s="26"/>
      <c r="Y23" s="26"/>
    </row>
    <row r="24" spans="1:25">
      <c r="A24" s="24" t="s">
        <v>4</v>
      </c>
      <c r="B24" s="24"/>
      <c r="C24" s="24"/>
      <c r="D24" s="24"/>
      <c r="E24" s="24"/>
      <c r="F24" s="24"/>
      <c r="G24" s="24"/>
      <c r="H24" s="24"/>
      <c r="I24" s="24" t="s">
        <v>4</v>
      </c>
      <c r="J24" s="24">
        <v>1</v>
      </c>
      <c r="K24" s="26">
        <v>1.1000000000000001</v>
      </c>
      <c r="L24" s="26"/>
      <c r="M24" s="26"/>
      <c r="N24" s="26"/>
      <c r="O24" s="26"/>
      <c r="P24" s="24"/>
      <c r="Q24" s="24"/>
      <c r="R24" s="21"/>
      <c r="S24" s="24"/>
      <c r="T24" s="26"/>
      <c r="U24" s="26"/>
      <c r="V24" s="26"/>
      <c r="W24" s="26"/>
      <c r="X24" s="26"/>
      <c r="Y24" s="24"/>
    </row>
    <row r="25" spans="1:25">
      <c r="A25" s="24" t="s">
        <v>5</v>
      </c>
      <c r="B25" s="24"/>
      <c r="C25" s="24"/>
      <c r="D25" s="24"/>
      <c r="E25" s="24"/>
      <c r="F25" s="24"/>
      <c r="G25" s="24"/>
      <c r="H25" s="24"/>
      <c r="I25" s="24" t="s">
        <v>5</v>
      </c>
      <c r="J25" s="24">
        <v>0</v>
      </c>
      <c r="K25" s="26">
        <v>0</v>
      </c>
      <c r="L25" s="26"/>
      <c r="M25" s="26"/>
      <c r="N25" s="26"/>
      <c r="O25" s="26"/>
      <c r="P25" s="24"/>
      <c r="Q25" s="24"/>
      <c r="R25" s="24"/>
      <c r="S25" s="24"/>
      <c r="T25" s="26"/>
      <c r="U25" s="26"/>
      <c r="V25" s="26"/>
      <c r="W25" s="26"/>
      <c r="X25" s="26"/>
      <c r="Y25" s="24"/>
    </row>
    <row r="26" spans="1:25">
      <c r="A26" s="24"/>
      <c r="B26" s="24"/>
      <c r="C26" s="26"/>
      <c r="D26" s="26"/>
      <c r="E26" s="26"/>
      <c r="F26" s="26"/>
      <c r="G26" s="26"/>
      <c r="H26" s="24"/>
      <c r="I26" s="24"/>
      <c r="J26" s="24"/>
      <c r="K26" s="24"/>
      <c r="L26" s="26"/>
      <c r="M26" s="26"/>
      <c r="N26" s="26"/>
      <c r="O26" s="26"/>
      <c r="P26" s="26"/>
      <c r="Q26" s="24"/>
      <c r="R26" s="24"/>
      <c r="S26" s="24"/>
      <c r="T26" s="24"/>
      <c r="U26" s="26"/>
      <c r="V26" s="26"/>
      <c r="W26" s="26"/>
      <c r="X26" s="26"/>
      <c r="Y26" s="26"/>
    </row>
    <row r="27" spans="1: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6"/>
      <c r="M27" s="26"/>
      <c r="N27" s="26"/>
      <c r="O27" s="26"/>
      <c r="P27" s="26"/>
      <c r="Q27" s="24"/>
      <c r="R27" s="24"/>
      <c r="S27" s="24"/>
      <c r="T27" s="24"/>
      <c r="U27" s="26"/>
      <c r="V27" s="26"/>
      <c r="W27" s="26"/>
      <c r="X27" s="26"/>
      <c r="Y27" s="26"/>
    </row>
    <row r="28" spans="1:25">
      <c r="A28" s="24"/>
      <c r="B28" s="24"/>
      <c r="C28" s="24"/>
      <c r="D28" s="24"/>
      <c r="E28" s="24"/>
      <c r="F28" s="24"/>
      <c r="G28" s="24"/>
      <c r="H28" s="24"/>
      <c r="I28" s="24"/>
      <c r="J28" s="21"/>
      <c r="K28" s="24"/>
      <c r="L28" s="26"/>
      <c r="M28" s="26"/>
      <c r="N28" s="26"/>
      <c r="O28" s="26"/>
      <c r="P28" s="26"/>
      <c r="Q28" s="24"/>
      <c r="R28" s="24"/>
      <c r="S28" s="24"/>
      <c r="T28" s="24"/>
      <c r="U28" s="26"/>
      <c r="V28" s="26"/>
      <c r="W28" s="26"/>
      <c r="X28" s="26"/>
      <c r="Y28" s="26"/>
    </row>
    <row r="29" spans="1:25">
      <c r="A29" s="21" t="s">
        <v>29</v>
      </c>
      <c r="B29" s="24"/>
      <c r="C29" s="24">
        <v>3.3596837999999997E-2</v>
      </c>
      <c r="D29" s="24">
        <v>4.4795783999999998E-2</v>
      </c>
      <c r="E29" s="24"/>
      <c r="F29" s="24">
        <v>0.55204216100000003</v>
      </c>
      <c r="G29" s="24">
        <v>0.369565217</v>
      </c>
      <c r="H29" s="24">
        <f>SUM(C29:G29)</f>
        <v>1</v>
      </c>
      <c r="I29" s="24"/>
      <c r="J29" s="24"/>
      <c r="K29" s="24"/>
      <c r="L29" s="26"/>
      <c r="M29" s="26"/>
      <c r="N29" s="26"/>
      <c r="O29" s="26"/>
      <c r="P29" s="26"/>
      <c r="Q29" s="24"/>
      <c r="R29" s="24"/>
      <c r="S29" s="24"/>
      <c r="T29" s="24"/>
      <c r="U29" s="26"/>
      <c r="V29" s="26"/>
      <c r="W29" s="26"/>
      <c r="X29" s="26"/>
      <c r="Y29" s="26"/>
    </row>
    <row r="30" spans="1:25">
      <c r="A30" s="24" t="s">
        <v>30</v>
      </c>
      <c r="B30" s="24"/>
      <c r="C30" s="24">
        <v>1</v>
      </c>
      <c r="D30" s="24">
        <v>1</v>
      </c>
      <c r="E30" s="24"/>
      <c r="F30" s="24">
        <v>0.28400954699999997</v>
      </c>
      <c r="G30" s="24">
        <v>9.0909090999999997E-2</v>
      </c>
      <c r="H30" s="24"/>
      <c r="I30" s="24"/>
      <c r="J30" s="24"/>
      <c r="K30" s="24"/>
      <c r="L30" s="26"/>
      <c r="M30" s="26"/>
      <c r="N30" s="26"/>
      <c r="O30" s="26"/>
      <c r="P30" s="26"/>
      <c r="Q30" s="24"/>
      <c r="R30" s="24"/>
      <c r="S30" s="24"/>
      <c r="T30" s="24"/>
      <c r="U30" s="26"/>
      <c r="V30" s="26"/>
      <c r="W30" s="26"/>
      <c r="X30" s="26"/>
      <c r="Y30" s="26"/>
    </row>
    <row r="31" spans="1:25">
      <c r="A31" s="24" t="s">
        <v>31</v>
      </c>
      <c r="B31" s="24"/>
      <c r="C31" s="24">
        <v>0</v>
      </c>
      <c r="D31" s="24">
        <v>0</v>
      </c>
      <c r="E31" s="24"/>
      <c r="F31" s="24">
        <v>0.71599045299999997</v>
      </c>
      <c r="G31" s="24">
        <v>0.909090909</v>
      </c>
      <c r="H31" s="24"/>
      <c r="I31" s="24"/>
      <c r="J31" s="24"/>
      <c r="K31" s="24"/>
      <c r="L31" s="26"/>
      <c r="M31" s="26"/>
      <c r="N31" s="26"/>
      <c r="O31" s="26"/>
      <c r="P31" s="26"/>
      <c r="Q31" s="25"/>
      <c r="R31" s="24"/>
      <c r="S31" s="24"/>
      <c r="T31" s="24"/>
      <c r="U31" s="26"/>
      <c r="V31" s="26"/>
      <c r="W31" s="26"/>
      <c r="X31" s="26"/>
      <c r="Y31" s="26"/>
    </row>
    <row r="32" spans="1:25">
      <c r="A32" s="24"/>
      <c r="B32" s="24"/>
      <c r="C32" s="26"/>
      <c r="D32" s="26"/>
      <c r="E32" s="26"/>
      <c r="F32" s="26"/>
      <c r="G32" s="26"/>
      <c r="H32" s="24"/>
      <c r="I32" s="24"/>
      <c r="J32" s="24"/>
      <c r="K32" s="24"/>
      <c r="L32" s="26"/>
      <c r="M32" s="26"/>
      <c r="N32" s="26"/>
      <c r="O32" s="26"/>
      <c r="P32" s="26"/>
      <c r="Q32" s="25"/>
      <c r="R32" s="24"/>
      <c r="S32" s="24"/>
      <c r="T32" s="24"/>
      <c r="U32" s="26"/>
      <c r="V32" s="26"/>
      <c r="W32" s="26"/>
      <c r="X32" s="26"/>
      <c r="Y32" s="26"/>
    </row>
    <row r="33" spans="1:25">
      <c r="A33" s="21" t="s">
        <v>32</v>
      </c>
      <c r="B33" s="21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6"/>
      <c r="V33" s="26"/>
      <c r="W33" s="26"/>
      <c r="X33" s="26"/>
      <c r="Y33" s="26"/>
    </row>
    <row r="34" spans="1:25">
      <c r="A34" s="24" t="s">
        <v>33</v>
      </c>
      <c r="B34" s="24"/>
      <c r="C34" s="24"/>
      <c r="D34" s="24">
        <v>1</v>
      </c>
      <c r="E34" s="24"/>
      <c r="F34" s="24">
        <v>0.28400954699999997</v>
      </c>
      <c r="G34" s="24">
        <v>9.0909090999999997E-2</v>
      </c>
      <c r="H34" s="24"/>
      <c r="I34" s="24"/>
      <c r="J34" s="24"/>
      <c r="K34" s="27"/>
      <c r="L34" s="27"/>
      <c r="M34" s="27"/>
      <c r="N34" s="27"/>
      <c r="O34" s="27"/>
      <c r="P34" s="27"/>
      <c r="Q34" s="27"/>
      <c r="R34" s="24"/>
      <c r="S34" s="24"/>
      <c r="T34" s="24"/>
      <c r="U34" s="26"/>
      <c r="V34" s="26"/>
      <c r="W34" s="26"/>
      <c r="X34" s="26"/>
      <c r="Y34" s="26"/>
    </row>
    <row r="35" spans="1:25">
      <c r="A35" s="24" t="s">
        <v>2</v>
      </c>
      <c r="B35" s="24"/>
      <c r="C35" s="24"/>
      <c r="D35" s="24">
        <v>0</v>
      </c>
      <c r="E35" s="24"/>
      <c r="F35" s="24"/>
      <c r="G35" s="24"/>
      <c r="H35" s="24"/>
      <c r="I35" s="24"/>
      <c r="J35" s="24"/>
      <c r="K35" s="27"/>
      <c r="L35" s="27"/>
      <c r="M35" s="27"/>
      <c r="N35" s="27"/>
      <c r="O35" s="27"/>
      <c r="P35" s="27"/>
      <c r="Q35" s="27"/>
      <c r="R35" s="24"/>
      <c r="S35" s="24"/>
      <c r="T35" s="24"/>
      <c r="U35" s="24"/>
      <c r="V35" s="24"/>
      <c r="W35" s="24"/>
      <c r="X35" s="24"/>
      <c r="Y35" s="24"/>
    </row>
    <row r="36" spans="1:25">
      <c r="A36" s="24" t="s">
        <v>3</v>
      </c>
      <c r="B36" s="24"/>
      <c r="C36" s="24"/>
      <c r="D36" s="24">
        <v>0</v>
      </c>
      <c r="E36" s="24"/>
      <c r="F36" s="24"/>
      <c r="G36" s="24"/>
      <c r="H36" s="24">
        <v>1</v>
      </c>
      <c r="I36" s="27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>
      <c r="A37" s="24" t="s">
        <v>100</v>
      </c>
      <c r="B37" s="24"/>
      <c r="C37" s="24"/>
      <c r="D37" s="24"/>
      <c r="E37" s="24"/>
      <c r="F37" s="24">
        <v>0.71599045299999997</v>
      </c>
      <c r="G37" s="24"/>
      <c r="H37" s="24">
        <v>1</v>
      </c>
      <c r="I37" s="27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>
      <c r="A38" s="24" t="s">
        <v>101</v>
      </c>
      <c r="B38" s="24"/>
      <c r="C38" s="24"/>
      <c r="D38" s="24"/>
      <c r="E38" s="24"/>
      <c r="F38" s="24"/>
      <c r="G38" s="24">
        <v>0.909090909</v>
      </c>
      <c r="H38" s="24">
        <v>1</v>
      </c>
      <c r="I38" s="27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>
      <c r="A39" s="24" t="s">
        <v>34</v>
      </c>
      <c r="B39" s="24"/>
      <c r="C39" s="24"/>
      <c r="D39" s="24">
        <v>1</v>
      </c>
      <c r="E39" s="24"/>
      <c r="F39" s="24">
        <v>1</v>
      </c>
      <c r="G39" s="24">
        <v>1</v>
      </c>
      <c r="H39" s="24"/>
      <c r="I39" s="27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>
      <c r="A40" s="24"/>
      <c r="B40" s="24"/>
      <c r="C40" s="24"/>
      <c r="D40" s="24"/>
      <c r="E40" s="24"/>
      <c r="F40" s="24"/>
      <c r="G40" s="24"/>
      <c r="H40" s="24"/>
      <c r="I40" s="27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>
      <c r="A41" s="24"/>
      <c r="B41" s="24"/>
      <c r="C41" s="24"/>
      <c r="D41" s="24"/>
      <c r="E41" s="24"/>
      <c r="F41" s="24"/>
      <c r="G41" s="24"/>
      <c r="H41" s="24"/>
      <c r="I41" s="27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>
      <c r="A42" s="21" t="s">
        <v>36</v>
      </c>
      <c r="B42" s="21"/>
      <c r="C42" s="24">
        <v>0.1</v>
      </c>
      <c r="D42" s="24">
        <v>0.6</v>
      </c>
      <c r="E42" s="24"/>
      <c r="F42" s="24">
        <v>0.25</v>
      </c>
      <c r="G42" s="24">
        <v>0.05</v>
      </c>
      <c r="H42" s="24">
        <v>1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>
      <c r="A44" s="21" t="s">
        <v>37</v>
      </c>
      <c r="B44" s="24"/>
      <c r="C44" s="24">
        <v>5.0000000000000001E-4</v>
      </c>
      <c r="D44" s="24">
        <v>4.0000000000000001E-3</v>
      </c>
      <c r="E44" s="24"/>
      <c r="F44" s="24">
        <v>2.0539215999999999E-2</v>
      </c>
      <c r="G44" s="24">
        <v>2.7499999999999998E-3</v>
      </c>
      <c r="H44" s="24">
        <v>2.7789215999999999E-2</v>
      </c>
      <c r="I44" s="24"/>
      <c r="J44" s="24"/>
      <c r="K44" s="24"/>
      <c r="L44" s="24"/>
      <c r="M44" s="24"/>
      <c r="N44" s="24"/>
      <c r="O44" s="24"/>
      <c r="P44" s="24"/>
      <c r="Q44" s="25"/>
      <c r="R44" s="24"/>
      <c r="S44" s="24"/>
      <c r="T44" s="24"/>
      <c r="U44" s="24"/>
      <c r="V44" s="24"/>
      <c r="W44" s="24"/>
      <c r="X44" s="24"/>
      <c r="Y44" s="24"/>
    </row>
    <row r="45" spans="1:25">
      <c r="A45" s="24" t="s">
        <v>38</v>
      </c>
      <c r="B45" s="24"/>
      <c r="C45" s="24">
        <v>5.0000000000000001E-4</v>
      </c>
      <c r="D45" s="24">
        <v>4.0000000000000001E-3</v>
      </c>
      <c r="E45" s="24"/>
      <c r="F45" s="24">
        <v>5.8333329999999996E-3</v>
      </c>
      <c r="G45" s="24">
        <v>2.5000000000000001E-4</v>
      </c>
      <c r="H45" s="24">
        <v>1.0583333E-2</v>
      </c>
      <c r="I45" s="24"/>
      <c r="J45" s="24"/>
      <c r="K45" s="24"/>
      <c r="L45" s="24"/>
      <c r="M45" s="24"/>
      <c r="N45" s="24"/>
      <c r="O45" s="24"/>
      <c r="P45" s="24"/>
      <c r="Q45" s="25"/>
      <c r="R45" s="24"/>
      <c r="S45" s="24"/>
      <c r="T45" s="24"/>
      <c r="U45" s="24"/>
      <c r="V45" s="24"/>
      <c r="W45" s="24"/>
      <c r="X45" s="24"/>
      <c r="Y45" s="24"/>
    </row>
    <row r="46" spans="1:25">
      <c r="A46" s="24" t="s">
        <v>39</v>
      </c>
      <c r="B46" s="24"/>
      <c r="C46" s="24">
        <v>0</v>
      </c>
      <c r="D46" s="24">
        <v>0</v>
      </c>
      <c r="E46" s="24"/>
      <c r="F46" s="24">
        <v>1.4705882E-2</v>
      </c>
      <c r="G46" s="24">
        <v>2.5000000000000001E-3</v>
      </c>
      <c r="H46" s="24">
        <v>1.7205881999999999E-2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>
      <c r="A49" s="21" t="s">
        <v>40</v>
      </c>
      <c r="B49" s="24" t="s">
        <v>41</v>
      </c>
      <c r="C49" s="24" t="s">
        <v>42</v>
      </c>
      <c r="D49" s="24" t="s">
        <v>43</v>
      </c>
      <c r="E49" s="24"/>
      <c r="F49" s="24" t="s">
        <v>44</v>
      </c>
      <c r="G49" s="24"/>
      <c r="H49" s="24" t="s">
        <v>45</v>
      </c>
      <c r="I49" s="24" t="s">
        <v>41</v>
      </c>
      <c r="J49" s="24" t="s">
        <v>56</v>
      </c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>
      <c r="A50" s="24" t="s">
        <v>46</v>
      </c>
      <c r="B50" s="26">
        <v>333.33330000000001</v>
      </c>
      <c r="C50" s="24">
        <v>3.0000000000000001E-3</v>
      </c>
      <c r="D50" s="24">
        <v>2.2656899000000001E-2</v>
      </c>
      <c r="E50" s="24"/>
      <c r="F50" s="24">
        <v>6.2961699999999996E-4</v>
      </c>
      <c r="G50" s="24"/>
      <c r="H50" s="24">
        <v>1.0583333E-2</v>
      </c>
      <c r="I50" s="24">
        <v>94.488188980000004</v>
      </c>
      <c r="J50" s="24">
        <v>38.08431822</v>
      </c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>
      <c r="A51" s="24" t="s">
        <v>47</v>
      </c>
      <c r="B51" s="26">
        <v>34.002000000000002</v>
      </c>
      <c r="C51" s="24">
        <v>2.9409999999999999E-2</v>
      </c>
      <c r="D51" s="24">
        <v>0.22211313299999999</v>
      </c>
      <c r="E51" s="24"/>
      <c r="F51" s="24">
        <v>6.1723500000000001E-3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>
      <c r="A52" s="24" t="s">
        <v>48</v>
      </c>
      <c r="B52" s="26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>
      <c r="A53" s="24" t="s">
        <v>49</v>
      </c>
      <c r="B53" s="26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>
      <c r="A54" s="24" t="s">
        <v>50</v>
      </c>
      <c r="B54" s="26">
        <v>10</v>
      </c>
      <c r="C54" s="24">
        <v>0.1</v>
      </c>
      <c r="D54" s="24">
        <v>0.75522996799999997</v>
      </c>
      <c r="E54" s="24"/>
      <c r="F54" s="24">
        <v>2.0987248E-2</v>
      </c>
      <c r="G54" s="24"/>
      <c r="H54" s="24">
        <v>1.7205881999999999E-2</v>
      </c>
      <c r="I54" s="24">
        <v>58.119658119999997</v>
      </c>
      <c r="J54" s="24">
        <v>61.91568178</v>
      </c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>
      <c r="A55" s="24" t="s">
        <v>51</v>
      </c>
      <c r="B55" s="26">
        <v>7.5522999999999998</v>
      </c>
      <c r="C55" s="24">
        <v>0.13241</v>
      </c>
      <c r="D55" s="24">
        <v>1</v>
      </c>
      <c r="E55" s="24"/>
      <c r="F55" s="24">
        <v>2.7789215999999999E-2</v>
      </c>
      <c r="G55" s="24"/>
      <c r="H55" s="24">
        <v>2.7789215999999999E-2</v>
      </c>
      <c r="I55" s="24">
        <v>35.985182569999999</v>
      </c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>
      <c r="A56" s="24"/>
      <c r="B56" s="27"/>
      <c r="C56" s="27"/>
      <c r="D56" s="27"/>
      <c r="E56" s="27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>
      <c r="A59" s="24"/>
      <c r="B59" s="27"/>
      <c r="C59" s="27"/>
      <c r="D59" s="27"/>
      <c r="E59" s="27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>
      <c r="A60" s="24"/>
      <c r="B60" s="27"/>
      <c r="C60" s="27"/>
      <c r="D60" s="27"/>
      <c r="E60" s="27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>
      <c r="A61" s="24"/>
      <c r="B61" s="27"/>
      <c r="C61" s="27"/>
      <c r="D61" s="27"/>
      <c r="E61" s="27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>
      <c r="A62" s="24"/>
      <c r="B62" s="27"/>
      <c r="C62" s="27"/>
      <c r="D62" s="27"/>
      <c r="E62" s="27"/>
      <c r="F62" s="24"/>
      <c r="G62" s="24"/>
      <c r="H62" s="24"/>
      <c r="I62" s="24"/>
      <c r="J62" s="24" t="s">
        <v>56</v>
      </c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>
      <c r="A63" s="24"/>
      <c r="B63" s="27"/>
      <c r="C63" s="27"/>
      <c r="D63" s="27"/>
      <c r="E63" s="27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>
      <c r="A64" s="24"/>
      <c r="B64" s="27"/>
      <c r="C64" s="27"/>
      <c r="D64" s="27"/>
      <c r="E64" s="27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>
      <c r="A65" s="24"/>
      <c r="B65" s="27"/>
      <c r="C65" s="27"/>
      <c r="D65" s="27"/>
      <c r="E65" s="27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>
      <c r="A69" s="24"/>
      <c r="B69" s="24"/>
      <c r="C69" s="24"/>
      <c r="D69" s="24"/>
      <c r="E69" s="24"/>
      <c r="F69" s="27"/>
      <c r="G69" s="27"/>
      <c r="H69" s="27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>
      <c r="A72" s="24"/>
      <c r="B72" s="24"/>
      <c r="C72" s="24"/>
      <c r="D72" s="24"/>
      <c r="E72" s="24"/>
      <c r="F72" s="27"/>
      <c r="G72" s="27"/>
      <c r="H72" s="27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>
      <c r="A73" s="24"/>
      <c r="B73" s="24"/>
      <c r="C73" s="24"/>
      <c r="D73" s="24"/>
      <c r="E73" s="24"/>
      <c r="F73" s="27"/>
      <c r="G73" s="27"/>
      <c r="H73" s="27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>
      <c r="A74" s="24"/>
      <c r="B74" s="24"/>
      <c r="C74" s="24"/>
      <c r="D74" s="24"/>
      <c r="E74" s="24"/>
      <c r="F74" s="27"/>
      <c r="G74" s="27"/>
      <c r="H74" s="27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>
      <c r="A75" s="24"/>
      <c r="B75" s="24"/>
      <c r="C75" s="24"/>
      <c r="D75" s="24"/>
      <c r="E75" s="24"/>
      <c r="F75" s="27"/>
      <c r="G75" s="27"/>
      <c r="H75" s="27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>
      <c r="A76" s="24"/>
      <c r="B76" s="24"/>
      <c r="C76" s="24"/>
      <c r="D76" s="24"/>
      <c r="E76" s="24"/>
      <c r="F76" s="27"/>
      <c r="G76" s="27"/>
      <c r="H76" s="27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>
      <c r="A77" s="24"/>
      <c r="B77" s="24"/>
      <c r="C77" s="24"/>
      <c r="D77" s="24"/>
      <c r="E77" s="24"/>
      <c r="F77" s="27"/>
      <c r="G77" s="27"/>
      <c r="H77" s="27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>
      <c r="A78" s="24"/>
      <c r="B78" s="24"/>
      <c r="C78" s="24"/>
      <c r="D78" s="24"/>
      <c r="E78" s="24"/>
      <c r="F78" s="27"/>
      <c r="G78" s="27"/>
      <c r="H78" s="27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Mesic</vt:lpstr>
      <vt:lpstr>Xeric</vt:lpstr>
      <vt:lpstr>UM 2</vt:lpstr>
      <vt:lpstr>ASP3</vt:lpstr>
      <vt:lpstr>ASP4</vt:lpstr>
      <vt:lpstr>ASP 2</vt:lpstr>
      <vt:lpstr>Unproductive</vt:lpstr>
      <vt:lpstr>UM</vt:lpstr>
      <vt:lpstr>ASPW</vt:lpstr>
      <vt:lpstr>SMC Fire Intervals</vt:lpstr>
      <vt:lpstr>Crosswalks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2012-12-05T23:56:58Z</dcterms:created>
  <dcterms:modified xsi:type="dcterms:W3CDTF">2013-06-15T02:57:49Z</dcterms:modified>
</cp:coreProperties>
</file>