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480" yWindow="0" windowWidth="25600" windowHeight="16060" tabRatio="500" activeTab="1"/>
  </bookViews>
  <sheets>
    <sheet name="12-5" sheetId="2" r:id="rId1"/>
    <sheet name="OAK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14" i="3"/>
  <c r="G58" i="3"/>
  <c r="C9" i="3"/>
  <c r="C13" i="3"/>
  <c r="C14" i="3"/>
  <c r="C58" i="3"/>
  <c r="E9" i="3"/>
  <c r="E14" i="3"/>
  <c r="E58" i="3"/>
  <c r="F9" i="3"/>
  <c r="F14" i="3"/>
  <c r="F58" i="3"/>
  <c r="H58" i="3"/>
  <c r="H63" i="3"/>
  <c r="E13" i="3"/>
  <c r="E17" i="3"/>
  <c r="E37" i="3"/>
  <c r="C17" i="3"/>
  <c r="F13" i="3"/>
  <c r="F17" i="3"/>
  <c r="G10" i="3"/>
  <c r="G17" i="3"/>
  <c r="H17" i="3"/>
  <c r="C15" i="3"/>
  <c r="E15" i="3"/>
  <c r="F15" i="3"/>
  <c r="G12" i="3"/>
  <c r="G15" i="3"/>
  <c r="H15" i="3"/>
  <c r="H14" i="3"/>
  <c r="C18" i="3"/>
  <c r="C59" i="3"/>
  <c r="E59" i="3"/>
  <c r="F59" i="3"/>
  <c r="G59" i="3"/>
  <c r="H59" i="3"/>
  <c r="H67" i="3"/>
  <c r="H68" i="3"/>
  <c r="I68" i="3"/>
  <c r="C57" i="3"/>
  <c r="E57" i="3"/>
  <c r="F57" i="3"/>
  <c r="G57" i="3"/>
  <c r="H57" i="3"/>
  <c r="F68" i="3"/>
  <c r="D63" i="3"/>
  <c r="D64" i="3"/>
  <c r="D67" i="3"/>
  <c r="D68" i="3"/>
  <c r="B68" i="3"/>
  <c r="J67" i="3"/>
  <c r="I67" i="3"/>
  <c r="F67" i="3"/>
  <c r="B67" i="3"/>
  <c r="F64" i="3"/>
  <c r="B64" i="3"/>
  <c r="J63" i="3"/>
  <c r="I63" i="3"/>
  <c r="F63" i="3"/>
  <c r="B63" i="3"/>
  <c r="H55" i="3"/>
  <c r="G44" i="3"/>
  <c r="G38" i="3"/>
  <c r="G51" i="3"/>
  <c r="G45" i="3"/>
  <c r="G52" i="3"/>
  <c r="G53" i="3"/>
  <c r="F38" i="3"/>
  <c r="F44" i="3"/>
  <c r="F51" i="3"/>
  <c r="F53" i="3"/>
  <c r="E38" i="3"/>
  <c r="E43" i="3"/>
  <c r="E50" i="3"/>
  <c r="E53" i="3"/>
  <c r="C53" i="3"/>
  <c r="G37" i="3"/>
  <c r="G41" i="3"/>
  <c r="G46" i="3"/>
  <c r="F37" i="3"/>
  <c r="F41" i="3"/>
  <c r="F46" i="3"/>
  <c r="E41" i="3"/>
  <c r="E46" i="3"/>
  <c r="C37" i="3"/>
  <c r="C41" i="3"/>
  <c r="C46" i="3"/>
  <c r="H38" i="3"/>
  <c r="C38" i="3"/>
  <c r="H37" i="3"/>
  <c r="H36" i="3"/>
  <c r="G36" i="3"/>
  <c r="F36" i="3"/>
  <c r="E36" i="3"/>
  <c r="C36" i="3"/>
  <c r="G34" i="3"/>
  <c r="F34" i="3"/>
  <c r="E34" i="3"/>
  <c r="C34" i="3"/>
  <c r="G33" i="3"/>
  <c r="F33" i="3"/>
  <c r="E33" i="3"/>
  <c r="C33" i="3"/>
  <c r="G25" i="3"/>
  <c r="G31" i="3"/>
  <c r="G24" i="3"/>
  <c r="G30" i="3"/>
  <c r="F24" i="3"/>
  <c r="F30" i="3"/>
  <c r="E23" i="3"/>
  <c r="E29" i="3"/>
  <c r="G18" i="3"/>
  <c r="F18" i="3"/>
  <c r="E18" i="3"/>
  <c r="H14" i="2"/>
  <c r="H37" i="2"/>
  <c r="H17" i="2"/>
  <c r="E36" i="2"/>
  <c r="F36" i="2"/>
  <c r="G36" i="2"/>
  <c r="H36" i="2"/>
  <c r="C36" i="2"/>
  <c r="H59" i="2"/>
  <c r="H67" i="2"/>
  <c r="H58" i="2"/>
  <c r="H63" i="2"/>
  <c r="H68" i="2"/>
  <c r="J67" i="2"/>
  <c r="J63" i="2"/>
  <c r="I63" i="2"/>
  <c r="I68" i="2"/>
  <c r="I67" i="2"/>
  <c r="B63" i="2"/>
  <c r="B72" i="2"/>
  <c r="G52" i="2"/>
  <c r="G51" i="2"/>
  <c r="F51" i="2"/>
  <c r="E50" i="2"/>
  <c r="E53" i="2"/>
  <c r="F53" i="2"/>
  <c r="G53" i="2"/>
  <c r="C53" i="2"/>
  <c r="G45" i="2"/>
  <c r="G44" i="2"/>
  <c r="G37" i="2"/>
  <c r="G41" i="2"/>
  <c r="G15" i="2"/>
  <c r="G14" i="2"/>
  <c r="F11" i="2"/>
  <c r="F10" i="2"/>
  <c r="F9" i="2"/>
  <c r="F17" i="2"/>
  <c r="F14" i="2"/>
  <c r="F18" i="2"/>
  <c r="F15" i="2"/>
  <c r="F13" i="2"/>
  <c r="F12" i="2"/>
  <c r="F38" i="2"/>
  <c r="F37" i="2"/>
  <c r="E37" i="2"/>
  <c r="E41" i="2"/>
  <c r="G46" i="2"/>
  <c r="F41" i="2"/>
  <c r="F44" i="2"/>
  <c r="E38" i="2"/>
  <c r="E43" i="2"/>
  <c r="E46" i="2"/>
  <c r="F46" i="2"/>
  <c r="C46" i="2"/>
  <c r="C41" i="2"/>
  <c r="J58" i="2"/>
  <c r="C58" i="2"/>
  <c r="E58" i="2"/>
  <c r="F58" i="2"/>
  <c r="G58" i="2"/>
  <c r="C59" i="2"/>
  <c r="E59" i="2"/>
  <c r="F59" i="2"/>
  <c r="G59" i="2"/>
  <c r="K64" i="2"/>
  <c r="C57" i="2"/>
  <c r="E57" i="2"/>
  <c r="F57" i="2"/>
  <c r="G57" i="2"/>
  <c r="H57" i="2"/>
  <c r="F68" i="2"/>
  <c r="D63" i="2"/>
  <c r="F63" i="2"/>
  <c r="K68" i="2"/>
  <c r="N69" i="2"/>
  <c r="N68" i="2"/>
  <c r="O68" i="2"/>
  <c r="O69" i="2"/>
  <c r="N64" i="2"/>
  <c r="O64" i="2"/>
  <c r="E72" i="2"/>
  <c r="E73" i="2"/>
  <c r="D64" i="2"/>
  <c r="F64" i="2"/>
  <c r="D67" i="2"/>
  <c r="F67" i="2"/>
  <c r="G38" i="2"/>
  <c r="C38" i="2"/>
  <c r="C37" i="2"/>
  <c r="J59" i="2"/>
  <c r="H15" i="2"/>
  <c r="H38" i="2"/>
  <c r="E33" i="2"/>
  <c r="F33" i="2"/>
  <c r="G33" i="2"/>
  <c r="E34" i="2"/>
  <c r="F34" i="2"/>
  <c r="G34" i="2"/>
  <c r="C34" i="2"/>
  <c r="C33" i="2"/>
  <c r="D68" i="2"/>
  <c r="C11" i="2"/>
  <c r="H55" i="2"/>
  <c r="L12" i="2"/>
  <c r="M8" i="2"/>
  <c r="M12" i="2"/>
  <c r="E9" i="2"/>
  <c r="E11" i="2"/>
  <c r="E14" i="2"/>
  <c r="E10" i="2"/>
  <c r="E13" i="2"/>
  <c r="E17" i="2"/>
  <c r="N8" i="2"/>
  <c r="N12" i="2"/>
  <c r="O8" i="2"/>
  <c r="O12" i="2"/>
  <c r="G9" i="2"/>
  <c r="G11" i="2"/>
  <c r="G10" i="2"/>
  <c r="G13" i="2"/>
  <c r="G17" i="2"/>
  <c r="P8" i="2"/>
  <c r="P12" i="2"/>
  <c r="Q12" i="2"/>
  <c r="L13" i="2"/>
  <c r="M9" i="2"/>
  <c r="M13" i="2"/>
  <c r="E12" i="2"/>
  <c r="E15" i="2"/>
  <c r="N9" i="2"/>
  <c r="N13" i="2"/>
  <c r="O9" i="2"/>
  <c r="O13" i="2"/>
  <c r="G12" i="2"/>
  <c r="P9" i="2"/>
  <c r="P13" i="2"/>
  <c r="Q13" i="2"/>
  <c r="Q11" i="2"/>
  <c r="B64" i="2"/>
  <c r="B67" i="2"/>
  <c r="B68" i="2"/>
  <c r="M3" i="2"/>
  <c r="M4" i="2"/>
  <c r="V3" i="2"/>
  <c r="V9" i="2"/>
  <c r="M18" i="2"/>
  <c r="V14" i="2"/>
  <c r="M17" i="2"/>
  <c r="V13" i="2"/>
  <c r="M22" i="2"/>
  <c r="V18" i="2"/>
  <c r="V26" i="2"/>
  <c r="P3" i="2"/>
  <c r="P4" i="2"/>
  <c r="Y3" i="2"/>
  <c r="Y9" i="2"/>
  <c r="P18" i="2"/>
  <c r="Y14" i="2"/>
  <c r="P25" i="2"/>
  <c r="Y21" i="2"/>
  <c r="Y28" i="2"/>
  <c r="M23" i="2"/>
  <c r="V19" i="2"/>
  <c r="P17" i="2"/>
  <c r="Y13" i="2"/>
  <c r="P24" i="2"/>
  <c r="Y20" i="2"/>
  <c r="O3" i="2"/>
  <c r="O4" i="2"/>
  <c r="X3" i="2"/>
  <c r="X9" i="2"/>
  <c r="O17" i="2"/>
  <c r="X13" i="2"/>
  <c r="X20" i="2"/>
  <c r="N3" i="2"/>
  <c r="N4" i="2"/>
  <c r="W3" i="2"/>
  <c r="W9" i="2"/>
  <c r="N17" i="2"/>
  <c r="W13" i="2"/>
  <c r="W19" i="2"/>
  <c r="N18" i="2"/>
  <c r="W14" i="2"/>
  <c r="O18" i="2"/>
  <c r="X14" i="2"/>
  <c r="C9" i="2"/>
  <c r="C10" i="2"/>
  <c r="L3" i="2"/>
  <c r="L4" i="2"/>
  <c r="U3" i="2"/>
  <c r="U9" i="2"/>
  <c r="C15" i="2"/>
  <c r="L18" i="2"/>
  <c r="U14" i="2"/>
  <c r="L17" i="2"/>
  <c r="U13" i="2"/>
  <c r="V8" i="2"/>
  <c r="W8" i="2"/>
  <c r="X8" i="2"/>
  <c r="Y8" i="2"/>
  <c r="U8" i="2"/>
  <c r="V4" i="2"/>
  <c r="W4" i="2"/>
  <c r="X4" i="2"/>
  <c r="Y4" i="2"/>
  <c r="U4" i="2"/>
  <c r="G25" i="2"/>
  <c r="G31" i="2"/>
  <c r="G24" i="2"/>
  <c r="G30" i="2"/>
  <c r="F24" i="2"/>
  <c r="F30" i="2"/>
  <c r="E23" i="2"/>
  <c r="E29" i="2"/>
  <c r="N30" i="2"/>
  <c r="P32" i="2"/>
  <c r="P31" i="2"/>
  <c r="O31" i="2"/>
  <c r="M30" i="2"/>
  <c r="M29" i="2"/>
  <c r="D72" i="2"/>
  <c r="D73" i="2"/>
  <c r="F78" i="2"/>
  <c r="E78" i="2"/>
  <c r="B78" i="2"/>
  <c r="D77" i="2"/>
  <c r="C77" i="2"/>
  <c r="D74" i="2"/>
  <c r="B73" i="2"/>
  <c r="C17" i="2"/>
  <c r="C14" i="2"/>
  <c r="E18" i="2"/>
  <c r="G18" i="2"/>
  <c r="C18" i="2"/>
</calcChain>
</file>

<file path=xl/sharedStrings.xml><?xml version="1.0" encoding="utf-8"?>
<sst xmlns="http://schemas.openxmlformats.org/spreadsheetml/2006/main" count="220" uniqueCount="89">
  <si>
    <t>Succession Type</t>
  </si>
  <si>
    <t>Fire Return Intervals</t>
  </si>
  <si>
    <t>Avg FI</t>
  </si>
  <si>
    <t>Replacement</t>
  </si>
  <si>
    <t>Surface</t>
  </si>
  <si>
    <t>Replacement from Mixed</t>
  </si>
  <si>
    <t>Mixed</t>
  </si>
  <si>
    <t>Probability</t>
  </si>
  <si>
    <t>Surface from Mixed</t>
  </si>
  <si>
    <t>New Prob</t>
  </si>
  <si>
    <t>% of All Fires</t>
  </si>
  <si>
    <t>Total</t>
  </si>
  <si>
    <t>10-Year Prob</t>
  </si>
  <si>
    <t>New 10-Year Prob</t>
  </si>
  <si>
    <t>Mid Open</t>
  </si>
  <si>
    <t>Mid Closed</t>
  </si>
  <si>
    <t>Late Closed</t>
  </si>
  <si>
    <t>Late Open</t>
  </si>
  <si>
    <t>Early Dev</t>
  </si>
  <si>
    <t>Replacement FRI (yrs)</t>
  </si>
  <si>
    <t xml:space="preserve">Mixed </t>
  </si>
  <si>
    <t>Fire</t>
  </si>
  <si>
    <t>stay LC</t>
  </si>
  <si>
    <t>to LDO</t>
  </si>
  <si>
    <t>High severity</t>
  </si>
  <si>
    <t>Low severity</t>
  </si>
  <si>
    <t>Yes</t>
  </si>
  <si>
    <t>No</t>
  </si>
  <si>
    <t>Mixed HS</t>
  </si>
  <si>
    <t>100% ED</t>
  </si>
  <si>
    <t>83% MO</t>
  </si>
  <si>
    <t>17% ED</t>
  </si>
  <si>
    <t>95% LO</t>
  </si>
  <si>
    <t>5% ED</t>
  </si>
  <si>
    <t>to ED</t>
  </si>
  <si>
    <t>Mixed LS</t>
  </si>
  <si>
    <t>New Total HS</t>
  </si>
  <si>
    <t>New Total LS</t>
  </si>
  <si>
    <t>Sum from 3</t>
  </si>
  <si>
    <t>Sum from 2</t>
  </si>
  <si>
    <t>Proportion of Total Fire</t>
  </si>
  <si>
    <t>Proportion of Low Severity Fire</t>
  </si>
  <si>
    <t>Low</t>
  </si>
  <si>
    <t>to Mid Closed</t>
  </si>
  <si>
    <t>to Mid Open</t>
  </si>
  <si>
    <t>to Late Open</t>
  </si>
  <si>
    <t>to Late Closed</t>
  </si>
  <si>
    <t>Proportion of Mixed Low Severity Fire</t>
  </si>
  <si>
    <t>Results</t>
  </si>
  <si>
    <t>Probability of transition to:</t>
  </si>
  <si>
    <t>Prob of trans given fire</t>
  </si>
  <si>
    <t>10 YEAR</t>
  </si>
  <si>
    <t>Probability of</t>
  </si>
  <si>
    <t>Probability of Low Severity Fire</t>
  </si>
  <si>
    <t>Probability of Mixed Low Severity Fire</t>
  </si>
  <si>
    <t>Over all Classes</t>
  </si>
  <si>
    <t>High Severity Fire</t>
  </si>
  <si>
    <t>Low Severity Fire</t>
  </si>
  <si>
    <t>All Fires</t>
  </si>
  <si>
    <t>Mixed Severity</t>
  </si>
  <si>
    <t>Probability 1-yr</t>
  </si>
  <si>
    <t>High from Mixed</t>
  </si>
  <si>
    <t>Low from Mixed</t>
  </si>
  <si>
    <t>Proportion of Cover</t>
  </si>
  <si>
    <t>High severity-Cover</t>
  </si>
  <si>
    <t>Low severity-Cover</t>
  </si>
  <si>
    <t>Proportion of Probability for Fire</t>
  </si>
  <si>
    <t>Proportion of Land Area</t>
  </si>
  <si>
    <t>Proportion of Mixed in Low</t>
  </si>
  <si>
    <t>Proportion of Mixed in High</t>
  </si>
  <si>
    <t>Probability 1-yr based on classes</t>
  </si>
  <si>
    <t>TOTAL</t>
  </si>
  <si>
    <t>High Severity</t>
  </si>
  <si>
    <t>Low Severity</t>
  </si>
  <si>
    <t>Prob of any fire</t>
  </si>
  <si>
    <t>Prob in class IF Fire</t>
  </si>
  <si>
    <t>Overall prob</t>
  </si>
  <si>
    <t>Overall prob HS</t>
  </si>
  <si>
    <t>Overall prob LS</t>
  </si>
  <si>
    <t>Probability 1-yr total*given props</t>
  </si>
  <si>
    <t>Proportion 1 year based on classes</t>
  </si>
  <si>
    <t>10-yr prob</t>
  </si>
  <si>
    <t>Time-Step FRI</t>
  </si>
  <si>
    <t>Early Development</t>
  </si>
  <si>
    <t>Probability of transition IF Fire to:</t>
  </si>
  <si>
    <t>Early</t>
  </si>
  <si>
    <t>Proportion of LS that transitions to:</t>
  </si>
  <si>
    <t>%</t>
  </si>
  <si>
    <t>100% to 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</si>
</sst>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Fill="1" applyBorder="1"/>
    <xf numFmtId="0" fontId="0" fillId="0" borderId="0" xfId="0" applyFont="1"/>
    <xf numFmtId="0" fontId="0" fillId="0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5" t="s">
        <v>0</v>
      </c>
      <c r="B1" s="6"/>
      <c r="C1" s="6" t="s">
        <v>18</v>
      </c>
      <c r="D1" s="6" t="s">
        <v>15</v>
      </c>
      <c r="E1" s="6" t="s">
        <v>14</v>
      </c>
      <c r="F1" s="6" t="s">
        <v>17</v>
      </c>
      <c r="G1" s="7" t="s">
        <v>16</v>
      </c>
      <c r="H1" s="8" t="s">
        <v>71</v>
      </c>
      <c r="J1" s="5" t="s">
        <v>0</v>
      </c>
      <c r="K1" s="6"/>
      <c r="L1" s="6" t="s">
        <v>18</v>
      </c>
      <c r="M1" s="6" t="s">
        <v>15</v>
      </c>
      <c r="N1" s="6" t="s">
        <v>14</v>
      </c>
      <c r="O1" s="6" t="s">
        <v>17</v>
      </c>
      <c r="P1" s="7" t="s">
        <v>16</v>
      </c>
      <c r="R1" s="4" t="s">
        <v>51</v>
      </c>
      <c r="S1" s="5" t="s">
        <v>0</v>
      </c>
      <c r="T1" s="6"/>
      <c r="U1" s="6" t="s">
        <v>18</v>
      </c>
      <c r="V1" s="6" t="s">
        <v>15</v>
      </c>
      <c r="W1" s="6" t="s">
        <v>14</v>
      </c>
      <c r="X1" s="6" t="s">
        <v>17</v>
      </c>
      <c r="Y1" s="7" t="s">
        <v>16</v>
      </c>
    </row>
    <row r="2" spans="1:25">
      <c r="A2" t="s">
        <v>19</v>
      </c>
      <c r="C2" s="1">
        <v>50</v>
      </c>
      <c r="D2" s="1"/>
      <c r="E2" s="1">
        <v>315</v>
      </c>
      <c r="F2" s="1">
        <v>1000</v>
      </c>
      <c r="G2" s="1">
        <v>160</v>
      </c>
      <c r="J2" t="s">
        <v>21</v>
      </c>
      <c r="L2" s="1"/>
      <c r="M2" s="1"/>
      <c r="N2" s="1"/>
      <c r="O2" s="1"/>
      <c r="P2" s="1"/>
      <c r="S2" t="s">
        <v>21</v>
      </c>
    </row>
    <row r="3" spans="1:25">
      <c r="A3" t="s">
        <v>20</v>
      </c>
      <c r="C3" s="1">
        <v>200</v>
      </c>
      <c r="D3" s="1"/>
      <c r="E3" s="1">
        <v>30</v>
      </c>
      <c r="F3" s="1">
        <v>60</v>
      </c>
      <c r="G3" s="1">
        <v>60</v>
      </c>
      <c r="H3" t="s">
        <v>22</v>
      </c>
      <c r="J3" t="s">
        <v>26</v>
      </c>
      <c r="L3" s="3">
        <f>C9+C10</f>
        <v>2.5000000000000001E-2</v>
      </c>
      <c r="M3" s="3">
        <f>D9+D10+D13</f>
        <v>0</v>
      </c>
      <c r="N3" s="3">
        <f>E9+E10+E13</f>
        <v>0.10317460317460317</v>
      </c>
      <c r="O3" s="3">
        <f>F9+F10+F13</f>
        <v>0.10857575757575758</v>
      </c>
      <c r="P3" s="3">
        <f>G9+G10+G13</f>
        <v>6.0232683982683985E-2</v>
      </c>
      <c r="S3" t="s">
        <v>26</v>
      </c>
      <c r="U3" s="3">
        <f>1-L4^10</f>
        <v>0.22367037914356247</v>
      </c>
      <c r="V3" s="3">
        <f t="shared" ref="V3:Y3" si="0">1-M4^10</f>
        <v>0</v>
      </c>
      <c r="W3" s="3">
        <f t="shared" si="0"/>
        <v>0.66342722484579819</v>
      </c>
      <c r="X3" s="3">
        <f t="shared" si="0"/>
        <v>0.6831567888167247</v>
      </c>
      <c r="Y3" s="3">
        <f t="shared" si="0"/>
        <v>0.46271666886824925</v>
      </c>
    </row>
    <row r="4" spans="1:25">
      <c r="A4" t="s">
        <v>6</v>
      </c>
      <c r="C4" s="1" t="s">
        <v>29</v>
      </c>
      <c r="D4" s="1"/>
      <c r="E4" s="1" t="s">
        <v>30</v>
      </c>
      <c r="F4" s="1" t="s">
        <v>32</v>
      </c>
      <c r="G4" s="1">
        <v>70</v>
      </c>
      <c r="H4" t="s">
        <v>34</v>
      </c>
      <c r="J4" t="s">
        <v>27</v>
      </c>
      <c r="L4" s="3">
        <f>1-L3</f>
        <v>0.97499999999999998</v>
      </c>
      <c r="M4" s="3">
        <f t="shared" ref="M4:P4" si="1">1-M3</f>
        <v>1</v>
      </c>
      <c r="N4" s="3">
        <f t="shared" si="1"/>
        <v>0.89682539682539686</v>
      </c>
      <c r="O4" s="3">
        <f t="shared" si="1"/>
        <v>0.89142424242424245</v>
      </c>
      <c r="P4" s="3">
        <f t="shared" si="1"/>
        <v>0.939767316017316</v>
      </c>
      <c r="S4" t="s">
        <v>27</v>
      </c>
      <c r="U4" s="3">
        <f>L4^10</f>
        <v>0.77632962085643753</v>
      </c>
      <c r="V4" s="3">
        <f t="shared" ref="V4:Y4" si="2">M4^10</f>
        <v>1</v>
      </c>
      <c r="W4" s="3">
        <f t="shared" si="2"/>
        <v>0.33657277515420175</v>
      </c>
      <c r="X4" s="3">
        <f t="shared" si="2"/>
        <v>0.3168432111832753</v>
      </c>
      <c r="Y4" s="3">
        <f t="shared" si="2"/>
        <v>0.53728333113175075</v>
      </c>
    </row>
    <row r="5" spans="1:25">
      <c r="A5" t="s">
        <v>6</v>
      </c>
      <c r="C5" s="1"/>
      <c r="D5" s="1"/>
      <c r="E5" s="1" t="s">
        <v>31</v>
      </c>
      <c r="F5" s="1" t="s">
        <v>33</v>
      </c>
      <c r="G5" s="1">
        <v>330</v>
      </c>
      <c r="H5" t="s">
        <v>23</v>
      </c>
      <c r="L5" s="3"/>
      <c r="M5" s="3"/>
      <c r="N5" s="3"/>
      <c r="O5" s="3"/>
      <c r="P5" s="3"/>
      <c r="U5" s="3"/>
      <c r="V5" s="3"/>
      <c r="W5" s="3"/>
      <c r="X5" s="3"/>
      <c r="Y5" s="3"/>
    </row>
    <row r="6" spans="1:25">
      <c r="A6" t="s">
        <v>4</v>
      </c>
      <c r="C6" s="1">
        <v>0</v>
      </c>
      <c r="D6" s="1"/>
      <c r="E6" s="1">
        <v>15</v>
      </c>
      <c r="F6" s="1">
        <v>11</v>
      </c>
      <c r="G6" s="1">
        <v>50</v>
      </c>
      <c r="L6" s="3"/>
      <c r="M6" s="3"/>
      <c r="N6" s="3"/>
      <c r="O6" s="3"/>
      <c r="P6" s="3"/>
      <c r="U6" s="3"/>
      <c r="V6" s="3"/>
      <c r="W6" s="3"/>
      <c r="X6" s="3"/>
      <c r="Y6" s="3"/>
    </row>
    <row r="7" spans="1:25">
      <c r="C7" s="1"/>
      <c r="D7" s="1"/>
      <c r="E7" s="1"/>
      <c r="F7" s="1"/>
      <c r="G7" s="1"/>
      <c r="J7" s="4" t="s">
        <v>40</v>
      </c>
      <c r="L7" s="3"/>
      <c r="M7" s="3"/>
      <c r="N7" s="3"/>
      <c r="O7" s="3"/>
      <c r="P7" s="3"/>
      <c r="S7" t="s">
        <v>52</v>
      </c>
      <c r="U7" s="3"/>
      <c r="V7" s="3"/>
      <c r="W7" s="3"/>
      <c r="X7" s="3"/>
      <c r="Y7" s="3"/>
    </row>
    <row r="8" spans="1:25">
      <c r="A8" s="4" t="s">
        <v>7</v>
      </c>
      <c r="C8" s="1"/>
      <c r="D8" s="1"/>
      <c r="E8" s="1"/>
      <c r="F8" s="1"/>
      <c r="G8" s="1"/>
      <c r="J8" t="s">
        <v>24</v>
      </c>
      <c r="L8" s="3">
        <v>1</v>
      </c>
      <c r="M8" s="3" t="e">
        <f>D14/D17</f>
        <v>#DIV/0!</v>
      </c>
      <c r="N8" s="3">
        <f>E14/E17</f>
        <v>8.5692307692307693E-2</v>
      </c>
      <c r="O8" s="3">
        <f>F14/F17</f>
        <v>1.6885291655037681E-2</v>
      </c>
      <c r="P8" s="3">
        <f>G14/G17</f>
        <v>0.34093971790495015</v>
      </c>
      <c r="S8" t="s">
        <v>24</v>
      </c>
      <c r="U8" s="3">
        <f>U3*L8</f>
        <v>0.22367037914356247</v>
      </c>
      <c r="V8" s="3" t="e">
        <f t="shared" ref="V8:Y8" si="3">V3*M8</f>
        <v>#DIV/0!</v>
      </c>
      <c r="W8" s="3">
        <f t="shared" si="3"/>
        <v>5.685060988293994E-2</v>
      </c>
      <c r="X8" s="3">
        <f t="shared" si="3"/>
        <v>1.1535301625289381E-2</v>
      </c>
      <c r="Y8" s="3">
        <f t="shared" si="3"/>
        <v>0.15775849055385913</v>
      </c>
    </row>
    <row r="9" spans="1:25">
      <c r="A9" t="s">
        <v>3</v>
      </c>
      <c r="C9" s="3">
        <f>1/C2</f>
        <v>0.02</v>
      </c>
      <c r="D9" s="3"/>
      <c r="E9" s="3">
        <f>1/E2</f>
        <v>3.1746031746031746E-3</v>
      </c>
      <c r="F9" s="3">
        <f>1/F2</f>
        <v>1E-3</v>
      </c>
      <c r="G9" s="3">
        <f>1/G2</f>
        <v>6.2500000000000003E-3</v>
      </c>
      <c r="J9" t="s">
        <v>25</v>
      </c>
      <c r="L9" s="3">
        <v>0</v>
      </c>
      <c r="M9" s="3" t="e">
        <f>D15/D17</f>
        <v>#DIV/0!</v>
      </c>
      <c r="N9" s="3">
        <f>E15/E17</f>
        <v>0.91430769230769227</v>
      </c>
      <c r="O9" s="3">
        <f>F15/F17</f>
        <v>0.9831147083449624</v>
      </c>
      <c r="P9" s="3">
        <f>G15/G17</f>
        <v>0.65906028209504985</v>
      </c>
      <c r="S9" t="s">
        <v>25</v>
      </c>
      <c r="U9" s="3">
        <f>U3*L9</f>
        <v>0</v>
      </c>
      <c r="V9" s="3" t="e">
        <f t="shared" ref="V9:Y9" si="4">V3*M9</f>
        <v>#DIV/0!</v>
      </c>
      <c r="W9" s="3">
        <f t="shared" si="4"/>
        <v>0.6065766149628582</v>
      </c>
      <c r="X9" s="3">
        <f t="shared" si="4"/>
        <v>0.67162148719143533</v>
      </c>
      <c r="Y9" s="3">
        <f t="shared" si="4"/>
        <v>0.30495817831439015</v>
      </c>
    </row>
    <row r="10" spans="1:25">
      <c r="A10" t="s">
        <v>6</v>
      </c>
      <c r="C10" s="3">
        <f>1/C3</f>
        <v>5.0000000000000001E-3</v>
      </c>
      <c r="D10" s="3"/>
      <c r="E10" s="3">
        <f>1/E3</f>
        <v>3.3333333333333333E-2</v>
      </c>
      <c r="F10" s="3">
        <f>1/F3</f>
        <v>1.6666666666666666E-2</v>
      </c>
      <c r="G10" s="3">
        <f>1/G3+1/G4+1/G5</f>
        <v>3.3982683982683982E-2</v>
      </c>
      <c r="L10" s="3"/>
      <c r="M10" s="3"/>
      <c r="N10" s="3"/>
      <c r="O10" s="3"/>
      <c r="P10" s="3"/>
      <c r="U10" s="3"/>
      <c r="V10" s="3"/>
      <c r="W10" s="3"/>
      <c r="X10" s="3"/>
      <c r="Y10" s="3"/>
    </row>
    <row r="11" spans="1:25">
      <c r="A11" t="s">
        <v>28</v>
      </c>
      <c r="C11">
        <f>1/200</f>
        <v>5.0000000000000001E-3</v>
      </c>
      <c r="D11" s="3"/>
      <c r="E11" s="3">
        <f>1/30*0.17</f>
        <v>5.6666666666666671E-3</v>
      </c>
      <c r="F11" s="3">
        <f>1/60*0.05</f>
        <v>8.3333333333333339E-4</v>
      </c>
      <c r="G11" s="3">
        <f>1/70</f>
        <v>1.4285714285714285E-2</v>
      </c>
      <c r="J11" s="4" t="s">
        <v>63</v>
      </c>
      <c r="L11" s="3">
        <v>0.2</v>
      </c>
      <c r="M11" s="3">
        <v>0.1</v>
      </c>
      <c r="N11" s="3">
        <v>0.25</v>
      </c>
      <c r="O11" s="3">
        <v>0.4</v>
      </c>
      <c r="P11" s="3">
        <v>0.05</v>
      </c>
      <c r="Q11" s="3">
        <f>SUM(L11:P11)</f>
        <v>1</v>
      </c>
      <c r="U11" s="3"/>
      <c r="V11" s="3"/>
      <c r="W11" s="3"/>
      <c r="X11" s="3"/>
      <c r="Y11" s="3"/>
    </row>
    <row r="12" spans="1:25">
      <c r="A12" t="s">
        <v>35</v>
      </c>
      <c r="C12">
        <v>0</v>
      </c>
      <c r="D12" s="3"/>
      <c r="E12" s="3">
        <f>1/30*0.83</f>
        <v>2.7666666666666666E-2</v>
      </c>
      <c r="F12" s="3">
        <f>1/60*0.95</f>
        <v>1.5833333333333331E-2</v>
      </c>
      <c r="G12" s="3">
        <f>1/60+1/330</f>
        <v>1.9696969696969695E-2</v>
      </c>
      <c r="J12" t="s">
        <v>64</v>
      </c>
      <c r="L12">
        <f>L8*L11</f>
        <v>0.2</v>
      </c>
      <c r="M12" t="e">
        <f t="shared" ref="M12:P12" si="5">M8*M11</f>
        <v>#DIV/0!</v>
      </c>
      <c r="N12">
        <f t="shared" si="5"/>
        <v>2.1423076923076923E-2</v>
      </c>
      <c r="O12">
        <f t="shared" si="5"/>
        <v>6.7541166620150722E-3</v>
      </c>
      <c r="P12">
        <f t="shared" si="5"/>
        <v>1.7046985895247509E-2</v>
      </c>
      <c r="Q12" s="3" t="e">
        <f t="shared" ref="Q12:Q13" si="6">SUM(L12:P12)</f>
        <v>#DIV/0!</v>
      </c>
      <c r="S12" s="4" t="s">
        <v>53</v>
      </c>
      <c r="U12" s="3"/>
      <c r="V12" s="3"/>
      <c r="W12" s="3"/>
      <c r="X12" s="3"/>
      <c r="Y12" s="3"/>
    </row>
    <row r="13" spans="1:25">
      <c r="A13" t="s">
        <v>4</v>
      </c>
      <c r="C13" s="3">
        <v>0</v>
      </c>
      <c r="D13" s="3"/>
      <c r="E13" s="3">
        <f>1/E6</f>
        <v>6.6666666666666666E-2</v>
      </c>
      <c r="F13" s="3">
        <f>1/F6</f>
        <v>9.0909090909090912E-2</v>
      </c>
      <c r="G13" s="3">
        <f>1/G6</f>
        <v>0.02</v>
      </c>
      <c r="J13" t="s">
        <v>65</v>
      </c>
      <c r="L13">
        <f>L9*L11</f>
        <v>0</v>
      </c>
      <c r="M13" t="e">
        <f t="shared" ref="M13:P13" si="7">M9*M11</f>
        <v>#DIV/0!</v>
      </c>
      <c r="N13">
        <f t="shared" si="7"/>
        <v>0.22857692307692307</v>
      </c>
      <c r="O13">
        <f t="shared" si="7"/>
        <v>0.39324588333798499</v>
      </c>
      <c r="P13">
        <f t="shared" si="7"/>
        <v>3.2953014104752494E-2</v>
      </c>
      <c r="Q13" s="3" t="e">
        <f t="shared" si="6"/>
        <v>#DIV/0!</v>
      </c>
      <c r="S13" t="s">
        <v>6</v>
      </c>
      <c r="U13" s="3" t="e">
        <f>U9*L17</f>
        <v>#DIV/0!</v>
      </c>
      <c r="V13" s="3" t="e">
        <f>V9*M17</f>
        <v>#DIV/0!</v>
      </c>
      <c r="W13" s="3">
        <f>W9*N17</f>
        <v>0.17790056198557327</v>
      </c>
      <c r="X13" s="3">
        <f>X9*O17</f>
        <v>9.9623059491135535E-2</v>
      </c>
      <c r="Y13" s="3">
        <f>Y9*P17</f>
        <v>0.15131512664454472</v>
      </c>
    </row>
    <row r="14" spans="1:25">
      <c r="A14" t="s">
        <v>36</v>
      </c>
      <c r="C14" s="3">
        <f>C9+C11</f>
        <v>2.5000000000000001E-2</v>
      </c>
      <c r="D14" s="3"/>
      <c r="E14" s="3">
        <f>E9+E11</f>
        <v>8.8412698412698408E-3</v>
      </c>
      <c r="F14" s="3">
        <f>F9+F11</f>
        <v>1.8333333333333335E-3</v>
      </c>
      <c r="G14" s="3">
        <f>G9+G11</f>
        <v>2.0535714285714286E-2</v>
      </c>
      <c r="H14" s="3">
        <f>SUM(C14:G14)</f>
        <v>5.621031746031746E-2</v>
      </c>
      <c r="S14" t="s">
        <v>42</v>
      </c>
      <c r="U14" s="3" t="e">
        <f>U9*L18</f>
        <v>#DIV/0!</v>
      </c>
      <c r="V14" s="3" t="e">
        <f>V9*M18</f>
        <v>#DIV/0!</v>
      </c>
      <c r="W14" s="3">
        <f>W9*N18</f>
        <v>0.42867605297728495</v>
      </c>
      <c r="X14" s="3">
        <f>X9*O18</f>
        <v>0.57199842770029974</v>
      </c>
      <c r="Y14" s="3">
        <f>Y9*P18</f>
        <v>0.15364305166984543</v>
      </c>
    </row>
    <row r="15" spans="1:25">
      <c r="A15" t="s">
        <v>37</v>
      </c>
      <c r="C15" s="3">
        <f>C12</f>
        <v>0</v>
      </c>
      <c r="D15" s="3"/>
      <c r="E15" s="3">
        <f>E12+E13</f>
        <v>9.4333333333333325E-2</v>
      </c>
      <c r="F15" s="3">
        <f>F12+F13</f>
        <v>0.10674242424242425</v>
      </c>
      <c r="G15" s="3">
        <f>G12+G13</f>
        <v>3.9696969696969696E-2</v>
      </c>
      <c r="H15" s="3">
        <f>SUM(C15:G15)</f>
        <v>0.24077272727272728</v>
      </c>
      <c r="U15" s="3"/>
      <c r="V15" s="3"/>
      <c r="W15" s="3"/>
      <c r="X15" s="3"/>
      <c r="Y15" s="3"/>
    </row>
    <row r="16" spans="1:25">
      <c r="A16" s="4" t="s">
        <v>74</v>
      </c>
      <c r="D16" s="3"/>
      <c r="E16" s="3"/>
      <c r="F16" s="3"/>
      <c r="G16" s="3"/>
      <c r="H16" s="3"/>
      <c r="J16" s="4" t="s">
        <v>41</v>
      </c>
      <c r="L16" s="3"/>
      <c r="M16" s="3"/>
      <c r="N16" s="3"/>
      <c r="O16" s="3"/>
      <c r="P16" s="3"/>
      <c r="U16" s="3"/>
      <c r="V16" s="3"/>
      <c r="W16" s="3"/>
      <c r="X16" s="3"/>
      <c r="Y16" s="3"/>
    </row>
    <row r="17" spans="1:25">
      <c r="A17" t="s">
        <v>38</v>
      </c>
      <c r="C17" s="3">
        <f>C9+C10+C13</f>
        <v>2.5000000000000001E-2</v>
      </c>
      <c r="D17" s="3"/>
      <c r="E17" s="3">
        <f>E9+E10+E13</f>
        <v>0.10317460317460317</v>
      </c>
      <c r="F17" s="3">
        <f>F9+F10+F13</f>
        <v>0.10857575757575758</v>
      </c>
      <c r="G17" s="3">
        <f>G9+G10+G13</f>
        <v>6.0232683982683985E-2</v>
      </c>
      <c r="H17" s="3">
        <f t="shared" ref="H17" si="8">SUM(C17:G17)</f>
        <v>0.29698304473304471</v>
      </c>
      <c r="J17" t="s">
        <v>6</v>
      </c>
      <c r="L17" s="3" t="e">
        <f>C12/C15</f>
        <v>#DIV/0!</v>
      </c>
      <c r="M17" s="3" t="e">
        <f>D12/D15</f>
        <v>#DIV/0!</v>
      </c>
      <c r="N17" s="3">
        <f>E12/E15</f>
        <v>0.29328621908127211</v>
      </c>
      <c r="O17" s="3">
        <f>F12/F15</f>
        <v>0.14833215046132006</v>
      </c>
      <c r="P17" s="3">
        <f>G12/G15</f>
        <v>0.49618320610687022</v>
      </c>
      <c r="S17" s="4" t="s">
        <v>54</v>
      </c>
      <c r="U17" s="3"/>
      <c r="V17" s="3"/>
      <c r="W17" s="3"/>
      <c r="X17" s="3"/>
      <c r="Y17" s="3"/>
    </row>
    <row r="18" spans="1:25">
      <c r="A18" t="s">
        <v>39</v>
      </c>
      <c r="C18" s="3">
        <f>C14+C15</f>
        <v>2.5000000000000001E-2</v>
      </c>
      <c r="D18" s="3"/>
      <c r="E18" s="3">
        <f>E14+E15</f>
        <v>0.10317460317460317</v>
      </c>
      <c r="F18" s="3">
        <f>F14+F15</f>
        <v>0.10857575757575759</v>
      </c>
      <c r="G18" s="3">
        <f>G14+G15</f>
        <v>6.0232683982683985E-2</v>
      </c>
      <c r="J18" t="s">
        <v>42</v>
      </c>
      <c r="L18" s="3" t="e">
        <f>C13/C15</f>
        <v>#DIV/0!</v>
      </c>
      <c r="M18" s="3" t="e">
        <f>D13/D15</f>
        <v>#DIV/0!</v>
      </c>
      <c r="N18" s="3">
        <f>E13/E15</f>
        <v>0.70671378091872794</v>
      </c>
      <c r="O18" s="3">
        <f>F13/F15</f>
        <v>0.85166784953867991</v>
      </c>
      <c r="P18" s="3">
        <f>G13/G15</f>
        <v>0.50381679389312983</v>
      </c>
      <c r="S18" t="s">
        <v>43</v>
      </c>
      <c r="U18" s="3"/>
      <c r="V18" s="3" t="e">
        <f>V13*M22</f>
        <v>#DIV/0!</v>
      </c>
      <c r="W18" s="3"/>
      <c r="X18" s="3"/>
      <c r="Y18" s="3"/>
    </row>
    <row r="19" spans="1:25">
      <c r="D19" s="3"/>
      <c r="E19" s="3"/>
      <c r="F19" s="3"/>
      <c r="G19" s="3"/>
      <c r="L19" s="3"/>
      <c r="M19" s="3"/>
      <c r="N19" s="3"/>
      <c r="O19" s="3"/>
      <c r="P19" s="3"/>
      <c r="S19" t="s">
        <v>44</v>
      </c>
      <c r="U19" s="3"/>
      <c r="V19" s="3" t="e">
        <f>V13*M23</f>
        <v>#DIV/0!</v>
      </c>
      <c r="W19" s="3">
        <f>W13</f>
        <v>0.17790056198557327</v>
      </c>
      <c r="X19" s="3"/>
      <c r="Y19" s="3"/>
    </row>
    <row r="20" spans="1:25">
      <c r="A20" s="4" t="s">
        <v>49</v>
      </c>
      <c r="D20" s="3"/>
      <c r="E20" s="3"/>
      <c r="F20" s="3"/>
      <c r="G20" s="3"/>
      <c r="L20" s="3"/>
      <c r="M20" s="3"/>
      <c r="N20" s="3"/>
      <c r="O20" s="3"/>
      <c r="P20" s="3"/>
      <c r="S20" t="s">
        <v>45</v>
      </c>
      <c r="U20" s="3"/>
      <c r="V20" s="3"/>
      <c r="W20" s="3"/>
      <c r="X20" s="3">
        <f>X13</f>
        <v>9.9623059491135535E-2</v>
      </c>
      <c r="Y20" s="3">
        <f>Y13*P24</f>
        <v>2.3279250253006881E-2</v>
      </c>
    </row>
    <row r="21" spans="1:25">
      <c r="A21" t="s">
        <v>85</v>
      </c>
      <c r="D21" s="3"/>
      <c r="E21" s="3"/>
      <c r="F21" s="3"/>
      <c r="G21" s="3"/>
      <c r="J21" s="4" t="s">
        <v>47</v>
      </c>
      <c r="L21" s="3"/>
      <c r="M21" s="3"/>
      <c r="N21" s="3"/>
      <c r="O21" s="3"/>
      <c r="P21" s="3"/>
      <c r="S21" t="s">
        <v>46</v>
      </c>
      <c r="U21" s="3"/>
      <c r="V21" s="3"/>
      <c r="W21" s="3"/>
      <c r="X21" s="3"/>
      <c r="Y21" s="3">
        <f>Y14*P25</f>
        <v>0.13000565910525383</v>
      </c>
    </row>
    <row r="22" spans="1:25">
      <c r="A22" t="s">
        <v>15</v>
      </c>
      <c r="D22" s="3"/>
      <c r="E22" s="3"/>
      <c r="F22" s="3"/>
      <c r="G22" s="3"/>
      <c r="J22" t="s">
        <v>43</v>
      </c>
      <c r="L22" s="3"/>
      <c r="M22" s="3">
        <f>0.2</f>
        <v>0.2</v>
      </c>
      <c r="N22" s="3"/>
      <c r="O22" s="3"/>
      <c r="P22" s="3"/>
      <c r="U22" s="3"/>
      <c r="V22" s="3"/>
      <c r="W22" s="3"/>
      <c r="X22" s="3"/>
      <c r="Y22" s="3"/>
    </row>
    <row r="23" spans="1:25">
      <c r="A23" t="s">
        <v>14</v>
      </c>
      <c r="D23" s="3"/>
      <c r="E23" s="3">
        <f>1/30*0.83</f>
        <v>2.7666666666666666E-2</v>
      </c>
      <c r="F23" s="3"/>
      <c r="G23" s="3"/>
      <c r="J23" t="s">
        <v>44</v>
      </c>
      <c r="L23" s="3"/>
      <c r="M23" s="3">
        <f>0.8</f>
        <v>0.8</v>
      </c>
      <c r="N23" s="3">
        <v>1</v>
      </c>
      <c r="O23" s="3"/>
      <c r="P23" s="3"/>
      <c r="U23" s="3"/>
      <c r="V23" s="3"/>
      <c r="W23" s="3"/>
      <c r="X23" s="3"/>
      <c r="Y23" s="3"/>
    </row>
    <row r="24" spans="1:25">
      <c r="A24" t="s">
        <v>17</v>
      </c>
      <c r="D24" s="3"/>
      <c r="E24" s="3"/>
      <c r="F24" s="3">
        <f>1/60*0.95</f>
        <v>1.5833333333333331E-2</v>
      </c>
      <c r="G24" s="3">
        <f>1/33</f>
        <v>3.0303030303030304E-2</v>
      </c>
      <c r="J24" t="s">
        <v>45</v>
      </c>
      <c r="L24" s="3"/>
      <c r="M24" s="3"/>
      <c r="N24" s="3"/>
      <c r="O24" s="3">
        <v>1</v>
      </c>
      <c r="P24" s="3">
        <f>1/330/G12</f>
        <v>0.15384615384615385</v>
      </c>
      <c r="S24" s="4" t="s">
        <v>48</v>
      </c>
      <c r="U24" s="3"/>
      <c r="V24" s="3"/>
      <c r="W24" s="3"/>
      <c r="X24" s="3"/>
      <c r="Y24" s="3"/>
    </row>
    <row r="25" spans="1:25">
      <c r="A25" t="s">
        <v>16</v>
      </c>
      <c r="D25" s="3"/>
      <c r="E25" s="3"/>
      <c r="F25" s="3"/>
      <c r="G25" s="3">
        <f>1/60</f>
        <v>1.6666666666666666E-2</v>
      </c>
      <c r="J25" t="s">
        <v>46</v>
      </c>
      <c r="L25" s="3"/>
      <c r="M25" s="3"/>
      <c r="N25" s="3"/>
      <c r="O25" s="3"/>
      <c r="P25" s="3">
        <f>1/60/G12</f>
        <v>0.84615384615384626</v>
      </c>
      <c r="S25" t="s">
        <v>43</v>
      </c>
      <c r="U25" s="3"/>
      <c r="V25" s="3"/>
      <c r="W25" s="3"/>
      <c r="X25" s="3"/>
      <c r="Y25" s="3"/>
    </row>
    <row r="26" spans="1:25">
      <c r="L26" s="3"/>
      <c r="M26" s="3"/>
      <c r="N26" s="3"/>
      <c r="O26" s="3"/>
      <c r="P26" s="3"/>
      <c r="S26" t="s">
        <v>44</v>
      </c>
      <c r="U26" s="3"/>
      <c r="V26" s="3" t="e">
        <f>V14+V18</f>
        <v>#DIV/0!</v>
      </c>
      <c r="W26" s="3"/>
      <c r="X26" s="3"/>
      <c r="Y26" s="3"/>
    </row>
    <row r="27" spans="1:25">
      <c r="A27" s="4" t="s">
        <v>50</v>
      </c>
      <c r="L27" s="3"/>
      <c r="M27" s="3"/>
      <c r="N27" s="3"/>
      <c r="O27" s="3"/>
      <c r="P27" s="3"/>
      <c r="S27" t="s">
        <v>45</v>
      </c>
      <c r="U27" s="3"/>
      <c r="V27" s="3"/>
      <c r="W27" s="3"/>
      <c r="X27" s="3"/>
      <c r="Y27" s="3"/>
    </row>
    <row r="28" spans="1:25">
      <c r="A28" t="s">
        <v>15</v>
      </c>
      <c r="J28" s="4" t="s">
        <v>48</v>
      </c>
      <c r="L28" s="3"/>
      <c r="M28" s="3"/>
      <c r="N28" s="3"/>
      <c r="O28" s="3"/>
      <c r="P28" s="3"/>
      <c r="S28" t="s">
        <v>46</v>
      </c>
      <c r="U28" s="3"/>
      <c r="V28" s="3"/>
      <c r="W28" s="3"/>
      <c r="X28" s="3"/>
      <c r="Y28" s="3">
        <f>Y21+Y14</f>
        <v>0.28364871077509923</v>
      </c>
    </row>
    <row r="29" spans="1:25">
      <c r="A29" t="s">
        <v>14</v>
      </c>
      <c r="E29">
        <f>E23/N3</f>
        <v>0.26815384615384619</v>
      </c>
      <c r="J29" t="s">
        <v>43</v>
      </c>
      <c r="L29" s="3"/>
      <c r="M29" s="3" t="e">
        <f>M3*M9*M17*M22</f>
        <v>#DIV/0!</v>
      </c>
      <c r="N29" s="3"/>
      <c r="O29" s="3"/>
      <c r="P29" s="3"/>
      <c r="U29" s="3"/>
      <c r="V29" s="3"/>
      <c r="W29" s="3"/>
      <c r="X29" s="3"/>
      <c r="Y29" s="3"/>
    </row>
    <row r="30" spans="1:25">
      <c r="A30" t="s">
        <v>17</v>
      </c>
      <c r="F30">
        <f>F24/O3</f>
        <v>0.14582751883896175</v>
      </c>
      <c r="G30">
        <f>G24/P3</f>
        <v>0.50309945198095407</v>
      </c>
      <c r="J30" t="s">
        <v>44</v>
      </c>
      <c r="L30" s="3"/>
      <c r="M30" s="3" t="e">
        <f>M3*M9*M17*M23</f>
        <v>#DIV/0!</v>
      </c>
      <c r="N30" s="3">
        <f>N3*N9*N17*N23</f>
        <v>2.7666666666666666E-2</v>
      </c>
      <c r="O30" s="3"/>
      <c r="P30" s="3"/>
      <c r="U30" s="3"/>
      <c r="V30" s="3"/>
      <c r="W30" s="3"/>
      <c r="X30" s="3"/>
      <c r="Y30" s="3"/>
    </row>
    <row r="31" spans="1:25">
      <c r="A31" t="s">
        <v>16</v>
      </c>
      <c r="G31">
        <f>G25/P4</f>
        <v>1.7734886479452292E-2</v>
      </c>
      <c r="J31" t="s">
        <v>45</v>
      </c>
      <c r="L31" s="3"/>
      <c r="M31" s="3"/>
      <c r="N31" s="3"/>
      <c r="O31" s="3">
        <f>O3*O9*O17*O24</f>
        <v>1.5833333333333331E-2</v>
      </c>
      <c r="P31" s="3">
        <f>P3*P9*P17*P24</f>
        <v>3.0303030303030303E-3</v>
      </c>
      <c r="Q31" s="1"/>
      <c r="U31" s="3"/>
      <c r="V31" s="3"/>
      <c r="W31" s="3"/>
      <c r="X31" s="3"/>
      <c r="Y31" s="3"/>
    </row>
    <row r="32" spans="1:25">
      <c r="J32" t="s">
        <v>46</v>
      </c>
      <c r="L32" s="3"/>
      <c r="M32" s="3"/>
      <c r="N32" s="3"/>
      <c r="O32" s="3"/>
      <c r="P32" s="3">
        <f>P3*P9*P17*P25</f>
        <v>1.6666666666666666E-2</v>
      </c>
      <c r="Q32" s="1"/>
      <c r="U32" s="3"/>
      <c r="V32" s="3"/>
      <c r="W32" s="3"/>
      <c r="X32" s="3"/>
      <c r="Y32" s="3"/>
    </row>
    <row r="33" spans="1:25">
      <c r="A33" t="s">
        <v>69</v>
      </c>
      <c r="C33">
        <f t="shared" ref="C33:G34" si="9">C11/C14</f>
        <v>0.19999999999999998</v>
      </c>
      <c r="E33">
        <f t="shared" si="9"/>
        <v>0.64093357271095164</v>
      </c>
      <c r="F33">
        <f t="shared" si="9"/>
        <v>0.45454545454545453</v>
      </c>
      <c r="G33">
        <f t="shared" si="9"/>
        <v>0.69565217391304346</v>
      </c>
      <c r="U33" s="3"/>
      <c r="V33" s="3"/>
      <c r="W33" s="3"/>
      <c r="X33" s="3"/>
      <c r="Y33" s="3"/>
    </row>
    <row r="34" spans="1:25">
      <c r="A34" t="s">
        <v>68</v>
      </c>
      <c r="C34" t="e">
        <f t="shared" si="9"/>
        <v>#DIV/0!</v>
      </c>
      <c r="E34">
        <f t="shared" si="9"/>
        <v>0.29328621908127211</v>
      </c>
      <c r="F34">
        <f t="shared" si="9"/>
        <v>0.14833215046132006</v>
      </c>
      <c r="G34">
        <f t="shared" si="9"/>
        <v>0.49618320610687022</v>
      </c>
      <c r="K34" s="2"/>
      <c r="L34" s="2"/>
      <c r="M34" s="2"/>
      <c r="N34" s="2"/>
      <c r="O34" s="2"/>
      <c r="P34" s="2"/>
      <c r="Q34" s="2"/>
      <c r="U34" s="3"/>
      <c r="V34" s="3"/>
      <c r="W34" s="3"/>
      <c r="X34" s="3"/>
      <c r="Y34" s="3"/>
    </row>
    <row r="35" spans="1:25">
      <c r="K35" s="2"/>
      <c r="L35" s="2"/>
      <c r="M35" s="2"/>
      <c r="N35" s="2"/>
      <c r="O35" s="2"/>
      <c r="P35" s="2"/>
      <c r="Q35" s="2"/>
    </row>
    <row r="36" spans="1:25">
      <c r="A36" s="4" t="s">
        <v>75</v>
      </c>
      <c r="C36">
        <f>C17/$H$17</f>
        <v>8.4179889873754465E-2</v>
      </c>
      <c r="E36">
        <f t="shared" ref="E36:H36" si="10">E17/$H$17</f>
        <v>0.3474090693202565</v>
      </c>
      <c r="F36">
        <f t="shared" si="10"/>
        <v>0.36559581262746937</v>
      </c>
      <c r="G36">
        <f t="shared" si="10"/>
        <v>0.20281522817851969</v>
      </c>
      <c r="H36">
        <f t="shared" si="10"/>
        <v>1</v>
      </c>
      <c r="I36" s="2"/>
    </row>
    <row r="37" spans="1:25">
      <c r="A37" t="s">
        <v>72</v>
      </c>
      <c r="C37">
        <f>C14/C17</f>
        <v>1</v>
      </c>
      <c r="E37">
        <f t="shared" ref="E37:G37" si="11">E14/E17</f>
        <v>8.5692307692307693E-2</v>
      </c>
      <c r="F37">
        <f>F14/F17</f>
        <v>1.6885291655037681E-2</v>
      </c>
      <c r="G37">
        <f t="shared" si="11"/>
        <v>0.34093971790495015</v>
      </c>
      <c r="H37">
        <f>H14/$H$14</f>
        <v>1</v>
      </c>
      <c r="I37" s="2"/>
    </row>
    <row r="38" spans="1:25">
      <c r="A38" t="s">
        <v>73</v>
      </c>
      <c r="C38">
        <f>C15/C17</f>
        <v>0</v>
      </c>
      <c r="E38">
        <f t="shared" ref="E38:G38" si="12">E15/E17</f>
        <v>0.91430769230769227</v>
      </c>
      <c r="F38">
        <f>F15/F17</f>
        <v>0.9831147083449624</v>
      </c>
      <c r="G38">
        <f t="shared" si="12"/>
        <v>0.65906028209504985</v>
      </c>
      <c r="H38">
        <f t="shared" ref="H38" si="13">H15/$H$15</f>
        <v>1</v>
      </c>
      <c r="I38" s="2"/>
    </row>
    <row r="39" spans="1:25">
      <c r="C39" s="3"/>
      <c r="D39" s="3"/>
      <c r="E39" s="3"/>
      <c r="F39" s="3"/>
      <c r="G39" s="3"/>
      <c r="H39" s="3"/>
      <c r="I39" s="2"/>
    </row>
    <row r="40" spans="1:25">
      <c r="A40" s="4" t="s">
        <v>84</v>
      </c>
      <c r="I40" s="2"/>
    </row>
    <row r="41" spans="1:25">
      <c r="A41" t="s">
        <v>83</v>
      </c>
      <c r="C41">
        <f>C37</f>
        <v>1</v>
      </c>
      <c r="E41">
        <f>E37</f>
        <v>8.5692307692307693E-2</v>
      </c>
      <c r="F41">
        <f>F37</f>
        <v>1.6885291655037681E-2</v>
      </c>
      <c r="G41">
        <f>G37</f>
        <v>0.34093971790495015</v>
      </c>
      <c r="I41" s="2"/>
    </row>
    <row r="42" spans="1:25">
      <c r="A42" t="s">
        <v>15</v>
      </c>
      <c r="C42">
        <v>0</v>
      </c>
      <c r="E42">
        <v>0</v>
      </c>
      <c r="F42">
        <v>0</v>
      </c>
      <c r="G42">
        <v>0</v>
      </c>
      <c r="I42" s="2"/>
    </row>
    <row r="43" spans="1:25">
      <c r="A43" t="s">
        <v>14</v>
      </c>
      <c r="C43">
        <v>0</v>
      </c>
      <c r="E43" s="3">
        <f>E38</f>
        <v>0.91430769230769227</v>
      </c>
      <c r="F43">
        <v>0</v>
      </c>
      <c r="G43">
        <v>0</v>
      </c>
    </row>
    <row r="44" spans="1:25">
      <c r="A44" t="s">
        <v>17</v>
      </c>
      <c r="C44">
        <v>0</v>
      </c>
      <c r="E44">
        <v>0</v>
      </c>
      <c r="F44">
        <f>F38</f>
        <v>0.9831147083449624</v>
      </c>
      <c r="G44">
        <f>(1/G5)/G17</f>
        <v>5.030994519809541E-2</v>
      </c>
      <c r="Q44" s="1"/>
    </row>
    <row r="45" spans="1:25">
      <c r="A45" t="s">
        <v>16</v>
      </c>
      <c r="C45">
        <v>0</v>
      </c>
      <c r="E45">
        <v>0</v>
      </c>
      <c r="F45">
        <v>0</v>
      </c>
      <c r="G45">
        <f>(G13+1/G3)/G17</f>
        <v>0.60875033689695446</v>
      </c>
      <c r="Q45" s="1"/>
    </row>
    <row r="46" spans="1:25">
      <c r="A46" t="s">
        <v>11</v>
      </c>
      <c r="C46">
        <f>SUM(C41:C45)</f>
        <v>1</v>
      </c>
      <c r="E46">
        <f t="shared" ref="E46:F46" si="14">SUM(E41:E45)</f>
        <v>1</v>
      </c>
      <c r="F46" s="10">
        <f t="shared" si="14"/>
        <v>1</v>
      </c>
      <c r="G46">
        <f>SUM(G41:G45)</f>
        <v>1</v>
      </c>
    </row>
    <row r="48" spans="1:25">
      <c r="A48" s="4" t="s">
        <v>86</v>
      </c>
    </row>
    <row r="49" spans="1:15">
      <c r="A49" t="s">
        <v>15</v>
      </c>
      <c r="C49">
        <v>0</v>
      </c>
      <c r="E49">
        <v>0</v>
      </c>
      <c r="F49">
        <v>0</v>
      </c>
      <c r="G49">
        <v>0</v>
      </c>
    </row>
    <row r="50" spans="1:15">
      <c r="A50" t="s">
        <v>14</v>
      </c>
      <c r="C50">
        <v>0</v>
      </c>
      <c r="E50" s="3">
        <f>E43/E38</f>
        <v>1</v>
      </c>
      <c r="F50">
        <v>0</v>
      </c>
      <c r="G50">
        <v>0</v>
      </c>
    </row>
    <row r="51" spans="1:15">
      <c r="A51" t="s">
        <v>17</v>
      </c>
      <c r="C51">
        <v>0</v>
      </c>
      <c r="E51">
        <v>0</v>
      </c>
      <c r="F51">
        <f>F44/F38</f>
        <v>1</v>
      </c>
      <c r="G51">
        <f>G44/G38</f>
        <v>7.6335877862595422E-2</v>
      </c>
    </row>
    <row r="52" spans="1:15">
      <c r="A52" t="s">
        <v>16</v>
      </c>
      <c r="C52">
        <v>0</v>
      </c>
      <c r="E52">
        <v>0</v>
      </c>
      <c r="F52">
        <v>0</v>
      </c>
      <c r="G52">
        <f>G45/G38</f>
        <v>0.92366412213740456</v>
      </c>
    </row>
    <row r="53" spans="1:15">
      <c r="A53" t="s">
        <v>11</v>
      </c>
      <c r="C53">
        <f>SUM(C49:C52)</f>
        <v>0</v>
      </c>
      <c r="E53">
        <f t="shared" ref="E53:G53" si="15">SUM(E49:E52)</f>
        <v>1</v>
      </c>
      <c r="F53">
        <f t="shared" si="15"/>
        <v>1</v>
      </c>
      <c r="G53">
        <f t="shared" si="15"/>
        <v>1</v>
      </c>
    </row>
    <row r="55" spans="1:15">
      <c r="A55" s="4" t="s">
        <v>67</v>
      </c>
      <c r="C55">
        <v>0.2</v>
      </c>
      <c r="E55">
        <v>0.25</v>
      </c>
      <c r="F55">
        <v>0.4</v>
      </c>
      <c r="G55">
        <v>0.05</v>
      </c>
      <c r="H55">
        <f>SUM(C55:G55)</f>
        <v>0.90000000000000013</v>
      </c>
    </row>
    <row r="57" spans="1:15">
      <c r="A57" s="4" t="s">
        <v>76</v>
      </c>
      <c r="C57">
        <f>C17*C55</f>
        <v>5.000000000000001E-3</v>
      </c>
      <c r="E57">
        <f>E17*E55</f>
        <v>2.5793650793650792E-2</v>
      </c>
      <c r="F57">
        <f>F17*F55</f>
        <v>4.3430303030303034E-2</v>
      </c>
      <c r="G57">
        <f>G17*G55</f>
        <v>3.0116341991341996E-3</v>
      </c>
      <c r="H57">
        <f>SUM(C57:G57)</f>
        <v>7.7235588023088025E-2</v>
      </c>
    </row>
    <row r="58" spans="1:15">
      <c r="A58" t="s">
        <v>77</v>
      </c>
      <c r="C58">
        <f>C14*C55</f>
        <v>5.000000000000001E-3</v>
      </c>
      <c r="E58">
        <f>E14*E55</f>
        <v>2.2103174603174602E-3</v>
      </c>
      <c r="F58">
        <f>F14*F55</f>
        <v>7.3333333333333345E-4</v>
      </c>
      <c r="G58">
        <f>G14*G55</f>
        <v>1.0267857142857142E-3</v>
      </c>
      <c r="H58">
        <f t="shared" ref="H58:H59" si="16">SUM(C58:G58)</f>
        <v>8.9704365079365089E-3</v>
      </c>
      <c r="J58">
        <f>0.2*0.02+0.1*1/75+0.25*1/315+0.4*0.001+0.05*1/60</f>
        <v>7.3603174603174611E-3</v>
      </c>
    </row>
    <row r="59" spans="1:15">
      <c r="A59" s="9" t="s">
        <v>78</v>
      </c>
      <c r="C59">
        <f>C15*C55</f>
        <v>0</v>
      </c>
      <c r="E59">
        <f>E15*E55</f>
        <v>2.3583333333333331E-2</v>
      </c>
      <c r="F59">
        <f>F15*F55</f>
        <v>4.2696969696969705E-2</v>
      </c>
      <c r="G59">
        <f>G15*G55</f>
        <v>1.9848484848484847E-3</v>
      </c>
      <c r="H59">
        <f t="shared" si="16"/>
        <v>6.8265151515151515E-2</v>
      </c>
      <c r="J59">
        <f>H14/H17</f>
        <v>0.18927113334313206</v>
      </c>
    </row>
    <row r="62" spans="1:15">
      <c r="A62" s="4" t="s">
        <v>55</v>
      </c>
      <c r="B62" t="s">
        <v>2</v>
      </c>
      <c r="C62" t="s">
        <v>60</v>
      </c>
      <c r="D62" t="s">
        <v>66</v>
      </c>
      <c r="F62" t="s">
        <v>79</v>
      </c>
      <c r="H62" t="s">
        <v>70</v>
      </c>
      <c r="I62" t="s">
        <v>2</v>
      </c>
      <c r="J62" t="s">
        <v>87</v>
      </c>
    </row>
    <row r="63" spans="1:15">
      <c r="A63" t="s">
        <v>56</v>
      </c>
      <c r="B63" s="3">
        <f>1/C63</f>
        <v>149.92503748125938</v>
      </c>
      <c r="C63">
        <v>6.6699999999999997E-3</v>
      </c>
      <c r="D63">
        <f>C63/C68</f>
        <v>7.0912183712523918E-2</v>
      </c>
      <c r="F63">
        <f>F68*D63</f>
        <v>5.47694420703803E-3</v>
      </c>
      <c r="H63">
        <f>H58</f>
        <v>8.9704365079365089E-3</v>
      </c>
      <c r="I63">
        <f>1/H63</f>
        <v>111.47729534847713</v>
      </c>
      <c r="J63">
        <f>H63/H68</f>
        <v>0.11614382356039003</v>
      </c>
      <c r="K63" t="s">
        <v>80</v>
      </c>
      <c r="N63" t="s">
        <v>81</v>
      </c>
      <c r="O63" t="s">
        <v>82</v>
      </c>
    </row>
    <row r="64" spans="1:15">
      <c r="A64" t="s">
        <v>59</v>
      </c>
      <c r="B64" s="3">
        <f t="shared" ref="B64:B68" si="17">1/C64</f>
        <v>35.001750087504377</v>
      </c>
      <c r="C64">
        <v>2.8570000000000002E-2</v>
      </c>
      <c r="D64">
        <f>C64/C68</f>
        <v>0.30374229215394427</v>
      </c>
      <c r="F64">
        <f>F68*D64</f>
        <v>2.3459714541990483E-2</v>
      </c>
      <c r="K64">
        <f>H63/H68</f>
        <v>0.11614382356039003</v>
      </c>
      <c r="N64">
        <f>K64*N69</f>
        <v>6.4155658664477797E-2</v>
      </c>
      <c r="O64">
        <f>1/N64</f>
        <v>15.587089600775743</v>
      </c>
    </row>
    <row r="65" spans="1:15">
      <c r="A65" t="s">
        <v>61</v>
      </c>
      <c r="B65" s="3"/>
    </row>
    <row r="66" spans="1:15">
      <c r="A66" t="s">
        <v>62</v>
      </c>
      <c r="B66" s="3"/>
    </row>
    <row r="67" spans="1:15">
      <c r="A67" t="s">
        <v>57</v>
      </c>
      <c r="B67" s="3">
        <f t="shared" si="17"/>
        <v>17.001020061203672</v>
      </c>
      <c r="C67">
        <v>5.8819999999999997E-2</v>
      </c>
      <c r="D67">
        <f>C67/C68</f>
        <v>0.62534552413353173</v>
      </c>
      <c r="F67">
        <f>F68*D67</f>
        <v>4.8298929274059509E-2</v>
      </c>
      <c r="H67">
        <f>H59</f>
        <v>6.8265151515151515E-2</v>
      </c>
      <c r="I67">
        <f>1/H67</f>
        <v>14.648762623460215</v>
      </c>
      <c r="J67">
        <f>H67/H68</f>
        <v>0.8838561764396099</v>
      </c>
    </row>
    <row r="68" spans="1:15">
      <c r="A68" t="s">
        <v>58</v>
      </c>
      <c r="B68" s="3">
        <f t="shared" si="17"/>
        <v>10.631511800978098</v>
      </c>
      <c r="C68">
        <v>9.4060000000000005E-2</v>
      </c>
      <c r="D68">
        <f>D63+D64+D67</f>
        <v>0.99999999999999989</v>
      </c>
      <c r="F68">
        <f>H57</f>
        <v>7.7235588023088025E-2</v>
      </c>
      <c r="H68">
        <f>H63+H67</f>
        <v>7.7235588023088025E-2</v>
      </c>
      <c r="I68">
        <f>1/H68</f>
        <v>12.947399321943015</v>
      </c>
      <c r="K68">
        <f>H67/H68</f>
        <v>0.8838561764396099</v>
      </c>
      <c r="N68">
        <f>K68*N69</f>
        <v>0.48822548996474291</v>
      </c>
      <c r="O68">
        <f>1/N68</f>
        <v>2.0482339012496351</v>
      </c>
    </row>
    <row r="69" spans="1:15">
      <c r="B69" s="2"/>
      <c r="C69" s="2"/>
      <c r="D69" s="2"/>
      <c r="E69" s="2"/>
      <c r="F69" s="2"/>
      <c r="G69" s="2"/>
      <c r="H69" s="2"/>
      <c r="K69">
        <v>1</v>
      </c>
      <c r="N69">
        <f>1-(1-H68)^10</f>
        <v>0.55238114862922072</v>
      </c>
      <c r="O69">
        <f t="shared" ref="O69" si="18">1/N69</f>
        <v>1.8103441844124881</v>
      </c>
    </row>
    <row r="71" spans="1:15">
      <c r="A71" t="s">
        <v>1</v>
      </c>
      <c r="B71" t="s">
        <v>2</v>
      </c>
      <c r="C71" t="s">
        <v>7</v>
      </c>
      <c r="D71" t="s">
        <v>12</v>
      </c>
      <c r="E71" t="s">
        <v>9</v>
      </c>
      <c r="F71" t="s">
        <v>13</v>
      </c>
      <c r="G71" t="s">
        <v>10</v>
      </c>
    </row>
    <row r="72" spans="1:15">
      <c r="A72" t="s">
        <v>3</v>
      </c>
      <c r="B72" s="2">
        <f>1/E72</f>
        <v>149.92503748125938</v>
      </c>
      <c r="C72" s="2">
        <v>6.6699999999999997E-3</v>
      </c>
      <c r="D72" s="2">
        <f>1-(1-C72)^10</f>
        <v>6.4733196078894717E-2</v>
      </c>
      <c r="E72" s="2">
        <f>C72+C75</f>
        <v>6.6699999999999997E-3</v>
      </c>
      <c r="F72" s="2"/>
      <c r="G72" s="2">
        <v>7</v>
      </c>
      <c r="H72" s="2"/>
    </row>
    <row r="73" spans="1:15">
      <c r="A73" t="s">
        <v>4</v>
      </c>
      <c r="B73" s="2">
        <f>1/E73</f>
        <v>17.001020061203672</v>
      </c>
      <c r="C73" s="2">
        <v>5.8819999999999997E-2</v>
      </c>
      <c r="D73" s="2">
        <f t="shared" ref="D73:D74" si="19">1-(1-C73)^10</f>
        <v>0.45458522473061924</v>
      </c>
      <c r="E73" s="2">
        <f>C73+C76</f>
        <v>5.8819999999999997E-2</v>
      </c>
      <c r="F73" s="2"/>
      <c r="G73" s="2">
        <v>63</v>
      </c>
      <c r="H73" s="2"/>
    </row>
    <row r="74" spans="1:15">
      <c r="A74" t="s">
        <v>6</v>
      </c>
      <c r="B74" s="2"/>
      <c r="C74" s="2">
        <v>2.8570000000000002E-2</v>
      </c>
      <c r="D74" s="2">
        <f t="shared" si="19"/>
        <v>0.25163216425265222</v>
      </c>
      <c r="E74" s="2"/>
      <c r="F74" s="2"/>
      <c r="G74" s="2">
        <v>30</v>
      </c>
      <c r="H74" s="2"/>
    </row>
    <row r="75" spans="1:15">
      <c r="A75" t="s">
        <v>5</v>
      </c>
      <c r="B75" s="2"/>
      <c r="C75" s="2"/>
      <c r="D75" s="2"/>
      <c r="E75" s="2"/>
      <c r="F75" s="2"/>
      <c r="G75" s="2"/>
      <c r="H75" s="2"/>
    </row>
    <row r="76" spans="1:15">
      <c r="A76" t="s">
        <v>8</v>
      </c>
      <c r="B76" s="2"/>
      <c r="C76" s="2"/>
      <c r="D76" s="2"/>
      <c r="E76" s="2"/>
      <c r="F76" s="2"/>
      <c r="G76" s="2"/>
      <c r="H76" s="2"/>
    </row>
    <row r="77" spans="1:15">
      <c r="B77" s="2"/>
      <c r="C77" s="2">
        <f>C72+C73+C75+C76</f>
        <v>6.5489999999999993E-2</v>
      </c>
      <c r="D77" s="2">
        <f>D72+D73+D75+D76</f>
        <v>0.51931842080951396</v>
      </c>
      <c r="E77" s="2"/>
      <c r="F77" s="2"/>
      <c r="G77" s="2"/>
      <c r="H77" s="2"/>
    </row>
    <row r="78" spans="1:15">
      <c r="A78" t="s">
        <v>11</v>
      </c>
      <c r="B78" s="2">
        <f>1/E78</f>
        <v>15.269506794930525</v>
      </c>
      <c r="C78" s="2"/>
      <c r="D78" s="2"/>
      <c r="E78" s="2">
        <f>E72+E73</f>
        <v>6.5489999999999993E-2</v>
      </c>
      <c r="F78" s="2">
        <f>F72+F73</f>
        <v>0</v>
      </c>
      <c r="G78" s="2"/>
      <c r="H7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topLeftCell="A45" workbookViewId="0">
      <selection activeCell="J76" sqref="J76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8">
      <c r="A1" s="5" t="s">
        <v>0</v>
      </c>
      <c r="B1" s="6"/>
      <c r="C1" s="6" t="s">
        <v>18</v>
      </c>
      <c r="D1" s="6" t="s">
        <v>15</v>
      </c>
      <c r="E1" s="6" t="s">
        <v>14</v>
      </c>
      <c r="F1" s="6" t="s">
        <v>17</v>
      </c>
      <c r="G1" s="7" t="s">
        <v>16</v>
      </c>
      <c r="H1" s="8" t="s">
        <v>71</v>
      </c>
    </row>
    <row r="2" spans="1:8">
      <c r="A2" t="s">
        <v>19</v>
      </c>
      <c r="C2" s="1">
        <v>800</v>
      </c>
      <c r="D2" s="1"/>
      <c r="E2" s="1">
        <v>200</v>
      </c>
      <c r="F2" s="1">
        <v>100</v>
      </c>
      <c r="G2" s="1">
        <v>50</v>
      </c>
    </row>
    <row r="3" spans="1:8">
      <c r="A3" t="s">
        <v>20</v>
      </c>
      <c r="C3" s="1"/>
      <c r="D3" s="1"/>
      <c r="E3" s="1"/>
      <c r="F3" s="1"/>
      <c r="G3" s="1">
        <v>50</v>
      </c>
    </row>
    <row r="4" spans="1:8">
      <c r="A4" t="s">
        <v>6</v>
      </c>
      <c r="C4" s="1" t="s">
        <v>29</v>
      </c>
      <c r="D4" s="1"/>
      <c r="E4" s="1"/>
      <c r="F4" s="1"/>
      <c r="G4" s="1" t="s">
        <v>88</v>
      </c>
    </row>
    <row r="5" spans="1:8">
      <c r="A5" t="s">
        <v>6</v>
      </c>
      <c r="C5" s="1"/>
      <c r="D5" s="1"/>
      <c r="E5" s="1"/>
      <c r="F5" s="1"/>
      <c r="G5" s="1"/>
    </row>
    <row r="6" spans="1:8">
      <c r="A6" t="s">
        <v>4</v>
      </c>
      <c r="C6" s="1">
        <v>10</v>
      </c>
      <c r="D6" s="1"/>
      <c r="E6" s="1">
        <v>10</v>
      </c>
      <c r="F6" s="1">
        <v>8</v>
      </c>
      <c r="G6" s="1"/>
    </row>
    <row r="7" spans="1:8">
      <c r="C7" s="1"/>
      <c r="D7" s="1"/>
      <c r="E7" s="1"/>
      <c r="F7" s="1"/>
      <c r="G7" s="1"/>
    </row>
    <row r="8" spans="1:8">
      <c r="A8" s="4" t="s">
        <v>7</v>
      </c>
      <c r="C8" s="1"/>
      <c r="D8" s="1"/>
      <c r="E8" s="1"/>
      <c r="F8" s="1"/>
      <c r="G8" s="1"/>
    </row>
    <row r="9" spans="1:8">
      <c r="A9" t="s">
        <v>3</v>
      </c>
      <c r="C9" s="3">
        <f>1/C2</f>
        <v>1.25E-3</v>
      </c>
      <c r="D9" s="3"/>
      <c r="E9" s="3">
        <f>1/E2</f>
        <v>5.0000000000000001E-3</v>
      </c>
      <c r="F9" s="3">
        <f>1/F2</f>
        <v>0.01</v>
      </c>
      <c r="G9" s="3">
        <f>1/G2</f>
        <v>0.02</v>
      </c>
    </row>
    <row r="10" spans="1:8">
      <c r="A10" t="s">
        <v>6</v>
      </c>
      <c r="C10" s="3"/>
      <c r="D10" s="3"/>
      <c r="E10" s="3"/>
      <c r="F10" s="3"/>
      <c r="G10" s="3">
        <f>1/G3</f>
        <v>0.02</v>
      </c>
    </row>
    <row r="11" spans="1:8">
      <c r="A11" t="s">
        <v>28</v>
      </c>
      <c r="D11" s="3"/>
      <c r="E11" s="3"/>
      <c r="F11" s="3"/>
      <c r="G11" s="3"/>
    </row>
    <row r="12" spans="1:8">
      <c r="A12" t="s">
        <v>35</v>
      </c>
      <c r="D12" s="3"/>
      <c r="E12" s="3"/>
      <c r="F12" s="3"/>
      <c r="G12" s="3">
        <f>G10</f>
        <v>0.02</v>
      </c>
    </row>
    <row r="13" spans="1:8">
      <c r="A13" t="s">
        <v>4</v>
      </c>
      <c r="C13" s="3">
        <f>1/C6</f>
        <v>0.1</v>
      </c>
      <c r="D13" s="3"/>
      <c r="E13" s="3">
        <f>1/E6</f>
        <v>0.1</v>
      </c>
      <c r="F13" s="3">
        <f>1/F6</f>
        <v>0.125</v>
      </c>
      <c r="G13" s="3"/>
    </row>
    <row r="14" spans="1:8">
      <c r="A14" t="s">
        <v>36</v>
      </c>
      <c r="C14" s="3">
        <f>C9+C11+C13</f>
        <v>0.10125000000000001</v>
      </c>
      <c r="D14" s="3"/>
      <c r="E14" s="3">
        <f>E9+E11</f>
        <v>5.0000000000000001E-3</v>
      </c>
      <c r="F14" s="3">
        <f>F9+F11</f>
        <v>0.01</v>
      </c>
      <c r="G14" s="3">
        <f>G9+G11</f>
        <v>0.02</v>
      </c>
      <c r="H14" s="3">
        <f>SUM(C14:G14)</f>
        <v>0.13625000000000001</v>
      </c>
    </row>
    <row r="15" spans="1:8">
      <c r="A15" t="s">
        <v>37</v>
      </c>
      <c r="C15" s="3">
        <f>C12</f>
        <v>0</v>
      </c>
      <c r="D15" s="3"/>
      <c r="E15" s="3">
        <f>E12+E13</f>
        <v>0.1</v>
      </c>
      <c r="F15" s="3">
        <f>F12+F13</f>
        <v>0.125</v>
      </c>
      <c r="G15" s="3">
        <f>G12+G13</f>
        <v>0.02</v>
      </c>
      <c r="H15" s="3">
        <f>SUM(C15:G15)</f>
        <v>0.245</v>
      </c>
    </row>
    <row r="16" spans="1:8">
      <c r="A16" s="4" t="s">
        <v>74</v>
      </c>
      <c r="D16" s="3"/>
      <c r="E16" s="3"/>
      <c r="F16" s="3"/>
      <c r="G16" s="3"/>
      <c r="H16" s="3"/>
    </row>
    <row r="17" spans="1:8">
      <c r="A17" t="s">
        <v>38</v>
      </c>
      <c r="C17" s="3">
        <f>C9+C10+C13</f>
        <v>0.10125000000000001</v>
      </c>
      <c r="D17" s="3"/>
      <c r="E17" s="3">
        <f>E9+E10+E13</f>
        <v>0.10500000000000001</v>
      </c>
      <c r="F17" s="3">
        <f>F9+F10+F13</f>
        <v>0.13500000000000001</v>
      </c>
      <c r="G17" s="3">
        <f>G9+G10+G13</f>
        <v>0.04</v>
      </c>
      <c r="H17" s="3">
        <f>SUM(C17:G17)</f>
        <v>0.38125000000000003</v>
      </c>
    </row>
    <row r="18" spans="1:8">
      <c r="A18" t="s">
        <v>39</v>
      </c>
      <c r="C18" s="3">
        <f>C14+C15</f>
        <v>0.10125000000000001</v>
      </c>
      <c r="D18" s="3"/>
      <c r="E18" s="3">
        <f>E14+E15</f>
        <v>0.10500000000000001</v>
      </c>
      <c r="F18" s="3">
        <f>F14+F15</f>
        <v>0.13500000000000001</v>
      </c>
      <c r="G18" s="3">
        <f>G14+G15</f>
        <v>0.04</v>
      </c>
    </row>
    <row r="19" spans="1:8">
      <c r="D19" s="3"/>
      <c r="E19" s="3"/>
      <c r="F19" s="3"/>
      <c r="G19" s="3"/>
    </row>
    <row r="20" spans="1:8">
      <c r="A20" s="4" t="s">
        <v>49</v>
      </c>
      <c r="D20" s="3"/>
      <c r="E20" s="3"/>
      <c r="F20" s="3"/>
      <c r="G20" s="3"/>
    </row>
    <row r="21" spans="1:8">
      <c r="A21" t="s">
        <v>85</v>
      </c>
      <c r="D21" s="3"/>
      <c r="E21" s="3"/>
      <c r="F21" s="3"/>
      <c r="G21" s="3"/>
    </row>
    <row r="22" spans="1:8">
      <c r="A22" t="s">
        <v>15</v>
      </c>
      <c r="D22" s="3"/>
      <c r="E22" s="3"/>
      <c r="F22" s="3"/>
      <c r="G22" s="3"/>
    </row>
    <row r="23" spans="1:8">
      <c r="A23" t="s">
        <v>14</v>
      </c>
      <c r="D23" s="3"/>
      <c r="E23" s="3">
        <f>1/30*0.83</f>
        <v>2.7666666666666666E-2</v>
      </c>
      <c r="F23" s="3"/>
      <c r="G23" s="3"/>
    </row>
    <row r="24" spans="1:8">
      <c r="A24" t="s">
        <v>17</v>
      </c>
      <c r="D24" s="3"/>
      <c r="E24" s="3"/>
      <c r="F24" s="3">
        <f>1/60*0.95</f>
        <v>1.5833333333333331E-2</v>
      </c>
      <c r="G24" s="3">
        <f>1/33</f>
        <v>3.0303030303030304E-2</v>
      </c>
    </row>
    <row r="25" spans="1:8">
      <c r="A25" t="s">
        <v>16</v>
      </c>
      <c r="D25" s="3"/>
      <c r="E25" s="3"/>
      <c r="F25" s="3"/>
      <c r="G25" s="3">
        <f>1/60</f>
        <v>1.6666666666666666E-2</v>
      </c>
    </row>
    <row r="27" spans="1:8">
      <c r="A27" s="4" t="s">
        <v>50</v>
      </c>
    </row>
    <row r="28" spans="1:8">
      <c r="A28" t="s">
        <v>15</v>
      </c>
    </row>
    <row r="29" spans="1:8">
      <c r="A29" t="s">
        <v>14</v>
      </c>
      <c r="E29" t="e">
        <f>E23/#REF!</f>
        <v>#REF!</v>
      </c>
    </row>
    <row r="30" spans="1:8">
      <c r="A30" t="s">
        <v>17</v>
      </c>
      <c r="F30" t="e">
        <f>F24/#REF!</f>
        <v>#REF!</v>
      </c>
      <c r="G30" t="e">
        <f>G24/#REF!</f>
        <v>#REF!</v>
      </c>
    </row>
    <row r="31" spans="1:8">
      <c r="A31" t="s">
        <v>16</v>
      </c>
      <c r="G31" t="e">
        <f>G25/#REF!</f>
        <v>#REF!</v>
      </c>
    </row>
    <row r="33" spans="1:25">
      <c r="A33" t="s">
        <v>69</v>
      </c>
      <c r="C33">
        <f t="shared" ref="C33:G34" si="0">C11/C14</f>
        <v>0</v>
      </c>
      <c r="E33">
        <f t="shared" si="0"/>
        <v>0</v>
      </c>
      <c r="F33">
        <f t="shared" si="0"/>
        <v>0</v>
      </c>
      <c r="G33">
        <f t="shared" si="0"/>
        <v>0</v>
      </c>
    </row>
    <row r="34" spans="1:25">
      <c r="A34" t="s">
        <v>68</v>
      </c>
      <c r="C34" t="e">
        <f t="shared" si="0"/>
        <v>#DIV/0!</v>
      </c>
      <c r="E34">
        <f t="shared" si="0"/>
        <v>0</v>
      </c>
      <c r="F34">
        <f t="shared" si="0"/>
        <v>0</v>
      </c>
      <c r="G34">
        <f t="shared" si="0"/>
        <v>1</v>
      </c>
      <c r="K34" s="2"/>
      <c r="L34" s="2"/>
      <c r="M34" s="2"/>
      <c r="N34" s="2"/>
      <c r="O34" s="2"/>
      <c r="P34" s="2"/>
      <c r="Q34" s="2"/>
      <c r="U34" s="3"/>
      <c r="V34" s="3"/>
      <c r="W34" s="3"/>
      <c r="X34" s="3"/>
      <c r="Y34" s="3"/>
    </row>
    <row r="35" spans="1:25">
      <c r="K35" s="2"/>
      <c r="L35" s="2"/>
      <c r="M35" s="2"/>
      <c r="N35" s="2"/>
      <c r="O35" s="2"/>
      <c r="P35" s="2"/>
      <c r="Q35" s="2"/>
    </row>
    <row r="36" spans="1:25">
      <c r="A36" s="4" t="s">
        <v>75</v>
      </c>
      <c r="C36">
        <f>C17/$H$17</f>
        <v>0.26557377049180325</v>
      </c>
      <c r="E36">
        <f t="shared" ref="E36:H36" si="1">E17/$H$17</f>
        <v>0.27540983606557379</v>
      </c>
      <c r="F36">
        <f t="shared" si="1"/>
        <v>0.35409836065573769</v>
      </c>
      <c r="G36">
        <f t="shared" si="1"/>
        <v>0.10491803278688525</v>
      </c>
      <c r="H36">
        <f t="shared" si="1"/>
        <v>1</v>
      </c>
      <c r="I36" s="2"/>
    </row>
    <row r="37" spans="1:25">
      <c r="A37" t="s">
        <v>72</v>
      </c>
      <c r="C37">
        <f>C14/C17</f>
        <v>1</v>
      </c>
      <c r="E37">
        <f>E14/E17</f>
        <v>4.7619047619047616E-2</v>
      </c>
      <c r="F37">
        <f>F14/F17</f>
        <v>7.407407407407407E-2</v>
      </c>
      <c r="G37">
        <f t="shared" ref="G37" si="2">G14/G17</f>
        <v>0.5</v>
      </c>
      <c r="H37">
        <f>H14/$H$14</f>
        <v>1</v>
      </c>
      <c r="I37" s="2"/>
    </row>
    <row r="38" spans="1:25">
      <c r="A38" t="s">
        <v>73</v>
      </c>
      <c r="C38">
        <f>C15/C17</f>
        <v>0</v>
      </c>
      <c r="E38">
        <f t="shared" ref="E38:G38" si="3">E15/E17</f>
        <v>0.95238095238095233</v>
      </c>
      <c r="F38">
        <f>F15/F17</f>
        <v>0.92592592592592582</v>
      </c>
      <c r="G38">
        <f t="shared" si="3"/>
        <v>0.5</v>
      </c>
      <c r="H38">
        <f t="shared" ref="H38" si="4">H15/$H$15</f>
        <v>1</v>
      </c>
      <c r="I38" s="2"/>
    </row>
    <row r="39" spans="1:25">
      <c r="C39" s="3"/>
      <c r="D39" s="3"/>
      <c r="E39" s="3"/>
      <c r="F39" s="3"/>
      <c r="G39" s="3"/>
      <c r="H39" s="3"/>
      <c r="I39" s="2"/>
    </row>
    <row r="40" spans="1:25">
      <c r="A40" s="4" t="s">
        <v>84</v>
      </c>
      <c r="I40" s="2"/>
    </row>
    <row r="41" spans="1:25">
      <c r="A41" t="s">
        <v>83</v>
      </c>
      <c r="C41">
        <f>C37</f>
        <v>1</v>
      </c>
      <c r="E41">
        <f>E37</f>
        <v>4.7619047619047616E-2</v>
      </c>
      <c r="F41">
        <f>F37</f>
        <v>7.407407407407407E-2</v>
      </c>
      <c r="G41">
        <f>G37</f>
        <v>0.5</v>
      </c>
      <c r="I41" s="2"/>
    </row>
    <row r="42" spans="1:25">
      <c r="A42" t="s">
        <v>15</v>
      </c>
      <c r="C42">
        <v>0</v>
      </c>
      <c r="E42">
        <v>0</v>
      </c>
      <c r="F42">
        <v>0</v>
      </c>
      <c r="G42">
        <v>0</v>
      </c>
      <c r="I42" s="2"/>
    </row>
    <row r="43" spans="1:25">
      <c r="A43" t="s">
        <v>14</v>
      </c>
      <c r="C43">
        <v>0</v>
      </c>
      <c r="E43" s="3">
        <f>E38</f>
        <v>0.95238095238095233</v>
      </c>
      <c r="F43">
        <v>0</v>
      </c>
      <c r="G43">
        <v>0</v>
      </c>
    </row>
    <row r="44" spans="1:25">
      <c r="A44" t="s">
        <v>17</v>
      </c>
      <c r="C44">
        <v>0</v>
      </c>
      <c r="E44">
        <v>0</v>
      </c>
      <c r="F44">
        <f>F38</f>
        <v>0.92592592592592582</v>
      </c>
      <c r="G44" t="e">
        <f>(1/G5)/G17</f>
        <v>#DIV/0!</v>
      </c>
      <c r="Q44" s="1"/>
    </row>
    <row r="45" spans="1:25">
      <c r="A45" t="s">
        <v>16</v>
      </c>
      <c r="C45">
        <v>0</v>
      </c>
      <c r="E45">
        <v>0</v>
      </c>
      <c r="F45">
        <v>0</v>
      </c>
      <c r="G45">
        <f>(G13+1/G3)/G17</f>
        <v>0.5</v>
      </c>
      <c r="Q45" s="1"/>
    </row>
    <row r="46" spans="1:25">
      <c r="A46" t="s">
        <v>11</v>
      </c>
      <c r="C46">
        <f>SUM(C41:C45)</f>
        <v>1</v>
      </c>
      <c r="E46">
        <f t="shared" ref="E46:F46" si="5">SUM(E41:E45)</f>
        <v>1</v>
      </c>
      <c r="F46" s="10">
        <f t="shared" si="5"/>
        <v>0.99999999999999989</v>
      </c>
      <c r="G46" t="e">
        <f>SUM(G41:G45)</f>
        <v>#DIV/0!</v>
      </c>
    </row>
    <row r="48" spans="1:25">
      <c r="A48" s="4" t="s">
        <v>86</v>
      </c>
    </row>
    <row r="49" spans="1:10">
      <c r="A49" t="s">
        <v>15</v>
      </c>
      <c r="C49">
        <v>0</v>
      </c>
      <c r="E49">
        <v>0</v>
      </c>
      <c r="F49">
        <v>0</v>
      </c>
      <c r="G49">
        <v>0</v>
      </c>
    </row>
    <row r="50" spans="1:10">
      <c r="A50" t="s">
        <v>14</v>
      </c>
      <c r="C50">
        <v>0</v>
      </c>
      <c r="E50" s="3">
        <f>E43/E38</f>
        <v>1</v>
      </c>
      <c r="F50">
        <v>0</v>
      </c>
      <c r="G50">
        <v>0</v>
      </c>
    </row>
    <row r="51" spans="1:10">
      <c r="A51" t="s">
        <v>17</v>
      </c>
      <c r="C51">
        <v>0</v>
      </c>
      <c r="E51">
        <v>0</v>
      </c>
      <c r="F51">
        <f>F44/F38</f>
        <v>1</v>
      </c>
      <c r="G51" t="e">
        <f>G44/G38</f>
        <v>#DIV/0!</v>
      </c>
    </row>
    <row r="52" spans="1:10">
      <c r="A52" t="s">
        <v>16</v>
      </c>
      <c r="C52">
        <v>0</v>
      </c>
      <c r="E52">
        <v>0</v>
      </c>
      <c r="F52">
        <v>0</v>
      </c>
      <c r="G52">
        <f>G45/G38</f>
        <v>1</v>
      </c>
    </row>
    <row r="53" spans="1:10">
      <c r="A53" t="s">
        <v>11</v>
      </c>
      <c r="C53">
        <f>SUM(C49:C52)</f>
        <v>0</v>
      </c>
      <c r="E53">
        <f t="shared" ref="E53:G53" si="6">SUM(E49:E52)</f>
        <v>1</v>
      </c>
      <c r="F53">
        <f t="shared" si="6"/>
        <v>1</v>
      </c>
      <c r="G53" t="e">
        <f t="shared" si="6"/>
        <v>#DIV/0!</v>
      </c>
    </row>
    <row r="55" spans="1:10">
      <c r="A55" s="4" t="s">
        <v>67</v>
      </c>
      <c r="C55">
        <v>0.15</v>
      </c>
      <c r="E55">
        <v>0.3</v>
      </c>
      <c r="F55">
        <v>0.45</v>
      </c>
      <c r="G55">
        <v>0.1</v>
      </c>
      <c r="H55">
        <f>SUM(C55:G55)</f>
        <v>0.99999999999999989</v>
      </c>
    </row>
    <row r="57" spans="1:10">
      <c r="A57" s="4" t="s">
        <v>76</v>
      </c>
      <c r="C57">
        <f>C17*C55</f>
        <v>1.51875E-2</v>
      </c>
      <c r="E57">
        <f>E17*E55</f>
        <v>3.15E-2</v>
      </c>
      <c r="F57">
        <f>F17*F55</f>
        <v>6.0750000000000005E-2</v>
      </c>
      <c r="G57">
        <f>G17*G55</f>
        <v>4.0000000000000001E-3</v>
      </c>
      <c r="H57">
        <f>SUM(C57:G57)</f>
        <v>0.11143750000000001</v>
      </c>
    </row>
    <row r="58" spans="1:10">
      <c r="A58" t="s">
        <v>77</v>
      </c>
      <c r="C58">
        <f>C14*C55</f>
        <v>1.51875E-2</v>
      </c>
      <c r="E58">
        <f>E14*E55</f>
        <v>1.5E-3</v>
      </c>
      <c r="F58">
        <f>F14*F55</f>
        <v>4.5000000000000005E-3</v>
      </c>
      <c r="G58">
        <f>G14*G55</f>
        <v>2E-3</v>
      </c>
      <c r="H58">
        <f>SUM(C58:G58)</f>
        <v>2.31875E-2</v>
      </c>
    </row>
    <row r="59" spans="1:10">
      <c r="A59" s="9" t="s">
        <v>78</v>
      </c>
      <c r="C59">
        <f>C15*C55</f>
        <v>0</v>
      </c>
      <c r="E59">
        <f>E15*E55</f>
        <v>0.03</v>
      </c>
      <c r="F59">
        <f>F15*F55</f>
        <v>5.6250000000000001E-2</v>
      </c>
      <c r="G59">
        <f>G15*G55</f>
        <v>2E-3</v>
      </c>
      <c r="H59">
        <f t="shared" ref="H59" si="7">SUM(C59:G59)</f>
        <v>8.8249999999999995E-2</v>
      </c>
    </row>
    <row r="62" spans="1:10">
      <c r="A62" s="4" t="s">
        <v>55</v>
      </c>
      <c r="B62" t="s">
        <v>2</v>
      </c>
      <c r="C62" t="s">
        <v>60</v>
      </c>
      <c r="D62" t="s">
        <v>66</v>
      </c>
      <c r="F62" t="s">
        <v>79</v>
      </c>
      <c r="H62" t="s">
        <v>70</v>
      </c>
      <c r="I62" t="s">
        <v>2</v>
      </c>
      <c r="J62" t="s">
        <v>87</v>
      </c>
    </row>
    <row r="63" spans="1:10">
      <c r="A63" t="s">
        <v>56</v>
      </c>
      <c r="B63" s="3">
        <f>1/C63</f>
        <v>149.92503748125938</v>
      </c>
      <c r="C63">
        <v>6.6699999999999997E-3</v>
      </c>
      <c r="D63">
        <f>C63/C68</f>
        <v>7.0912183712523918E-2</v>
      </c>
      <c r="F63">
        <f>F68*D63</f>
        <v>7.9022764724643851E-3</v>
      </c>
      <c r="H63">
        <f>H58</f>
        <v>2.31875E-2</v>
      </c>
      <c r="I63">
        <f>1/H63</f>
        <v>43.126684636118597</v>
      </c>
      <c r="J63">
        <f>H63/H68</f>
        <v>0.20807627593942793</v>
      </c>
    </row>
    <row r="64" spans="1:10">
      <c r="A64" t="s">
        <v>59</v>
      </c>
      <c r="B64" s="3">
        <f t="shared" ref="B64:B68" si="8">1/C64</f>
        <v>35.001750087504377</v>
      </c>
      <c r="C64">
        <v>2.8570000000000002E-2</v>
      </c>
      <c r="D64">
        <f>C64/C68</f>
        <v>0.30374229215394427</v>
      </c>
      <c r="F64">
        <f>F68*D64</f>
        <v>3.3848281681905165E-2</v>
      </c>
    </row>
    <row r="65" spans="1:10">
      <c r="A65" t="s">
        <v>61</v>
      </c>
      <c r="B65" s="3"/>
    </row>
    <row r="66" spans="1:10">
      <c r="A66" t="s">
        <v>62</v>
      </c>
      <c r="B66" s="3"/>
    </row>
    <row r="67" spans="1:10">
      <c r="A67" t="s">
        <v>57</v>
      </c>
      <c r="B67" s="3">
        <f t="shared" si="8"/>
        <v>17.001020061203672</v>
      </c>
      <c r="C67">
        <v>5.8819999999999997E-2</v>
      </c>
      <c r="D67">
        <f>C67/C68</f>
        <v>0.62534552413353173</v>
      </c>
      <c r="F67">
        <f>F68*D67</f>
        <v>6.9686941845630443E-2</v>
      </c>
      <c r="H67">
        <f>H59</f>
        <v>8.8249999999999995E-2</v>
      </c>
      <c r="I67">
        <f>1/H67</f>
        <v>11.3314447592068</v>
      </c>
      <c r="J67">
        <f>H67/H68</f>
        <v>0.7919237240605721</v>
      </c>
    </row>
    <row r="68" spans="1:10">
      <c r="A68" t="s">
        <v>58</v>
      </c>
      <c r="B68" s="3">
        <f t="shared" si="8"/>
        <v>10.631511800978098</v>
      </c>
      <c r="C68">
        <v>9.4060000000000005E-2</v>
      </c>
      <c r="D68">
        <f>D63+D64+D67</f>
        <v>0.99999999999999989</v>
      </c>
      <c r="F68">
        <f>H57</f>
        <v>0.11143750000000001</v>
      </c>
      <c r="H68">
        <f>H63+H67</f>
        <v>0.11143749999999999</v>
      </c>
      <c r="I68">
        <f>1/H68</f>
        <v>8.9736399326977008</v>
      </c>
    </row>
    <row r="69" spans="1:10">
      <c r="B69" s="2"/>
      <c r="C69" s="2"/>
      <c r="D69" s="2"/>
      <c r="E69" s="2"/>
      <c r="F69" s="2"/>
      <c r="G69" s="2"/>
      <c r="H6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12-5</vt:lpstr>
      <vt:lpstr>OAK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cp:lastPrinted>2012-11-15T17:38:40Z</cp:lastPrinted>
  <dcterms:created xsi:type="dcterms:W3CDTF">2012-11-15T17:23:32Z</dcterms:created>
  <dcterms:modified xsi:type="dcterms:W3CDTF">2013-08-01T03:09:09Z</dcterms:modified>
</cp:coreProperties>
</file>