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9920" yWindow="0" windowWidth="18280" windowHeight="19400" tabRatio="500" firstSheet="1" activeTab="3"/>
  </bookViews>
  <sheets>
    <sheet name="Old Xeric fixed 0830" sheetId="10" r:id="rId1"/>
    <sheet name="Old Mesic fixed 0830" sheetId="9" r:id="rId2"/>
    <sheet name="Ultramafic" sheetId="5" r:id="rId3"/>
    <sheet name="ASP 4" sheetId="8" r:id="rId4"/>
    <sheet name="PNV" sheetId="3" r:id="rId5"/>
    <sheet name="Wies" sheetId="2" r:id="rId6"/>
    <sheet name="Xeric 321 (RFWFJP)" sheetId="4" r:id="rId7"/>
    <sheet name="Mesic 322 (RFWWLP)" sheetId="1" r:id="rId8"/>
    <sheet name="ASP" sheetId="6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5" l="1"/>
  <c r="I27" i="5"/>
  <c r="I30" i="5"/>
  <c r="I29" i="5"/>
  <c r="G30" i="5"/>
  <c r="G29" i="5"/>
  <c r="D28" i="5"/>
  <c r="D27" i="5"/>
  <c r="J22" i="10"/>
  <c r="J21" i="10"/>
  <c r="D36" i="10"/>
  <c r="D35" i="10"/>
  <c r="D34" i="10"/>
  <c r="J22" i="9"/>
  <c r="J21" i="9"/>
  <c r="D35" i="9"/>
  <c r="D36" i="9"/>
  <c r="G37" i="9"/>
  <c r="G38" i="9"/>
  <c r="G38" i="10"/>
  <c r="G37" i="10"/>
  <c r="G31" i="10"/>
  <c r="G34" i="10"/>
  <c r="F31" i="10"/>
  <c r="F37" i="10"/>
  <c r="G15" i="10"/>
  <c r="G13" i="10"/>
  <c r="G10" i="10"/>
  <c r="G9" i="9"/>
  <c r="G14" i="9"/>
  <c r="G45" i="9"/>
  <c r="H45" i="9"/>
  <c r="H50" i="9"/>
  <c r="D45" i="9"/>
  <c r="C45" i="9"/>
  <c r="C44" i="9"/>
  <c r="C9" i="10"/>
  <c r="C11" i="10"/>
  <c r="C14" i="10"/>
  <c r="C45" i="10"/>
  <c r="D9" i="10"/>
  <c r="D14" i="10"/>
  <c r="D45" i="10"/>
  <c r="E9" i="10"/>
  <c r="E14" i="10"/>
  <c r="E45" i="10"/>
  <c r="F9" i="10"/>
  <c r="F14" i="10"/>
  <c r="F45" i="10"/>
  <c r="G9" i="10"/>
  <c r="G14" i="10"/>
  <c r="G45" i="10"/>
  <c r="H45" i="10"/>
  <c r="H50" i="10"/>
  <c r="C15" i="10"/>
  <c r="C46" i="10"/>
  <c r="D10" i="10"/>
  <c r="D12" i="10"/>
  <c r="D13" i="10"/>
  <c r="D15" i="10"/>
  <c r="D46" i="10"/>
  <c r="E12" i="10"/>
  <c r="E13" i="10"/>
  <c r="E15" i="10"/>
  <c r="E46" i="10"/>
  <c r="F10" i="10"/>
  <c r="F12" i="10"/>
  <c r="F13" i="10"/>
  <c r="F15" i="10"/>
  <c r="F46" i="10"/>
  <c r="G12" i="10"/>
  <c r="G46" i="10"/>
  <c r="H46" i="10"/>
  <c r="H54" i="10"/>
  <c r="H55" i="10"/>
  <c r="I55" i="10"/>
  <c r="C17" i="10"/>
  <c r="C44" i="10"/>
  <c r="D17" i="10"/>
  <c r="D44" i="10"/>
  <c r="E10" i="10"/>
  <c r="E17" i="10"/>
  <c r="E44" i="10"/>
  <c r="F17" i="10"/>
  <c r="F44" i="10"/>
  <c r="G17" i="10"/>
  <c r="G44" i="10"/>
  <c r="H44" i="10"/>
  <c r="F55" i="10"/>
  <c r="D50" i="10"/>
  <c r="D51" i="10"/>
  <c r="D54" i="10"/>
  <c r="D55" i="10"/>
  <c r="B55" i="10"/>
  <c r="J54" i="10"/>
  <c r="I54" i="10"/>
  <c r="F54" i="10"/>
  <c r="B54" i="10"/>
  <c r="F51" i="10"/>
  <c r="B51" i="10"/>
  <c r="J50" i="10"/>
  <c r="I50" i="10"/>
  <c r="F50" i="10"/>
  <c r="B50" i="10"/>
  <c r="H42" i="10"/>
  <c r="G30" i="10"/>
  <c r="G39" i="10"/>
  <c r="F30" i="10"/>
  <c r="F34" i="10"/>
  <c r="F39" i="10"/>
  <c r="E34" i="10"/>
  <c r="E31" i="10"/>
  <c r="E36" i="10"/>
  <c r="E39" i="10"/>
  <c r="D39" i="10"/>
  <c r="C34" i="10"/>
  <c r="C39" i="10"/>
  <c r="H15" i="10"/>
  <c r="H38" i="10"/>
  <c r="H14" i="10"/>
  <c r="H37" i="10"/>
  <c r="H17" i="10"/>
  <c r="H36" i="10"/>
  <c r="D31" i="10"/>
  <c r="C31" i="10"/>
  <c r="E30" i="10"/>
  <c r="D30" i="10"/>
  <c r="C30" i="10"/>
  <c r="C29" i="10"/>
  <c r="D29" i="10"/>
  <c r="E29" i="10"/>
  <c r="F29" i="10"/>
  <c r="G29" i="10"/>
  <c r="H29" i="10"/>
  <c r="K25" i="10"/>
  <c r="K24" i="10"/>
  <c r="G18" i="10"/>
  <c r="F18" i="10"/>
  <c r="E18" i="10"/>
  <c r="D18" i="10"/>
  <c r="C18" i="10"/>
  <c r="C9" i="9"/>
  <c r="C11" i="9"/>
  <c r="C14" i="9"/>
  <c r="D9" i="9"/>
  <c r="D14" i="9"/>
  <c r="E9" i="9"/>
  <c r="E14" i="9"/>
  <c r="E45" i="9"/>
  <c r="F9" i="9"/>
  <c r="F14" i="9"/>
  <c r="F45" i="9"/>
  <c r="C15" i="9"/>
  <c r="C46" i="9"/>
  <c r="D10" i="9"/>
  <c r="D12" i="9"/>
  <c r="D13" i="9"/>
  <c r="D15" i="9"/>
  <c r="D46" i="9"/>
  <c r="E12" i="9"/>
  <c r="E13" i="9"/>
  <c r="E15" i="9"/>
  <c r="E46" i="9"/>
  <c r="F10" i="9"/>
  <c r="F12" i="9"/>
  <c r="F13" i="9"/>
  <c r="F15" i="9"/>
  <c r="F46" i="9"/>
  <c r="G10" i="9"/>
  <c r="G12" i="9"/>
  <c r="G13" i="9"/>
  <c r="G15" i="9"/>
  <c r="G46" i="9"/>
  <c r="H46" i="9"/>
  <c r="H54" i="9"/>
  <c r="H55" i="9"/>
  <c r="I55" i="9"/>
  <c r="C17" i="9"/>
  <c r="D17" i="9"/>
  <c r="D44" i="9"/>
  <c r="E10" i="9"/>
  <c r="E17" i="9"/>
  <c r="E44" i="9"/>
  <c r="F17" i="9"/>
  <c r="F44" i="9"/>
  <c r="G17" i="9"/>
  <c r="G44" i="9"/>
  <c r="H44" i="9"/>
  <c r="F55" i="9"/>
  <c r="D50" i="9"/>
  <c r="D51" i="9"/>
  <c r="D54" i="9"/>
  <c r="D55" i="9"/>
  <c r="B55" i="9"/>
  <c r="J54" i="9"/>
  <c r="I54" i="9"/>
  <c r="F54" i="9"/>
  <c r="B54" i="9"/>
  <c r="F51" i="9"/>
  <c r="B51" i="9"/>
  <c r="J50" i="9"/>
  <c r="I50" i="9"/>
  <c r="F50" i="9"/>
  <c r="B50" i="9"/>
  <c r="H42" i="9"/>
  <c r="G30" i="9"/>
  <c r="G34" i="9"/>
  <c r="G31" i="9"/>
  <c r="G39" i="9"/>
  <c r="F30" i="9"/>
  <c r="F34" i="9"/>
  <c r="F31" i="9"/>
  <c r="F37" i="9"/>
  <c r="F39" i="9"/>
  <c r="E34" i="9"/>
  <c r="E31" i="9"/>
  <c r="E36" i="9"/>
  <c r="E39" i="9"/>
  <c r="D34" i="9"/>
  <c r="D39" i="9"/>
  <c r="C34" i="9"/>
  <c r="C39" i="9"/>
  <c r="H15" i="9"/>
  <c r="H38" i="9"/>
  <c r="H14" i="9"/>
  <c r="H37" i="9"/>
  <c r="H17" i="9"/>
  <c r="H36" i="9"/>
  <c r="D31" i="9"/>
  <c r="C31" i="9"/>
  <c r="E30" i="9"/>
  <c r="D30" i="9"/>
  <c r="C30" i="9"/>
  <c r="G29" i="9"/>
  <c r="F29" i="9"/>
  <c r="E29" i="9"/>
  <c r="D29" i="9"/>
  <c r="C29" i="9"/>
  <c r="J25" i="9"/>
  <c r="K25" i="9"/>
  <c r="J24" i="9"/>
  <c r="K24" i="9"/>
  <c r="G18" i="9"/>
  <c r="F18" i="9"/>
  <c r="E18" i="9"/>
  <c r="D18" i="9"/>
  <c r="C18" i="9"/>
  <c r="G10" i="1"/>
  <c r="G12" i="1"/>
  <c r="G9" i="1"/>
  <c r="G13" i="1"/>
  <c r="G17" i="1"/>
  <c r="G25" i="1"/>
  <c r="G24" i="1"/>
  <c r="G14" i="1"/>
  <c r="G21" i="1"/>
  <c r="G15" i="1"/>
  <c r="G18" i="1"/>
  <c r="G25" i="4"/>
  <c r="G24" i="4"/>
  <c r="J25" i="4"/>
  <c r="J24" i="4"/>
  <c r="G12" i="4"/>
  <c r="G10" i="4"/>
  <c r="C9" i="8"/>
  <c r="C14" i="8"/>
  <c r="C45" i="8"/>
  <c r="D9" i="8"/>
  <c r="D14" i="8"/>
  <c r="D45" i="8"/>
  <c r="E9" i="8"/>
  <c r="E11" i="8"/>
  <c r="E14" i="8"/>
  <c r="E45" i="8"/>
  <c r="F9" i="8"/>
  <c r="F14" i="8"/>
  <c r="F45" i="8"/>
  <c r="G9" i="8"/>
  <c r="G14" i="8"/>
  <c r="G45" i="8"/>
  <c r="H45" i="8"/>
  <c r="H50" i="8"/>
  <c r="C15" i="8"/>
  <c r="C17" i="8"/>
  <c r="C44" i="8"/>
  <c r="D15" i="8"/>
  <c r="D17" i="8"/>
  <c r="D44" i="8"/>
  <c r="E13" i="8"/>
  <c r="E15" i="8"/>
  <c r="E17" i="8"/>
  <c r="E44" i="8"/>
  <c r="F13" i="8"/>
  <c r="F15" i="8"/>
  <c r="F17" i="8"/>
  <c r="F44" i="8"/>
  <c r="G13" i="8"/>
  <c r="G15" i="8"/>
  <c r="G17" i="8"/>
  <c r="G44" i="8"/>
  <c r="H44" i="8"/>
  <c r="H55" i="8"/>
  <c r="J50" i="8"/>
  <c r="C46" i="8"/>
  <c r="D46" i="8"/>
  <c r="E46" i="8"/>
  <c r="F46" i="8"/>
  <c r="G46" i="8"/>
  <c r="H46" i="8"/>
  <c r="H54" i="8"/>
  <c r="J54" i="8"/>
  <c r="J55" i="8"/>
  <c r="I55" i="8"/>
  <c r="I54" i="8"/>
  <c r="I50" i="8"/>
  <c r="H42" i="8"/>
  <c r="G30" i="8"/>
  <c r="G34" i="8"/>
  <c r="G39" i="8"/>
  <c r="F30" i="8"/>
  <c r="F34" i="8"/>
  <c r="F37" i="8"/>
  <c r="F39" i="8"/>
  <c r="E34" i="8"/>
  <c r="E36" i="8"/>
  <c r="E39" i="8"/>
  <c r="D30" i="8"/>
  <c r="D34" i="8"/>
  <c r="D39" i="8"/>
  <c r="C30" i="8"/>
  <c r="C34" i="8"/>
  <c r="C39" i="8"/>
  <c r="G18" i="8"/>
  <c r="G31" i="8"/>
  <c r="F18" i="8"/>
  <c r="F31" i="8"/>
  <c r="D18" i="8"/>
  <c r="D31" i="8"/>
  <c r="C18" i="8"/>
  <c r="C31" i="8"/>
  <c r="H17" i="8"/>
  <c r="C29" i="8"/>
  <c r="D29" i="8"/>
  <c r="E29" i="8"/>
  <c r="F29" i="8"/>
  <c r="G29" i="8"/>
  <c r="H29" i="8"/>
  <c r="E10" i="8"/>
  <c r="E18" i="8"/>
  <c r="G44" i="1"/>
  <c r="E15" i="6"/>
  <c r="C9" i="6"/>
  <c r="C14" i="6"/>
  <c r="C45" i="6"/>
  <c r="D9" i="6"/>
  <c r="D14" i="6"/>
  <c r="D45" i="6"/>
  <c r="E9" i="6"/>
  <c r="E11" i="6"/>
  <c r="E14" i="6"/>
  <c r="E45" i="6"/>
  <c r="F9" i="6"/>
  <c r="F14" i="6"/>
  <c r="F45" i="6"/>
  <c r="G9" i="6"/>
  <c r="G14" i="6"/>
  <c r="G45" i="6"/>
  <c r="H45" i="6"/>
  <c r="H50" i="6"/>
  <c r="C15" i="6"/>
  <c r="C17" i="6"/>
  <c r="C44" i="6"/>
  <c r="D15" i="6"/>
  <c r="D17" i="6"/>
  <c r="D44" i="6"/>
  <c r="E13" i="6"/>
  <c r="E17" i="6"/>
  <c r="E44" i="6"/>
  <c r="F13" i="6"/>
  <c r="F15" i="6"/>
  <c r="F17" i="6"/>
  <c r="F44" i="6"/>
  <c r="G13" i="6"/>
  <c r="G15" i="6"/>
  <c r="G17" i="6"/>
  <c r="G44" i="6"/>
  <c r="H44" i="6"/>
  <c r="H55" i="6"/>
  <c r="J50" i="6"/>
  <c r="C46" i="6"/>
  <c r="D46" i="6"/>
  <c r="E46" i="6"/>
  <c r="F46" i="6"/>
  <c r="G46" i="6"/>
  <c r="H46" i="6"/>
  <c r="H54" i="6"/>
  <c r="J54" i="6"/>
  <c r="J55" i="6"/>
  <c r="I55" i="6"/>
  <c r="I54" i="6"/>
  <c r="I50" i="6"/>
  <c r="H42" i="6"/>
  <c r="G30" i="6"/>
  <c r="G34" i="6"/>
  <c r="G39" i="6"/>
  <c r="F37" i="6"/>
  <c r="F39" i="6"/>
  <c r="E39" i="6"/>
  <c r="D39" i="6"/>
  <c r="C39" i="6"/>
  <c r="G18" i="6"/>
  <c r="G31" i="6"/>
  <c r="F18" i="6"/>
  <c r="F31" i="6"/>
  <c r="E10" i="6"/>
  <c r="E18" i="6"/>
  <c r="E31" i="6"/>
  <c r="D18" i="6"/>
  <c r="D31" i="6"/>
  <c r="C18" i="6"/>
  <c r="C31" i="6"/>
  <c r="F30" i="6"/>
  <c r="E30" i="6"/>
  <c r="D30" i="6"/>
  <c r="C30" i="6"/>
  <c r="H17" i="6"/>
  <c r="C29" i="6"/>
  <c r="D29" i="6"/>
  <c r="E29" i="6"/>
  <c r="F29" i="6"/>
  <c r="G29" i="6"/>
  <c r="H29" i="6"/>
  <c r="D10" i="5"/>
  <c r="C9" i="5"/>
  <c r="C10" i="5"/>
  <c r="C11" i="5"/>
  <c r="C13" i="5"/>
  <c r="C14" i="5"/>
  <c r="C36" i="5"/>
  <c r="D9" i="5"/>
  <c r="D14" i="5"/>
  <c r="D36" i="5"/>
  <c r="E9" i="5"/>
  <c r="E14" i="5"/>
  <c r="E36" i="5"/>
  <c r="F9" i="5"/>
  <c r="F14" i="5"/>
  <c r="F36" i="5"/>
  <c r="G9" i="5"/>
  <c r="G14" i="5"/>
  <c r="G36" i="5"/>
  <c r="H36" i="5"/>
  <c r="H41" i="5"/>
  <c r="C37" i="5"/>
  <c r="D12" i="5"/>
  <c r="D13" i="5"/>
  <c r="D15" i="5"/>
  <c r="D37" i="5"/>
  <c r="E12" i="5"/>
  <c r="E13" i="5"/>
  <c r="E15" i="5"/>
  <c r="E37" i="5"/>
  <c r="F12" i="5"/>
  <c r="F13" i="5"/>
  <c r="F15" i="5"/>
  <c r="F37" i="5"/>
  <c r="G10" i="5"/>
  <c r="G12" i="5"/>
  <c r="G13" i="5"/>
  <c r="G15" i="5"/>
  <c r="G37" i="5"/>
  <c r="H37" i="5"/>
  <c r="H45" i="5"/>
  <c r="H46" i="5"/>
  <c r="J41" i="5"/>
  <c r="J45" i="5"/>
  <c r="J46" i="5"/>
  <c r="I46" i="5"/>
  <c r="C17" i="5"/>
  <c r="C35" i="5"/>
  <c r="D17" i="5"/>
  <c r="D35" i="5"/>
  <c r="E10" i="5"/>
  <c r="E17" i="5"/>
  <c r="E35" i="5"/>
  <c r="F10" i="5"/>
  <c r="F17" i="5"/>
  <c r="F35" i="5"/>
  <c r="G17" i="5"/>
  <c r="G35" i="5"/>
  <c r="H35" i="5"/>
  <c r="F46" i="5"/>
  <c r="D41" i="5"/>
  <c r="D42" i="5"/>
  <c r="D45" i="5"/>
  <c r="D46" i="5"/>
  <c r="B46" i="5"/>
  <c r="I45" i="5"/>
  <c r="F45" i="5"/>
  <c r="B45" i="5"/>
  <c r="F42" i="5"/>
  <c r="B42" i="5"/>
  <c r="I41" i="5"/>
  <c r="F41" i="5"/>
  <c r="B41" i="5"/>
  <c r="H14" i="5"/>
  <c r="H17" i="5"/>
  <c r="J37" i="5"/>
  <c r="J36" i="5"/>
  <c r="H33" i="5"/>
  <c r="G23" i="5"/>
  <c r="F23" i="5"/>
  <c r="F29" i="5"/>
  <c r="E23" i="5"/>
  <c r="E28" i="5"/>
  <c r="D23" i="5"/>
  <c r="G22" i="5"/>
  <c r="G26" i="5"/>
  <c r="G31" i="5"/>
  <c r="F22" i="5"/>
  <c r="F26" i="5"/>
  <c r="F31" i="5"/>
  <c r="E22" i="5"/>
  <c r="E26" i="5"/>
  <c r="E31" i="5"/>
  <c r="D22" i="5"/>
  <c r="D26" i="5"/>
  <c r="D31" i="5"/>
  <c r="C22" i="5"/>
  <c r="C26" i="5"/>
  <c r="C31" i="5"/>
  <c r="H15" i="5"/>
  <c r="H23" i="5"/>
  <c r="C23" i="5"/>
  <c r="H22" i="5"/>
  <c r="H21" i="5"/>
  <c r="G21" i="5"/>
  <c r="F21" i="5"/>
  <c r="E21" i="5"/>
  <c r="D21" i="5"/>
  <c r="C21" i="5"/>
  <c r="G18" i="5"/>
  <c r="F18" i="5"/>
  <c r="E18" i="5"/>
  <c r="D18" i="5"/>
  <c r="C18" i="5"/>
  <c r="C9" i="4"/>
  <c r="C11" i="4"/>
  <c r="C14" i="4"/>
  <c r="C45" i="4"/>
  <c r="D9" i="4"/>
  <c r="D14" i="4"/>
  <c r="D45" i="4"/>
  <c r="E9" i="4"/>
  <c r="E14" i="4"/>
  <c r="E45" i="4"/>
  <c r="F9" i="4"/>
  <c r="F14" i="4"/>
  <c r="F45" i="4"/>
  <c r="G9" i="4"/>
  <c r="G14" i="4"/>
  <c r="G45" i="4"/>
  <c r="H45" i="4"/>
  <c r="H50" i="4"/>
  <c r="C15" i="4"/>
  <c r="C46" i="4"/>
  <c r="D10" i="4"/>
  <c r="D12" i="4"/>
  <c r="D13" i="4"/>
  <c r="D15" i="4"/>
  <c r="D46" i="4"/>
  <c r="E12" i="4"/>
  <c r="E13" i="4"/>
  <c r="E15" i="4"/>
  <c r="E46" i="4"/>
  <c r="F10" i="4"/>
  <c r="F12" i="4"/>
  <c r="F13" i="4"/>
  <c r="F15" i="4"/>
  <c r="F46" i="4"/>
  <c r="G13" i="4"/>
  <c r="G15" i="4"/>
  <c r="G46" i="4"/>
  <c r="H46" i="4"/>
  <c r="H54" i="4"/>
  <c r="H55" i="4"/>
  <c r="I55" i="4"/>
  <c r="C17" i="4"/>
  <c r="C44" i="4"/>
  <c r="D17" i="4"/>
  <c r="D44" i="4"/>
  <c r="E10" i="4"/>
  <c r="E17" i="4"/>
  <c r="E44" i="4"/>
  <c r="F17" i="4"/>
  <c r="F44" i="4"/>
  <c r="G17" i="4"/>
  <c r="G44" i="4"/>
  <c r="H44" i="4"/>
  <c r="F55" i="4"/>
  <c r="D50" i="4"/>
  <c r="D51" i="4"/>
  <c r="D54" i="4"/>
  <c r="D55" i="4"/>
  <c r="B55" i="4"/>
  <c r="J54" i="4"/>
  <c r="I54" i="4"/>
  <c r="F54" i="4"/>
  <c r="B54" i="4"/>
  <c r="F51" i="4"/>
  <c r="B51" i="4"/>
  <c r="J50" i="4"/>
  <c r="I50" i="4"/>
  <c r="F50" i="4"/>
  <c r="B50" i="4"/>
  <c r="H42" i="4"/>
  <c r="G30" i="4"/>
  <c r="G34" i="4"/>
  <c r="G31" i="4"/>
  <c r="G38" i="4"/>
  <c r="G39" i="4"/>
  <c r="F30" i="4"/>
  <c r="F34" i="4"/>
  <c r="F31" i="4"/>
  <c r="F37" i="4"/>
  <c r="F39" i="4"/>
  <c r="E34" i="4"/>
  <c r="E31" i="4"/>
  <c r="E36" i="4"/>
  <c r="E39" i="4"/>
  <c r="D34" i="4"/>
  <c r="D36" i="4"/>
  <c r="D39" i="4"/>
  <c r="C34" i="4"/>
  <c r="C39" i="4"/>
  <c r="H15" i="4"/>
  <c r="H38" i="4"/>
  <c r="H14" i="4"/>
  <c r="H37" i="4"/>
  <c r="H17" i="4"/>
  <c r="H36" i="4"/>
  <c r="D31" i="4"/>
  <c r="C31" i="4"/>
  <c r="E30" i="4"/>
  <c r="D30" i="4"/>
  <c r="C30" i="4"/>
  <c r="C29" i="4"/>
  <c r="D29" i="4"/>
  <c r="E29" i="4"/>
  <c r="F29" i="4"/>
  <c r="G29" i="4"/>
  <c r="H29" i="4"/>
  <c r="G21" i="4"/>
  <c r="G26" i="4"/>
  <c r="F21" i="4"/>
  <c r="F24" i="4"/>
  <c r="F26" i="4"/>
  <c r="E21" i="4"/>
  <c r="E23" i="4"/>
  <c r="E26" i="4"/>
  <c r="D21" i="4"/>
  <c r="D22" i="4"/>
  <c r="D23" i="4"/>
  <c r="D26" i="4"/>
  <c r="C21" i="4"/>
  <c r="C26" i="4"/>
  <c r="K25" i="4"/>
  <c r="K24" i="4"/>
  <c r="J22" i="4"/>
  <c r="J21" i="4"/>
  <c r="G18" i="4"/>
  <c r="F18" i="4"/>
  <c r="E18" i="4"/>
  <c r="D18" i="4"/>
  <c r="C18" i="4"/>
  <c r="D9" i="1"/>
  <c r="D14" i="1"/>
  <c r="D17" i="1"/>
  <c r="D21" i="1"/>
  <c r="D22" i="1"/>
  <c r="D23" i="1"/>
  <c r="D26" i="1"/>
  <c r="J22" i="1"/>
  <c r="J21" i="1"/>
  <c r="J25" i="1"/>
  <c r="J24" i="1"/>
  <c r="C45" i="1"/>
  <c r="F9" i="1"/>
  <c r="F17" i="1"/>
  <c r="F24" i="1"/>
  <c r="E9" i="1"/>
  <c r="E17" i="1"/>
  <c r="E23" i="1"/>
  <c r="E14" i="1"/>
  <c r="E21" i="1"/>
  <c r="E26" i="1"/>
  <c r="F14" i="1"/>
  <c r="F21" i="1"/>
  <c r="F26" i="1"/>
  <c r="G26" i="1"/>
  <c r="C26" i="1"/>
  <c r="C21" i="1"/>
  <c r="F13" i="1"/>
  <c r="F12" i="1"/>
  <c r="F10" i="1"/>
  <c r="E15" i="1"/>
  <c r="E13" i="1"/>
  <c r="E12" i="1"/>
  <c r="E10" i="1"/>
  <c r="D13" i="1"/>
  <c r="D12" i="1"/>
  <c r="D10" i="1"/>
  <c r="C15" i="1"/>
  <c r="C9" i="1"/>
  <c r="G31" i="1"/>
  <c r="G38" i="1"/>
  <c r="E31" i="1"/>
  <c r="E36" i="1"/>
  <c r="E34" i="1"/>
  <c r="D15" i="1"/>
  <c r="D36" i="1"/>
  <c r="D34" i="1"/>
  <c r="C11" i="1"/>
  <c r="C14" i="1"/>
  <c r="D45" i="1"/>
  <c r="E45" i="1"/>
  <c r="F45" i="1"/>
  <c r="G45" i="1"/>
  <c r="H45" i="1"/>
  <c r="H50" i="1"/>
  <c r="C46" i="1"/>
  <c r="D46" i="1"/>
  <c r="E46" i="1"/>
  <c r="F15" i="1"/>
  <c r="F46" i="1"/>
  <c r="G46" i="1"/>
  <c r="H46" i="1"/>
  <c r="H54" i="1"/>
  <c r="H55" i="1"/>
  <c r="I55" i="1"/>
  <c r="C17" i="1"/>
  <c r="C44" i="1"/>
  <c r="D44" i="1"/>
  <c r="E44" i="1"/>
  <c r="F44" i="1"/>
  <c r="H44" i="1"/>
  <c r="F55" i="1"/>
  <c r="D50" i="1"/>
  <c r="D51" i="1"/>
  <c r="D54" i="1"/>
  <c r="D55" i="1"/>
  <c r="B55" i="1"/>
  <c r="J54" i="1"/>
  <c r="I54" i="1"/>
  <c r="F54" i="1"/>
  <c r="B54" i="1"/>
  <c r="F51" i="1"/>
  <c r="B51" i="1"/>
  <c r="J50" i="1"/>
  <c r="I50" i="1"/>
  <c r="F50" i="1"/>
  <c r="B50" i="1"/>
  <c r="H42" i="1"/>
  <c r="G30" i="1"/>
  <c r="G34" i="1"/>
  <c r="G39" i="1"/>
  <c r="F30" i="1"/>
  <c r="F34" i="1"/>
  <c r="F31" i="1"/>
  <c r="F37" i="1"/>
  <c r="F39" i="1"/>
  <c r="E39" i="1"/>
  <c r="D39" i="1"/>
  <c r="C34" i="1"/>
  <c r="C39" i="1"/>
  <c r="H15" i="1"/>
  <c r="H38" i="1"/>
  <c r="H14" i="1"/>
  <c r="H37" i="1"/>
  <c r="H17" i="1"/>
  <c r="H36" i="1"/>
  <c r="D31" i="1"/>
  <c r="C31" i="1"/>
  <c r="E30" i="1"/>
  <c r="D30" i="1"/>
  <c r="C30" i="1"/>
  <c r="G29" i="1"/>
  <c r="F29" i="1"/>
  <c r="E29" i="1"/>
  <c r="D29" i="1"/>
  <c r="C29" i="1"/>
  <c r="K25" i="1"/>
  <c r="K24" i="1"/>
  <c r="F18" i="1"/>
  <c r="E18" i="1"/>
  <c r="D18" i="1"/>
  <c r="C18" i="1"/>
</calcChain>
</file>

<file path=xl/sharedStrings.xml><?xml version="1.0" encoding="utf-8"?>
<sst xmlns="http://schemas.openxmlformats.org/spreadsheetml/2006/main" count="1469" uniqueCount="210">
  <si>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</si>
  <si>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</si>
  <si>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</si>
  <si>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</si>
  <si>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</si>
  <si>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</si>
  <si>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</si>
  <si>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</si>
  <si>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</si>
  <si>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</si>
  <si>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100% to MO</t>
  </si>
  <si>
    <t>100% stay MO</t>
  </si>
  <si>
    <t>100% stay LO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</si>
  <si>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</si>
  <si>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</si>
  <si>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</si>
  <si>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</si>
  <si>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</si>
  <si>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</si>
  <si>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</si>
  <si>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</si>
  <si>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</si>
  <si>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</si>
  <si>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if mixed to:</t>
  </si>
  <si>
    <t>Early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</si>
  <si>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</si>
  <si>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</si>
  <si>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</si>
  <si>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</si>
  <si>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</si>
  <si>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</si>
  <si>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</si>
  <si>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</si>
  <si>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</si>
  <si>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</si>
  <si>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</si>
  <si>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</si>
  <si>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</si>
  <si>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</si>
  <si>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</si>
  <si>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</si>
  <si>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</si>
  <si>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</si>
  <si>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</si>
  <si>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</si>
  <si>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</si>
  <si>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</si>
  <si>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</si>
  <si>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\par</t>
  </si>
  <si>
    <t>Abies magnificaPinus contorta murrayana</t>
  </si>
  <si>
    <t>Abies magnificaPinus contorta murrayanaQuercus vaccinifolia</t>
  </si>
  <si>
    <t>Pinus contorta murrayanaQuercus vaccinifolia</t>
  </si>
  <si>
    <t>Abies concolorAbies magnificaPinus contorta murrayana</t>
  </si>
  <si>
    <t>Abies magnificaAbies concolorPinus contorta murrayana</t>
  </si>
  <si>
    <t>50% to MO</t>
  </si>
  <si>
    <t>50% stay MC</t>
  </si>
  <si>
    <t>100% to LO</t>
  </si>
  <si>
    <t>?</t>
  </si>
  <si>
    <t>&amp;</t>
  </si>
  <si>
    <t>n/a</t>
  </si>
  <si>
    <t>ABCO and ABMA</t>
  </si>
  <si>
    <t>ABMA-ABCO and ABCO-PILA</t>
  </si>
  <si>
    <t>ABMA</t>
  </si>
  <si>
    <t>ABMA-ABCO</t>
  </si>
  <si>
    <t>Shrubby riparian</t>
  </si>
  <si>
    <t>SR-ALINT</t>
  </si>
  <si>
    <t>ABMA-?</t>
  </si>
  <si>
    <t>Rock outcrop</t>
  </si>
  <si>
    <t>ABMA-ABMA OR ABMA-ABCO</t>
  </si>
  <si>
    <t>ABMA-ABMA</t>
  </si>
  <si>
    <t>All zones</t>
  </si>
  <si>
    <t>All subzones</t>
  </si>
  <si>
    <t>unknown</t>
  </si>
  <si>
    <t>no data</t>
  </si>
  <si>
    <t>manzanita</t>
  </si>
  <si>
    <t>shrub/rocky</t>
  </si>
  <si>
    <t>mountain alder</t>
  </si>
  <si>
    <t>lodgepole pine/mountain alder or willow</t>
  </si>
  <si>
    <t>red fir/mountain alder</t>
  </si>
  <si>
    <t>sa non-forest: granite barren rock</t>
  </si>
  <si>
    <t>mule's ears</t>
  </si>
  <si>
    <t>red fir//mule's ears</t>
  </si>
  <si>
    <t>rocky</t>
  </si>
  <si>
    <t>red fir/meadow</t>
  </si>
  <si>
    <t>riparian shrub</t>
  </si>
  <si>
    <t>red fir/moist-rocky</t>
  </si>
  <si>
    <t>sa scattered trees</t>
  </si>
  <si>
    <t>talus</t>
  </si>
  <si>
    <t>\\</t>
  </si>
  <si>
    <t>meadow\_dry</t>
  </si>
  <si>
    <t>red fir/dry\_rocky</t>
  </si>
  <si>
    <t>willow/wet\_sa</t>
  </si>
  <si>
    <t>ABCO</t>
  </si>
  <si>
    <t>ABCO-PILA</t>
  </si>
  <si>
    <t>ABCO to ABMA</t>
  </si>
  <si>
    <t>ABCO-MCN</t>
  </si>
  <si>
    <t>ABCO-MCN-PIPO or QUKE?</t>
  </si>
  <si>
    <t>ABCO-MCN-?</t>
  </si>
  <si>
    <t>ABCO-PILA-PIJE</t>
  </si>
  <si>
    <t>ARNE; ARPA6; QUVA; CEVE3; CELE3; etc.</t>
  </si>
  <si>
    <t>Various, depends on zone</t>
  </si>
  <si>
    <t>Herbaceous Riparian</t>
  </si>
  <si>
    <t>Various</t>
  </si>
  <si>
    <t>forb</t>
  </si>
  <si>
    <t>meadow</t>
  </si>
  <si>
    <t>mountain mahogany</t>
  </si>
  <si>
    <t>white fir-mcn/riparian</t>
  </si>
  <si>
    <t>red fir/depauperate</t>
  </si>
  <si>
    <t>red fir/mountain snowberry/Fendler's meadow rue</t>
  </si>
  <si>
    <t>lodgepole pine/willow/meadow</t>
  </si>
  <si>
    <t>red fir-white fir/willow or mountain alder</t>
  </si>
  <si>
    <t>red fir/pinemat manzanita</t>
  </si>
  <si>
    <t>huckleberry oak-greenleaf manzanita</t>
  </si>
  <si>
    <t>red fir-mcn/mule's ears</t>
  </si>
  <si>
    <t>red fir-mcn/pinemat manzanita</t>
  </si>
  <si>
    <t>red fir-white fir/depauperate</t>
  </si>
  <si>
    <t>red fir-mcn/riparian</t>
  </si>
  <si>
    <t>red fir-white fir/mountain snowberry</t>
  </si>
  <si>
    <t>red fir-white fir</t>
  </si>
  <si>
    <t>red fir-white fir/alpine prickly current</t>
  </si>
  <si>
    <t>red fir-white fir/bush chinquapin-creeping snowberry</t>
  </si>
  <si>
    <t>lodgepole pine/willow/arrowleaf groundsel</t>
  </si>
  <si>
    <t>red fir-white fir/dry</t>
  </si>
  <si>
    <t>red fir-white fir/moist</t>
  </si>
  <si>
    <t>red fir-mcn/moist</t>
  </si>
  <si>
    <t>red fir-mcn/moist\_rocky</t>
  </si>
  <si>
    <t>mule's ears\_field</t>
  </si>
  <si>
    <t>red fir-white fir/dry\_rocky</t>
  </si>
  <si>
    <t>red fir-white fir/moist\_rocky</t>
  </si>
  <si>
    <t>sagebrush-bitterbrush\_sa</t>
  </si>
  <si>
    <t>Abies concolorAbies magnificaArctostaphylos patulaQuercus vaccinifolia</t>
  </si>
  <si>
    <t>Abies concolorAbies magnificaArctostaphylos patulaQuercus vaccinifoliaChrysolepis sempervirens</t>
  </si>
  <si>
    <t>Abies concolorAbies magnificaCeanothus cordulatus</t>
  </si>
  <si>
    <t>Abies concolorAbies magnificaCeanothus velutinus</t>
  </si>
  <si>
    <t>Abies concolorAbies magnificaPinus lambertiana</t>
  </si>
  <si>
    <t>Abies concolorAbies magnificaQuercus vaccinifolia</t>
  </si>
  <si>
    <t>Abies concolorAbies magnificaQuercus vaccinifoliaArctostaphylos nevadensis</t>
  </si>
  <si>
    <t>Abies concolorAbies magnificaQuercus vaccinifoliaArctostaphylos patula</t>
  </si>
  <si>
    <t>Abies concolorAbies magnificaQuercus vaccinifoliaCeanothus cordulatus</t>
  </si>
  <si>
    <t>Abies concolorAbies magnificaQuercus vaccinifoliaPrunus emarginata</t>
  </si>
  <si>
    <t>Abies concolorPinus jeffreyiAbies magnifica</t>
  </si>
  <si>
    <t>Abies concolorPinus jeffreyiAbies magnificaCeanothus velutinus</t>
  </si>
  <si>
    <t>Abies concolorPinus lambertianaAbies magnifica</t>
  </si>
  <si>
    <t>Abies concolorQuercus vaccinifolia</t>
  </si>
  <si>
    <t>Abies concolorQuercus vaccinifoliaArctostaphylos patula</t>
  </si>
  <si>
    <t>Abies concolorQuercus vaccinifoliaPrunus emarginata</t>
  </si>
  <si>
    <t>Abies magnifica</t>
  </si>
  <si>
    <t>Abies magnificaAbies concolor</t>
  </si>
  <si>
    <t>Abies magnificaAbies concolorCeanothus velutinus</t>
  </si>
  <si>
    <t>Abies magnificaAbies concolorQuercus vaccinifolia</t>
  </si>
  <si>
    <t>Abies magnificaAbies concolorQuercus vaccinifoliaArctostaphylos nevadensis</t>
  </si>
  <si>
    <t>Abies magnificaAbies concolorQuercus vaccinifoliaArctostaphylos patula</t>
  </si>
  <si>
    <t>Abies magnificaAbies concolorQuercus vaccinifoliaCeanothus cordulatus</t>
  </si>
  <si>
    <t>Abies magnificaAbies concolorQuercus vaccinifoliaPrunus emarginata</t>
  </si>
  <si>
    <t>Abies magnificaAlnus incana tenuifolia</t>
  </si>
  <si>
    <t>Abies magnificaAnnuals</t>
  </si>
  <si>
    <t>Abies magnificaArbutus menziesii</t>
  </si>
  <si>
    <t>Abies magnificaArctostaphylos nevadensis</t>
  </si>
  <si>
    <t>Abies magnificaArctostaphylos nevadensisQuercus vaccinifolia</t>
  </si>
  <si>
    <t>Abies magnificaArctostaphylos nevadensisWyethia mollis</t>
  </si>
  <si>
    <t>Abies magnificaArctostaphylos patula</t>
  </si>
  <si>
    <t>Abies magnificaCeanothus cordulatusQuercus vaccinifolia</t>
  </si>
  <si>
    <t>Abies magnificaCeanothus velutinus</t>
  </si>
  <si>
    <t>Abies magnificaGrass sp.</t>
  </si>
  <si>
    <t>Abies magnificaGrass sp.Ceanothus cordulatus</t>
  </si>
  <si>
    <t>Abies magnificaPinus lambertiana</t>
  </si>
  <si>
    <t>Abies magnificaPinus lambertianaAbies concolor</t>
  </si>
  <si>
    <t>Abies magnificaPrunus emarginataQuercus vaccinifolia</t>
  </si>
  <si>
    <t>Abies magnificaQuercus vaccinifolia</t>
  </si>
  <si>
    <t>Abies magnificaQuercus vaccinifoliaArctostaphylos nevadensis</t>
  </si>
  <si>
    <t>Abies magnificaWyethia mollis</t>
  </si>
  <si>
    <t>Pinus lambertianaAbies concolorAbies magnifica</t>
  </si>
  <si>
    <t>Pinus lambertianaAbies concolorAbies magnificaArctostaphylos patula</t>
  </si>
  <si>
    <t>Pinus lambertianaAbies concolorAbies magnificaQuercus vaccinifoliaArctostaphylos patula</t>
  </si>
  <si>
    <t>Pinus lambertianaAbies concolorArctostaphylos patulaPrunus emarginata</t>
  </si>
  <si>
    <t>Pinus lambertianaAbies concolorArctostaphylos patulaQuercus vaccinifoliaGarrya fremontii</t>
  </si>
  <si>
    <t>Pinus lambertianaAbies concolorQuercus vaccinifoliaArctostaphylos patula</t>
  </si>
  <si>
    <t>Pinus lambertianaAbies magnifica</t>
  </si>
  <si>
    <t>Pinus lambertianaAbies magnificaAbies concolor</t>
  </si>
  <si>
    <t>Pinus lambertianaAbies magnificaAbies concolorQuercus vaccinifoliaArctostaphylos patula</t>
  </si>
  <si>
    <t>Pinus lambertianaAbies magnificaArctostaphylos nevadensis</t>
  </si>
  <si>
    <t>Pinus lambertianaAbies magnificaQuercus vaccinifolia</t>
  </si>
  <si>
    <t>Pinus lambertianaAbies magnificaQuercus vaccinifoliaArctostaphylos nevadensis</t>
  </si>
  <si>
    <t>Pinus lambertianaArctostaphylos patulaQuercus vaccinifolia</t>
  </si>
  <si>
    <t>Pinus lambertianaArctostaphylos patulaQuercus vaccinifoliaChrysolepis sempervirens</t>
  </si>
  <si>
    <t>Pinus lambertianaPinus jeffreyiAbies concolorAbies magnifica</t>
  </si>
  <si>
    <t>Pinus lambertianaPinus jeffreyiAbies concolorQuercus vaccinifolia</t>
  </si>
  <si>
    <t>Pinus lambertianaPinus jeffreyiAbies concolorQuercus vaccinifoliaArctostaphylos patula</t>
  </si>
  <si>
    <t>Pinus lambertianaPinus jeffreyiAbies magnifica</t>
  </si>
  <si>
    <t>Pinus lambertianaPinus jeffreyiQuercus vaccinifolia</t>
  </si>
  <si>
    <t>Pinus lambertianaPinus jeffreyiQuercus vaccinifoliaArctostaphylos patula</t>
  </si>
  <si>
    <t>Pinus lambertianaPinus ponderosaAbies concolorQuercus vaccinifolia</t>
  </si>
  <si>
    <t>Pinus lambertianaPinus ponderosaAbies concolorQuercus vaccinifoliaArctostaphylos patula</t>
  </si>
  <si>
    <t>Pinus lambertianaPinus ponderosaArctostaphylos patula</t>
  </si>
  <si>
    <t>Pinus lambertianaPinus ponderosaArctostaphylos patulaQuercus vaccinifolia</t>
  </si>
  <si>
    <t>Pinus lambertianaPinus ponderosaPinus jeffreyiAbies concolorArctostaphylos patulaQuercus vaccinifolia</t>
  </si>
  <si>
    <t>Pinus lambertianaPinus ponderosaQuercus vaccinifolia</t>
  </si>
  <si>
    <t>Pinus lambertianaPinus ponderosaQuercus vaccinifoliaArctostaphylos patula</t>
  </si>
  <si>
    <t>to MO</t>
  </si>
  <si>
    <t>100% MO</t>
  </si>
  <si>
    <t>100% LO</t>
  </si>
  <si>
    <t>Mid Aspen</t>
  </si>
  <si>
    <t>Mid Aspen Conifer</t>
  </si>
  <si>
    <t>Late Conifer Aspen</t>
  </si>
  <si>
    <t>100% ED</t>
  </si>
  <si>
    <t>100% to ED</t>
  </si>
  <si>
    <t>100% stay LC2</t>
  </si>
  <si>
    <t>100% stay LC</t>
  </si>
  <si>
    <t>50% to LO</t>
  </si>
  <si>
    <t>50% stay 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</si>
</sst>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DB8"/>
        <bgColor indexed="64"/>
      </patternFill>
    </fill>
    <fill>
      <patternFill patternType="solid">
        <fgColor rgb="FFFFFB8F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0" fontId="0" fillId="4" borderId="0" xfId="0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85</v>
      </c>
      <c r="D2" s="6">
        <v>150</v>
      </c>
      <c r="E2" s="6">
        <v>150</v>
      </c>
      <c r="F2" s="6">
        <v>150</v>
      </c>
      <c r="G2" s="6">
        <v>250</v>
      </c>
      <c r="L2" s="6"/>
      <c r="M2" s="6"/>
      <c r="N2" s="6"/>
      <c r="O2" s="6"/>
      <c r="P2" s="6"/>
    </row>
    <row r="3" spans="1:25">
      <c r="A3" t="s">
        <v>8</v>
      </c>
      <c r="C3" s="6">
        <v>0</v>
      </c>
      <c r="D3" s="6">
        <v>40</v>
      </c>
      <c r="E3" s="6">
        <v>40</v>
      </c>
      <c r="F3" s="6">
        <v>150</v>
      </c>
      <c r="G3" s="7">
        <v>85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 t="s">
        <v>54</v>
      </c>
      <c r="E4" s="6" t="s">
        <v>11</v>
      </c>
      <c r="F4" s="6" t="s">
        <v>12</v>
      </c>
      <c r="G4" s="7" t="s">
        <v>208</v>
      </c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 t="s">
        <v>55</v>
      </c>
      <c r="E5" s="6"/>
      <c r="F5" s="6"/>
      <c r="G5" s="7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13</v>
      </c>
      <c r="C6" s="6">
        <v>0</v>
      </c>
      <c r="D6" s="6">
        <v>80</v>
      </c>
      <c r="E6" s="6">
        <v>40</v>
      </c>
      <c r="F6" s="6">
        <v>40</v>
      </c>
      <c r="G6" s="7">
        <v>85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 t="s">
        <v>10</v>
      </c>
      <c r="E7" s="6"/>
      <c r="F7" s="6"/>
      <c r="G7" s="6" t="s">
        <v>207</v>
      </c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14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15</v>
      </c>
      <c r="C9" s="8">
        <f>1/C2</f>
        <v>1.1764705882352941E-2</v>
      </c>
      <c r="D9" s="8">
        <f>1/D2</f>
        <v>6.6666666666666671E-3</v>
      </c>
      <c r="E9" s="8">
        <f t="shared" ref="E9" si="0">1/E2</f>
        <v>6.6666666666666671E-3</v>
      </c>
      <c r="F9" s="8">
        <f>1/F2</f>
        <v>6.6666666666666671E-3</v>
      </c>
      <c r="G9" s="8">
        <f>1/G2</f>
        <v>4.0000000000000001E-3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v>0</v>
      </c>
      <c r="D10" s="8">
        <f>1/D3</f>
        <v>2.5000000000000001E-2</v>
      </c>
      <c r="E10" s="8">
        <f>1/E3</f>
        <v>2.5000000000000001E-2</v>
      </c>
      <c r="F10" s="8">
        <f>1/F3</f>
        <v>6.6666666666666671E-3</v>
      </c>
      <c r="G10" s="9">
        <f>1/G3</f>
        <v>1.1764705882352941E-2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16</v>
      </c>
      <c r="C11" s="8">
        <f>C10</f>
        <v>0</v>
      </c>
      <c r="D11">
        <v>0</v>
      </c>
      <c r="F11">
        <v>0</v>
      </c>
      <c r="G11" s="10"/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17</v>
      </c>
      <c r="C12">
        <v>0</v>
      </c>
      <c r="D12" s="8">
        <f>D10</f>
        <v>2.5000000000000001E-2</v>
      </c>
      <c r="E12">
        <f>1/E3</f>
        <v>2.5000000000000001E-2</v>
      </c>
      <c r="F12" s="8">
        <f>F10</f>
        <v>6.6666666666666671E-3</v>
      </c>
      <c r="G12" s="9">
        <f>G10</f>
        <v>1.1764705882352941E-2</v>
      </c>
      <c r="Q12" s="8"/>
      <c r="S12" s="5"/>
      <c r="U12" s="8"/>
      <c r="V12" s="8"/>
      <c r="W12" s="8"/>
      <c r="X12" s="8"/>
      <c r="Y12" s="8"/>
    </row>
    <row r="13" spans="1:25">
      <c r="A13" t="s">
        <v>13</v>
      </c>
      <c r="C13" s="8">
        <v>0</v>
      </c>
      <c r="D13" s="8">
        <f>1/D6</f>
        <v>1.2500000000000001E-2</v>
      </c>
      <c r="E13" s="8">
        <f>1/E6</f>
        <v>2.5000000000000001E-2</v>
      </c>
      <c r="F13" s="8">
        <f>1/F6</f>
        <v>2.5000000000000001E-2</v>
      </c>
      <c r="G13" s="8">
        <f>1/G6</f>
        <v>1.1764705882352941E-2</v>
      </c>
      <c r="Q13" s="8"/>
      <c r="U13" s="8"/>
      <c r="V13" s="8"/>
      <c r="W13" s="8"/>
      <c r="X13" s="8"/>
      <c r="Y13" s="8"/>
    </row>
    <row r="14" spans="1:25">
      <c r="A14" t="s">
        <v>18</v>
      </c>
      <c r="C14" s="8">
        <f>C9+C11</f>
        <v>1.1764705882352941E-2</v>
      </c>
      <c r="D14" s="8">
        <f>D9+D11</f>
        <v>6.6666666666666671E-3</v>
      </c>
      <c r="E14" s="8">
        <f>E9+E11</f>
        <v>6.6666666666666671E-3</v>
      </c>
      <c r="F14" s="8">
        <f>F9+F11</f>
        <v>6.6666666666666671E-3</v>
      </c>
      <c r="G14" s="9">
        <f>G9+G11</f>
        <v>4.0000000000000001E-3</v>
      </c>
      <c r="H14" s="8">
        <f>SUM(C14:G14)</f>
        <v>3.5764705882352948E-2</v>
      </c>
      <c r="U14" s="8"/>
      <c r="V14" s="8"/>
      <c r="W14" s="8"/>
      <c r="X14" s="8"/>
      <c r="Y14" s="8"/>
    </row>
    <row r="15" spans="1:25">
      <c r="A15" t="s">
        <v>19</v>
      </c>
      <c r="C15" s="8">
        <f>C12+C13</f>
        <v>0</v>
      </c>
      <c r="D15" s="8">
        <f>D12+D13</f>
        <v>3.7500000000000006E-2</v>
      </c>
      <c r="E15" s="8">
        <f>E12+E13</f>
        <v>0.05</v>
      </c>
      <c r="F15" s="8">
        <f>F12+F13</f>
        <v>3.1666666666666669E-2</v>
      </c>
      <c r="G15" s="9">
        <f>G12+G13</f>
        <v>2.3529411764705882E-2</v>
      </c>
      <c r="H15" s="8">
        <f>SUM(C15:G15)</f>
        <v>0.14269607843137255</v>
      </c>
      <c r="U15" s="8"/>
      <c r="V15" s="8"/>
      <c r="W15" s="8"/>
      <c r="X15" s="8"/>
      <c r="Y15" s="8"/>
    </row>
    <row r="16" spans="1:25">
      <c r="A16" s="5" t="s">
        <v>20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21</v>
      </c>
      <c r="C17" s="8">
        <f>C9+C10+C13</f>
        <v>1.1764705882352941E-2</v>
      </c>
      <c r="D17" s="8">
        <f>D9+D10+D13</f>
        <v>4.4166666666666674E-2</v>
      </c>
      <c r="E17" s="8">
        <f>E9+E10+E13</f>
        <v>5.6666666666666671E-2</v>
      </c>
      <c r="F17" s="8">
        <f>F9+F10+F13</f>
        <v>3.8333333333333337E-2</v>
      </c>
      <c r="G17" s="9">
        <f>G9+G10+G13</f>
        <v>2.7529411764705882E-2</v>
      </c>
      <c r="H17" s="8">
        <f>SUM(C17:G17)</f>
        <v>0.1784607843137255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22</v>
      </c>
      <c r="C18" s="8">
        <f>C14+C15</f>
        <v>1.1764705882352941E-2</v>
      </c>
      <c r="D18" s="8">
        <f>D14+D15</f>
        <v>4.4166666666666674E-2</v>
      </c>
      <c r="E18" s="8">
        <f>E14+E15</f>
        <v>5.6666666666666671E-2</v>
      </c>
      <c r="F18" s="8">
        <f>F14+F15</f>
        <v>3.8333333333333337E-2</v>
      </c>
      <c r="G18" s="9">
        <f>G14+G15</f>
        <v>2.7529411764705882E-2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/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C21" s="8"/>
      <c r="D21" s="11"/>
      <c r="E21" s="8"/>
      <c r="F21" s="8"/>
      <c r="G21" s="8"/>
      <c r="I21" t="s">
        <v>3</v>
      </c>
      <c r="J21" s="5">
        <f>(D10+D13/2)/D15</f>
        <v>0.83333333333333326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G22" s="10"/>
      <c r="I22" t="s">
        <v>2</v>
      </c>
      <c r="J22">
        <f>(D13/2)/D15</f>
        <v>0.16666666666666666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G23" s="10"/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G24" s="10"/>
      <c r="I24" t="s">
        <v>4</v>
      </c>
      <c r="J24">
        <v>0.75</v>
      </c>
      <c r="K24" s="8">
        <f>J24/G31</f>
        <v>0.87750000000000006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G25" s="10"/>
      <c r="I25" t="s">
        <v>5</v>
      </c>
      <c r="J25">
        <v>0.25</v>
      </c>
      <c r="K25" s="8">
        <f>J25/G31</f>
        <v>0.29250000000000004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C26" s="8"/>
      <c r="D26" s="8"/>
      <c r="E26" s="8"/>
      <c r="F26" s="8"/>
      <c r="G26" s="8"/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25</v>
      </c>
      <c r="C29">
        <f>C17/$H$17</f>
        <v>6.5923199472614394E-2</v>
      </c>
      <c r="D29">
        <f>D17/$H$17</f>
        <v>0.2474866780201066</v>
      </c>
      <c r="E29">
        <f>E17/$H$17</f>
        <v>0.31753007745975936</v>
      </c>
      <c r="F29">
        <f>F17/$H$17</f>
        <v>0.21479975828160194</v>
      </c>
      <c r="G29">
        <f>G17/$H$17</f>
        <v>0.15426028676591769</v>
      </c>
      <c r="H29">
        <f>SUM(C29:G29)</f>
        <v>1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26</v>
      </c>
      <c r="C30">
        <f>C14/C17</f>
        <v>1</v>
      </c>
      <c r="D30">
        <f>D14/D17</f>
        <v>0.15094339622641509</v>
      </c>
      <c r="E30">
        <f>E14/E17</f>
        <v>0.11764705882352941</v>
      </c>
      <c r="F30">
        <f>F14/F17</f>
        <v>0.17391304347826086</v>
      </c>
      <c r="G30">
        <f>G14/G17</f>
        <v>0.14529914529914531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27</v>
      </c>
      <c r="C31">
        <f>C15/C17</f>
        <v>0</v>
      </c>
      <c r="D31">
        <f>D15/D17</f>
        <v>0.84905660377358494</v>
      </c>
      <c r="E31">
        <f>E15/E17</f>
        <v>0.88235294117647056</v>
      </c>
      <c r="F31">
        <f>F15/F17</f>
        <v>0.82608695652173914</v>
      </c>
      <c r="G31">
        <f>G15/G17</f>
        <v>0.85470085470085466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28</v>
      </c>
      <c r="U33" s="8"/>
      <c r="V33" s="8"/>
      <c r="W33" s="8"/>
      <c r="X33" s="8"/>
      <c r="Y33" s="8"/>
    </row>
    <row r="34" spans="1:25">
      <c r="A34" t="s">
        <v>29</v>
      </c>
      <c r="C34">
        <f>C14/C17</f>
        <v>1</v>
      </c>
      <c r="D34">
        <f>D9/D17</f>
        <v>0.15094339622641509</v>
      </c>
      <c r="E34">
        <f>E14/E17</f>
        <v>0.11764705882352941</v>
      </c>
      <c r="F34">
        <f>F30</f>
        <v>0.17391304347826086</v>
      </c>
      <c r="G34">
        <f>G30</f>
        <v>0.14529914529914531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D35">
        <f>D13/2/D17</f>
        <v>0.14150943396226415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(D10+D13/2)/D17</f>
        <v>0.7075471698113206</v>
      </c>
      <c r="E36">
        <f>E31</f>
        <v>0.88235294117647056</v>
      </c>
      <c r="H36">
        <f>H17/$H$17</f>
        <v>1</v>
      </c>
      <c r="I36" s="11"/>
    </row>
    <row r="37" spans="1:25">
      <c r="A37" t="s">
        <v>4</v>
      </c>
      <c r="F37">
        <f>F31</f>
        <v>0.82608695652173914</v>
      </c>
      <c r="G37" s="10">
        <f>(G13+G12/2)/G17</f>
        <v>0.64102564102564097</v>
      </c>
      <c r="H37">
        <f>H14/$H$14</f>
        <v>1</v>
      </c>
      <c r="I37" s="11"/>
    </row>
    <row r="38" spans="1:25">
      <c r="A38" t="s">
        <v>5</v>
      </c>
      <c r="G38">
        <f>(G13/2)/G17</f>
        <v>0.21367521367521367</v>
      </c>
      <c r="H38">
        <f>H15/$H$15</f>
        <v>1</v>
      </c>
      <c r="I38" s="11"/>
    </row>
    <row r="39" spans="1:25">
      <c r="A39" t="s">
        <v>30</v>
      </c>
      <c r="C39">
        <f>SUM(C34:C38)</f>
        <v>1</v>
      </c>
      <c r="D39">
        <f>SUM(D34:D38)</f>
        <v>0.99999999999999978</v>
      </c>
      <c r="E39">
        <f>SUM(E34:E38)</f>
        <v>1</v>
      </c>
      <c r="F39">
        <f>SUM(F34:F38)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31</v>
      </c>
      <c r="C42">
        <v>0.2</v>
      </c>
      <c r="D42">
        <v>0.2</v>
      </c>
      <c r="E42">
        <v>0.15</v>
      </c>
      <c r="F42">
        <v>0.25</v>
      </c>
      <c r="G42">
        <v>0.2</v>
      </c>
      <c r="H42">
        <f>SUM(C42:G42)</f>
        <v>1</v>
      </c>
    </row>
    <row r="44" spans="1:25">
      <c r="A44" s="5" t="s">
        <v>32</v>
      </c>
      <c r="C44">
        <f>C17*C42</f>
        <v>2.3529411764705885E-3</v>
      </c>
      <c r="D44">
        <f>D17*D42</f>
        <v>8.8333333333333354E-3</v>
      </c>
      <c r="E44">
        <f>E17*E42</f>
        <v>8.5000000000000006E-3</v>
      </c>
      <c r="F44">
        <f>F17*F42</f>
        <v>9.5833333333333343E-3</v>
      </c>
      <c r="G44">
        <f>G17*G42</f>
        <v>5.5058823529411764E-3</v>
      </c>
      <c r="H44">
        <f>SUM(C44:G44)</f>
        <v>3.4775490196078437E-2</v>
      </c>
      <c r="Q44" s="6"/>
    </row>
    <row r="45" spans="1:25">
      <c r="A45" t="s">
        <v>33</v>
      </c>
      <c r="C45">
        <f>C14*C42</f>
        <v>2.3529411764705885E-3</v>
      </c>
      <c r="D45">
        <f>D14*D42</f>
        <v>1.3333333333333335E-3</v>
      </c>
      <c r="E45">
        <f>E14*E42</f>
        <v>1E-3</v>
      </c>
      <c r="F45">
        <f>F14*F42</f>
        <v>1.6666666666666668E-3</v>
      </c>
      <c r="G45">
        <f>G14*G42</f>
        <v>8.0000000000000004E-4</v>
      </c>
      <c r="H45">
        <f>SUM(C45:G45)</f>
        <v>7.1529411764705893E-3</v>
      </c>
      <c r="Q45" s="6"/>
    </row>
    <row r="46" spans="1:25">
      <c r="A46" s="12" t="s">
        <v>34</v>
      </c>
      <c r="C46">
        <f>C15*C42</f>
        <v>0</v>
      </c>
      <c r="D46">
        <f>D15*D42</f>
        <v>7.5000000000000015E-3</v>
      </c>
      <c r="E46">
        <f>E15*E42</f>
        <v>7.4999999999999997E-3</v>
      </c>
      <c r="F46">
        <f>F15*F42</f>
        <v>7.9166666666666673E-3</v>
      </c>
      <c r="G46">
        <f>G15*G42</f>
        <v>4.7058823529411769E-3</v>
      </c>
      <c r="H46">
        <f>SUM(C46:G46)</f>
        <v>2.7622549019607846E-2</v>
      </c>
    </row>
    <row r="49" spans="1:10">
      <c r="A49" s="5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7.8790476994362445E-4</v>
      </c>
      <c r="H50">
        <f>H45</f>
        <v>7.1529411764705893E-3</v>
      </c>
      <c r="I50">
        <f>1/H50</f>
        <v>139.80263157894734</v>
      </c>
      <c r="J50">
        <f>H50/H55*100</f>
        <v>20.568915452059429</v>
      </c>
    </row>
    <row r="51" spans="1:10">
      <c r="A51" t="s">
        <v>43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7.7240930946806648E-3</v>
      </c>
    </row>
    <row r="52" spans="1:10">
      <c r="A52" t="s">
        <v>44</v>
      </c>
      <c r="B52" s="8"/>
    </row>
    <row r="53" spans="1:10">
      <c r="A53" t="s">
        <v>45</v>
      </c>
      <c r="B53" s="8"/>
    </row>
    <row r="54" spans="1:10">
      <c r="A54" t="s">
        <v>46</v>
      </c>
      <c r="B54" s="8">
        <f>1/C54</f>
        <v>10</v>
      </c>
      <c r="C54">
        <v>0.1</v>
      </c>
      <c r="D54">
        <f>C54/C55</f>
        <v>0.7552299675251114</v>
      </c>
      <c r="F54">
        <f>F55*D54</f>
        <v>2.6263492331454148E-2</v>
      </c>
      <c r="H54">
        <f>H46</f>
        <v>2.7622549019607846E-2</v>
      </c>
      <c r="I54">
        <f>1/H54</f>
        <v>36.202307009760425</v>
      </c>
      <c r="J54">
        <f>H54/H55*100</f>
        <v>79.431084547940571</v>
      </c>
    </row>
    <row r="55" spans="1:10">
      <c r="A55" t="s">
        <v>47</v>
      </c>
      <c r="B55" s="8">
        <f>1/C55</f>
        <v>7.5522996752511142</v>
      </c>
      <c r="C55">
        <v>0.13241</v>
      </c>
      <c r="D55">
        <f>D50+D51+D54</f>
        <v>1</v>
      </c>
      <c r="F55">
        <f>H44</f>
        <v>3.4775490196078437E-2</v>
      </c>
      <c r="H55">
        <f>H50+H54</f>
        <v>3.4775490196078437E-2</v>
      </c>
      <c r="I55">
        <f>1/H55</f>
        <v>28.755885089227814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41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85</v>
      </c>
      <c r="D2" s="6">
        <v>150</v>
      </c>
      <c r="E2" s="6">
        <v>150</v>
      </c>
      <c r="F2" s="6">
        <v>150</v>
      </c>
      <c r="G2" s="6">
        <v>250</v>
      </c>
      <c r="L2" s="6"/>
      <c r="M2" s="6"/>
      <c r="N2" s="6"/>
      <c r="O2" s="6"/>
      <c r="P2" s="6"/>
    </row>
    <row r="3" spans="1:25">
      <c r="A3" t="s">
        <v>8</v>
      </c>
      <c r="C3" s="6">
        <v>0</v>
      </c>
      <c r="D3" s="6">
        <v>40</v>
      </c>
      <c r="E3" s="6">
        <v>40</v>
      </c>
      <c r="F3" s="6">
        <v>150</v>
      </c>
      <c r="G3" s="7">
        <v>85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 t="s">
        <v>54</v>
      </c>
      <c r="E4" s="6" t="s">
        <v>11</v>
      </c>
      <c r="F4" s="6" t="s">
        <v>12</v>
      </c>
      <c r="G4" s="7" t="s">
        <v>56</v>
      </c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 t="s">
        <v>55</v>
      </c>
      <c r="E5" s="6"/>
      <c r="F5" s="6"/>
      <c r="G5" s="7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13</v>
      </c>
      <c r="C6" s="6">
        <v>0</v>
      </c>
      <c r="D6" s="6">
        <v>80</v>
      </c>
      <c r="E6" s="6">
        <v>40</v>
      </c>
      <c r="F6" s="6">
        <v>40</v>
      </c>
      <c r="G6" s="7">
        <v>85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 t="s">
        <v>10</v>
      </c>
      <c r="E7" s="6"/>
      <c r="F7" s="6"/>
      <c r="G7" s="6" t="s">
        <v>209</v>
      </c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14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15</v>
      </c>
      <c r="C9" s="8">
        <f>1/C2</f>
        <v>1.1764705882352941E-2</v>
      </c>
      <c r="D9" s="8">
        <f>1/D2</f>
        <v>6.6666666666666671E-3</v>
      </c>
      <c r="E9" s="8">
        <f t="shared" ref="E9" si="0">1/E2</f>
        <v>6.6666666666666671E-3</v>
      </c>
      <c r="F9" s="8">
        <f>1/F2</f>
        <v>6.6666666666666671E-3</v>
      </c>
      <c r="G9" s="8">
        <f>1/G2</f>
        <v>4.0000000000000001E-3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v>0</v>
      </c>
      <c r="D10" s="8">
        <f>1/D3</f>
        <v>2.5000000000000001E-2</v>
      </c>
      <c r="E10" s="8">
        <f>1/E3</f>
        <v>2.5000000000000001E-2</v>
      </c>
      <c r="F10" s="8">
        <f>1/F3</f>
        <v>6.6666666666666671E-3</v>
      </c>
      <c r="G10" s="9">
        <f>1/G3</f>
        <v>1.1764705882352941E-2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16</v>
      </c>
      <c r="C11" s="8">
        <f>C10</f>
        <v>0</v>
      </c>
      <c r="D11">
        <v>0</v>
      </c>
      <c r="F11">
        <v>0</v>
      </c>
      <c r="G11" s="10"/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17</v>
      </c>
      <c r="C12">
        <v>0</v>
      </c>
      <c r="D12" s="8">
        <f>D10</f>
        <v>2.5000000000000001E-2</v>
      </c>
      <c r="E12">
        <f>1/E3</f>
        <v>2.5000000000000001E-2</v>
      </c>
      <c r="F12" s="8">
        <f>F10</f>
        <v>6.6666666666666671E-3</v>
      </c>
      <c r="G12" s="9">
        <f>G10</f>
        <v>1.1764705882352941E-2</v>
      </c>
      <c r="Q12" s="8"/>
      <c r="S12" s="5"/>
      <c r="U12" s="8"/>
      <c r="V12" s="8"/>
      <c r="W12" s="8"/>
      <c r="X12" s="8"/>
      <c r="Y12" s="8"/>
    </row>
    <row r="13" spans="1:25">
      <c r="A13" t="s">
        <v>13</v>
      </c>
      <c r="C13" s="8">
        <v>0</v>
      </c>
      <c r="D13" s="8">
        <f>1/D6</f>
        <v>1.2500000000000001E-2</v>
      </c>
      <c r="E13" s="8">
        <f>1/E6</f>
        <v>2.5000000000000001E-2</v>
      </c>
      <c r="F13" s="8">
        <f>1/F6</f>
        <v>2.5000000000000001E-2</v>
      </c>
      <c r="G13" s="8">
        <f>1/G6</f>
        <v>1.1764705882352941E-2</v>
      </c>
      <c r="Q13" s="8"/>
      <c r="U13" s="8"/>
      <c r="V13" s="8"/>
      <c r="W13" s="8"/>
      <c r="X13" s="8"/>
      <c r="Y13" s="8"/>
    </row>
    <row r="14" spans="1:25">
      <c r="A14" t="s">
        <v>18</v>
      </c>
      <c r="C14" s="8">
        <f>C9+C11</f>
        <v>1.1764705882352941E-2</v>
      </c>
      <c r="D14" s="8">
        <f>D9+D11</f>
        <v>6.6666666666666671E-3</v>
      </c>
      <c r="E14" s="8">
        <f>E9+E11</f>
        <v>6.6666666666666671E-3</v>
      </c>
      <c r="F14" s="8">
        <f>F9+F11</f>
        <v>6.6666666666666671E-3</v>
      </c>
      <c r="G14" s="9">
        <f>G9+G11</f>
        <v>4.0000000000000001E-3</v>
      </c>
      <c r="H14" s="8">
        <f>SUM(C14:G14)</f>
        <v>3.5764705882352948E-2</v>
      </c>
      <c r="U14" s="8"/>
      <c r="V14" s="8"/>
      <c r="W14" s="8"/>
      <c r="X14" s="8"/>
      <c r="Y14" s="8"/>
    </row>
    <row r="15" spans="1:25">
      <c r="A15" t="s">
        <v>19</v>
      </c>
      <c r="C15" s="8">
        <f>C12+C13</f>
        <v>0</v>
      </c>
      <c r="D15" s="8">
        <f>D12+D13</f>
        <v>3.7500000000000006E-2</v>
      </c>
      <c r="E15" s="8">
        <f>E12+E13</f>
        <v>0.05</v>
      </c>
      <c r="F15" s="8">
        <f>F12+F13</f>
        <v>3.1666666666666669E-2</v>
      </c>
      <c r="G15" s="9">
        <f>G12+G13</f>
        <v>2.3529411764705882E-2</v>
      </c>
      <c r="H15" s="8">
        <f>SUM(C15:G15)</f>
        <v>0.14269607843137255</v>
      </c>
      <c r="U15" s="8"/>
      <c r="V15" s="8"/>
      <c r="W15" s="8"/>
      <c r="X15" s="8"/>
      <c r="Y15" s="8"/>
    </row>
    <row r="16" spans="1:25">
      <c r="A16" s="5" t="s">
        <v>20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21</v>
      </c>
      <c r="C17" s="8">
        <f>C9+C10+C13</f>
        <v>1.1764705882352941E-2</v>
      </c>
      <c r="D17" s="8">
        <f>D9+D10+D13</f>
        <v>4.4166666666666674E-2</v>
      </c>
      <c r="E17" s="8">
        <f>E9+E10+E13</f>
        <v>5.6666666666666671E-2</v>
      </c>
      <c r="F17" s="8">
        <f>F9+F10+F13</f>
        <v>3.8333333333333337E-2</v>
      </c>
      <c r="G17" s="9">
        <f>G9+G10+G13</f>
        <v>2.7529411764705882E-2</v>
      </c>
      <c r="H17" s="8">
        <f>SUM(C17:G17)</f>
        <v>0.1784607843137255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22</v>
      </c>
      <c r="C18" s="8">
        <f>C14+C15</f>
        <v>1.1764705882352941E-2</v>
      </c>
      <c r="D18" s="8">
        <f>D14+D15</f>
        <v>4.4166666666666674E-2</v>
      </c>
      <c r="E18" s="8">
        <f>E14+E15</f>
        <v>5.6666666666666671E-2</v>
      </c>
      <c r="F18" s="8">
        <f>F14+F15</f>
        <v>3.8333333333333337E-2</v>
      </c>
      <c r="G18" s="9">
        <f>G14+G15</f>
        <v>2.7529411764705882E-2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/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C21" s="8"/>
      <c r="D21" s="11"/>
      <c r="E21" s="8"/>
      <c r="F21" s="8"/>
      <c r="G21" s="8"/>
      <c r="I21" t="s">
        <v>3</v>
      </c>
      <c r="J21" s="5">
        <f>(D10+D13/2)/D15</f>
        <v>0.83333333333333326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G22" s="10"/>
      <c r="I22" t="s">
        <v>2</v>
      </c>
      <c r="J22">
        <f>(D13/2)/D15</f>
        <v>0.16666666666666666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G23" s="10"/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G24" s="10"/>
      <c r="I24" t="s">
        <v>4</v>
      </c>
      <c r="J24">
        <f>(G13+G12*0.5)/G15</f>
        <v>0.75</v>
      </c>
      <c r="K24" s="8">
        <f>J24/G31</f>
        <v>0.87750000000000006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G25" s="10"/>
      <c r="I25" t="s">
        <v>5</v>
      </c>
      <c r="J25">
        <f>G12*0.5/G15</f>
        <v>0.25</v>
      </c>
      <c r="K25" s="8">
        <f>J25/G31</f>
        <v>0.29250000000000004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C26" s="8"/>
      <c r="D26" s="8"/>
      <c r="E26" s="8"/>
      <c r="F26" s="8"/>
      <c r="G26" s="8"/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25</v>
      </c>
      <c r="C29">
        <f>C17/$H$17</f>
        <v>6.5923199472614394E-2</v>
      </c>
      <c r="D29">
        <f>D17/$H$17</f>
        <v>0.2474866780201066</v>
      </c>
      <c r="E29">
        <f>E17/$H$17</f>
        <v>0.31753007745975936</v>
      </c>
      <c r="F29">
        <f>F17/$H$17</f>
        <v>0.21479975828160194</v>
      </c>
      <c r="G29">
        <f>G17/$H$17</f>
        <v>0.15426028676591769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26</v>
      </c>
      <c r="C30">
        <f>C14/C17</f>
        <v>1</v>
      </c>
      <c r="D30">
        <f>D14/D17</f>
        <v>0.15094339622641509</v>
      </c>
      <c r="E30">
        <f>E14/E17</f>
        <v>0.11764705882352941</v>
      </c>
      <c r="F30">
        <f>F14/F17</f>
        <v>0.17391304347826086</v>
      </c>
      <c r="G30">
        <f>G14/G17</f>
        <v>0.14529914529914531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27</v>
      </c>
      <c r="C31">
        <f>C15/C17</f>
        <v>0</v>
      </c>
      <c r="D31">
        <f>D15/D17</f>
        <v>0.84905660377358494</v>
      </c>
      <c r="E31">
        <f>E15/E17</f>
        <v>0.88235294117647056</v>
      </c>
      <c r="F31">
        <f>F15/F17</f>
        <v>0.82608695652173914</v>
      </c>
      <c r="G31">
        <f>G15/G17</f>
        <v>0.85470085470085466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28</v>
      </c>
      <c r="U33" s="8"/>
      <c r="V33" s="8"/>
      <c r="W33" s="8"/>
      <c r="X33" s="8"/>
      <c r="Y33" s="8"/>
    </row>
    <row r="34" spans="1:25">
      <c r="A34" t="s">
        <v>29</v>
      </c>
      <c r="C34">
        <f>C14/C17</f>
        <v>1</v>
      </c>
      <c r="D34">
        <f>D9/D17</f>
        <v>0.15094339622641509</v>
      </c>
      <c r="E34">
        <f>E14/E17</f>
        <v>0.11764705882352941</v>
      </c>
      <c r="F34">
        <f>F30</f>
        <v>0.17391304347826086</v>
      </c>
      <c r="G34">
        <f>G30</f>
        <v>0.14529914529914531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D35">
        <f>D13/2/D17</f>
        <v>0.14150943396226415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(D10+D13/2)/D17</f>
        <v>0.7075471698113206</v>
      </c>
      <c r="E36">
        <f>E31</f>
        <v>0.88235294117647056</v>
      </c>
      <c r="H36">
        <f>H17/$H$17</f>
        <v>1</v>
      </c>
      <c r="I36" s="11"/>
    </row>
    <row r="37" spans="1:25">
      <c r="A37" t="s">
        <v>4</v>
      </c>
      <c r="F37">
        <f>F31</f>
        <v>0.82608695652173914</v>
      </c>
      <c r="G37" s="10">
        <f>(G13+G12/2)/G17</f>
        <v>0.64102564102564097</v>
      </c>
      <c r="H37">
        <f>H14/$H$14</f>
        <v>1</v>
      </c>
      <c r="I37" s="11"/>
    </row>
    <row r="38" spans="1:25">
      <c r="A38" t="s">
        <v>5</v>
      </c>
      <c r="G38">
        <f>(G13/2)/G17</f>
        <v>0.21367521367521367</v>
      </c>
      <c r="H38">
        <f>H15/$H$15</f>
        <v>1</v>
      </c>
      <c r="I38" s="11"/>
    </row>
    <row r="39" spans="1:25">
      <c r="A39" t="s">
        <v>30</v>
      </c>
      <c r="C39">
        <f>SUM(C34:C38)</f>
        <v>1</v>
      </c>
      <c r="D39">
        <f>SUM(D34:D38)</f>
        <v>0.99999999999999978</v>
      </c>
      <c r="E39">
        <f>SUM(E34:E38)</f>
        <v>1</v>
      </c>
      <c r="F39">
        <f>SUM(F34:F38)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31</v>
      </c>
      <c r="C42">
        <v>0.1</v>
      </c>
      <c r="D42">
        <v>0.1</v>
      </c>
      <c r="E42">
        <v>0.2</v>
      </c>
      <c r="F42">
        <v>0.4</v>
      </c>
      <c r="G42">
        <v>0.2</v>
      </c>
      <c r="H42">
        <f>SUM(C42:G42)</f>
        <v>1</v>
      </c>
    </row>
    <row r="44" spans="1:25">
      <c r="A44" s="5" t="s">
        <v>32</v>
      </c>
      <c r="C44">
        <f>C17*C42</f>
        <v>1.1764705882352942E-3</v>
      </c>
      <c r="D44">
        <f>D17*D42</f>
        <v>4.4166666666666677E-3</v>
      </c>
      <c r="E44">
        <f>E17*E42</f>
        <v>1.1333333333333334E-2</v>
      </c>
      <c r="F44">
        <f>F17*F42</f>
        <v>1.5333333333333336E-2</v>
      </c>
      <c r="G44">
        <f>G17*G42</f>
        <v>5.5058823529411764E-3</v>
      </c>
      <c r="H44">
        <f>SUM(C44:G44)</f>
        <v>3.776568627450981E-2</v>
      </c>
      <c r="Q44" s="6"/>
    </row>
    <row r="45" spans="1:25">
      <c r="A45" t="s">
        <v>33</v>
      </c>
      <c r="C45">
        <f>C14*C42</f>
        <v>1.1764705882352942E-3</v>
      </c>
      <c r="D45">
        <f>D14*D42</f>
        <v>6.6666666666666675E-4</v>
      </c>
      <c r="E45">
        <f>E14*E42</f>
        <v>1.3333333333333335E-3</v>
      </c>
      <c r="F45">
        <f>F14*F42</f>
        <v>2.666666666666667E-3</v>
      </c>
      <c r="G45">
        <f>G14*G42</f>
        <v>8.0000000000000004E-4</v>
      </c>
      <c r="H45">
        <f>SUM(C45:G45)</f>
        <v>6.6431372549019619E-3</v>
      </c>
      <c r="Q45" s="6"/>
    </row>
    <row r="46" spans="1:25">
      <c r="A46" s="12" t="s">
        <v>34</v>
      </c>
      <c r="C46">
        <f>C15*C42</f>
        <v>0</v>
      </c>
      <c r="D46">
        <f>D15*D42</f>
        <v>3.7500000000000007E-3</v>
      </c>
      <c r="E46">
        <f>E15*E42</f>
        <v>1.0000000000000002E-2</v>
      </c>
      <c r="F46">
        <f>F15*F42</f>
        <v>1.2666666666666668E-2</v>
      </c>
      <c r="G46">
        <f>G15*G42</f>
        <v>4.7058823529411769E-3</v>
      </c>
      <c r="H46">
        <f>SUM(C46:G46)</f>
        <v>3.1122549019607849E-2</v>
      </c>
    </row>
    <row r="49" spans="1:10">
      <c r="A49" s="5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8.5565334055984763E-4</v>
      </c>
      <c r="H50">
        <f>H45</f>
        <v>6.6431372549019619E-3</v>
      </c>
      <c r="I50">
        <f>1/H50</f>
        <v>150.53128689492323</v>
      </c>
      <c r="J50">
        <f>H50/H55*100</f>
        <v>17.590405233508996</v>
      </c>
    </row>
    <row r="51" spans="1:10">
      <c r="A51" t="s">
        <v>43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8.3882549152883724E-3</v>
      </c>
    </row>
    <row r="52" spans="1:10">
      <c r="A52" t="s">
        <v>44</v>
      </c>
      <c r="B52" s="8"/>
    </row>
    <row r="53" spans="1:10">
      <c r="A53" t="s">
        <v>45</v>
      </c>
      <c r="B53" s="8"/>
    </row>
    <row r="54" spans="1:10">
      <c r="A54" t="s">
        <v>46</v>
      </c>
      <c r="B54" s="8">
        <f>1/C54</f>
        <v>10</v>
      </c>
      <c r="C54">
        <v>0.1</v>
      </c>
      <c r="D54">
        <f>C54/C55</f>
        <v>0.7552299675251114</v>
      </c>
      <c r="F54">
        <f>F55*D54</f>
        <v>2.8521778018661591E-2</v>
      </c>
      <c r="H54">
        <f>H46</f>
        <v>3.1122549019607849E-2</v>
      </c>
      <c r="I54">
        <f>1/H54</f>
        <v>32.13104425893841</v>
      </c>
      <c r="J54">
        <f>H54/H55*100</f>
        <v>82.409594766491011</v>
      </c>
    </row>
    <row r="55" spans="1:10">
      <c r="A55" t="s">
        <v>47</v>
      </c>
      <c r="B55" s="8">
        <f>1/C55</f>
        <v>7.5522996752511142</v>
      </c>
      <c r="C55">
        <v>0.13241</v>
      </c>
      <c r="D55">
        <f>D50+D51+D54</f>
        <v>1</v>
      </c>
      <c r="F55">
        <f>H44</f>
        <v>3.776568627450981E-2</v>
      </c>
      <c r="H55">
        <f>H50+H54</f>
        <v>3.776568627450981E-2</v>
      </c>
      <c r="I55">
        <f>1/H55</f>
        <v>26.479063368033017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41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pane ySplit="1" topLeftCell="A2" activePane="bottomLeft" state="frozen"/>
      <selection pane="bottomLeft" activeCell="D31" sqref="D31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175</v>
      </c>
      <c r="D2" s="6">
        <v>200</v>
      </c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>
        <v>150</v>
      </c>
      <c r="E3" s="6">
        <v>66</v>
      </c>
      <c r="F3" s="6">
        <v>66</v>
      </c>
      <c r="G3" s="7">
        <v>150</v>
      </c>
    </row>
    <row r="4" spans="1:8">
      <c r="A4" t="s">
        <v>9</v>
      </c>
      <c r="C4" s="6"/>
      <c r="D4" s="6" t="s">
        <v>198</v>
      </c>
      <c r="E4" s="6" t="s">
        <v>199</v>
      </c>
      <c r="F4" s="6" t="s">
        <v>200</v>
      </c>
      <c r="G4" s="7"/>
    </row>
    <row r="5" spans="1:8">
      <c r="A5" t="s">
        <v>9</v>
      </c>
      <c r="C5" s="6"/>
      <c r="D5" s="6"/>
      <c r="E5" s="6"/>
      <c r="F5" s="6"/>
      <c r="G5" s="7"/>
    </row>
    <row r="6" spans="1:8">
      <c r="A6" t="s">
        <v>13</v>
      </c>
      <c r="C6" s="6">
        <v>12</v>
      </c>
      <c r="D6" s="6">
        <v>12</v>
      </c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14</v>
      </c>
      <c r="C8" s="6"/>
      <c r="D8" s="6"/>
      <c r="E8" s="6"/>
      <c r="F8" s="6"/>
      <c r="G8" s="6"/>
    </row>
    <row r="9" spans="1:8">
      <c r="A9" t="s">
        <v>15</v>
      </c>
      <c r="C9" s="8">
        <f t="shared" ref="C9:G10" si="0">1/C2</f>
        <v>5.7142857142857143E-3</v>
      </c>
      <c r="D9" s="8">
        <f t="shared" si="0"/>
        <v>5.0000000000000001E-3</v>
      </c>
      <c r="E9" s="8">
        <f t="shared" si="0"/>
        <v>6.2500000000000003E-3</v>
      </c>
      <c r="F9" s="8">
        <f t="shared" si="0"/>
        <v>2.5000000000000001E-3</v>
      </c>
      <c r="G9" s="8">
        <f t="shared" si="0"/>
        <v>0.01</v>
      </c>
    </row>
    <row r="10" spans="1:8">
      <c r="A10" t="s">
        <v>9</v>
      </c>
      <c r="C10" s="8">
        <f t="shared" si="0"/>
        <v>1.3333333333333334E-2</v>
      </c>
      <c r="D10" s="8">
        <f>1/D3</f>
        <v>6.6666666666666671E-3</v>
      </c>
      <c r="E10" s="8">
        <f t="shared" si="0"/>
        <v>1.5151515151515152E-2</v>
      </c>
      <c r="F10" s="8">
        <f t="shared" si="0"/>
        <v>1.5151515151515152E-2</v>
      </c>
      <c r="G10" s="8">
        <f t="shared" si="0"/>
        <v>6.6666666666666671E-3</v>
      </c>
    </row>
    <row r="11" spans="1:8">
      <c r="A11" t="s">
        <v>16</v>
      </c>
      <c r="C11" s="8">
        <f>C10</f>
        <v>1.3333333333333334E-2</v>
      </c>
      <c r="D11" s="8">
        <v>0</v>
      </c>
      <c r="E11" s="8">
        <v>0</v>
      </c>
      <c r="F11" s="8">
        <v>0</v>
      </c>
      <c r="G11" s="8"/>
    </row>
    <row r="12" spans="1:8">
      <c r="A12" t="s">
        <v>17</v>
      </c>
      <c r="C12">
        <v>0</v>
      </c>
      <c r="D12" s="8">
        <f>1/D3</f>
        <v>6.6666666666666671E-3</v>
      </c>
      <c r="E12" s="8">
        <f>1/E3</f>
        <v>1.5151515151515152E-2</v>
      </c>
      <c r="F12" s="8">
        <f>1/F3</f>
        <v>1.5151515151515152E-2</v>
      </c>
      <c r="G12" s="8">
        <f>G10</f>
        <v>6.6666666666666671E-3</v>
      </c>
    </row>
    <row r="13" spans="1:8">
      <c r="A13" t="s">
        <v>13</v>
      </c>
      <c r="C13" s="8">
        <f>1/C6</f>
        <v>8.3333333333333329E-2</v>
      </c>
      <c r="D13" s="8">
        <f>1/D6</f>
        <v>8.3333333333333329E-2</v>
      </c>
      <c r="E13" s="8">
        <f>1/E6</f>
        <v>9.0909090909090912E-2</v>
      </c>
      <c r="F13" s="8">
        <f>1/F6</f>
        <v>9.0909090909090912E-2</v>
      </c>
      <c r="G13" s="8">
        <f>1/G6</f>
        <v>8.3333333333333329E-2</v>
      </c>
    </row>
    <row r="14" spans="1:8">
      <c r="A14" t="s">
        <v>18</v>
      </c>
      <c r="C14" s="8">
        <f>C9+C11+C13</f>
        <v>0.10238095238095238</v>
      </c>
      <c r="D14" s="8">
        <f>D9+D11</f>
        <v>5.0000000000000001E-3</v>
      </c>
      <c r="E14" s="8">
        <f>E9+E11</f>
        <v>6.2500000000000003E-3</v>
      </c>
      <c r="F14" s="8">
        <f>F9+F11</f>
        <v>2.5000000000000001E-3</v>
      </c>
      <c r="G14" s="8">
        <f>G9+G11</f>
        <v>0.01</v>
      </c>
      <c r="H14" s="8">
        <f>SUM(C14:G14)</f>
        <v>0.1261309523809524</v>
      </c>
    </row>
    <row r="15" spans="1:8">
      <c r="A15" t="s">
        <v>19</v>
      </c>
      <c r="C15" s="8"/>
      <c r="D15" s="8">
        <f>D12+D13</f>
        <v>0.09</v>
      </c>
      <c r="E15" s="8">
        <f>E12+E13</f>
        <v>0.10606060606060606</v>
      </c>
      <c r="F15" s="8">
        <f>F12+F13</f>
        <v>0.10606060606060606</v>
      </c>
      <c r="G15" s="8">
        <f>G12+G13</f>
        <v>0.09</v>
      </c>
      <c r="H15" s="8">
        <f>SUM(C15:G15)</f>
        <v>0.39212121212121209</v>
      </c>
    </row>
    <row r="16" spans="1:8">
      <c r="A16" s="5" t="s">
        <v>20</v>
      </c>
      <c r="D16" s="8"/>
      <c r="E16" s="8"/>
      <c r="F16" s="8"/>
      <c r="G16" s="8"/>
      <c r="H16" s="8"/>
    </row>
    <row r="17" spans="1:17">
      <c r="A17" t="s">
        <v>21</v>
      </c>
      <c r="C17" s="8">
        <f>C9+C10+C13</f>
        <v>0.10238095238095238</v>
      </c>
      <c r="D17" s="8">
        <f>D9+D10+D13</f>
        <v>9.5000000000000001E-2</v>
      </c>
      <c r="E17" s="8">
        <f>E9+E10+E13</f>
        <v>0.11231060606060606</v>
      </c>
      <c r="F17" s="8">
        <f>F9+F10+F13</f>
        <v>0.10856060606060607</v>
      </c>
      <c r="G17" s="8">
        <f>G9+G10+G13</f>
        <v>9.9999999999999992E-2</v>
      </c>
      <c r="H17" s="8">
        <f>SUM(C17:G17)</f>
        <v>0.51825216450216449</v>
      </c>
    </row>
    <row r="18" spans="1:17">
      <c r="A18" t="s">
        <v>22</v>
      </c>
      <c r="C18" s="8">
        <f>C14+C15</f>
        <v>0.10238095238095238</v>
      </c>
      <c r="D18" s="8">
        <f>D14+D15</f>
        <v>9.5000000000000001E-2</v>
      </c>
      <c r="E18" s="8">
        <f>E14+E15</f>
        <v>0.11231060606060607</v>
      </c>
      <c r="F18" s="8">
        <f>F14+F15</f>
        <v>0.10856060606060607</v>
      </c>
      <c r="G18" s="8">
        <f>G14+G15</f>
        <v>9.9999999999999992E-2</v>
      </c>
    </row>
    <row r="19" spans="1:17">
      <c r="D19" s="8"/>
      <c r="E19" s="8"/>
      <c r="F19" s="8"/>
      <c r="G19" s="8"/>
    </row>
    <row r="20" spans="1:17">
      <c r="K20" s="11"/>
      <c r="L20" s="11"/>
      <c r="M20" s="11"/>
      <c r="N20" s="11"/>
      <c r="O20" s="11"/>
      <c r="P20" s="11"/>
      <c r="Q20" s="11"/>
    </row>
    <row r="21" spans="1:17">
      <c r="A21" s="5" t="s">
        <v>25</v>
      </c>
      <c r="C21">
        <f>C17/$H$17</f>
        <v>0.197550457853466</v>
      </c>
      <c r="D21">
        <f>D17/$H$17</f>
        <v>0.18330844810123939</v>
      </c>
      <c r="E21">
        <f>E17/$H$17</f>
        <v>0.21671034633978262</v>
      </c>
      <c r="F21">
        <f>F17/$H$17</f>
        <v>0.20947448654631265</v>
      </c>
      <c r="G21">
        <f>G17/$H$17</f>
        <v>0.19295626115919934</v>
      </c>
      <c r="H21">
        <f>H17/$H$17</f>
        <v>1</v>
      </c>
      <c r="I21" s="11"/>
    </row>
    <row r="22" spans="1:17">
      <c r="A22" t="s">
        <v>26</v>
      </c>
      <c r="C22" s="23">
        <f>C14/C17</f>
        <v>1</v>
      </c>
      <c r="D22" s="23">
        <f>D14/D17</f>
        <v>5.2631578947368418E-2</v>
      </c>
      <c r="E22" s="23">
        <f>E14/E17</f>
        <v>5.5649241146711645E-2</v>
      </c>
      <c r="F22" s="23">
        <f>F14/F17</f>
        <v>2.3028611304954639E-2</v>
      </c>
      <c r="G22" s="23">
        <f>G14/G17</f>
        <v>0.1</v>
      </c>
      <c r="H22">
        <f>H14/$H$14</f>
        <v>1</v>
      </c>
      <c r="I22" s="11"/>
    </row>
    <row r="23" spans="1:17">
      <c r="A23" t="s">
        <v>27</v>
      </c>
      <c r="C23" s="23">
        <f>C15/C17</f>
        <v>0</v>
      </c>
      <c r="D23" s="23">
        <f>D15/D17</f>
        <v>0.94736842105263153</v>
      </c>
      <c r="E23" s="23">
        <f>E15/E17</f>
        <v>0.94435075885328845</v>
      </c>
      <c r="F23" s="23">
        <f>F15/F17</f>
        <v>0.9769713886950453</v>
      </c>
      <c r="G23" s="23">
        <f>G15/G17</f>
        <v>0.9</v>
      </c>
      <c r="H23">
        <f>H15/$H$15</f>
        <v>1</v>
      </c>
      <c r="I23" s="11"/>
    </row>
    <row r="24" spans="1:17">
      <c r="C24" s="8"/>
      <c r="D24" s="8"/>
      <c r="E24" s="8"/>
      <c r="F24" s="8"/>
      <c r="G24" s="8"/>
      <c r="H24" s="8"/>
      <c r="I24" s="11"/>
    </row>
    <row r="25" spans="1:17">
      <c r="A25" s="5" t="s">
        <v>28</v>
      </c>
      <c r="I25" s="11"/>
    </row>
    <row r="26" spans="1:17">
      <c r="A26" t="s">
        <v>29</v>
      </c>
      <c r="C26">
        <f>C22</f>
        <v>1</v>
      </c>
      <c r="D26">
        <f>D22</f>
        <v>5.2631578947368418E-2</v>
      </c>
      <c r="E26">
        <f>E22</f>
        <v>5.5649241146711645E-2</v>
      </c>
      <c r="F26">
        <f>F22</f>
        <v>2.3028611304954639E-2</v>
      </c>
      <c r="G26">
        <f>G22</f>
        <v>0.1</v>
      </c>
      <c r="I26" s="11"/>
    </row>
    <row r="27" spans="1:17">
      <c r="A27" t="s">
        <v>2</v>
      </c>
      <c r="C27">
        <v>0</v>
      </c>
      <c r="D27">
        <f>(D13)/D17</f>
        <v>0.8771929824561403</v>
      </c>
      <c r="E27">
        <v>0</v>
      </c>
      <c r="F27">
        <v>0</v>
      </c>
      <c r="G27">
        <v>0</v>
      </c>
      <c r="I27" s="11">
        <f>D13/D15</f>
        <v>0.92592592592592593</v>
      </c>
    </row>
    <row r="28" spans="1:17">
      <c r="A28" t="s">
        <v>3</v>
      </c>
      <c r="C28">
        <v>0</v>
      </c>
      <c r="D28">
        <f>D10/D17</f>
        <v>7.0175438596491238E-2</v>
      </c>
      <c r="E28" s="8">
        <f>E23</f>
        <v>0.94435075885328845</v>
      </c>
      <c r="F28">
        <v>0</v>
      </c>
      <c r="G28">
        <v>0</v>
      </c>
      <c r="I28">
        <f>D12/D15</f>
        <v>7.4074074074074084E-2</v>
      </c>
    </row>
    <row r="29" spans="1:17">
      <c r="A29" t="s">
        <v>4</v>
      </c>
      <c r="C29">
        <v>0</v>
      </c>
      <c r="D29">
        <v>0</v>
      </c>
      <c r="E29">
        <v>0</v>
      </c>
      <c r="F29">
        <f>F23</f>
        <v>0.9769713886950453</v>
      </c>
      <c r="G29">
        <f>G12/G17</f>
        <v>6.666666666666668E-2</v>
      </c>
      <c r="I29">
        <f>G10/G15</f>
        <v>7.4074074074074084E-2</v>
      </c>
      <c r="Q29" s="6"/>
    </row>
    <row r="30" spans="1:17">
      <c r="A30" t="s">
        <v>5</v>
      </c>
      <c r="C30">
        <v>0</v>
      </c>
      <c r="D30">
        <v>0</v>
      </c>
      <c r="E30">
        <v>0</v>
      </c>
      <c r="F30">
        <v>0</v>
      </c>
      <c r="G30">
        <f>(G13)/G17</f>
        <v>0.83333333333333337</v>
      </c>
      <c r="I30">
        <f>G13/G15</f>
        <v>0.92592592592592593</v>
      </c>
      <c r="Q30" s="6"/>
    </row>
    <row r="31" spans="1:17">
      <c r="A31" t="s">
        <v>30</v>
      </c>
      <c r="C31">
        <f>SUM(C26:C30)</f>
        <v>1</v>
      </c>
      <c r="D31">
        <f>SUM(D26:D30)</f>
        <v>1</v>
      </c>
      <c r="E31">
        <f t="shared" ref="E31:F31" si="1">SUM(E26:E30)</f>
        <v>1</v>
      </c>
      <c r="F31" s="10">
        <f t="shared" si="1"/>
        <v>0.99999999999999989</v>
      </c>
      <c r="G31">
        <f>SUM(G26:G30)</f>
        <v>1</v>
      </c>
    </row>
    <row r="33" spans="1:10">
      <c r="A33" s="5" t="s">
        <v>31</v>
      </c>
      <c r="C33">
        <v>0.15</v>
      </c>
      <c r="D33">
        <v>0.02</v>
      </c>
      <c r="E33">
        <v>0.25</v>
      </c>
      <c r="F33">
        <v>0.55000000000000004</v>
      </c>
      <c r="G33">
        <v>0.03</v>
      </c>
      <c r="H33">
        <f>SUM(C33:G33)</f>
        <v>1</v>
      </c>
    </row>
    <row r="35" spans="1:10">
      <c r="A35" s="5" t="s">
        <v>32</v>
      </c>
      <c r="C35">
        <f>C17*C33</f>
        <v>1.5357142857142856E-2</v>
      </c>
      <c r="D35">
        <f>D17*D33</f>
        <v>1.9E-3</v>
      </c>
      <c r="E35">
        <f>E17*E33</f>
        <v>2.8077651515151514E-2</v>
      </c>
      <c r="F35">
        <f>F17*F33</f>
        <v>5.9708333333333342E-2</v>
      </c>
      <c r="G35">
        <f>G17*G33</f>
        <v>2.9999999999999996E-3</v>
      </c>
      <c r="H35">
        <f>SUM(C35:G35)</f>
        <v>0.10804312770562771</v>
      </c>
    </row>
    <row r="36" spans="1:10">
      <c r="A36" t="s">
        <v>33</v>
      </c>
      <c r="C36">
        <f>C14*C33</f>
        <v>1.5357142857142856E-2</v>
      </c>
      <c r="D36">
        <f>D14*D33</f>
        <v>1E-4</v>
      </c>
      <c r="E36">
        <f>E14*E33</f>
        <v>1.5625000000000001E-3</v>
      </c>
      <c r="F36">
        <f>F14*F33</f>
        <v>1.3750000000000001E-3</v>
      </c>
      <c r="G36">
        <f>G14*G33</f>
        <v>2.9999999999999997E-4</v>
      </c>
      <c r="H36">
        <f>SUM(C36:G36)</f>
        <v>1.8694642857142858E-2</v>
      </c>
      <c r="J36">
        <f>0.2*0.02+0.1*1/75+0.25*1/315+0.4*0.001+0.05*1/60</f>
        <v>7.3603174603174611E-3</v>
      </c>
    </row>
    <row r="37" spans="1:10">
      <c r="A37" s="12" t="s">
        <v>34</v>
      </c>
      <c r="C37">
        <f>C15*C33</f>
        <v>0</v>
      </c>
      <c r="D37">
        <f>D15*D33</f>
        <v>1.8E-3</v>
      </c>
      <c r="E37">
        <f>E15*E33</f>
        <v>2.6515151515151516E-2</v>
      </c>
      <c r="F37">
        <f>F15*F33</f>
        <v>5.8333333333333341E-2</v>
      </c>
      <c r="G37">
        <f>G15*G33</f>
        <v>2.6999999999999997E-3</v>
      </c>
      <c r="H37">
        <f>SUM(C37:G37)</f>
        <v>8.9348484848484858E-2</v>
      </c>
      <c r="J37">
        <f>H14/H17</f>
        <v>0.2433775698787759</v>
      </c>
    </row>
    <row r="40" spans="1:10">
      <c r="A40" s="5" t="s">
        <v>35</v>
      </c>
      <c r="B40" t="s">
        <v>36</v>
      </c>
      <c r="C40" t="s">
        <v>37</v>
      </c>
      <c r="D40" t="s">
        <v>38</v>
      </c>
      <c r="F40" t="s">
        <v>39</v>
      </c>
      <c r="H40" t="s">
        <v>40</v>
      </c>
      <c r="I40" t="s">
        <v>36</v>
      </c>
      <c r="J40" t="s">
        <v>41</v>
      </c>
    </row>
    <row r="41" spans="1:10">
      <c r="A41" t="s">
        <v>42</v>
      </c>
      <c r="B41" s="8">
        <f>1/C41</f>
        <v>149.92503748125938</v>
      </c>
      <c r="C41">
        <v>6.6699999999999997E-3</v>
      </c>
      <c r="D41">
        <f>C41/C46</f>
        <v>0.11608075182735816</v>
      </c>
      <c r="F41">
        <f>F46*D41</f>
        <v>1.2541727493848536E-2</v>
      </c>
      <c r="H41">
        <f>H36</f>
        <v>1.8694642857142858E-2</v>
      </c>
      <c r="I41">
        <f>1/H41</f>
        <v>53.491259910211099</v>
      </c>
      <c r="J41">
        <f>H41/H46</f>
        <v>0.17302944901852466</v>
      </c>
    </row>
    <row r="42" spans="1:10">
      <c r="A42" t="s">
        <v>43</v>
      </c>
      <c r="B42" s="8">
        <f t="shared" ref="B42:B46" si="2">1/C42</f>
        <v>45.004500450045008</v>
      </c>
      <c r="C42">
        <v>2.222E-2</v>
      </c>
      <c r="D42">
        <f>C42/C46</f>
        <v>0.38670379394361298</v>
      </c>
      <c r="F42">
        <f>F46*D42</f>
        <v>4.1780687393300521E-2</v>
      </c>
    </row>
    <row r="43" spans="1:10">
      <c r="A43" t="s">
        <v>44</v>
      </c>
      <c r="B43" s="8"/>
    </row>
    <row r="44" spans="1:10">
      <c r="A44" t="s">
        <v>45</v>
      </c>
      <c r="B44" s="8"/>
    </row>
    <row r="45" spans="1:10">
      <c r="A45" t="s">
        <v>46</v>
      </c>
      <c r="B45" s="8">
        <f t="shared" si="2"/>
        <v>35.001750087504377</v>
      </c>
      <c r="C45">
        <v>2.8570000000000002E-2</v>
      </c>
      <c r="D45">
        <f>C45/C46</f>
        <v>0.49721545422902896</v>
      </c>
      <c r="F45">
        <f>F46*D45</f>
        <v>5.3720712818478664E-2</v>
      </c>
      <c r="H45">
        <f>H37</f>
        <v>8.9348484848484858E-2</v>
      </c>
      <c r="I45">
        <f>1/H45</f>
        <v>11.192131592335084</v>
      </c>
      <c r="J45">
        <f>H45/H46</f>
        <v>0.82697055098147543</v>
      </c>
    </row>
    <row r="46" spans="1:10">
      <c r="A46" t="s">
        <v>47</v>
      </c>
      <c r="B46" s="8">
        <f t="shared" si="2"/>
        <v>17.40341106856944</v>
      </c>
      <c r="C46">
        <v>5.7459999999999997E-2</v>
      </c>
      <c r="D46">
        <f>D41+D42+D45</f>
        <v>1.0000000000000002</v>
      </c>
      <c r="F46">
        <f>H35</f>
        <v>0.10804312770562771</v>
      </c>
      <c r="H46">
        <f>H41+H45</f>
        <v>0.10804312770562771</v>
      </c>
      <c r="I46">
        <f>1/H46</f>
        <v>9.255563229570523</v>
      </c>
      <c r="J46">
        <f>J41+J45</f>
        <v>1</v>
      </c>
    </row>
    <row r="47" spans="1:10">
      <c r="B47" s="11"/>
      <c r="C47" s="11"/>
      <c r="D47" s="11"/>
      <c r="E47" s="11"/>
      <c r="F47" s="11"/>
      <c r="G47" s="11"/>
      <c r="H47" s="11"/>
    </row>
    <row r="50" spans="2:8">
      <c r="B50" s="11"/>
      <c r="C50" s="11"/>
      <c r="D50" s="11"/>
      <c r="E50" s="11"/>
      <c r="F50" s="11"/>
      <c r="G50" s="11"/>
      <c r="H50" s="11"/>
    </row>
    <row r="51" spans="2:8">
      <c r="B51" s="11"/>
      <c r="C51" s="11"/>
      <c r="D51" s="11"/>
      <c r="E51" s="11"/>
      <c r="F51" s="11"/>
      <c r="G51" s="11"/>
      <c r="H51" s="11"/>
    </row>
    <row r="52" spans="2:8">
      <c r="B52" s="11"/>
      <c r="C52" s="11"/>
      <c r="D52" s="11"/>
      <c r="E52" s="11"/>
      <c r="F52" s="11"/>
      <c r="G52" s="11"/>
      <c r="H52" s="11"/>
    </row>
    <row r="53" spans="2:8">
      <c r="B53" s="11"/>
      <c r="C53" s="11"/>
      <c r="D53" s="11"/>
      <c r="E53" s="11"/>
      <c r="F53" s="11"/>
      <c r="G53" s="11"/>
      <c r="H53" s="11"/>
    </row>
    <row r="54" spans="2:8">
      <c r="B54" s="11"/>
      <c r="C54" s="11"/>
      <c r="D54" s="11"/>
      <c r="E54" s="11"/>
      <c r="F54" s="11"/>
      <c r="G54" s="11"/>
      <c r="H54" s="11"/>
    </row>
    <row r="55" spans="2:8">
      <c r="B55" s="11"/>
      <c r="C55" s="11"/>
      <c r="D55" s="11"/>
      <c r="E55" s="11"/>
      <c r="F55" s="11"/>
      <c r="G55" s="11"/>
      <c r="H55" s="11"/>
    </row>
    <row r="56" spans="2:8">
      <c r="B56" s="11"/>
      <c r="C56" s="11"/>
      <c r="D56" s="11"/>
      <c r="E56" s="11"/>
      <c r="F56" s="11"/>
      <c r="G56" s="11"/>
      <c r="H56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workbookViewId="0">
      <selection activeCell="G20" sqref="G20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15" t="s">
        <v>0</v>
      </c>
      <c r="B1" s="16"/>
      <c r="C1" s="16" t="s">
        <v>1</v>
      </c>
      <c r="D1" s="16" t="s">
        <v>201</v>
      </c>
      <c r="E1" s="16" t="s">
        <v>202</v>
      </c>
      <c r="F1" s="17" t="s">
        <v>5</v>
      </c>
      <c r="G1" s="17" t="s">
        <v>203</v>
      </c>
      <c r="H1" s="18" t="s">
        <v>6</v>
      </c>
      <c r="I1" s="19"/>
      <c r="J1" s="15"/>
      <c r="K1" s="16"/>
      <c r="L1" s="16"/>
      <c r="M1" s="16"/>
      <c r="N1" s="16"/>
      <c r="O1" s="16"/>
      <c r="P1" s="17"/>
      <c r="Q1" s="19"/>
      <c r="R1" s="18"/>
      <c r="S1" s="15"/>
      <c r="T1" s="16"/>
      <c r="U1" s="16"/>
      <c r="V1" s="16"/>
      <c r="W1" s="16"/>
      <c r="X1" s="16"/>
      <c r="Y1" s="17"/>
    </row>
    <row r="2" spans="1:25">
      <c r="A2" s="19" t="s">
        <v>7</v>
      </c>
      <c r="B2" s="19"/>
      <c r="C2" s="20">
        <v>200</v>
      </c>
      <c r="D2" s="20">
        <v>150</v>
      </c>
      <c r="E2" s="20">
        <v>120</v>
      </c>
      <c r="F2" s="20">
        <v>200</v>
      </c>
      <c r="G2" s="20">
        <v>200</v>
      </c>
      <c r="H2" s="19"/>
      <c r="I2" s="19"/>
      <c r="J2" s="19"/>
      <c r="K2" s="19"/>
      <c r="L2" s="20"/>
      <c r="M2" s="20"/>
      <c r="N2" s="20"/>
      <c r="O2" s="20"/>
      <c r="P2" s="20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19" t="s">
        <v>8</v>
      </c>
      <c r="B3" s="19"/>
      <c r="C3" s="20"/>
      <c r="D3" s="20"/>
      <c r="E3" s="20">
        <v>60</v>
      </c>
      <c r="F3" s="20"/>
      <c r="H3" s="19"/>
      <c r="I3" s="19"/>
      <c r="J3" s="19"/>
      <c r="K3" s="19"/>
      <c r="L3" s="21"/>
      <c r="M3" s="21"/>
      <c r="N3" s="21"/>
      <c r="O3" s="21"/>
      <c r="P3" s="21"/>
      <c r="Q3" s="19"/>
      <c r="R3" s="19"/>
      <c r="S3" s="19"/>
      <c r="T3" s="19"/>
      <c r="U3" s="21"/>
      <c r="V3" s="21"/>
      <c r="W3" s="21"/>
      <c r="X3" s="21"/>
      <c r="Y3" s="21"/>
    </row>
    <row r="4" spans="1:25">
      <c r="A4" s="19" t="s">
        <v>9</v>
      </c>
      <c r="B4" s="19"/>
      <c r="C4" s="20" t="s">
        <v>204</v>
      </c>
      <c r="D4" s="20"/>
      <c r="E4" s="20" t="s">
        <v>205</v>
      </c>
      <c r="F4" s="20" t="s">
        <v>206</v>
      </c>
      <c r="H4" s="20"/>
      <c r="I4" s="19"/>
      <c r="J4" s="19"/>
      <c r="K4" s="19"/>
      <c r="L4" s="21"/>
      <c r="M4" s="21"/>
      <c r="N4" s="21"/>
      <c r="O4" s="21"/>
      <c r="P4" s="21"/>
      <c r="Q4" s="19"/>
      <c r="R4" s="19"/>
      <c r="S4" s="19"/>
      <c r="T4" s="19"/>
      <c r="U4" s="21"/>
      <c r="V4" s="21"/>
      <c r="W4" s="21"/>
      <c r="X4" s="21"/>
      <c r="Y4" s="21"/>
    </row>
    <row r="5" spans="1:25">
      <c r="A5" s="19" t="s">
        <v>9</v>
      </c>
      <c r="B5" s="19"/>
      <c r="C5" s="20"/>
      <c r="D5" s="20"/>
      <c r="E5" s="20"/>
      <c r="F5" s="20"/>
      <c r="H5" s="19"/>
      <c r="I5" s="19"/>
      <c r="J5" s="19"/>
      <c r="K5" s="19"/>
      <c r="L5" s="21"/>
      <c r="M5" s="21"/>
      <c r="N5" s="21"/>
      <c r="O5" s="21"/>
      <c r="P5" s="21"/>
      <c r="Q5" s="19"/>
      <c r="R5" s="19"/>
      <c r="S5" s="19"/>
      <c r="T5" s="19"/>
      <c r="U5" s="21"/>
      <c r="V5" s="21"/>
      <c r="W5" s="21"/>
      <c r="X5" s="21"/>
      <c r="Y5" s="21"/>
    </row>
    <row r="6" spans="1:25">
      <c r="A6" s="19" t="s">
        <v>13</v>
      </c>
      <c r="B6" s="19"/>
      <c r="C6" s="20"/>
      <c r="D6" s="20"/>
      <c r="E6" s="20">
        <v>50</v>
      </c>
      <c r="F6" s="20">
        <v>20</v>
      </c>
      <c r="G6">
        <v>50</v>
      </c>
      <c r="H6" s="19"/>
      <c r="I6" s="19"/>
      <c r="J6" s="19"/>
      <c r="K6" s="19"/>
      <c r="L6" s="21"/>
      <c r="M6" s="21"/>
      <c r="N6" s="21"/>
      <c r="O6" s="21"/>
      <c r="P6" s="21"/>
      <c r="Q6" s="19"/>
      <c r="R6" s="19"/>
      <c r="S6" s="19"/>
      <c r="T6" s="19"/>
      <c r="U6" s="21"/>
      <c r="V6" s="21"/>
      <c r="W6" s="21"/>
      <c r="X6" s="21"/>
      <c r="Y6" s="21"/>
    </row>
    <row r="7" spans="1:25">
      <c r="A7" s="19"/>
      <c r="B7" s="19"/>
      <c r="C7" s="20"/>
      <c r="D7" s="20"/>
      <c r="E7" s="20"/>
      <c r="F7" s="20"/>
      <c r="H7" s="19"/>
      <c r="I7" s="19"/>
      <c r="J7" s="18"/>
      <c r="K7" s="19"/>
      <c r="L7" s="21"/>
      <c r="M7" s="21"/>
      <c r="N7" s="21"/>
      <c r="O7" s="21"/>
      <c r="P7" s="21"/>
      <c r="Q7" s="19"/>
      <c r="R7" s="19"/>
      <c r="S7" s="19"/>
      <c r="T7" s="19"/>
      <c r="U7" s="21"/>
      <c r="V7" s="21"/>
      <c r="W7" s="21"/>
      <c r="X7" s="21"/>
      <c r="Y7" s="21"/>
    </row>
    <row r="8" spans="1:25">
      <c r="A8" s="18" t="s">
        <v>14</v>
      </c>
      <c r="B8" s="19"/>
      <c r="C8" s="20"/>
      <c r="D8" s="20"/>
      <c r="E8" s="20"/>
      <c r="F8" s="20"/>
      <c r="H8" s="19"/>
      <c r="I8" s="19"/>
      <c r="J8" s="19"/>
      <c r="K8" s="19"/>
      <c r="L8" s="21"/>
      <c r="M8" s="21"/>
      <c r="N8" s="21"/>
      <c r="O8" s="21"/>
      <c r="P8" s="21"/>
      <c r="Q8" s="19"/>
      <c r="R8" s="19"/>
      <c r="S8" s="19"/>
      <c r="T8" s="19"/>
      <c r="U8" s="21"/>
      <c r="V8" s="21"/>
      <c r="W8" s="21"/>
      <c r="X8" s="21"/>
      <c r="Y8" s="21"/>
    </row>
    <row r="9" spans="1:25">
      <c r="A9" s="19" t="s">
        <v>15</v>
      </c>
      <c r="B9" s="19"/>
      <c r="C9" s="21">
        <f>1/C2</f>
        <v>5.0000000000000001E-3</v>
      </c>
      <c r="D9" s="21">
        <f>1/D2</f>
        <v>6.6666666666666671E-3</v>
      </c>
      <c r="E9" s="21">
        <f>1/E2</f>
        <v>8.3333333333333332E-3</v>
      </c>
      <c r="F9" s="21">
        <f>1/F2</f>
        <v>5.0000000000000001E-3</v>
      </c>
      <c r="G9">
        <f>1/G2</f>
        <v>5.0000000000000001E-3</v>
      </c>
      <c r="H9" s="19"/>
      <c r="I9" s="19"/>
      <c r="J9" s="19"/>
      <c r="K9" s="19"/>
      <c r="L9" s="21"/>
      <c r="M9" s="21"/>
      <c r="N9" s="21"/>
      <c r="O9" s="21"/>
      <c r="P9" s="21"/>
      <c r="Q9" s="19"/>
      <c r="R9" s="19"/>
      <c r="S9" s="19"/>
      <c r="T9" s="19"/>
      <c r="U9" s="21"/>
      <c r="V9" s="21"/>
      <c r="W9" s="21"/>
      <c r="X9" s="21"/>
      <c r="Y9" s="21"/>
    </row>
    <row r="10" spans="1:25">
      <c r="A10" s="19" t="s">
        <v>9</v>
      </c>
      <c r="B10" s="19"/>
      <c r="C10" s="21"/>
      <c r="D10" s="21"/>
      <c r="E10" s="21">
        <f>1/E3</f>
        <v>1.6666666666666666E-2</v>
      </c>
      <c r="F10" s="21"/>
      <c r="H10" s="19"/>
      <c r="I10" s="19"/>
      <c r="J10" s="19"/>
      <c r="K10" s="19"/>
      <c r="L10" s="21"/>
      <c r="M10" s="21"/>
      <c r="N10" s="21"/>
      <c r="O10" s="21"/>
      <c r="P10" s="21"/>
      <c r="Q10" s="19"/>
      <c r="R10" s="19"/>
      <c r="S10" s="19"/>
      <c r="T10" s="19"/>
      <c r="U10" s="21"/>
      <c r="V10" s="21"/>
      <c r="W10" s="21"/>
      <c r="X10" s="21"/>
      <c r="Y10" s="21"/>
    </row>
    <row r="11" spans="1:25">
      <c r="A11" s="19" t="s">
        <v>16</v>
      </c>
      <c r="B11" s="19"/>
      <c r="C11" s="19"/>
      <c r="D11" s="21"/>
      <c r="E11" s="21">
        <f>1/E3</f>
        <v>1.6666666666666666E-2</v>
      </c>
      <c r="F11" s="21"/>
      <c r="H11" s="19"/>
      <c r="I11" s="19"/>
      <c r="J11" s="18"/>
      <c r="K11" s="19"/>
      <c r="L11" s="21"/>
      <c r="M11" s="21"/>
      <c r="N11" s="21"/>
      <c r="O11" s="21"/>
      <c r="P11" s="21"/>
      <c r="Q11" s="21"/>
      <c r="R11" s="19"/>
      <c r="S11" s="19"/>
      <c r="T11" s="19"/>
      <c r="U11" s="21"/>
      <c r="V11" s="21"/>
      <c r="W11" s="21"/>
      <c r="X11" s="21"/>
      <c r="Y11" s="21"/>
    </row>
    <row r="12" spans="1:25">
      <c r="A12" s="19" t="s">
        <v>17</v>
      </c>
      <c r="B12" s="19"/>
      <c r="C12" s="19"/>
      <c r="D12" s="21"/>
      <c r="E12" s="19"/>
      <c r="F12" s="21"/>
      <c r="H12" s="19"/>
      <c r="I12" s="19"/>
      <c r="J12" s="19"/>
      <c r="K12" s="19"/>
      <c r="L12" s="19"/>
      <c r="M12" s="19"/>
      <c r="N12" s="19"/>
      <c r="O12" s="19"/>
      <c r="P12" s="19"/>
      <c r="Q12" s="21"/>
      <c r="R12" s="19"/>
      <c r="S12" s="18"/>
      <c r="T12" s="19"/>
      <c r="U12" s="21"/>
      <c r="V12" s="21"/>
      <c r="W12" s="21"/>
      <c r="X12" s="21"/>
      <c r="Y12" s="21"/>
    </row>
    <row r="13" spans="1:25">
      <c r="A13" s="19" t="s">
        <v>13</v>
      </c>
      <c r="B13" s="19"/>
      <c r="C13" s="21"/>
      <c r="D13" s="21"/>
      <c r="E13" s="21">
        <f>1/E6</f>
        <v>0.02</v>
      </c>
      <c r="F13" s="21">
        <f>1/F6</f>
        <v>0.05</v>
      </c>
      <c r="G13">
        <f>1/G6</f>
        <v>0.02</v>
      </c>
      <c r="H13" s="19"/>
      <c r="I13" s="19"/>
      <c r="J13" s="19"/>
      <c r="K13" s="19"/>
      <c r="L13" s="19"/>
      <c r="M13" s="19"/>
      <c r="N13" s="19"/>
      <c r="O13" s="19"/>
      <c r="P13" s="19"/>
      <c r="Q13" s="21"/>
      <c r="R13" s="19"/>
      <c r="S13" s="19"/>
      <c r="T13" s="19"/>
      <c r="U13" s="21"/>
      <c r="V13" s="21"/>
      <c r="W13" s="21"/>
      <c r="X13" s="21"/>
      <c r="Y13" s="21"/>
    </row>
    <row r="14" spans="1:25">
      <c r="A14" s="19" t="s">
        <v>18</v>
      </c>
      <c r="B14" s="19"/>
      <c r="C14" s="21">
        <f>C9+C11</f>
        <v>5.0000000000000001E-3</v>
      </c>
      <c r="D14" s="21">
        <f t="shared" ref="D14:G14" si="0">D9+D11</f>
        <v>6.6666666666666671E-3</v>
      </c>
      <c r="E14" s="21">
        <f>E9+E11</f>
        <v>2.5000000000000001E-2</v>
      </c>
      <c r="F14" s="21">
        <f>F9+F11</f>
        <v>5.0000000000000001E-3</v>
      </c>
      <c r="G14" s="21">
        <f t="shared" si="0"/>
        <v>5.0000000000000001E-3</v>
      </c>
      <c r="H14" s="21">
        <v>0.04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1"/>
      <c r="V14" s="21"/>
      <c r="W14" s="21"/>
      <c r="X14" s="21"/>
      <c r="Y14" s="21"/>
    </row>
    <row r="15" spans="1:25">
      <c r="A15" s="19" t="s">
        <v>19</v>
      </c>
      <c r="B15" s="19"/>
      <c r="C15" s="21">
        <f>C12+C13</f>
        <v>0</v>
      </c>
      <c r="D15" s="21">
        <f t="shared" ref="D15:G15" si="1">D12+D13</f>
        <v>0</v>
      </c>
      <c r="E15" s="21">
        <f>E13</f>
        <v>0.02</v>
      </c>
      <c r="F15" s="21">
        <f t="shared" si="1"/>
        <v>0.05</v>
      </c>
      <c r="G15" s="21">
        <f t="shared" si="1"/>
        <v>0.02</v>
      </c>
      <c r="H15" s="21">
        <v>0.10879999999999999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1"/>
      <c r="V15" s="21"/>
      <c r="W15" s="21"/>
      <c r="X15" s="21"/>
      <c r="Y15" s="21"/>
    </row>
    <row r="16" spans="1:25">
      <c r="A16" s="18" t="s">
        <v>20</v>
      </c>
      <c r="B16" s="19"/>
      <c r="C16" s="19"/>
      <c r="D16" s="21"/>
      <c r="E16" s="21"/>
      <c r="F16" s="21"/>
      <c r="H16" s="21"/>
      <c r="I16" s="19"/>
      <c r="J16" s="18"/>
      <c r="K16" s="19"/>
      <c r="L16" s="21"/>
      <c r="M16" s="21"/>
      <c r="N16" s="21"/>
      <c r="O16" s="21"/>
      <c r="P16" s="21"/>
      <c r="Q16" s="19"/>
      <c r="R16" s="19"/>
      <c r="S16" s="19"/>
      <c r="T16" s="19"/>
      <c r="U16" s="21"/>
      <c r="V16" s="21"/>
      <c r="W16" s="21"/>
      <c r="X16" s="21"/>
      <c r="Y16" s="21"/>
    </row>
    <row r="17" spans="1:25">
      <c r="A17" s="19" t="s">
        <v>21</v>
      </c>
      <c r="B17" s="19"/>
      <c r="C17" s="21">
        <f>C14+C15</f>
        <v>5.0000000000000001E-3</v>
      </c>
      <c r="D17" s="21">
        <f>D14+D15</f>
        <v>6.6666666666666671E-3</v>
      </c>
      <c r="E17" s="21">
        <f t="shared" ref="E17:G17" si="2">E14+E15</f>
        <v>4.4999999999999998E-2</v>
      </c>
      <c r="F17" s="21">
        <f t="shared" si="2"/>
        <v>5.5E-2</v>
      </c>
      <c r="G17" s="21">
        <f t="shared" si="2"/>
        <v>2.5000000000000001E-2</v>
      </c>
      <c r="H17" s="21">
        <f>SUM(C17:G17)</f>
        <v>0.13666666666666666</v>
      </c>
      <c r="I17" s="19"/>
      <c r="J17" s="19"/>
      <c r="K17" s="19"/>
      <c r="L17" s="21"/>
      <c r="M17" s="21"/>
      <c r="N17" s="21"/>
      <c r="O17" s="21"/>
      <c r="P17" s="21"/>
      <c r="Q17" s="19"/>
      <c r="R17" s="19"/>
      <c r="S17" s="18"/>
      <c r="T17" s="19"/>
      <c r="U17" s="21"/>
      <c r="V17" s="21"/>
      <c r="W17" s="21"/>
      <c r="X17" s="21"/>
      <c r="Y17" s="21"/>
    </row>
    <row r="18" spans="1:25">
      <c r="A18" s="19" t="s">
        <v>22</v>
      </c>
      <c r="B18" s="19"/>
      <c r="C18" s="21">
        <f>C9+C10+C13</f>
        <v>5.0000000000000001E-3</v>
      </c>
      <c r="D18" s="21">
        <f t="shared" ref="D18:G18" si="3">D9+D10+D13</f>
        <v>6.6666666666666671E-3</v>
      </c>
      <c r="E18" s="21">
        <f t="shared" si="3"/>
        <v>4.4999999999999998E-2</v>
      </c>
      <c r="F18" s="21">
        <f t="shared" si="3"/>
        <v>5.5E-2</v>
      </c>
      <c r="G18" s="21">
        <f t="shared" si="3"/>
        <v>2.5000000000000001E-2</v>
      </c>
      <c r="H18" s="19"/>
      <c r="I18" s="19"/>
      <c r="J18" s="19"/>
      <c r="K18" s="19"/>
      <c r="L18" s="21"/>
      <c r="M18" s="21"/>
      <c r="N18" s="21"/>
      <c r="O18" s="21"/>
      <c r="P18" s="21"/>
      <c r="Q18" s="19"/>
      <c r="R18" s="19"/>
      <c r="S18" s="19"/>
      <c r="T18" s="19"/>
      <c r="U18" s="21"/>
      <c r="V18" s="21"/>
      <c r="W18" s="21"/>
      <c r="X18" s="21"/>
      <c r="Y18" s="21"/>
    </row>
    <row r="19" spans="1:25">
      <c r="A19" s="19"/>
      <c r="B19" s="19"/>
      <c r="C19" s="19"/>
      <c r="D19" s="19"/>
      <c r="E19" s="19"/>
      <c r="F19" s="19"/>
      <c r="H19" s="19"/>
      <c r="I19" s="19"/>
      <c r="J19" s="19"/>
      <c r="K19" s="19"/>
      <c r="L19" s="21"/>
      <c r="M19" s="21"/>
      <c r="N19" s="21"/>
      <c r="O19" s="21"/>
      <c r="P19" s="21"/>
      <c r="Q19" s="19"/>
      <c r="R19" s="19"/>
      <c r="S19" s="19"/>
      <c r="T19" s="19"/>
      <c r="U19" s="21"/>
      <c r="V19" s="21"/>
      <c r="W19" s="21"/>
      <c r="X19" s="21"/>
      <c r="Y19" s="21"/>
    </row>
    <row r="20" spans="1:25">
      <c r="A20" s="18" t="s">
        <v>23</v>
      </c>
      <c r="B20" s="18"/>
      <c r="C20" s="18"/>
      <c r="D20" s="19"/>
      <c r="E20" s="19"/>
      <c r="F20" s="19"/>
      <c r="H20" s="19"/>
      <c r="I20" s="19"/>
      <c r="J20" s="19" t="s">
        <v>2</v>
      </c>
      <c r="K20" s="19"/>
      <c r="L20" s="21"/>
      <c r="M20" s="21"/>
      <c r="N20" s="21"/>
      <c r="O20" s="21"/>
      <c r="P20" s="21"/>
      <c r="Q20" s="19"/>
      <c r="R20" s="19"/>
      <c r="S20" s="19"/>
      <c r="T20" s="19"/>
      <c r="U20" s="21"/>
      <c r="V20" s="21"/>
      <c r="W20" s="21"/>
      <c r="X20" s="21"/>
      <c r="Y20" s="21"/>
    </row>
    <row r="21" spans="1:25">
      <c r="A21" s="19" t="s">
        <v>24</v>
      </c>
      <c r="B21" s="19"/>
      <c r="C21" s="21"/>
      <c r="D21" s="22"/>
      <c r="E21" s="21"/>
      <c r="F21" s="21"/>
      <c r="H21" s="19"/>
      <c r="I21" s="19" t="s">
        <v>3</v>
      </c>
      <c r="J21" s="18" t="e">
        <v>#DIV/0!</v>
      </c>
      <c r="K21" s="19"/>
      <c r="L21" s="21"/>
      <c r="M21" s="21"/>
      <c r="N21" s="21"/>
      <c r="O21" s="21"/>
      <c r="P21" s="21"/>
      <c r="Q21" s="19"/>
      <c r="R21" s="19"/>
      <c r="S21" s="19"/>
      <c r="T21" s="19"/>
      <c r="U21" s="21"/>
      <c r="V21" s="21"/>
      <c r="W21" s="21"/>
      <c r="X21" s="21"/>
      <c r="Y21" s="21"/>
    </row>
    <row r="22" spans="1:25">
      <c r="A22" s="19" t="s">
        <v>2</v>
      </c>
      <c r="B22" s="19"/>
      <c r="C22" s="19"/>
      <c r="D22" s="19"/>
      <c r="E22" s="19"/>
      <c r="F22" s="19"/>
      <c r="H22" s="19"/>
      <c r="I22" s="19" t="s">
        <v>2</v>
      </c>
      <c r="J22" s="19" t="e">
        <v>#DIV/0!</v>
      </c>
      <c r="K22" s="19"/>
      <c r="L22" s="21"/>
      <c r="M22" s="21"/>
      <c r="N22" s="21"/>
      <c r="O22" s="21"/>
      <c r="P22" s="21"/>
      <c r="Q22" s="19"/>
      <c r="R22" s="19"/>
      <c r="S22" s="19"/>
      <c r="T22" s="19"/>
      <c r="U22" s="21"/>
      <c r="V22" s="21"/>
      <c r="W22" s="21"/>
      <c r="X22" s="21"/>
      <c r="Y22" s="21"/>
    </row>
    <row r="23" spans="1:25">
      <c r="A23" s="19" t="s">
        <v>3</v>
      </c>
      <c r="B23" s="19"/>
      <c r="C23" s="19"/>
      <c r="D23" s="19"/>
      <c r="E23" s="19"/>
      <c r="F23" s="19"/>
      <c r="H23" s="19"/>
      <c r="I23" s="19"/>
      <c r="J23" s="19" t="s">
        <v>5</v>
      </c>
      <c r="K23" s="19"/>
      <c r="L23" s="21"/>
      <c r="M23" s="21"/>
      <c r="N23" s="21"/>
      <c r="O23" s="21"/>
      <c r="P23" s="21"/>
      <c r="Q23" s="19"/>
      <c r="R23" s="19"/>
      <c r="S23" s="19"/>
      <c r="T23" s="19"/>
      <c r="U23" s="21"/>
      <c r="V23" s="21"/>
      <c r="W23" s="21"/>
      <c r="X23" s="21"/>
      <c r="Y23" s="21"/>
    </row>
    <row r="24" spans="1:25">
      <c r="A24" s="19" t="s">
        <v>4</v>
      </c>
      <c r="B24" s="19"/>
      <c r="C24" s="19"/>
      <c r="D24" s="19"/>
      <c r="E24" s="19"/>
      <c r="F24" s="19"/>
      <c r="H24" s="19"/>
      <c r="I24" s="19" t="s">
        <v>4</v>
      </c>
      <c r="J24" s="19">
        <v>1</v>
      </c>
      <c r="K24" s="21">
        <v>1.1000000000000001</v>
      </c>
      <c r="L24" s="21"/>
      <c r="M24" s="21"/>
      <c r="N24" s="21"/>
      <c r="O24" s="21"/>
      <c r="P24" s="19"/>
      <c r="Q24" s="19"/>
      <c r="R24" s="18"/>
      <c r="S24" s="19"/>
      <c r="T24" s="21"/>
      <c r="U24" s="21"/>
      <c r="V24" s="21"/>
      <c r="W24" s="21"/>
      <c r="X24" s="21"/>
      <c r="Y24" s="19"/>
    </row>
    <row r="25" spans="1:25">
      <c r="A25" s="19" t="s">
        <v>5</v>
      </c>
      <c r="B25" s="19"/>
      <c r="C25" s="19"/>
      <c r="D25" s="19"/>
      <c r="E25" s="19"/>
      <c r="F25" s="19"/>
      <c r="H25" s="19"/>
      <c r="I25" s="19" t="s">
        <v>5</v>
      </c>
      <c r="J25" s="19">
        <v>0</v>
      </c>
      <c r="K25" s="21">
        <v>0</v>
      </c>
      <c r="L25" s="21"/>
      <c r="M25" s="21"/>
      <c r="N25" s="21"/>
      <c r="O25" s="21"/>
      <c r="P25" s="19"/>
      <c r="Q25" s="19"/>
      <c r="R25" s="19"/>
      <c r="S25" s="19"/>
      <c r="T25" s="21"/>
      <c r="U25" s="21"/>
      <c r="V25" s="21"/>
      <c r="W25" s="21"/>
      <c r="X25" s="21"/>
      <c r="Y25" s="19"/>
    </row>
    <row r="26" spans="1:25">
      <c r="A26" s="19"/>
      <c r="B26" s="19"/>
      <c r="C26" s="21"/>
      <c r="D26" s="21"/>
      <c r="E26" s="21"/>
      <c r="F26" s="21"/>
      <c r="H26" s="19"/>
      <c r="I26" s="19"/>
      <c r="J26" s="19"/>
      <c r="K26" s="19"/>
      <c r="L26" s="21"/>
      <c r="M26" s="21"/>
      <c r="N26" s="21"/>
      <c r="O26" s="21"/>
      <c r="P26" s="21"/>
      <c r="Q26" s="19"/>
      <c r="R26" s="19"/>
      <c r="S26" s="19"/>
      <c r="T26" s="19"/>
      <c r="U26" s="21"/>
      <c r="V26" s="21"/>
      <c r="W26" s="21"/>
      <c r="X26" s="21"/>
      <c r="Y26" s="21"/>
    </row>
    <row r="27" spans="1:25">
      <c r="A27" s="19"/>
      <c r="B27" s="19"/>
      <c r="C27" s="19"/>
      <c r="D27" s="19"/>
      <c r="E27" s="19"/>
      <c r="F27" s="19"/>
      <c r="H27" s="19"/>
      <c r="I27" s="19"/>
      <c r="J27" s="19"/>
      <c r="K27" s="19"/>
      <c r="L27" s="21"/>
      <c r="M27" s="21"/>
      <c r="N27" s="21"/>
      <c r="O27" s="21"/>
      <c r="P27" s="21"/>
      <c r="Q27" s="19"/>
      <c r="R27" s="19"/>
      <c r="S27" s="19"/>
      <c r="T27" s="19"/>
      <c r="U27" s="21"/>
      <c r="V27" s="21"/>
      <c r="W27" s="21"/>
      <c r="X27" s="21"/>
      <c r="Y27" s="21"/>
    </row>
    <row r="28" spans="1:25">
      <c r="A28" s="19"/>
      <c r="B28" s="19"/>
      <c r="C28" s="19"/>
      <c r="D28" s="19"/>
      <c r="E28" s="19"/>
      <c r="F28" s="19"/>
      <c r="H28" s="19"/>
      <c r="I28" s="19"/>
      <c r="J28" s="18"/>
      <c r="K28" s="19"/>
      <c r="L28" s="21"/>
      <c r="M28" s="21"/>
      <c r="N28" s="21"/>
      <c r="O28" s="21"/>
      <c r="P28" s="21"/>
      <c r="Q28" s="19"/>
      <c r="R28" s="19"/>
      <c r="S28" s="19"/>
      <c r="T28" s="19"/>
      <c r="U28" s="21"/>
      <c r="V28" s="21"/>
      <c r="W28" s="21"/>
      <c r="X28" s="21"/>
      <c r="Y28" s="21"/>
    </row>
    <row r="29" spans="1:25">
      <c r="A29" s="18" t="s">
        <v>25</v>
      </c>
      <c r="B29" s="19"/>
      <c r="C29" s="19">
        <f>C17/$H$17</f>
        <v>3.6585365853658541E-2</v>
      </c>
      <c r="D29" s="19">
        <f t="shared" ref="D29:G29" si="4">D17/$H$17</f>
        <v>4.8780487804878057E-2</v>
      </c>
      <c r="E29" s="19">
        <f t="shared" si="4"/>
        <v>0.32926829268292684</v>
      </c>
      <c r="F29" s="19">
        <f t="shared" si="4"/>
        <v>0.40243902439024393</v>
      </c>
      <c r="G29" s="19">
        <f t="shared" si="4"/>
        <v>0.18292682926829271</v>
      </c>
      <c r="H29" s="19">
        <f>SUM(C29:G29)</f>
        <v>1</v>
      </c>
      <c r="I29" s="19"/>
      <c r="J29" s="19"/>
      <c r="K29" s="19"/>
      <c r="L29" s="21"/>
      <c r="M29" s="21"/>
      <c r="N29" s="21"/>
      <c r="O29" s="21"/>
      <c r="P29" s="21"/>
      <c r="Q29" s="19"/>
      <c r="R29" s="19"/>
      <c r="S29" s="19"/>
      <c r="T29" s="19"/>
      <c r="U29" s="21"/>
      <c r="V29" s="21"/>
      <c r="W29" s="21"/>
      <c r="X29" s="21"/>
      <c r="Y29" s="21"/>
    </row>
    <row r="30" spans="1:25">
      <c r="A30" s="19" t="s">
        <v>26</v>
      </c>
      <c r="B30" s="19"/>
      <c r="C30" s="19">
        <f>C14/C17</f>
        <v>1</v>
      </c>
      <c r="D30" s="19">
        <f t="shared" ref="D30:G31" si="5">D14/D17</f>
        <v>1</v>
      </c>
      <c r="E30" s="19">
        <v>0.7</v>
      </c>
      <c r="F30" s="19">
        <f t="shared" si="5"/>
        <v>9.0909090909090912E-2</v>
      </c>
      <c r="G30" s="19">
        <f t="shared" si="5"/>
        <v>0.19999999999999998</v>
      </c>
      <c r="H30" s="19"/>
      <c r="I30" s="19"/>
      <c r="J30" s="19"/>
      <c r="K30" s="19"/>
      <c r="L30" s="21"/>
      <c r="M30" s="21"/>
      <c r="N30" s="21"/>
      <c r="O30" s="21"/>
      <c r="P30" s="21"/>
      <c r="Q30" s="19"/>
      <c r="R30" s="19"/>
      <c r="S30" s="19"/>
      <c r="T30" s="19"/>
      <c r="U30" s="21"/>
      <c r="V30" s="21"/>
      <c r="W30" s="21"/>
      <c r="X30" s="21"/>
      <c r="Y30" s="21"/>
    </row>
    <row r="31" spans="1:25">
      <c r="A31" s="19" t="s">
        <v>27</v>
      </c>
      <c r="B31" s="19"/>
      <c r="C31" s="19">
        <f>C15/C18</f>
        <v>0</v>
      </c>
      <c r="D31" s="19">
        <f t="shared" si="5"/>
        <v>0</v>
      </c>
      <c r="E31" s="19">
        <v>0.3</v>
      </c>
      <c r="F31" s="19">
        <f t="shared" si="5"/>
        <v>0.90909090909090917</v>
      </c>
      <c r="G31" s="19">
        <f t="shared" si="5"/>
        <v>0.79999999999999993</v>
      </c>
      <c r="H31" s="19"/>
      <c r="I31" s="19"/>
      <c r="J31" s="19"/>
      <c r="K31" s="19"/>
      <c r="L31" s="21"/>
      <c r="M31" s="21"/>
      <c r="N31" s="21"/>
      <c r="O31" s="21"/>
      <c r="P31" s="21"/>
      <c r="Q31" s="20"/>
      <c r="R31" s="19"/>
      <c r="S31" s="19"/>
      <c r="T31" s="19"/>
      <c r="U31" s="21"/>
      <c r="V31" s="21"/>
      <c r="W31" s="21"/>
      <c r="X31" s="21"/>
      <c r="Y31" s="21"/>
    </row>
    <row r="32" spans="1:25">
      <c r="A32" s="19"/>
      <c r="B32" s="19"/>
      <c r="C32" s="21"/>
      <c r="D32" s="21"/>
      <c r="E32" s="21"/>
      <c r="F32" s="21"/>
      <c r="H32" s="19"/>
      <c r="I32" s="19"/>
      <c r="J32" s="19"/>
      <c r="K32" s="19"/>
      <c r="L32" s="21"/>
      <c r="M32" s="21"/>
      <c r="N32" s="21"/>
      <c r="O32" s="21"/>
      <c r="P32" s="21"/>
      <c r="Q32" s="20"/>
      <c r="R32" s="19"/>
      <c r="S32" s="19"/>
      <c r="T32" s="19"/>
      <c r="U32" s="21"/>
      <c r="V32" s="21"/>
      <c r="W32" s="21"/>
      <c r="X32" s="21"/>
      <c r="Y32" s="21"/>
    </row>
    <row r="33" spans="1:25">
      <c r="A33" s="18" t="s">
        <v>28</v>
      </c>
      <c r="B33" s="18"/>
      <c r="C33" s="19"/>
      <c r="D33" s="19"/>
      <c r="E33" s="19"/>
      <c r="F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21"/>
      <c r="V33" s="21"/>
      <c r="W33" s="21"/>
      <c r="X33" s="21"/>
      <c r="Y33" s="21"/>
    </row>
    <row r="34" spans="1:25">
      <c r="A34" s="19" t="s">
        <v>29</v>
      </c>
      <c r="B34" s="19"/>
      <c r="C34" s="19">
        <f>C30</f>
        <v>1</v>
      </c>
      <c r="D34" s="19">
        <f t="shared" ref="D34:G34" si="6">D30</f>
        <v>1</v>
      </c>
      <c r="E34" s="19">
        <f t="shared" si="6"/>
        <v>0.7</v>
      </c>
      <c r="F34" s="19">
        <f t="shared" si="6"/>
        <v>9.0909090909090912E-2</v>
      </c>
      <c r="G34" s="19">
        <f t="shared" si="6"/>
        <v>0.19999999999999998</v>
      </c>
      <c r="H34" s="19"/>
      <c r="I34" s="19"/>
      <c r="J34" s="19"/>
      <c r="K34" s="22"/>
      <c r="L34" s="22"/>
      <c r="M34" s="22"/>
      <c r="N34" s="22"/>
      <c r="O34" s="22"/>
      <c r="P34" s="22"/>
      <c r="Q34" s="22"/>
      <c r="R34" s="19"/>
      <c r="S34" s="19"/>
      <c r="T34" s="19"/>
      <c r="U34" s="21"/>
      <c r="V34" s="21"/>
      <c r="W34" s="21"/>
      <c r="X34" s="21"/>
      <c r="Y34" s="21"/>
    </row>
    <row r="35" spans="1:25">
      <c r="A35" s="19" t="s">
        <v>201</v>
      </c>
      <c r="B35" s="19"/>
      <c r="C35" s="19"/>
      <c r="D35" s="19"/>
      <c r="E35" s="19"/>
      <c r="F35" s="19"/>
      <c r="H35" s="19"/>
      <c r="I35" s="19"/>
      <c r="J35" s="19"/>
      <c r="K35" s="22"/>
      <c r="L35" s="22"/>
      <c r="M35" s="22"/>
      <c r="N35" s="22"/>
      <c r="O35" s="22"/>
      <c r="P35" s="22"/>
      <c r="Q35" s="22"/>
      <c r="R35" s="19"/>
      <c r="S35" s="19"/>
      <c r="T35" s="19"/>
      <c r="U35" s="19"/>
      <c r="V35" s="19"/>
      <c r="W35" s="19"/>
      <c r="X35" s="19"/>
      <c r="Y35" s="19"/>
    </row>
    <row r="36" spans="1:25">
      <c r="A36" s="19" t="s">
        <v>202</v>
      </c>
      <c r="B36" s="19"/>
      <c r="C36" s="19"/>
      <c r="D36" s="19"/>
      <c r="E36" s="19">
        <f>E31</f>
        <v>0.3</v>
      </c>
      <c r="F36" s="19"/>
      <c r="H36" s="19">
        <v>1</v>
      </c>
      <c r="I36" s="22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>
      <c r="A37" s="19" t="s">
        <v>5</v>
      </c>
      <c r="B37" s="19"/>
      <c r="C37" s="19"/>
      <c r="D37" s="19"/>
      <c r="E37" s="19"/>
      <c r="F37" s="19">
        <f>0.909090909-0.15</f>
        <v>0.75909090899999998</v>
      </c>
      <c r="H37" s="19">
        <v>1</v>
      </c>
      <c r="I37" s="22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>
      <c r="A38" s="19" t="s">
        <v>203</v>
      </c>
      <c r="F38">
        <v>0.15</v>
      </c>
      <c r="G38">
        <v>0.8</v>
      </c>
      <c r="I38" s="22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>
      <c r="A39" s="19" t="s">
        <v>30</v>
      </c>
      <c r="B39" s="19"/>
      <c r="C39" s="19">
        <f>SUM(C34:C38)</f>
        <v>1</v>
      </c>
      <c r="D39" s="19">
        <f t="shared" ref="D39:G39" si="7">SUM(D34:D38)</f>
        <v>1</v>
      </c>
      <c r="E39" s="19">
        <f t="shared" si="7"/>
        <v>1</v>
      </c>
      <c r="F39" s="19">
        <f t="shared" si="7"/>
        <v>0.99999999990909094</v>
      </c>
      <c r="G39" s="19">
        <f t="shared" si="7"/>
        <v>1</v>
      </c>
      <c r="H39" s="19"/>
      <c r="I39" s="22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>
      <c r="A40" s="19"/>
      <c r="B40" s="19"/>
      <c r="C40" s="19"/>
      <c r="D40" s="19"/>
      <c r="E40" s="19"/>
      <c r="F40" s="19"/>
      <c r="H40" s="19"/>
      <c r="I40" s="22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>
      <c r="A41" s="19"/>
      <c r="B41" s="19"/>
      <c r="C41" s="19"/>
      <c r="D41" s="19"/>
      <c r="E41" s="19"/>
      <c r="F41" s="19"/>
      <c r="H41" s="19"/>
      <c r="I41" s="22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>
      <c r="A42" s="18" t="s">
        <v>31</v>
      </c>
      <c r="B42" s="18"/>
      <c r="C42" s="19">
        <v>0.1</v>
      </c>
      <c r="D42" s="19">
        <v>0.5</v>
      </c>
      <c r="E42" s="19">
        <v>0.25</v>
      </c>
      <c r="F42" s="19">
        <v>0.1</v>
      </c>
      <c r="G42" s="19">
        <v>0.05</v>
      </c>
      <c r="H42" s="19">
        <f>SUM(C42:G42)</f>
        <v>1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>
      <c r="A43" s="19"/>
      <c r="B43" s="19"/>
      <c r="C43" s="19"/>
      <c r="D43" s="19"/>
      <c r="E43" s="19"/>
      <c r="F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>
      <c r="A44" s="18" t="s">
        <v>32</v>
      </c>
      <c r="B44" s="19"/>
      <c r="C44" s="19">
        <f>C17*C42</f>
        <v>5.0000000000000001E-4</v>
      </c>
      <c r="D44" s="19">
        <f t="shared" ref="D44:G44" si="8">D17*D42</f>
        <v>3.3333333333333335E-3</v>
      </c>
      <c r="E44" s="19">
        <f>E17*E42</f>
        <v>1.125E-2</v>
      </c>
      <c r="F44" s="19">
        <f t="shared" si="8"/>
        <v>5.5000000000000005E-3</v>
      </c>
      <c r="G44" s="19">
        <f t="shared" si="8"/>
        <v>1.2500000000000002E-3</v>
      </c>
      <c r="H44" s="19">
        <f>SUM(C44:G44)</f>
        <v>2.1833333333333337E-2</v>
      </c>
      <c r="I44" s="19"/>
      <c r="J44" s="19"/>
      <c r="K44" s="19"/>
      <c r="L44" s="19"/>
      <c r="M44" s="19"/>
      <c r="N44" s="19"/>
      <c r="O44" s="19"/>
      <c r="P44" s="19"/>
      <c r="Q44" s="20"/>
      <c r="R44" s="19"/>
      <c r="S44" s="19"/>
      <c r="T44" s="19"/>
      <c r="U44" s="19"/>
      <c r="V44" s="19"/>
      <c r="W44" s="19"/>
      <c r="X44" s="19"/>
      <c r="Y44" s="19"/>
    </row>
    <row r="45" spans="1:25">
      <c r="A45" s="19" t="s">
        <v>33</v>
      </c>
      <c r="B45" s="19"/>
      <c r="C45" s="19">
        <f>C14*C42</f>
        <v>5.0000000000000001E-4</v>
      </c>
      <c r="D45" s="19">
        <f t="shared" ref="D45:G45" si="9">D14*D42</f>
        <v>3.3333333333333335E-3</v>
      </c>
      <c r="E45" s="19">
        <f t="shared" si="9"/>
        <v>6.2500000000000003E-3</v>
      </c>
      <c r="F45" s="19">
        <f t="shared" si="9"/>
        <v>5.0000000000000001E-4</v>
      </c>
      <c r="G45" s="19">
        <f t="shared" si="9"/>
        <v>2.5000000000000001E-4</v>
      </c>
      <c r="H45" s="19">
        <f>SUM(C45:G45)</f>
        <v>1.0833333333333334E-2</v>
      </c>
      <c r="I45" s="19"/>
      <c r="J45" s="19"/>
      <c r="K45" s="19"/>
      <c r="L45" s="19"/>
      <c r="M45" s="19"/>
      <c r="N45" s="19"/>
      <c r="O45" s="19"/>
      <c r="P45" s="19"/>
      <c r="Q45" s="20"/>
      <c r="R45" s="19"/>
      <c r="S45" s="19"/>
      <c r="T45" s="19"/>
      <c r="U45" s="19"/>
      <c r="V45" s="19"/>
      <c r="W45" s="19"/>
      <c r="X45" s="19"/>
      <c r="Y45" s="19"/>
    </row>
    <row r="46" spans="1:25">
      <c r="A46" s="19" t="s">
        <v>34</v>
      </c>
      <c r="B46" s="19"/>
      <c r="C46" s="19">
        <f>C15*C42</f>
        <v>0</v>
      </c>
      <c r="D46" s="19">
        <f t="shared" ref="D46:G46" si="10">D15*D42</f>
        <v>0</v>
      </c>
      <c r="E46" s="19">
        <f>E15*E42</f>
        <v>5.0000000000000001E-3</v>
      </c>
      <c r="F46" s="19">
        <f t="shared" si="10"/>
        <v>5.000000000000001E-3</v>
      </c>
      <c r="G46" s="19">
        <f t="shared" si="10"/>
        <v>1E-3</v>
      </c>
      <c r="H46" s="19">
        <f>SUM(C46:G46)</f>
        <v>1.1000000000000003E-2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>
      <c r="A49" s="18" t="s">
        <v>35</v>
      </c>
      <c r="B49" s="19" t="s">
        <v>36</v>
      </c>
      <c r="C49" s="19" t="s">
        <v>37</v>
      </c>
      <c r="D49" s="19" t="s">
        <v>38</v>
      </c>
      <c r="E49" s="19"/>
      <c r="F49" s="19" t="s">
        <v>39</v>
      </c>
      <c r="G49" s="19"/>
      <c r="H49" s="19" t="s">
        <v>40</v>
      </c>
      <c r="I49" s="19" t="s">
        <v>36</v>
      </c>
      <c r="J49" s="19" t="s">
        <v>41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>
      <c r="A50" s="19" t="s">
        <v>42</v>
      </c>
      <c r="B50" s="21">
        <v>333.33330000000001</v>
      </c>
      <c r="C50" s="19">
        <v>3.0000000000000001E-3</v>
      </c>
      <c r="D50" s="19">
        <v>2.2656899000000001E-2</v>
      </c>
      <c r="E50" s="19"/>
      <c r="F50" s="19">
        <v>6.2961699999999996E-4</v>
      </c>
      <c r="G50" s="19"/>
      <c r="H50" s="19">
        <f>H45</f>
        <v>1.0833333333333334E-2</v>
      </c>
      <c r="I50" s="20">
        <f>1/H50</f>
        <v>92.307692307692307</v>
      </c>
      <c r="J50" s="19">
        <f>H50/H55</f>
        <v>0.49618320610687017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>
      <c r="A51" s="19" t="s">
        <v>43</v>
      </c>
      <c r="B51" s="21">
        <v>34.002000000000002</v>
      </c>
      <c r="C51" s="19">
        <v>2.9409999999999999E-2</v>
      </c>
      <c r="D51" s="19">
        <v>0.22211313299999999</v>
      </c>
      <c r="E51" s="19"/>
      <c r="F51" s="19">
        <v>6.1723500000000001E-3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>
      <c r="A52" s="19" t="s">
        <v>44</v>
      </c>
      <c r="B52" s="2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>
      <c r="A53" s="19" t="s">
        <v>45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>
      <c r="A54" s="19" t="s">
        <v>46</v>
      </c>
      <c r="B54" s="21">
        <v>10</v>
      </c>
      <c r="C54" s="19">
        <v>0.1</v>
      </c>
      <c r="D54" s="19">
        <v>0.75522996799999997</v>
      </c>
      <c r="E54" s="19"/>
      <c r="F54" s="19">
        <v>2.0987248E-2</v>
      </c>
      <c r="G54" s="19"/>
      <c r="H54" s="19">
        <f>H46</f>
        <v>1.1000000000000003E-2</v>
      </c>
      <c r="I54" s="19">
        <f>1/H54</f>
        <v>90.909090909090892</v>
      </c>
      <c r="J54" s="19">
        <f>H54/H55</f>
        <v>0.50381679389312983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>
      <c r="A55" s="19" t="s">
        <v>47</v>
      </c>
      <c r="B55" s="21">
        <v>7.5522999999999998</v>
      </c>
      <c r="C55" s="19">
        <v>0.13241</v>
      </c>
      <c r="D55" s="19">
        <v>1</v>
      </c>
      <c r="E55" s="19"/>
      <c r="F55" s="19">
        <v>2.7789215999999999E-2</v>
      </c>
      <c r="G55" s="19"/>
      <c r="H55" s="19">
        <f>H44</f>
        <v>2.1833333333333337E-2</v>
      </c>
      <c r="I55" s="19">
        <f>1/H55</f>
        <v>45.801526717557245</v>
      </c>
      <c r="J55" s="19">
        <f>J50+J54</f>
        <v>1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>
      <c r="A56" s="19"/>
      <c r="B56" s="22"/>
      <c r="C56" s="22"/>
      <c r="D56" s="22"/>
      <c r="E56" s="22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>
      <c r="A59" s="19"/>
      <c r="B59" s="22"/>
      <c r="C59" s="22"/>
      <c r="D59" s="22"/>
      <c r="E59" s="22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>
      <c r="A60" s="19"/>
      <c r="B60" s="22"/>
      <c r="C60" s="22"/>
      <c r="D60" s="22"/>
      <c r="E60" s="22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>
      <c r="A61" s="19"/>
      <c r="B61" s="22"/>
      <c r="C61" s="22"/>
      <c r="D61" s="22"/>
      <c r="E61" s="22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>
      <c r="A62" s="19"/>
      <c r="B62" s="22"/>
      <c r="C62" s="22"/>
      <c r="D62" s="22"/>
      <c r="E62" s="22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>
      <c r="A63" s="19"/>
      <c r="B63" s="22"/>
      <c r="C63" s="22"/>
      <c r="D63" s="22"/>
      <c r="E63" s="22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>
      <c r="A64" s="19"/>
      <c r="B64" s="22"/>
      <c r="C64" s="22"/>
      <c r="D64" s="22"/>
      <c r="E64" s="22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>
      <c r="A65" s="19"/>
      <c r="B65" s="22"/>
      <c r="C65" s="22"/>
      <c r="D65" s="22"/>
      <c r="E65" s="22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>
      <c r="A69" s="19"/>
      <c r="B69" s="19"/>
      <c r="C69" s="19"/>
      <c r="D69" s="19"/>
      <c r="E69" s="19"/>
      <c r="F69" s="22"/>
      <c r="G69" s="22"/>
      <c r="H69" s="22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>
      <c r="A72" s="19"/>
      <c r="B72" s="19"/>
      <c r="C72" s="19"/>
      <c r="D72" s="19"/>
      <c r="E72" s="19"/>
      <c r="F72" s="22"/>
      <c r="G72" s="22"/>
      <c r="H72" s="22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>
      <c r="A73" s="19"/>
      <c r="B73" s="19"/>
      <c r="C73" s="19"/>
      <c r="D73" s="19"/>
      <c r="E73" s="19"/>
      <c r="F73" s="22"/>
      <c r="G73" s="22"/>
      <c r="H73" s="22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>
      <c r="A74" s="19"/>
      <c r="B74" s="19"/>
      <c r="C74" s="19"/>
      <c r="D74" s="19"/>
      <c r="E74" s="19"/>
      <c r="F74" s="22"/>
      <c r="G74" s="22"/>
      <c r="H74" s="22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>
      <c r="A75" s="19"/>
      <c r="B75" s="19"/>
      <c r="C75" s="19"/>
      <c r="D75" s="19"/>
      <c r="E75" s="19"/>
      <c r="F75" s="22"/>
      <c r="G75" s="22"/>
      <c r="H75" s="22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>
      <c r="A76" s="19"/>
      <c r="B76" s="19"/>
      <c r="C76" s="19"/>
      <c r="D76" s="19"/>
      <c r="E76" s="19"/>
      <c r="F76" s="22"/>
      <c r="G76" s="22"/>
      <c r="H76" s="22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>
      <c r="A77" s="19"/>
      <c r="B77" s="19"/>
      <c r="C77" s="19"/>
      <c r="D77" s="19"/>
      <c r="E77" s="19"/>
      <c r="F77" s="22"/>
      <c r="G77" s="22"/>
      <c r="H77" s="22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>
      <c r="A78" s="19"/>
      <c r="B78" s="19"/>
      <c r="C78" s="19"/>
      <c r="D78" s="19"/>
      <c r="E78" s="19"/>
      <c r="F78" s="22"/>
      <c r="G78" s="22"/>
      <c r="H78" s="22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A93" workbookViewId="0">
      <selection activeCell="D111" sqref="A38:D111"/>
    </sheetView>
  </sheetViews>
  <sheetFormatPr baseColWidth="10" defaultRowHeight="15" x14ac:dyDescent="0"/>
  <cols>
    <col min="1" max="1" width="44.6640625" bestFit="1" customWidth="1"/>
    <col min="2" max="2" width="2.6640625" bestFit="1" customWidth="1"/>
    <col min="3" max="3" width="36.5" bestFit="1" customWidth="1"/>
    <col min="4" max="4" width="2.6640625" bestFit="1" customWidth="1"/>
    <col min="5" max="5" width="13.6640625" bestFit="1" customWidth="1"/>
    <col min="6" max="6" width="2.6640625" bestFit="1" customWidth="1"/>
    <col min="7" max="7" width="25.83203125" bestFit="1" customWidth="1"/>
    <col min="8" max="8" width="2.6640625" bestFit="1" customWidth="1"/>
    <col min="9" max="9" width="34.1640625" bestFit="1" customWidth="1"/>
    <col min="10" max="10" width="2.6640625" bestFit="1" customWidth="1"/>
    <col min="11" max="11" width="22.1640625" bestFit="1" customWidth="1"/>
    <col min="12" max="12" width="2.6640625" bestFit="1" customWidth="1"/>
    <col min="13" max="13" width="14.6640625" bestFit="1" customWidth="1"/>
    <col min="14" max="14" width="2.6640625" bestFit="1" customWidth="1"/>
    <col min="15" max="15" width="8.6640625" bestFit="1" customWidth="1"/>
    <col min="16" max="16" width="2.83203125" bestFit="1" customWidth="1"/>
  </cols>
  <sheetData>
    <row r="1" spans="1:16">
      <c r="A1" t="s">
        <v>60</v>
      </c>
      <c r="B1" t="s">
        <v>58</v>
      </c>
      <c r="C1" t="s">
        <v>61</v>
      </c>
      <c r="D1" t="s">
        <v>58</v>
      </c>
      <c r="E1" t="s">
        <v>62</v>
      </c>
      <c r="F1" t="s">
        <v>58</v>
      </c>
      <c r="G1" t="s">
        <v>63</v>
      </c>
      <c r="H1" t="s">
        <v>58</v>
      </c>
      <c r="I1" t="s">
        <v>92</v>
      </c>
      <c r="J1" t="s">
        <v>58</v>
      </c>
      <c r="K1" t="s">
        <v>93</v>
      </c>
      <c r="L1" t="s">
        <v>58</v>
      </c>
      <c r="M1" t="s">
        <v>59</v>
      </c>
      <c r="N1" t="s">
        <v>58</v>
      </c>
      <c r="O1" t="s">
        <v>59</v>
      </c>
      <c r="P1" t="s">
        <v>88</v>
      </c>
    </row>
    <row r="2" spans="1:16">
      <c r="A2" t="s">
        <v>60</v>
      </c>
      <c r="B2" t="s">
        <v>58</v>
      </c>
      <c r="C2" t="s">
        <v>61</v>
      </c>
      <c r="D2" t="s">
        <v>58</v>
      </c>
      <c r="E2" t="s">
        <v>62</v>
      </c>
      <c r="F2" t="s">
        <v>58</v>
      </c>
      <c r="G2" t="s">
        <v>63</v>
      </c>
      <c r="H2" t="s">
        <v>58</v>
      </c>
      <c r="I2" t="s">
        <v>92</v>
      </c>
      <c r="J2" t="s">
        <v>58</v>
      </c>
      <c r="K2" t="s">
        <v>93</v>
      </c>
      <c r="L2" t="s">
        <v>58</v>
      </c>
      <c r="M2" t="s">
        <v>64</v>
      </c>
      <c r="N2" t="s">
        <v>58</v>
      </c>
      <c r="O2" t="s">
        <v>65</v>
      </c>
      <c r="P2" t="s">
        <v>88</v>
      </c>
    </row>
    <row r="3" spans="1:16">
      <c r="A3" t="s">
        <v>60</v>
      </c>
      <c r="B3" t="s">
        <v>58</v>
      </c>
      <c r="C3" t="s">
        <v>61</v>
      </c>
      <c r="D3" t="s">
        <v>58</v>
      </c>
      <c r="E3" t="s">
        <v>62</v>
      </c>
      <c r="F3" t="s">
        <v>58</v>
      </c>
      <c r="G3" t="s">
        <v>63</v>
      </c>
      <c r="H3" t="s">
        <v>58</v>
      </c>
      <c r="I3" t="s">
        <v>62</v>
      </c>
      <c r="J3" t="s">
        <v>58</v>
      </c>
      <c r="K3" t="s">
        <v>63</v>
      </c>
      <c r="L3" t="s">
        <v>58</v>
      </c>
      <c r="M3" t="s">
        <v>59</v>
      </c>
      <c r="N3" t="s">
        <v>58</v>
      </c>
      <c r="O3" t="s">
        <v>59</v>
      </c>
      <c r="P3" t="s">
        <v>88</v>
      </c>
    </row>
    <row r="4" spans="1:16">
      <c r="A4" t="s">
        <v>60</v>
      </c>
      <c r="B4" t="s">
        <v>58</v>
      </c>
      <c r="C4" t="s">
        <v>61</v>
      </c>
      <c r="D4" t="s">
        <v>58</v>
      </c>
      <c r="E4" t="s">
        <v>62</v>
      </c>
      <c r="F4" t="s">
        <v>58</v>
      </c>
      <c r="G4" t="s">
        <v>63</v>
      </c>
      <c r="H4" t="s">
        <v>58</v>
      </c>
      <c r="I4" t="s">
        <v>62</v>
      </c>
      <c r="J4" t="s">
        <v>58</v>
      </c>
      <c r="K4" t="s">
        <v>63</v>
      </c>
      <c r="L4" t="s">
        <v>58</v>
      </c>
      <c r="M4" t="s">
        <v>64</v>
      </c>
      <c r="N4" t="s">
        <v>58</v>
      </c>
      <c r="O4" t="s">
        <v>65</v>
      </c>
      <c r="P4" t="s">
        <v>88</v>
      </c>
    </row>
    <row r="5" spans="1:16">
      <c r="A5" t="s">
        <v>60</v>
      </c>
      <c r="B5" t="s">
        <v>58</v>
      </c>
      <c r="C5" t="s">
        <v>61</v>
      </c>
      <c r="D5" t="s">
        <v>58</v>
      </c>
      <c r="E5" t="s">
        <v>62</v>
      </c>
      <c r="F5" t="s">
        <v>58</v>
      </c>
      <c r="G5" t="s">
        <v>63</v>
      </c>
      <c r="H5" t="s">
        <v>58</v>
      </c>
      <c r="I5" t="s">
        <v>62</v>
      </c>
      <c r="J5" t="s">
        <v>58</v>
      </c>
      <c r="K5" t="s">
        <v>69</v>
      </c>
      <c r="L5" t="s">
        <v>58</v>
      </c>
      <c r="M5" t="s">
        <v>59</v>
      </c>
      <c r="N5" t="s">
        <v>58</v>
      </c>
      <c r="O5" t="s">
        <v>59</v>
      </c>
      <c r="P5" t="s">
        <v>88</v>
      </c>
    </row>
    <row r="6" spans="1:16">
      <c r="A6" t="s">
        <v>60</v>
      </c>
      <c r="B6" t="s">
        <v>58</v>
      </c>
      <c r="C6" t="s">
        <v>61</v>
      </c>
      <c r="D6" t="s">
        <v>58</v>
      </c>
      <c r="E6" t="s">
        <v>62</v>
      </c>
      <c r="F6" t="s">
        <v>58</v>
      </c>
      <c r="G6" t="s">
        <v>63</v>
      </c>
      <c r="H6" t="s">
        <v>58</v>
      </c>
      <c r="I6" t="s">
        <v>59</v>
      </c>
      <c r="J6" t="s">
        <v>58</v>
      </c>
      <c r="K6" t="s">
        <v>59</v>
      </c>
      <c r="L6" t="s">
        <v>58</v>
      </c>
      <c r="M6" t="s">
        <v>59</v>
      </c>
      <c r="N6" t="s">
        <v>58</v>
      </c>
      <c r="O6" t="s">
        <v>59</v>
      </c>
      <c r="P6" t="s">
        <v>88</v>
      </c>
    </row>
    <row r="7" spans="1:16">
      <c r="A7" t="s">
        <v>60</v>
      </c>
      <c r="B7" t="s">
        <v>58</v>
      </c>
      <c r="C7" t="s">
        <v>61</v>
      </c>
      <c r="D7" t="s">
        <v>58</v>
      </c>
      <c r="E7" t="s">
        <v>62</v>
      </c>
      <c r="F7" t="s">
        <v>58</v>
      </c>
      <c r="G7" t="s">
        <v>63</v>
      </c>
      <c r="H7" t="s">
        <v>58</v>
      </c>
      <c r="I7" t="s">
        <v>73</v>
      </c>
      <c r="J7" t="s">
        <v>58</v>
      </c>
      <c r="K7" t="s">
        <v>73</v>
      </c>
      <c r="L7" t="s">
        <v>58</v>
      </c>
      <c r="M7" t="s">
        <v>59</v>
      </c>
      <c r="N7" t="s">
        <v>58</v>
      </c>
      <c r="O7" t="s">
        <v>59</v>
      </c>
      <c r="P7" t="s">
        <v>88</v>
      </c>
    </row>
    <row r="8" spans="1:16">
      <c r="A8" t="s">
        <v>60</v>
      </c>
      <c r="B8" t="s">
        <v>58</v>
      </c>
      <c r="C8" t="s">
        <v>61</v>
      </c>
      <c r="D8" t="s">
        <v>58</v>
      </c>
      <c r="E8" t="s">
        <v>62</v>
      </c>
      <c r="F8" t="s">
        <v>58</v>
      </c>
      <c r="G8" t="s">
        <v>63</v>
      </c>
      <c r="H8" t="s">
        <v>58</v>
      </c>
      <c r="I8" t="s">
        <v>73</v>
      </c>
      <c r="J8" t="s">
        <v>58</v>
      </c>
      <c r="K8" t="s">
        <v>73</v>
      </c>
      <c r="L8" t="s">
        <v>58</v>
      </c>
      <c r="M8" t="s">
        <v>64</v>
      </c>
      <c r="N8" t="s">
        <v>58</v>
      </c>
      <c r="O8" t="s">
        <v>65</v>
      </c>
      <c r="P8" t="s">
        <v>88</v>
      </c>
    </row>
    <row r="9" spans="1:16">
      <c r="A9" t="s">
        <v>60</v>
      </c>
      <c r="B9" t="s">
        <v>58</v>
      </c>
      <c r="C9" t="s">
        <v>61</v>
      </c>
      <c r="D9" t="s">
        <v>58</v>
      </c>
      <c r="E9" t="s">
        <v>62</v>
      </c>
      <c r="F9" t="s">
        <v>58</v>
      </c>
      <c r="G9" t="s">
        <v>63</v>
      </c>
      <c r="H9" t="s">
        <v>58</v>
      </c>
      <c r="I9" t="s">
        <v>64</v>
      </c>
      <c r="J9" t="s">
        <v>58</v>
      </c>
      <c r="K9" t="s">
        <v>65</v>
      </c>
      <c r="L9" t="s">
        <v>58</v>
      </c>
      <c r="M9" t="s">
        <v>59</v>
      </c>
      <c r="N9" t="s">
        <v>58</v>
      </c>
      <c r="O9" t="s">
        <v>59</v>
      </c>
      <c r="P9" t="s">
        <v>88</v>
      </c>
    </row>
    <row r="10" spans="1:16">
      <c r="A10" t="s">
        <v>94</v>
      </c>
      <c r="B10" t="s">
        <v>58</v>
      </c>
      <c r="C10" t="s">
        <v>57</v>
      </c>
      <c r="D10" t="s">
        <v>58</v>
      </c>
      <c r="E10" t="s">
        <v>94</v>
      </c>
      <c r="F10" t="s">
        <v>58</v>
      </c>
      <c r="G10" t="s">
        <v>57</v>
      </c>
      <c r="H10" t="s">
        <v>58</v>
      </c>
      <c r="I10" t="s">
        <v>92</v>
      </c>
      <c r="J10" t="s">
        <v>58</v>
      </c>
      <c r="K10" t="s">
        <v>93</v>
      </c>
      <c r="L10" t="s">
        <v>58</v>
      </c>
      <c r="M10" t="s">
        <v>59</v>
      </c>
      <c r="N10" t="s">
        <v>58</v>
      </c>
      <c r="O10" t="s">
        <v>59</v>
      </c>
      <c r="P10" t="s">
        <v>88</v>
      </c>
    </row>
    <row r="11" spans="1:16">
      <c r="A11" t="s">
        <v>94</v>
      </c>
      <c r="B11" t="s">
        <v>58</v>
      </c>
      <c r="C11" t="s">
        <v>57</v>
      </c>
      <c r="D11" t="s">
        <v>58</v>
      </c>
      <c r="E11" t="s">
        <v>94</v>
      </c>
      <c r="F11" t="s">
        <v>58</v>
      </c>
      <c r="G11" t="s">
        <v>57</v>
      </c>
      <c r="H11" t="s">
        <v>58</v>
      </c>
      <c r="I11" t="s">
        <v>62</v>
      </c>
      <c r="J11" t="s">
        <v>58</v>
      </c>
      <c r="K11" t="s">
        <v>63</v>
      </c>
      <c r="L11" t="s">
        <v>58</v>
      </c>
      <c r="M11" t="s">
        <v>59</v>
      </c>
      <c r="N11" t="s">
        <v>58</v>
      </c>
      <c r="O11" t="s">
        <v>59</v>
      </c>
      <c r="P11" t="s">
        <v>88</v>
      </c>
    </row>
    <row r="12" spans="1:16">
      <c r="A12" t="s">
        <v>95</v>
      </c>
      <c r="B12" t="s">
        <v>58</v>
      </c>
      <c r="C12" t="s">
        <v>96</v>
      </c>
      <c r="D12" t="s">
        <v>58</v>
      </c>
      <c r="E12" t="s">
        <v>95</v>
      </c>
      <c r="F12" t="s">
        <v>58</v>
      </c>
      <c r="G12" t="s">
        <v>97</v>
      </c>
      <c r="H12" t="s">
        <v>58</v>
      </c>
      <c r="I12" t="s">
        <v>62</v>
      </c>
      <c r="J12" t="s">
        <v>58</v>
      </c>
      <c r="K12" t="s">
        <v>63</v>
      </c>
      <c r="L12" t="s">
        <v>58</v>
      </c>
      <c r="M12" t="s">
        <v>64</v>
      </c>
      <c r="N12" t="s">
        <v>58</v>
      </c>
      <c r="O12" t="s">
        <v>65</v>
      </c>
      <c r="P12" t="s">
        <v>88</v>
      </c>
    </row>
    <row r="13" spans="1:16">
      <c r="A13" t="s">
        <v>62</v>
      </c>
      <c r="B13" t="s">
        <v>58</v>
      </c>
      <c r="C13" t="s">
        <v>66</v>
      </c>
      <c r="D13" t="s">
        <v>58</v>
      </c>
      <c r="E13" t="s">
        <v>62</v>
      </c>
      <c r="F13" t="s">
        <v>58</v>
      </c>
      <c r="G13" t="s">
        <v>66</v>
      </c>
      <c r="H13" t="s">
        <v>58</v>
      </c>
      <c r="I13" t="s">
        <v>59</v>
      </c>
      <c r="J13" t="s">
        <v>58</v>
      </c>
      <c r="K13" t="s">
        <v>59</v>
      </c>
      <c r="L13" t="s">
        <v>58</v>
      </c>
      <c r="M13" t="s">
        <v>59</v>
      </c>
      <c r="N13" t="s">
        <v>58</v>
      </c>
      <c r="O13" t="s">
        <v>59</v>
      </c>
      <c r="P13" t="s">
        <v>88</v>
      </c>
    </row>
    <row r="14" spans="1:16">
      <c r="A14" t="s">
        <v>62</v>
      </c>
      <c r="B14" t="s">
        <v>58</v>
      </c>
      <c r="C14" t="s">
        <v>63</v>
      </c>
      <c r="D14" t="s">
        <v>58</v>
      </c>
      <c r="E14" t="s">
        <v>62</v>
      </c>
      <c r="F14" t="s">
        <v>58</v>
      </c>
      <c r="G14" t="s">
        <v>63</v>
      </c>
      <c r="H14" t="s">
        <v>58</v>
      </c>
      <c r="I14" t="s">
        <v>92</v>
      </c>
      <c r="J14" t="s">
        <v>58</v>
      </c>
      <c r="K14" t="s">
        <v>93</v>
      </c>
      <c r="L14" t="s">
        <v>58</v>
      </c>
      <c r="M14" t="s">
        <v>59</v>
      </c>
      <c r="N14" t="s">
        <v>58</v>
      </c>
      <c r="O14" t="s">
        <v>59</v>
      </c>
      <c r="P14" t="s">
        <v>88</v>
      </c>
    </row>
    <row r="15" spans="1:16">
      <c r="A15" t="s">
        <v>62</v>
      </c>
      <c r="B15" t="s">
        <v>58</v>
      </c>
      <c r="C15" t="s">
        <v>63</v>
      </c>
      <c r="D15" t="s">
        <v>58</v>
      </c>
      <c r="E15" t="s">
        <v>62</v>
      </c>
      <c r="F15" t="s">
        <v>58</v>
      </c>
      <c r="G15" t="s">
        <v>63</v>
      </c>
      <c r="H15" t="s">
        <v>58</v>
      </c>
      <c r="I15" t="s">
        <v>92</v>
      </c>
      <c r="J15" t="s">
        <v>58</v>
      </c>
      <c r="K15" t="s">
        <v>98</v>
      </c>
      <c r="L15" t="s">
        <v>58</v>
      </c>
      <c r="M15" t="s">
        <v>59</v>
      </c>
      <c r="N15" t="s">
        <v>58</v>
      </c>
      <c r="O15" t="s">
        <v>59</v>
      </c>
      <c r="P15" t="s">
        <v>88</v>
      </c>
    </row>
    <row r="16" spans="1:16">
      <c r="A16" t="s">
        <v>62</v>
      </c>
      <c r="B16" t="s">
        <v>58</v>
      </c>
      <c r="C16" t="s">
        <v>63</v>
      </c>
      <c r="D16" t="s">
        <v>58</v>
      </c>
      <c r="E16" t="s">
        <v>62</v>
      </c>
      <c r="F16" t="s">
        <v>58</v>
      </c>
      <c r="G16" t="s">
        <v>63</v>
      </c>
      <c r="H16" t="s">
        <v>58</v>
      </c>
      <c r="I16" t="s">
        <v>94</v>
      </c>
      <c r="J16" t="s">
        <v>58</v>
      </c>
      <c r="K16" t="s">
        <v>57</v>
      </c>
      <c r="L16" t="s">
        <v>58</v>
      </c>
      <c r="M16" t="s">
        <v>59</v>
      </c>
      <c r="N16" t="s">
        <v>58</v>
      </c>
      <c r="O16" t="s">
        <v>59</v>
      </c>
      <c r="P16" t="s">
        <v>88</v>
      </c>
    </row>
    <row r="17" spans="1:16">
      <c r="A17" t="s">
        <v>62</v>
      </c>
      <c r="B17" t="s">
        <v>58</v>
      </c>
      <c r="C17" t="s">
        <v>63</v>
      </c>
      <c r="D17" t="s">
        <v>58</v>
      </c>
      <c r="E17" t="s">
        <v>62</v>
      </c>
      <c r="F17" t="s">
        <v>58</v>
      </c>
      <c r="G17" t="s">
        <v>63</v>
      </c>
      <c r="H17" t="s">
        <v>58</v>
      </c>
      <c r="I17" t="s">
        <v>62</v>
      </c>
      <c r="J17" t="s">
        <v>58</v>
      </c>
      <c r="K17" t="s">
        <v>63</v>
      </c>
      <c r="L17" t="s">
        <v>58</v>
      </c>
      <c r="M17" t="s">
        <v>59</v>
      </c>
      <c r="N17" t="s">
        <v>58</v>
      </c>
      <c r="O17" t="s">
        <v>59</v>
      </c>
      <c r="P17" t="s">
        <v>88</v>
      </c>
    </row>
    <row r="18" spans="1:16">
      <c r="A18" t="s">
        <v>62</v>
      </c>
      <c r="B18" t="s">
        <v>58</v>
      </c>
      <c r="C18" t="s">
        <v>63</v>
      </c>
      <c r="D18" t="s">
        <v>58</v>
      </c>
      <c r="E18" t="s">
        <v>62</v>
      </c>
      <c r="F18" t="s">
        <v>58</v>
      </c>
      <c r="G18" t="s">
        <v>63</v>
      </c>
      <c r="H18" t="s">
        <v>58</v>
      </c>
      <c r="I18" t="s">
        <v>62</v>
      </c>
      <c r="J18" t="s">
        <v>58</v>
      </c>
      <c r="K18" t="s">
        <v>63</v>
      </c>
      <c r="L18" t="s">
        <v>58</v>
      </c>
      <c r="M18" t="s">
        <v>64</v>
      </c>
      <c r="N18" t="s">
        <v>58</v>
      </c>
      <c r="O18" t="s">
        <v>65</v>
      </c>
      <c r="P18" t="s">
        <v>88</v>
      </c>
    </row>
    <row r="19" spans="1:16">
      <c r="A19" t="s">
        <v>62</v>
      </c>
      <c r="B19" t="s">
        <v>58</v>
      </c>
      <c r="C19" t="s">
        <v>63</v>
      </c>
      <c r="D19" t="s">
        <v>58</v>
      </c>
      <c r="E19" t="s">
        <v>62</v>
      </c>
      <c r="F19" t="s">
        <v>58</v>
      </c>
      <c r="G19" t="s">
        <v>63</v>
      </c>
      <c r="H19" t="s">
        <v>58</v>
      </c>
      <c r="I19" t="s">
        <v>62</v>
      </c>
      <c r="J19" t="s">
        <v>58</v>
      </c>
      <c r="K19" t="s">
        <v>69</v>
      </c>
      <c r="L19" t="s">
        <v>58</v>
      </c>
      <c r="M19" t="s">
        <v>64</v>
      </c>
      <c r="N19" t="s">
        <v>58</v>
      </c>
      <c r="O19" t="s">
        <v>65</v>
      </c>
      <c r="P19" t="s">
        <v>88</v>
      </c>
    </row>
    <row r="20" spans="1:16">
      <c r="A20" t="s">
        <v>62</v>
      </c>
      <c r="B20" t="s">
        <v>58</v>
      </c>
      <c r="C20" t="s">
        <v>63</v>
      </c>
      <c r="D20" t="s">
        <v>58</v>
      </c>
      <c r="E20" t="s">
        <v>62</v>
      </c>
      <c r="F20" t="s">
        <v>58</v>
      </c>
      <c r="G20" t="s">
        <v>63</v>
      </c>
      <c r="H20" t="s">
        <v>58</v>
      </c>
      <c r="I20" t="s">
        <v>99</v>
      </c>
      <c r="J20" t="s">
        <v>58</v>
      </c>
      <c r="K20" t="s">
        <v>100</v>
      </c>
      <c r="L20" t="s">
        <v>58</v>
      </c>
      <c r="M20" t="s">
        <v>59</v>
      </c>
      <c r="N20" t="s">
        <v>58</v>
      </c>
      <c r="O20" t="s">
        <v>59</v>
      </c>
      <c r="P20" t="s">
        <v>88</v>
      </c>
    </row>
    <row r="21" spans="1:16">
      <c r="A21" t="s">
        <v>62</v>
      </c>
      <c r="B21" t="s">
        <v>58</v>
      </c>
      <c r="C21" t="s">
        <v>63</v>
      </c>
      <c r="D21" t="s">
        <v>58</v>
      </c>
      <c r="E21" t="s">
        <v>62</v>
      </c>
      <c r="F21" t="s">
        <v>58</v>
      </c>
      <c r="G21" t="s">
        <v>63</v>
      </c>
      <c r="H21" t="s">
        <v>58</v>
      </c>
      <c r="I21" t="s">
        <v>101</v>
      </c>
      <c r="J21" t="s">
        <v>58</v>
      </c>
      <c r="K21" t="s">
        <v>102</v>
      </c>
      <c r="L21" t="s">
        <v>58</v>
      </c>
      <c r="M21" t="s">
        <v>59</v>
      </c>
      <c r="N21" t="s">
        <v>58</v>
      </c>
      <c r="O21" t="s">
        <v>59</v>
      </c>
      <c r="P21" t="s">
        <v>88</v>
      </c>
    </row>
    <row r="22" spans="1:16">
      <c r="A22" t="s">
        <v>62</v>
      </c>
      <c r="B22" t="s">
        <v>58</v>
      </c>
      <c r="C22" t="s">
        <v>63</v>
      </c>
      <c r="D22" t="s">
        <v>58</v>
      </c>
      <c r="E22" t="s">
        <v>62</v>
      </c>
      <c r="F22" t="s">
        <v>58</v>
      </c>
      <c r="G22" t="s">
        <v>63</v>
      </c>
      <c r="H22" t="s">
        <v>58</v>
      </c>
      <c r="I22" t="s">
        <v>59</v>
      </c>
      <c r="J22" t="s">
        <v>58</v>
      </c>
      <c r="K22" t="s">
        <v>59</v>
      </c>
      <c r="L22" t="s">
        <v>58</v>
      </c>
      <c r="M22" t="s">
        <v>59</v>
      </c>
      <c r="N22" t="s">
        <v>58</v>
      </c>
      <c r="O22" t="s">
        <v>59</v>
      </c>
      <c r="P22" t="s">
        <v>88</v>
      </c>
    </row>
    <row r="23" spans="1:16">
      <c r="A23" t="s">
        <v>62</v>
      </c>
      <c r="B23" t="s">
        <v>58</v>
      </c>
      <c r="C23" t="s">
        <v>63</v>
      </c>
      <c r="D23" t="s">
        <v>58</v>
      </c>
      <c r="E23" t="s">
        <v>62</v>
      </c>
      <c r="F23" t="s">
        <v>58</v>
      </c>
      <c r="G23" t="s">
        <v>63</v>
      </c>
      <c r="H23" t="s">
        <v>58</v>
      </c>
      <c r="I23" t="s">
        <v>67</v>
      </c>
      <c r="J23" t="s">
        <v>58</v>
      </c>
      <c r="K23" t="s">
        <v>67</v>
      </c>
      <c r="L23" t="s">
        <v>58</v>
      </c>
      <c r="M23" t="s">
        <v>59</v>
      </c>
      <c r="N23" t="s">
        <v>58</v>
      </c>
      <c r="O23" t="s">
        <v>59</v>
      </c>
      <c r="P23" t="s">
        <v>88</v>
      </c>
    </row>
    <row r="24" spans="1:16">
      <c r="A24" t="s">
        <v>62</v>
      </c>
      <c r="B24" t="s">
        <v>58</v>
      </c>
      <c r="C24" t="s">
        <v>63</v>
      </c>
      <c r="D24" t="s">
        <v>58</v>
      </c>
      <c r="E24" t="s">
        <v>62</v>
      </c>
      <c r="F24" t="s">
        <v>58</v>
      </c>
      <c r="G24" t="s">
        <v>63</v>
      </c>
      <c r="H24" t="s">
        <v>58</v>
      </c>
      <c r="I24" t="s">
        <v>64</v>
      </c>
      <c r="J24" t="s">
        <v>58</v>
      </c>
      <c r="K24" t="s">
        <v>65</v>
      </c>
      <c r="L24" t="s">
        <v>58</v>
      </c>
      <c r="M24" t="s">
        <v>59</v>
      </c>
      <c r="N24" t="s">
        <v>58</v>
      </c>
      <c r="O24" t="s">
        <v>59</v>
      </c>
      <c r="P24" t="s">
        <v>88</v>
      </c>
    </row>
    <row r="25" spans="1:16">
      <c r="A25" t="s">
        <v>62</v>
      </c>
      <c r="B25" t="s">
        <v>58</v>
      </c>
      <c r="C25" t="s">
        <v>68</v>
      </c>
      <c r="D25" t="s">
        <v>58</v>
      </c>
      <c r="E25" t="s">
        <v>62</v>
      </c>
      <c r="F25" t="s">
        <v>58</v>
      </c>
      <c r="G25" t="s">
        <v>68</v>
      </c>
      <c r="H25" t="s">
        <v>58</v>
      </c>
      <c r="I25" t="s">
        <v>59</v>
      </c>
      <c r="J25" t="s">
        <v>58</v>
      </c>
      <c r="K25" t="s">
        <v>59</v>
      </c>
      <c r="L25" t="s">
        <v>58</v>
      </c>
      <c r="M25" t="s">
        <v>59</v>
      </c>
      <c r="N25" t="s">
        <v>58</v>
      </c>
      <c r="O25" t="s">
        <v>59</v>
      </c>
      <c r="P25" t="s">
        <v>88</v>
      </c>
    </row>
    <row r="26" spans="1:16">
      <c r="A26" t="s">
        <v>62</v>
      </c>
      <c r="B26" t="s">
        <v>58</v>
      </c>
      <c r="C26" t="s">
        <v>68</v>
      </c>
      <c r="D26" t="s">
        <v>58</v>
      </c>
      <c r="E26" t="s">
        <v>62</v>
      </c>
      <c r="F26" t="s">
        <v>58</v>
      </c>
      <c r="G26" t="s">
        <v>68</v>
      </c>
      <c r="H26" t="s">
        <v>58</v>
      </c>
      <c r="I26" t="s">
        <v>64</v>
      </c>
      <c r="J26" t="s">
        <v>58</v>
      </c>
      <c r="K26" t="s">
        <v>65</v>
      </c>
      <c r="L26" t="s">
        <v>58</v>
      </c>
      <c r="M26" t="s">
        <v>59</v>
      </c>
      <c r="N26" t="s">
        <v>58</v>
      </c>
      <c r="O26" t="s">
        <v>59</v>
      </c>
      <c r="P26" t="s">
        <v>88</v>
      </c>
    </row>
    <row r="27" spans="1:16">
      <c r="A27" t="s">
        <v>70</v>
      </c>
      <c r="B27" t="s">
        <v>58</v>
      </c>
      <c r="C27" t="s">
        <v>71</v>
      </c>
      <c r="D27" t="s">
        <v>58</v>
      </c>
      <c r="E27" t="s">
        <v>67</v>
      </c>
      <c r="F27" t="s">
        <v>58</v>
      </c>
      <c r="G27" t="s">
        <v>67</v>
      </c>
      <c r="H27" t="s">
        <v>58</v>
      </c>
      <c r="I27" t="s">
        <v>62</v>
      </c>
      <c r="J27" t="s">
        <v>58</v>
      </c>
      <c r="K27" t="s">
        <v>66</v>
      </c>
      <c r="L27" t="s">
        <v>58</v>
      </c>
      <c r="M27" t="s">
        <v>59</v>
      </c>
      <c r="N27" t="s">
        <v>58</v>
      </c>
      <c r="O27" t="s">
        <v>59</v>
      </c>
      <c r="P27" t="s">
        <v>88</v>
      </c>
    </row>
    <row r="28" spans="1:16">
      <c r="A28" t="s">
        <v>70</v>
      </c>
      <c r="B28" t="s">
        <v>58</v>
      </c>
      <c r="C28" t="s">
        <v>71</v>
      </c>
      <c r="D28" t="s">
        <v>58</v>
      </c>
      <c r="E28" t="s">
        <v>67</v>
      </c>
      <c r="F28" t="s">
        <v>58</v>
      </c>
      <c r="G28" t="s">
        <v>67</v>
      </c>
      <c r="H28" t="s">
        <v>58</v>
      </c>
      <c r="I28" t="s">
        <v>62</v>
      </c>
      <c r="J28" t="s">
        <v>58</v>
      </c>
      <c r="K28" t="s">
        <v>63</v>
      </c>
      <c r="L28" t="s">
        <v>58</v>
      </c>
      <c r="M28" t="s">
        <v>59</v>
      </c>
      <c r="N28" t="s">
        <v>58</v>
      </c>
      <c r="O28" t="s">
        <v>59</v>
      </c>
      <c r="P28" t="s">
        <v>88</v>
      </c>
    </row>
    <row r="29" spans="1:16">
      <c r="A29" t="s">
        <v>70</v>
      </c>
      <c r="B29" t="s">
        <v>58</v>
      </c>
      <c r="C29" t="s">
        <v>71</v>
      </c>
      <c r="D29" t="s">
        <v>58</v>
      </c>
      <c r="E29" t="s">
        <v>67</v>
      </c>
      <c r="F29" t="s">
        <v>58</v>
      </c>
      <c r="G29" t="s">
        <v>67</v>
      </c>
      <c r="H29" t="s">
        <v>58</v>
      </c>
      <c r="I29" t="s">
        <v>99</v>
      </c>
      <c r="J29" t="s">
        <v>58</v>
      </c>
      <c r="K29" t="s">
        <v>100</v>
      </c>
      <c r="L29" t="s">
        <v>58</v>
      </c>
      <c r="M29" t="s">
        <v>59</v>
      </c>
      <c r="N29" t="s">
        <v>58</v>
      </c>
      <c r="O29" t="s">
        <v>59</v>
      </c>
      <c r="P29" t="s">
        <v>88</v>
      </c>
    </row>
    <row r="30" spans="1:16">
      <c r="A30" t="s">
        <v>70</v>
      </c>
      <c r="B30" t="s">
        <v>58</v>
      </c>
      <c r="C30" t="s">
        <v>71</v>
      </c>
      <c r="D30" t="s">
        <v>58</v>
      </c>
      <c r="E30" t="s">
        <v>67</v>
      </c>
      <c r="F30" t="s">
        <v>58</v>
      </c>
      <c r="G30" t="s">
        <v>67</v>
      </c>
      <c r="H30" t="s">
        <v>58</v>
      </c>
      <c r="I30" t="s">
        <v>59</v>
      </c>
      <c r="J30" t="s">
        <v>58</v>
      </c>
      <c r="K30" t="s">
        <v>59</v>
      </c>
      <c r="L30" t="s">
        <v>58</v>
      </c>
      <c r="M30" t="s">
        <v>59</v>
      </c>
      <c r="N30" t="s">
        <v>58</v>
      </c>
      <c r="O30" t="s">
        <v>59</v>
      </c>
      <c r="P30" t="s">
        <v>88</v>
      </c>
    </row>
    <row r="31" spans="1:16">
      <c r="A31" t="s">
        <v>70</v>
      </c>
      <c r="B31" t="s">
        <v>58</v>
      </c>
      <c r="C31" t="s">
        <v>71</v>
      </c>
      <c r="D31" t="s">
        <v>58</v>
      </c>
      <c r="E31" t="s">
        <v>67</v>
      </c>
      <c r="F31" t="s">
        <v>58</v>
      </c>
      <c r="G31" t="s">
        <v>67</v>
      </c>
      <c r="H31" t="s">
        <v>58</v>
      </c>
      <c r="I31" t="s">
        <v>73</v>
      </c>
      <c r="J31" t="s">
        <v>58</v>
      </c>
      <c r="K31" t="s">
        <v>73</v>
      </c>
      <c r="L31" t="s">
        <v>58</v>
      </c>
      <c r="M31" t="s">
        <v>59</v>
      </c>
      <c r="N31" t="s">
        <v>58</v>
      </c>
      <c r="O31" t="s">
        <v>59</v>
      </c>
      <c r="P31" t="s">
        <v>88</v>
      </c>
    </row>
    <row r="32" spans="1:16">
      <c r="A32" t="s">
        <v>72</v>
      </c>
      <c r="B32" t="s">
        <v>58</v>
      </c>
      <c r="C32" t="s">
        <v>72</v>
      </c>
      <c r="D32" t="s">
        <v>58</v>
      </c>
      <c r="E32" t="s">
        <v>73</v>
      </c>
      <c r="F32" t="s">
        <v>58</v>
      </c>
      <c r="G32" t="s">
        <v>73</v>
      </c>
      <c r="H32" t="s">
        <v>58</v>
      </c>
      <c r="I32" t="s">
        <v>62</v>
      </c>
      <c r="J32" t="s">
        <v>58</v>
      </c>
      <c r="K32" t="s">
        <v>63</v>
      </c>
      <c r="L32" t="s">
        <v>58</v>
      </c>
      <c r="M32" t="s">
        <v>59</v>
      </c>
      <c r="N32" t="s">
        <v>58</v>
      </c>
      <c r="O32" t="s">
        <v>59</v>
      </c>
      <c r="P32" t="s">
        <v>88</v>
      </c>
    </row>
    <row r="33" spans="1:16">
      <c r="A33" t="s">
        <v>72</v>
      </c>
      <c r="B33" t="s">
        <v>58</v>
      </c>
      <c r="C33" t="s">
        <v>72</v>
      </c>
      <c r="D33" t="s">
        <v>58</v>
      </c>
      <c r="E33" t="s">
        <v>73</v>
      </c>
      <c r="F33" t="s">
        <v>58</v>
      </c>
      <c r="G33" t="s">
        <v>73</v>
      </c>
      <c r="H33" t="s">
        <v>58</v>
      </c>
      <c r="I33" t="s">
        <v>62</v>
      </c>
      <c r="J33" t="s">
        <v>58</v>
      </c>
      <c r="K33" t="s">
        <v>63</v>
      </c>
      <c r="L33" t="s">
        <v>58</v>
      </c>
      <c r="M33" t="s">
        <v>64</v>
      </c>
      <c r="N33" t="s">
        <v>58</v>
      </c>
      <c r="O33" t="s">
        <v>65</v>
      </c>
      <c r="P33" t="s">
        <v>88</v>
      </c>
    </row>
    <row r="34" spans="1:16">
      <c r="A34" t="s">
        <v>72</v>
      </c>
      <c r="B34" t="s">
        <v>58</v>
      </c>
      <c r="C34" t="s">
        <v>72</v>
      </c>
      <c r="D34" t="s">
        <v>58</v>
      </c>
      <c r="E34" t="s">
        <v>73</v>
      </c>
      <c r="F34" t="s">
        <v>58</v>
      </c>
      <c r="G34" t="s">
        <v>73</v>
      </c>
      <c r="H34" t="s">
        <v>58</v>
      </c>
      <c r="I34" t="s">
        <v>99</v>
      </c>
      <c r="J34" t="s">
        <v>58</v>
      </c>
      <c r="K34" t="s">
        <v>100</v>
      </c>
      <c r="L34" t="s">
        <v>58</v>
      </c>
      <c r="M34" t="s">
        <v>59</v>
      </c>
      <c r="N34" t="s">
        <v>58</v>
      </c>
      <c r="O34" t="s">
        <v>59</v>
      </c>
      <c r="P34" t="s">
        <v>88</v>
      </c>
    </row>
    <row r="35" spans="1:16">
      <c r="A35" t="s">
        <v>72</v>
      </c>
      <c r="B35" t="s">
        <v>58</v>
      </c>
      <c r="C35" t="s">
        <v>72</v>
      </c>
      <c r="D35" t="s">
        <v>58</v>
      </c>
      <c r="E35" t="s">
        <v>73</v>
      </c>
      <c r="F35" t="s">
        <v>58</v>
      </c>
      <c r="G35" t="s">
        <v>73</v>
      </c>
      <c r="H35" t="s">
        <v>58</v>
      </c>
      <c r="I35" t="s">
        <v>67</v>
      </c>
      <c r="J35" t="s">
        <v>58</v>
      </c>
      <c r="K35" t="s">
        <v>67</v>
      </c>
      <c r="L35" t="s">
        <v>58</v>
      </c>
      <c r="M35" t="s">
        <v>59</v>
      </c>
      <c r="N35" t="s">
        <v>58</v>
      </c>
      <c r="O35" t="s">
        <v>59</v>
      </c>
      <c r="P35" t="s">
        <v>88</v>
      </c>
    </row>
    <row r="38" spans="1:16">
      <c r="A38" t="s">
        <v>103</v>
      </c>
      <c r="B38" t="s">
        <v>58</v>
      </c>
      <c r="C38" t="s">
        <v>90</v>
      </c>
      <c r="D38" t="s">
        <v>88</v>
      </c>
    </row>
    <row r="39" spans="1:16">
      <c r="A39" t="s">
        <v>103</v>
      </c>
      <c r="B39" t="s">
        <v>58</v>
      </c>
      <c r="C39" t="s">
        <v>84</v>
      </c>
      <c r="D39" t="s">
        <v>88</v>
      </c>
    </row>
    <row r="40" spans="1:16">
      <c r="A40" t="s">
        <v>103</v>
      </c>
      <c r="B40" t="s">
        <v>58</v>
      </c>
      <c r="D40" t="s">
        <v>88</v>
      </c>
    </row>
    <row r="41" spans="1:16">
      <c r="A41" t="s">
        <v>104</v>
      </c>
      <c r="B41" t="s">
        <v>58</v>
      </c>
      <c r="C41" t="s">
        <v>84</v>
      </c>
      <c r="D41" t="s">
        <v>88</v>
      </c>
    </row>
    <row r="42" spans="1:16">
      <c r="A42" t="s">
        <v>105</v>
      </c>
      <c r="B42" t="s">
        <v>58</v>
      </c>
      <c r="C42" t="s">
        <v>106</v>
      </c>
      <c r="D42" t="s">
        <v>88</v>
      </c>
    </row>
    <row r="43" spans="1:16">
      <c r="A43" t="s">
        <v>125</v>
      </c>
      <c r="B43" t="s">
        <v>58</v>
      </c>
      <c r="D43" t="s">
        <v>88</v>
      </c>
    </row>
    <row r="44" spans="1:16">
      <c r="A44" t="s">
        <v>113</v>
      </c>
      <c r="B44" t="s">
        <v>58</v>
      </c>
      <c r="D44" t="s">
        <v>88</v>
      </c>
    </row>
    <row r="45" spans="1:16">
      <c r="A45" t="s">
        <v>114</v>
      </c>
      <c r="B45" t="s">
        <v>58</v>
      </c>
      <c r="C45" t="s">
        <v>115</v>
      </c>
      <c r="D45" t="s">
        <v>88</v>
      </c>
    </row>
    <row r="46" spans="1:16">
      <c r="A46" t="s">
        <v>114</v>
      </c>
      <c r="B46" t="s">
        <v>58</v>
      </c>
      <c r="D46" t="s">
        <v>88</v>
      </c>
    </row>
    <row r="47" spans="1:16">
      <c r="A47" t="s">
        <v>116</v>
      </c>
      <c r="B47" t="s">
        <v>58</v>
      </c>
      <c r="C47" t="s">
        <v>117</v>
      </c>
      <c r="D47" t="s">
        <v>88</v>
      </c>
    </row>
    <row r="48" spans="1:16">
      <c r="A48" t="s">
        <v>118</v>
      </c>
      <c r="B48" t="s">
        <v>58</v>
      </c>
      <c r="D48" t="s">
        <v>88</v>
      </c>
    </row>
    <row r="49" spans="1:4">
      <c r="A49" t="s">
        <v>119</v>
      </c>
      <c r="B49" t="s">
        <v>58</v>
      </c>
      <c r="D49" t="s">
        <v>88</v>
      </c>
    </row>
    <row r="50" spans="1:4">
      <c r="A50" t="s">
        <v>120</v>
      </c>
      <c r="B50" t="s">
        <v>58</v>
      </c>
      <c r="C50" t="s">
        <v>121</v>
      </c>
      <c r="D50" t="s">
        <v>88</v>
      </c>
    </row>
    <row r="51" spans="1:4">
      <c r="A51" t="s">
        <v>120</v>
      </c>
      <c r="B51" t="s">
        <v>58</v>
      </c>
      <c r="D51" t="s">
        <v>88</v>
      </c>
    </row>
    <row r="52" spans="1:4">
      <c r="A52" t="s">
        <v>115</v>
      </c>
      <c r="B52" t="s">
        <v>58</v>
      </c>
      <c r="C52" t="s">
        <v>89</v>
      </c>
      <c r="D52" t="s">
        <v>88</v>
      </c>
    </row>
    <row r="53" spans="1:4">
      <c r="A53" t="s">
        <v>115</v>
      </c>
      <c r="B53" t="s">
        <v>58</v>
      </c>
      <c r="C53" t="s">
        <v>107</v>
      </c>
      <c r="D53" t="s">
        <v>88</v>
      </c>
    </row>
    <row r="54" spans="1:4">
      <c r="A54" t="s">
        <v>115</v>
      </c>
      <c r="B54" t="s">
        <v>58</v>
      </c>
      <c r="D54" t="s">
        <v>88</v>
      </c>
    </row>
    <row r="55" spans="1:4">
      <c r="A55" t="s">
        <v>122</v>
      </c>
      <c r="B55" t="s">
        <v>58</v>
      </c>
      <c r="C55" t="s">
        <v>89</v>
      </c>
      <c r="D55" t="s">
        <v>88</v>
      </c>
    </row>
    <row r="56" spans="1:4">
      <c r="A56" t="s">
        <v>122</v>
      </c>
      <c r="B56" t="s">
        <v>58</v>
      </c>
      <c r="C56" t="s">
        <v>126</v>
      </c>
      <c r="D56" t="s">
        <v>88</v>
      </c>
    </row>
    <row r="57" spans="1:4">
      <c r="A57" t="s">
        <v>122</v>
      </c>
      <c r="B57" t="s">
        <v>58</v>
      </c>
      <c r="C57" t="s">
        <v>127</v>
      </c>
      <c r="D57" t="s">
        <v>88</v>
      </c>
    </row>
    <row r="58" spans="1:4">
      <c r="A58" t="s">
        <v>122</v>
      </c>
      <c r="B58" t="s">
        <v>58</v>
      </c>
      <c r="C58" t="s">
        <v>85</v>
      </c>
      <c r="D58" t="s">
        <v>88</v>
      </c>
    </row>
    <row r="59" spans="1:4">
      <c r="A59" t="s">
        <v>122</v>
      </c>
      <c r="B59" t="s">
        <v>58</v>
      </c>
      <c r="C59" t="s">
        <v>84</v>
      </c>
      <c r="D59" t="s">
        <v>88</v>
      </c>
    </row>
    <row r="60" spans="1:4">
      <c r="A60" t="s">
        <v>122</v>
      </c>
      <c r="B60" t="s">
        <v>58</v>
      </c>
      <c r="C60" t="s">
        <v>75</v>
      </c>
      <c r="D60" t="s">
        <v>88</v>
      </c>
    </row>
    <row r="61" spans="1:4">
      <c r="A61" t="s">
        <v>122</v>
      </c>
      <c r="B61" t="s">
        <v>58</v>
      </c>
      <c r="D61" t="s">
        <v>88</v>
      </c>
    </row>
    <row r="62" spans="1:4">
      <c r="A62" t="s">
        <v>127</v>
      </c>
      <c r="B62" t="s">
        <v>58</v>
      </c>
      <c r="C62" t="s">
        <v>89</v>
      </c>
      <c r="D62" t="s">
        <v>88</v>
      </c>
    </row>
    <row r="63" spans="1:4">
      <c r="A63" t="s">
        <v>127</v>
      </c>
      <c r="B63" t="s">
        <v>58</v>
      </c>
      <c r="C63" t="s">
        <v>126</v>
      </c>
      <c r="D63" t="s">
        <v>88</v>
      </c>
    </row>
    <row r="64" spans="1:4">
      <c r="A64" t="s">
        <v>127</v>
      </c>
      <c r="B64" t="s">
        <v>58</v>
      </c>
      <c r="C64" t="s">
        <v>122</v>
      </c>
      <c r="D64" t="s">
        <v>88</v>
      </c>
    </row>
    <row r="65" spans="1:4">
      <c r="A65" t="s">
        <v>127</v>
      </c>
      <c r="B65" t="s">
        <v>58</v>
      </c>
      <c r="C65" t="s">
        <v>82</v>
      </c>
      <c r="D65" t="s">
        <v>88</v>
      </c>
    </row>
    <row r="66" spans="1:4">
      <c r="A66" t="s">
        <v>127</v>
      </c>
      <c r="B66" t="s">
        <v>58</v>
      </c>
      <c r="C66" t="s">
        <v>75</v>
      </c>
      <c r="D66" t="s">
        <v>88</v>
      </c>
    </row>
    <row r="67" spans="1:4">
      <c r="A67" t="s">
        <v>127</v>
      </c>
      <c r="B67" t="s">
        <v>58</v>
      </c>
      <c r="D67" t="s">
        <v>88</v>
      </c>
    </row>
    <row r="68" spans="1:4">
      <c r="A68" t="s">
        <v>123</v>
      </c>
      <c r="B68" t="s">
        <v>58</v>
      </c>
      <c r="C68" t="s">
        <v>127</v>
      </c>
      <c r="D68" t="s">
        <v>88</v>
      </c>
    </row>
    <row r="69" spans="1:4">
      <c r="A69" t="s">
        <v>123</v>
      </c>
      <c r="B69" t="s">
        <v>58</v>
      </c>
      <c r="C69" t="s">
        <v>110</v>
      </c>
      <c r="D69" t="s">
        <v>88</v>
      </c>
    </row>
    <row r="70" spans="1:4">
      <c r="A70" t="s">
        <v>123</v>
      </c>
      <c r="B70" t="s">
        <v>58</v>
      </c>
      <c r="C70" t="s">
        <v>84</v>
      </c>
      <c r="D70" t="s">
        <v>88</v>
      </c>
    </row>
    <row r="71" spans="1:4">
      <c r="A71" t="s">
        <v>123</v>
      </c>
      <c r="B71" t="s">
        <v>58</v>
      </c>
      <c r="D71" t="s">
        <v>88</v>
      </c>
    </row>
    <row r="72" spans="1:4">
      <c r="A72" t="s">
        <v>128</v>
      </c>
      <c r="B72" t="s">
        <v>58</v>
      </c>
      <c r="C72" t="s">
        <v>84</v>
      </c>
      <c r="D72" t="s">
        <v>88</v>
      </c>
    </row>
    <row r="73" spans="1:4">
      <c r="A73" t="s">
        <v>128</v>
      </c>
      <c r="B73" t="s">
        <v>58</v>
      </c>
      <c r="D73" t="s">
        <v>88</v>
      </c>
    </row>
    <row r="74" spans="1:4">
      <c r="A74" t="s">
        <v>117</v>
      </c>
      <c r="B74" t="s">
        <v>58</v>
      </c>
      <c r="C74" t="s">
        <v>110</v>
      </c>
      <c r="D74" t="s">
        <v>88</v>
      </c>
    </row>
    <row r="75" spans="1:4">
      <c r="A75" t="s">
        <v>117</v>
      </c>
      <c r="B75" t="s">
        <v>58</v>
      </c>
      <c r="D75" t="s">
        <v>88</v>
      </c>
    </row>
    <row r="76" spans="1:4">
      <c r="A76" t="s">
        <v>110</v>
      </c>
      <c r="B76" t="s">
        <v>58</v>
      </c>
      <c r="C76" t="s">
        <v>76</v>
      </c>
      <c r="D76" t="s">
        <v>88</v>
      </c>
    </row>
    <row r="77" spans="1:4">
      <c r="A77" t="s">
        <v>110</v>
      </c>
      <c r="B77" t="s">
        <v>58</v>
      </c>
      <c r="C77" t="s">
        <v>124</v>
      </c>
      <c r="D77" t="s">
        <v>88</v>
      </c>
    </row>
    <row r="78" spans="1:4">
      <c r="A78" t="s">
        <v>110</v>
      </c>
      <c r="B78" t="s">
        <v>58</v>
      </c>
      <c r="C78" t="s">
        <v>123</v>
      </c>
      <c r="D78" t="s">
        <v>88</v>
      </c>
    </row>
    <row r="79" spans="1:4">
      <c r="A79" t="s">
        <v>110</v>
      </c>
      <c r="B79" t="s">
        <v>58</v>
      </c>
      <c r="C79" t="s">
        <v>84</v>
      </c>
      <c r="D79" t="s">
        <v>88</v>
      </c>
    </row>
    <row r="80" spans="1:4">
      <c r="A80" t="s">
        <v>110</v>
      </c>
      <c r="B80" t="s">
        <v>58</v>
      </c>
      <c r="C80" t="s">
        <v>75</v>
      </c>
      <c r="D80" t="s">
        <v>88</v>
      </c>
    </row>
    <row r="81" spans="1:4">
      <c r="A81" t="s">
        <v>110</v>
      </c>
      <c r="B81" t="s">
        <v>58</v>
      </c>
      <c r="D81" t="s">
        <v>88</v>
      </c>
    </row>
    <row r="82" spans="1:4">
      <c r="A82" t="s">
        <v>81</v>
      </c>
      <c r="B82" t="s">
        <v>58</v>
      </c>
      <c r="C82" t="s">
        <v>89</v>
      </c>
      <c r="D82" t="s">
        <v>88</v>
      </c>
    </row>
    <row r="83" spans="1:4">
      <c r="A83" t="s">
        <v>81</v>
      </c>
      <c r="B83" t="s">
        <v>58</v>
      </c>
      <c r="C83" t="s">
        <v>80</v>
      </c>
      <c r="D83" t="s">
        <v>88</v>
      </c>
    </row>
    <row r="84" spans="1:4">
      <c r="A84" t="s">
        <v>81</v>
      </c>
      <c r="B84" t="s">
        <v>58</v>
      </c>
      <c r="C84" t="s">
        <v>126</v>
      </c>
      <c r="D84" t="s">
        <v>88</v>
      </c>
    </row>
    <row r="85" spans="1:4">
      <c r="A85" t="s">
        <v>81</v>
      </c>
      <c r="B85" t="s">
        <v>58</v>
      </c>
      <c r="C85" t="s">
        <v>90</v>
      </c>
      <c r="D85" t="s">
        <v>88</v>
      </c>
    </row>
    <row r="86" spans="1:4">
      <c r="A86" t="s">
        <v>81</v>
      </c>
      <c r="B86" t="s">
        <v>58</v>
      </c>
      <c r="C86" t="s">
        <v>75</v>
      </c>
      <c r="D86" t="s">
        <v>88</v>
      </c>
    </row>
    <row r="87" spans="1:4">
      <c r="A87" t="s">
        <v>81</v>
      </c>
      <c r="B87" t="s">
        <v>58</v>
      </c>
      <c r="D87" t="s">
        <v>88</v>
      </c>
    </row>
    <row r="88" spans="1:4">
      <c r="A88" t="s">
        <v>107</v>
      </c>
      <c r="B88" t="s">
        <v>58</v>
      </c>
      <c r="C88" t="s">
        <v>77</v>
      </c>
      <c r="D88" t="s">
        <v>88</v>
      </c>
    </row>
    <row r="89" spans="1:4">
      <c r="A89" t="s">
        <v>107</v>
      </c>
      <c r="B89" t="s">
        <v>58</v>
      </c>
      <c r="C89" t="s">
        <v>76</v>
      </c>
      <c r="D89" t="s">
        <v>88</v>
      </c>
    </row>
    <row r="90" spans="1:4">
      <c r="A90" t="s">
        <v>107</v>
      </c>
      <c r="B90" t="s">
        <v>58</v>
      </c>
      <c r="D90" t="s">
        <v>88</v>
      </c>
    </row>
    <row r="91" spans="1:4">
      <c r="A91" t="s">
        <v>78</v>
      </c>
      <c r="B91" t="s">
        <v>58</v>
      </c>
      <c r="C91" t="s">
        <v>76</v>
      </c>
      <c r="D91" t="s">
        <v>88</v>
      </c>
    </row>
    <row r="92" spans="1:4">
      <c r="A92" t="s">
        <v>78</v>
      </c>
      <c r="B92" t="s">
        <v>58</v>
      </c>
      <c r="C92" t="s">
        <v>83</v>
      </c>
      <c r="D92" t="s">
        <v>88</v>
      </c>
    </row>
    <row r="93" spans="1:4">
      <c r="A93" t="s">
        <v>78</v>
      </c>
      <c r="B93" t="s">
        <v>58</v>
      </c>
      <c r="C93" t="s">
        <v>84</v>
      </c>
      <c r="D93" t="s">
        <v>88</v>
      </c>
    </row>
    <row r="94" spans="1:4">
      <c r="A94" t="s">
        <v>78</v>
      </c>
      <c r="B94" t="s">
        <v>58</v>
      </c>
      <c r="C94" t="s">
        <v>75</v>
      </c>
      <c r="D94" t="s">
        <v>88</v>
      </c>
    </row>
    <row r="95" spans="1:4">
      <c r="A95" t="s">
        <v>78</v>
      </c>
      <c r="B95" t="s">
        <v>58</v>
      </c>
      <c r="D95" t="s">
        <v>88</v>
      </c>
    </row>
    <row r="96" spans="1:4">
      <c r="A96" t="s">
        <v>108</v>
      </c>
      <c r="B96" t="s">
        <v>58</v>
      </c>
      <c r="C96" t="s">
        <v>109</v>
      </c>
      <c r="D96" t="s">
        <v>88</v>
      </c>
    </row>
    <row r="97" spans="1:4">
      <c r="A97" t="s">
        <v>108</v>
      </c>
      <c r="B97" t="s">
        <v>58</v>
      </c>
      <c r="C97" t="s">
        <v>110</v>
      </c>
      <c r="D97" t="s">
        <v>88</v>
      </c>
    </row>
    <row r="98" spans="1:4">
      <c r="A98" t="s">
        <v>108</v>
      </c>
      <c r="B98" t="s">
        <v>58</v>
      </c>
      <c r="C98" t="s">
        <v>107</v>
      </c>
      <c r="D98" t="s">
        <v>88</v>
      </c>
    </row>
    <row r="99" spans="1:4">
      <c r="A99" t="s">
        <v>108</v>
      </c>
      <c r="B99" t="s">
        <v>58</v>
      </c>
      <c r="C99" t="s">
        <v>79</v>
      </c>
      <c r="D99" t="s">
        <v>88</v>
      </c>
    </row>
    <row r="100" spans="1:4">
      <c r="A100" t="s">
        <v>108</v>
      </c>
      <c r="B100" t="s">
        <v>58</v>
      </c>
      <c r="C100" t="s">
        <v>87</v>
      </c>
      <c r="D100" t="s">
        <v>88</v>
      </c>
    </row>
    <row r="101" spans="1:4">
      <c r="A101" t="s">
        <v>108</v>
      </c>
      <c r="B101" t="s">
        <v>58</v>
      </c>
      <c r="C101" t="s">
        <v>91</v>
      </c>
      <c r="D101" t="s">
        <v>88</v>
      </c>
    </row>
    <row r="102" spans="1:4">
      <c r="A102" t="s">
        <v>108</v>
      </c>
      <c r="B102" t="s">
        <v>58</v>
      </c>
      <c r="D102" t="s">
        <v>88</v>
      </c>
    </row>
    <row r="103" spans="1:4">
      <c r="A103" t="s">
        <v>111</v>
      </c>
      <c r="B103" t="s">
        <v>58</v>
      </c>
      <c r="C103" t="s">
        <v>112</v>
      </c>
      <c r="D103" t="s">
        <v>88</v>
      </c>
    </row>
    <row r="104" spans="1:4">
      <c r="A104" t="s">
        <v>111</v>
      </c>
      <c r="B104" t="s">
        <v>58</v>
      </c>
      <c r="C104" t="s">
        <v>74</v>
      </c>
      <c r="D104" t="s">
        <v>88</v>
      </c>
    </row>
    <row r="105" spans="1:4">
      <c r="A105" t="s">
        <v>111</v>
      </c>
      <c r="B105" t="s">
        <v>58</v>
      </c>
      <c r="C105" t="s">
        <v>82</v>
      </c>
      <c r="D105" t="s">
        <v>88</v>
      </c>
    </row>
    <row r="106" spans="1:4">
      <c r="A106" t="s">
        <v>111</v>
      </c>
      <c r="B106" t="s">
        <v>58</v>
      </c>
      <c r="C106" t="s">
        <v>79</v>
      </c>
      <c r="D106" t="s">
        <v>88</v>
      </c>
    </row>
    <row r="107" spans="1:4">
      <c r="A107" t="s">
        <v>111</v>
      </c>
      <c r="B107" t="s">
        <v>58</v>
      </c>
      <c r="C107" t="s">
        <v>86</v>
      </c>
      <c r="D107" t="s">
        <v>88</v>
      </c>
    </row>
    <row r="108" spans="1:4">
      <c r="A108" t="s">
        <v>111</v>
      </c>
      <c r="B108" t="s">
        <v>58</v>
      </c>
      <c r="C108" t="s">
        <v>129</v>
      </c>
      <c r="D108" t="s">
        <v>88</v>
      </c>
    </row>
    <row r="109" spans="1:4">
      <c r="A109" t="s">
        <v>111</v>
      </c>
      <c r="B109" t="s">
        <v>58</v>
      </c>
      <c r="C109" t="s">
        <v>75</v>
      </c>
      <c r="D109" t="s">
        <v>88</v>
      </c>
    </row>
    <row r="110" spans="1:4">
      <c r="A110" t="s">
        <v>111</v>
      </c>
      <c r="B110" t="s">
        <v>58</v>
      </c>
      <c r="C110" t="s">
        <v>87</v>
      </c>
      <c r="D110" t="s">
        <v>88</v>
      </c>
    </row>
    <row r="111" spans="1:4">
      <c r="A111" t="s">
        <v>111</v>
      </c>
      <c r="B111" t="s">
        <v>58</v>
      </c>
      <c r="D111" t="s">
        <v>88</v>
      </c>
    </row>
  </sheetData>
  <sortState ref="A38:C112">
    <sortCondition ref="A38:A112"/>
    <sortCondition ref="C38:C1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sqref="A1:B87"/>
    </sheetView>
  </sheetViews>
  <sheetFormatPr baseColWidth="10" defaultRowHeight="15" x14ac:dyDescent="0"/>
  <cols>
    <col min="2" max="2" width="87" bestFit="1" customWidth="1"/>
  </cols>
  <sheetData>
    <row r="1" spans="1:2">
      <c r="A1" t="s">
        <v>48</v>
      </c>
      <c r="B1" t="s">
        <v>130</v>
      </c>
    </row>
    <row r="2" spans="1:2">
      <c r="A2" t="s">
        <v>48</v>
      </c>
      <c r="B2" t="s">
        <v>131</v>
      </c>
    </row>
    <row r="3" spans="1:2">
      <c r="A3" t="s">
        <v>48</v>
      </c>
      <c r="B3" s="14" t="s">
        <v>132</v>
      </c>
    </row>
    <row r="4" spans="1:2">
      <c r="A4" t="s">
        <v>48</v>
      </c>
      <c r="B4" s="14" t="s">
        <v>133</v>
      </c>
    </row>
    <row r="5" spans="1:2">
      <c r="A5" t="s">
        <v>48</v>
      </c>
      <c r="B5" t="s">
        <v>52</v>
      </c>
    </row>
    <row r="6" spans="1:2">
      <c r="A6" t="s">
        <v>48</v>
      </c>
      <c r="B6" t="s">
        <v>134</v>
      </c>
    </row>
    <row r="7" spans="1:2">
      <c r="A7" t="s">
        <v>48</v>
      </c>
      <c r="B7" t="s">
        <v>135</v>
      </c>
    </row>
    <row r="8" spans="1:2">
      <c r="A8" t="s">
        <v>48</v>
      </c>
      <c r="B8" t="s">
        <v>136</v>
      </c>
    </row>
    <row r="9" spans="1:2">
      <c r="A9" t="s">
        <v>48</v>
      </c>
      <c r="B9" t="s">
        <v>136</v>
      </c>
    </row>
    <row r="10" spans="1:2">
      <c r="A10" t="s">
        <v>48</v>
      </c>
      <c r="B10" t="s">
        <v>137</v>
      </c>
    </row>
    <row r="11" spans="1:2">
      <c r="A11" t="s">
        <v>48</v>
      </c>
      <c r="B11" t="s">
        <v>137</v>
      </c>
    </row>
    <row r="12" spans="1:2">
      <c r="A12" t="s">
        <v>48</v>
      </c>
      <c r="B12" t="s">
        <v>138</v>
      </c>
    </row>
    <row r="13" spans="1:2">
      <c r="A13" t="s">
        <v>48</v>
      </c>
      <c r="B13" t="s">
        <v>139</v>
      </c>
    </row>
    <row r="14" spans="1:2">
      <c r="A14" t="s">
        <v>48</v>
      </c>
      <c r="B14" t="s">
        <v>140</v>
      </c>
    </row>
    <row r="15" spans="1:2">
      <c r="A15" t="s">
        <v>48</v>
      </c>
      <c r="B15" t="s">
        <v>141</v>
      </c>
    </row>
    <row r="16" spans="1:2">
      <c r="A16" t="s">
        <v>48</v>
      </c>
      <c r="B16" t="s">
        <v>142</v>
      </c>
    </row>
    <row r="17" spans="1:2">
      <c r="A17" t="s">
        <v>48</v>
      </c>
      <c r="B17" t="s">
        <v>143</v>
      </c>
    </row>
    <row r="18" spans="1:2">
      <c r="A18" t="s">
        <v>48</v>
      </c>
      <c r="B18" t="s">
        <v>144</v>
      </c>
    </row>
    <row r="19" spans="1:2">
      <c r="A19" t="s">
        <v>48</v>
      </c>
      <c r="B19" t="s">
        <v>145</v>
      </c>
    </row>
    <row r="20" spans="1:2">
      <c r="A20" t="s">
        <v>48</v>
      </c>
      <c r="B20" t="s">
        <v>146</v>
      </c>
    </row>
    <row r="21" spans="1:2">
      <c r="A21" t="s">
        <v>48</v>
      </c>
      <c r="B21" t="s">
        <v>146</v>
      </c>
    </row>
    <row r="22" spans="1:2">
      <c r="A22" t="s">
        <v>48</v>
      </c>
      <c r="B22" t="s">
        <v>146</v>
      </c>
    </row>
    <row r="23" spans="1:2">
      <c r="A23" t="s">
        <v>48</v>
      </c>
      <c r="B23" t="s">
        <v>147</v>
      </c>
    </row>
    <row r="24" spans="1:2">
      <c r="A24" t="s">
        <v>48</v>
      </c>
      <c r="B24" t="s">
        <v>147</v>
      </c>
    </row>
    <row r="25" spans="1:2">
      <c r="A25" t="s">
        <v>48</v>
      </c>
      <c r="B25" t="s">
        <v>147</v>
      </c>
    </row>
    <row r="26" spans="1:2">
      <c r="A26" t="s">
        <v>48</v>
      </c>
      <c r="B26" t="s">
        <v>148</v>
      </c>
    </row>
    <row r="27" spans="1:2">
      <c r="A27" t="s">
        <v>48</v>
      </c>
      <c r="B27" t="s">
        <v>53</v>
      </c>
    </row>
    <row r="28" spans="1:2">
      <c r="A28" t="s">
        <v>48</v>
      </c>
      <c r="B28" t="s">
        <v>149</v>
      </c>
    </row>
    <row r="29" spans="1:2">
      <c r="A29" t="s">
        <v>48</v>
      </c>
      <c r="B29" t="s">
        <v>149</v>
      </c>
    </row>
    <row r="30" spans="1:2">
      <c r="A30" t="s">
        <v>48</v>
      </c>
      <c r="B30" t="s">
        <v>150</v>
      </c>
    </row>
    <row r="31" spans="1:2">
      <c r="A31" t="s">
        <v>48</v>
      </c>
      <c r="B31" t="s">
        <v>150</v>
      </c>
    </row>
    <row r="32" spans="1:2">
      <c r="A32" t="s">
        <v>48</v>
      </c>
      <c r="B32" t="s">
        <v>151</v>
      </c>
    </row>
    <row r="33" spans="1:2">
      <c r="A33" t="s">
        <v>48</v>
      </c>
      <c r="B33" t="s">
        <v>152</v>
      </c>
    </row>
    <row r="34" spans="1:2">
      <c r="A34" t="s">
        <v>48</v>
      </c>
      <c r="B34" t="s">
        <v>153</v>
      </c>
    </row>
    <row r="35" spans="1:2">
      <c r="A35" t="s">
        <v>48</v>
      </c>
      <c r="B35" t="s">
        <v>154</v>
      </c>
    </row>
    <row r="36" spans="1:2">
      <c r="A36" t="s">
        <v>48</v>
      </c>
      <c r="B36" t="s">
        <v>155</v>
      </c>
    </row>
    <row r="37" spans="1:2">
      <c r="A37" t="s">
        <v>48</v>
      </c>
      <c r="B37" t="s">
        <v>156</v>
      </c>
    </row>
    <row r="38" spans="1:2">
      <c r="A38" t="s">
        <v>48</v>
      </c>
      <c r="B38" t="s">
        <v>157</v>
      </c>
    </row>
    <row r="39" spans="1:2">
      <c r="A39" t="s">
        <v>48</v>
      </c>
      <c r="B39" t="s">
        <v>158</v>
      </c>
    </row>
    <row r="40" spans="1:2">
      <c r="A40" t="s">
        <v>48</v>
      </c>
      <c r="B40" t="s">
        <v>159</v>
      </c>
    </row>
    <row r="41" spans="1:2">
      <c r="A41" t="s">
        <v>48</v>
      </c>
      <c r="B41" t="s">
        <v>160</v>
      </c>
    </row>
    <row r="42" spans="1:2">
      <c r="A42" t="s">
        <v>48</v>
      </c>
      <c r="B42" t="s">
        <v>161</v>
      </c>
    </row>
    <row r="43" spans="1:2">
      <c r="A43" t="s">
        <v>48</v>
      </c>
      <c r="B43" t="s">
        <v>162</v>
      </c>
    </row>
    <row r="44" spans="1:2">
      <c r="A44" t="s">
        <v>48</v>
      </c>
      <c r="B44" t="s">
        <v>163</v>
      </c>
    </row>
    <row r="45" spans="1:2">
      <c r="A45" t="s">
        <v>48</v>
      </c>
      <c r="B45" t="s">
        <v>164</v>
      </c>
    </row>
    <row r="46" spans="1:2">
      <c r="A46" t="s">
        <v>48</v>
      </c>
      <c r="B46" t="s">
        <v>49</v>
      </c>
    </row>
    <row r="47" spans="1:2">
      <c r="A47" t="s">
        <v>48</v>
      </c>
      <c r="B47" t="s">
        <v>49</v>
      </c>
    </row>
    <row r="48" spans="1:2">
      <c r="A48" t="s">
        <v>48</v>
      </c>
      <c r="B48" t="s">
        <v>50</v>
      </c>
    </row>
    <row r="49" spans="1:2">
      <c r="A49" t="s">
        <v>48</v>
      </c>
      <c r="B49" t="s">
        <v>165</v>
      </c>
    </row>
    <row r="50" spans="1:2">
      <c r="A50" t="s">
        <v>48</v>
      </c>
      <c r="B50" t="s">
        <v>166</v>
      </c>
    </row>
    <row r="51" spans="1:2">
      <c r="A51" t="s">
        <v>48</v>
      </c>
      <c r="B51" t="s">
        <v>167</v>
      </c>
    </row>
    <row r="52" spans="1:2">
      <c r="A52" t="s">
        <v>48</v>
      </c>
      <c r="B52" t="s">
        <v>168</v>
      </c>
    </row>
    <row r="53" spans="1:2">
      <c r="A53" t="s">
        <v>48</v>
      </c>
      <c r="B53" t="s">
        <v>168</v>
      </c>
    </row>
    <row r="54" spans="1:2">
      <c r="A54" t="s">
        <v>48</v>
      </c>
      <c r="B54" t="s">
        <v>168</v>
      </c>
    </row>
    <row r="55" spans="1:2">
      <c r="A55" t="s">
        <v>48</v>
      </c>
      <c r="B55" t="s">
        <v>169</v>
      </c>
    </row>
    <row r="56" spans="1:2">
      <c r="A56" t="s">
        <v>48</v>
      </c>
      <c r="B56" t="s">
        <v>169</v>
      </c>
    </row>
    <row r="57" spans="1:2">
      <c r="A57" t="s">
        <v>48</v>
      </c>
      <c r="B57" t="s">
        <v>170</v>
      </c>
    </row>
    <row r="58" spans="1:2">
      <c r="A58" t="s">
        <v>48</v>
      </c>
      <c r="B58" t="s">
        <v>51</v>
      </c>
    </row>
    <row r="59" spans="1:2">
      <c r="A59" t="s">
        <v>48</v>
      </c>
      <c r="B59" t="s">
        <v>51</v>
      </c>
    </row>
    <row r="60" spans="1:2">
      <c r="A60" t="s">
        <v>48</v>
      </c>
      <c r="B60" t="s">
        <v>171</v>
      </c>
    </row>
    <row r="61" spans="1:2">
      <c r="A61" t="s">
        <v>48</v>
      </c>
      <c r="B61" t="s">
        <v>171</v>
      </c>
    </row>
    <row r="62" spans="1:2">
      <c r="A62" t="s">
        <v>48</v>
      </c>
      <c r="B62" t="s">
        <v>172</v>
      </c>
    </row>
    <row r="63" spans="1:2">
      <c r="A63" t="s">
        <v>48</v>
      </c>
      <c r="B63" t="s">
        <v>173</v>
      </c>
    </row>
    <row r="64" spans="1:2">
      <c r="A64" t="s">
        <v>48</v>
      </c>
      <c r="B64" t="s">
        <v>174</v>
      </c>
    </row>
    <row r="65" spans="1:2">
      <c r="A65" t="s">
        <v>48</v>
      </c>
      <c r="B65" t="s">
        <v>175</v>
      </c>
    </row>
    <row r="66" spans="1:2">
      <c r="A66" t="s">
        <v>48</v>
      </c>
      <c r="B66" t="s">
        <v>176</v>
      </c>
    </row>
    <row r="67" spans="1:2">
      <c r="A67" t="s">
        <v>48</v>
      </c>
      <c r="B67" t="s">
        <v>177</v>
      </c>
    </row>
    <row r="68" spans="1:2">
      <c r="A68" t="s">
        <v>48</v>
      </c>
      <c r="B68" t="s">
        <v>178</v>
      </c>
    </row>
    <row r="69" spans="1:2">
      <c r="A69" t="s">
        <v>48</v>
      </c>
      <c r="B69" t="s">
        <v>179</v>
      </c>
    </row>
    <row r="70" spans="1:2">
      <c r="A70" t="s">
        <v>48</v>
      </c>
      <c r="B70" t="s">
        <v>180</v>
      </c>
    </row>
    <row r="71" spans="1:2">
      <c r="A71" t="s">
        <v>48</v>
      </c>
      <c r="B71" t="s">
        <v>181</v>
      </c>
    </row>
    <row r="72" spans="1:2">
      <c r="A72" t="s">
        <v>48</v>
      </c>
      <c r="B72" t="s">
        <v>182</v>
      </c>
    </row>
    <row r="73" spans="1:2">
      <c r="A73" t="s">
        <v>48</v>
      </c>
      <c r="B73" s="14" t="s">
        <v>183</v>
      </c>
    </row>
    <row r="74" spans="1:2">
      <c r="A74" t="s">
        <v>48</v>
      </c>
      <c r="B74" s="14" t="s">
        <v>184</v>
      </c>
    </row>
    <row r="75" spans="1:2">
      <c r="A75" t="s">
        <v>48</v>
      </c>
      <c r="B75" t="s">
        <v>185</v>
      </c>
    </row>
    <row r="76" spans="1:2">
      <c r="A76" t="s">
        <v>48</v>
      </c>
      <c r="B76" s="13" t="s">
        <v>186</v>
      </c>
    </row>
    <row r="77" spans="1:2">
      <c r="A77" t="s">
        <v>48</v>
      </c>
      <c r="B77" s="13" t="s">
        <v>187</v>
      </c>
    </row>
    <row r="78" spans="1:2">
      <c r="A78" t="s">
        <v>48</v>
      </c>
      <c r="B78" t="s">
        <v>188</v>
      </c>
    </row>
    <row r="79" spans="1:2">
      <c r="A79" t="s">
        <v>48</v>
      </c>
      <c r="B79" s="13" t="s">
        <v>189</v>
      </c>
    </row>
    <row r="80" spans="1:2">
      <c r="A80" t="s">
        <v>48</v>
      </c>
      <c r="B80" s="13" t="s">
        <v>190</v>
      </c>
    </row>
    <row r="81" spans="1:2">
      <c r="A81" t="s">
        <v>48</v>
      </c>
      <c r="B81" s="13" t="s">
        <v>191</v>
      </c>
    </row>
    <row r="82" spans="1:2">
      <c r="A82" t="s">
        <v>48</v>
      </c>
      <c r="B82" s="13" t="s">
        <v>192</v>
      </c>
    </row>
    <row r="83" spans="1:2">
      <c r="A83" t="s">
        <v>48</v>
      </c>
      <c r="B83" s="13" t="s">
        <v>193</v>
      </c>
    </row>
    <row r="84" spans="1:2">
      <c r="A84" t="s">
        <v>48</v>
      </c>
      <c r="B84" s="13" t="s">
        <v>194</v>
      </c>
    </row>
    <row r="85" spans="1:2">
      <c r="A85" t="s">
        <v>48</v>
      </c>
      <c r="B85" s="13" t="s">
        <v>195</v>
      </c>
    </row>
    <row r="86" spans="1:2">
      <c r="A86" t="s">
        <v>48</v>
      </c>
      <c r="B86" s="13" t="s">
        <v>196</v>
      </c>
    </row>
    <row r="87" spans="1:2">
      <c r="A87" t="s">
        <v>48</v>
      </c>
      <c r="B87" s="13" t="s">
        <v>197</v>
      </c>
    </row>
  </sheetData>
  <sortState ref="B1:B87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6" sqref="C3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85</v>
      </c>
      <c r="D2" s="6">
        <v>250</v>
      </c>
      <c r="E2" s="6">
        <v>250</v>
      </c>
      <c r="F2" s="6">
        <v>250</v>
      </c>
      <c r="G2" s="6">
        <v>250</v>
      </c>
      <c r="L2" s="6"/>
      <c r="M2" s="6"/>
      <c r="N2" s="6"/>
      <c r="O2" s="6"/>
      <c r="P2" s="6"/>
    </row>
    <row r="3" spans="1:25">
      <c r="A3" t="s">
        <v>8</v>
      </c>
      <c r="C3" s="6">
        <v>0</v>
      </c>
      <c r="D3" s="6">
        <v>40</v>
      </c>
      <c r="E3" s="6">
        <v>40</v>
      </c>
      <c r="F3" s="6">
        <v>150</v>
      </c>
      <c r="G3" s="7">
        <v>85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 t="s">
        <v>54</v>
      </c>
      <c r="E4" s="6" t="s">
        <v>11</v>
      </c>
      <c r="F4" s="6" t="s">
        <v>12</v>
      </c>
      <c r="G4" s="7" t="s">
        <v>56</v>
      </c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 t="s">
        <v>55</v>
      </c>
      <c r="E5" s="6"/>
      <c r="F5" s="6"/>
      <c r="G5" s="7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13</v>
      </c>
      <c r="C6" s="6">
        <v>0</v>
      </c>
      <c r="D6" s="6">
        <v>80</v>
      </c>
      <c r="E6" s="6">
        <v>40</v>
      </c>
      <c r="F6" s="6">
        <v>40</v>
      </c>
      <c r="G6" s="7">
        <v>85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 t="s">
        <v>10</v>
      </c>
      <c r="E7" s="6"/>
      <c r="F7" s="6"/>
      <c r="G7" s="6" t="s">
        <v>207</v>
      </c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14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15</v>
      </c>
      <c r="C9" s="8">
        <f>1/C2</f>
        <v>1.1764705882352941E-2</v>
      </c>
      <c r="D9" s="8">
        <f>1/D2</f>
        <v>4.0000000000000001E-3</v>
      </c>
      <c r="E9" s="8">
        <f t="shared" ref="E9" si="0">1/E2</f>
        <v>4.0000000000000001E-3</v>
      </c>
      <c r="F9" s="8">
        <f>1/F2</f>
        <v>4.0000000000000001E-3</v>
      </c>
      <c r="G9" s="8">
        <f>1/G2</f>
        <v>4.0000000000000001E-3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v>0</v>
      </c>
      <c r="D10" s="8">
        <f>1/D3</f>
        <v>2.5000000000000001E-2</v>
      </c>
      <c r="E10" s="8">
        <f>1/E3</f>
        <v>2.5000000000000001E-2</v>
      </c>
      <c r="F10" s="8">
        <f>1/F3</f>
        <v>6.6666666666666671E-3</v>
      </c>
      <c r="G10" s="9">
        <f>1/G3</f>
        <v>1.1764705882352941E-2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16</v>
      </c>
      <c r="C11" s="8">
        <f>C10</f>
        <v>0</v>
      </c>
      <c r="D11">
        <v>0</v>
      </c>
      <c r="F11">
        <v>0</v>
      </c>
      <c r="G11" s="10"/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17</v>
      </c>
      <c r="C12">
        <v>0</v>
      </c>
      <c r="D12" s="8">
        <f>D10</f>
        <v>2.5000000000000001E-2</v>
      </c>
      <c r="E12">
        <f>1/E3</f>
        <v>2.5000000000000001E-2</v>
      </c>
      <c r="F12" s="8">
        <f>F10</f>
        <v>6.6666666666666671E-3</v>
      </c>
      <c r="G12" s="9">
        <f>G10</f>
        <v>1.1764705882352941E-2</v>
      </c>
      <c r="Q12" s="8"/>
      <c r="S12" s="5"/>
      <c r="U12" s="8"/>
      <c r="V12" s="8"/>
      <c r="W12" s="8"/>
      <c r="X12" s="8"/>
      <c r="Y12" s="8"/>
    </row>
    <row r="13" spans="1:25">
      <c r="A13" t="s">
        <v>13</v>
      </c>
      <c r="C13" s="8">
        <v>0</v>
      </c>
      <c r="D13" s="8">
        <f>1/D6</f>
        <v>1.2500000000000001E-2</v>
      </c>
      <c r="E13" s="8">
        <f>1/E6</f>
        <v>2.5000000000000001E-2</v>
      </c>
      <c r="F13" s="8">
        <f>1/F6</f>
        <v>2.5000000000000001E-2</v>
      </c>
      <c r="G13" s="8">
        <f>1/G6</f>
        <v>1.1764705882352941E-2</v>
      </c>
      <c r="Q13" s="8"/>
      <c r="U13" s="8"/>
      <c r="V13" s="8"/>
      <c r="W13" s="8"/>
      <c r="X13" s="8"/>
      <c r="Y13" s="8"/>
    </row>
    <row r="14" spans="1:25">
      <c r="A14" t="s">
        <v>18</v>
      </c>
      <c r="C14" s="8">
        <f>C9+C11</f>
        <v>1.1764705882352941E-2</v>
      </c>
      <c r="D14" s="8">
        <f>D9+D11</f>
        <v>4.0000000000000001E-3</v>
      </c>
      <c r="E14" s="8">
        <f>E9+E11</f>
        <v>4.0000000000000001E-3</v>
      </c>
      <c r="F14" s="8">
        <f>F9+F11</f>
        <v>4.0000000000000001E-3</v>
      </c>
      <c r="G14" s="9">
        <f>G9+G11</f>
        <v>4.0000000000000001E-3</v>
      </c>
      <c r="H14" s="8">
        <f>SUM(C14:G14)</f>
        <v>2.7764705882352941E-2</v>
      </c>
      <c r="U14" s="8"/>
      <c r="V14" s="8"/>
      <c r="W14" s="8"/>
      <c r="X14" s="8"/>
      <c r="Y14" s="8"/>
    </row>
    <row r="15" spans="1:25">
      <c r="A15" t="s">
        <v>19</v>
      </c>
      <c r="C15" s="8">
        <f>C12+C13</f>
        <v>0</v>
      </c>
      <c r="D15" s="8">
        <f>D12+D13</f>
        <v>3.7500000000000006E-2</v>
      </c>
      <c r="E15" s="8">
        <f>E12+E13</f>
        <v>0.05</v>
      </c>
      <c r="F15" s="8">
        <f>F12+F13</f>
        <v>3.1666666666666669E-2</v>
      </c>
      <c r="G15" s="9">
        <f>G12+G13</f>
        <v>2.3529411764705882E-2</v>
      </c>
      <c r="H15" s="8">
        <f>SUM(C15:G15)</f>
        <v>0.14269607843137255</v>
      </c>
      <c r="U15" s="8"/>
      <c r="V15" s="8"/>
      <c r="W15" s="8"/>
      <c r="X15" s="8"/>
      <c r="Y15" s="8"/>
    </row>
    <row r="16" spans="1:25">
      <c r="A16" s="5" t="s">
        <v>20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21</v>
      </c>
      <c r="C17" s="8">
        <f>C9+C10+C13</f>
        <v>1.1764705882352941E-2</v>
      </c>
      <c r="D17" s="8">
        <f>D9+D10+D13</f>
        <v>4.1500000000000002E-2</v>
      </c>
      <c r="E17" s="8">
        <f>E9+E10+E13</f>
        <v>5.4000000000000006E-2</v>
      </c>
      <c r="F17" s="8">
        <f>F9+F10+F13</f>
        <v>3.5666666666666666E-2</v>
      </c>
      <c r="G17" s="9">
        <f>G9+G10+G13</f>
        <v>2.7529411764705882E-2</v>
      </c>
      <c r="H17" s="8">
        <f>SUM(C17:G17)</f>
        <v>0.17046078431372549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22</v>
      </c>
      <c r="C18" s="8">
        <f>C14+C15</f>
        <v>1.1764705882352941E-2</v>
      </c>
      <c r="D18" s="8">
        <f>D14+D15</f>
        <v>4.1500000000000009E-2</v>
      </c>
      <c r="E18" s="8">
        <f>E14+E15</f>
        <v>5.4000000000000006E-2</v>
      </c>
      <c r="F18" s="8">
        <f>F14+F15</f>
        <v>3.5666666666666666E-2</v>
      </c>
      <c r="G18" s="9">
        <f>G14+G15</f>
        <v>2.7529411764705882E-2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23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24</v>
      </c>
      <c r="C21" s="8">
        <f>C14/C17</f>
        <v>1</v>
      </c>
      <c r="D21" s="11">
        <f>D14/D17</f>
        <v>9.638554216867469E-2</v>
      </c>
      <c r="E21" s="8">
        <f t="shared" ref="E21:G21" si="1">E14/E17</f>
        <v>7.407407407407407E-2</v>
      </c>
      <c r="F21" s="8">
        <f t="shared" si="1"/>
        <v>0.11214953271028037</v>
      </c>
      <c r="G21" s="8">
        <f t="shared" si="1"/>
        <v>0.14529914529914531</v>
      </c>
      <c r="I21" t="s">
        <v>3</v>
      </c>
      <c r="J21" s="5">
        <f>(D10*0.5+D13)/D15</f>
        <v>0.66666666666666663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C22">
        <v>0</v>
      </c>
      <c r="D22">
        <f>D12*0.5/D17</f>
        <v>0.30120481927710846</v>
      </c>
      <c r="E22">
        <v>0</v>
      </c>
      <c r="F22">
        <v>0</v>
      </c>
      <c r="G22" s="10">
        <v>0</v>
      </c>
      <c r="I22" t="s">
        <v>2</v>
      </c>
      <c r="J22">
        <f>(D10/2)/D15</f>
        <v>0.33333333333333331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C23">
        <v>0</v>
      </c>
      <c r="D23">
        <f>((D12*0.5)+D13)/D17</f>
        <v>0.60240963855421692</v>
      </c>
      <c r="E23">
        <f>E15/E17</f>
        <v>0.92592592592592582</v>
      </c>
      <c r="F23">
        <v>0</v>
      </c>
      <c r="G23" s="10">
        <v>0</v>
      </c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C24">
        <v>0</v>
      </c>
      <c r="D24">
        <v>0</v>
      </c>
      <c r="F24">
        <f>F15/F17</f>
        <v>0.88785046728971972</v>
      </c>
      <c r="G24" s="10">
        <f>(G12)/G17</f>
        <v>0.42735042735042733</v>
      </c>
      <c r="I24" t="s">
        <v>4</v>
      </c>
      <c r="J24">
        <f>(G12)/G15</f>
        <v>0.5</v>
      </c>
      <c r="K24" s="8">
        <f>J24/G31</f>
        <v>0.58500000000000008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C25">
        <v>0</v>
      </c>
      <c r="D25">
        <v>0</v>
      </c>
      <c r="G25" s="10">
        <f>G12/G17</f>
        <v>0.42735042735042733</v>
      </c>
      <c r="I25" t="s">
        <v>5</v>
      </c>
      <c r="J25">
        <f>G13/G15</f>
        <v>0.5</v>
      </c>
      <c r="K25" s="8">
        <f>J25/G31</f>
        <v>0.58500000000000008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C26" s="8">
        <f>SUM(C21:C25)</f>
        <v>1</v>
      </c>
      <c r="D26" s="8">
        <f>SUM(D21:D25)</f>
        <v>1</v>
      </c>
      <c r="E26" s="8">
        <f t="shared" ref="E26:G26" si="2">SUM(E21:E25)</f>
        <v>0.99999999999999989</v>
      </c>
      <c r="F26" s="8">
        <f t="shared" si="2"/>
        <v>1</v>
      </c>
      <c r="G26" s="8">
        <f t="shared" si="2"/>
        <v>1</v>
      </c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25</v>
      </c>
      <c r="C29">
        <f>C17/$H$17</f>
        <v>6.9017081727727608E-2</v>
      </c>
      <c r="D29">
        <f>D17/$H$17</f>
        <v>0.24345775579455917</v>
      </c>
      <c r="E29">
        <f>E17/$H$17</f>
        <v>0.31678840513026979</v>
      </c>
      <c r="F29">
        <f>F17/$H$17</f>
        <v>0.20923678610456087</v>
      </c>
      <c r="G29">
        <f>G17/$H$17</f>
        <v>0.1614999712428826</v>
      </c>
      <c r="H29">
        <f>SUM(C29:G29)</f>
        <v>1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26</v>
      </c>
      <c r="C30">
        <f>C14/C17</f>
        <v>1</v>
      </c>
      <c r="D30">
        <f>D14/D17</f>
        <v>9.638554216867469E-2</v>
      </c>
      <c r="E30">
        <f>E14/E17</f>
        <v>7.407407407407407E-2</v>
      </c>
      <c r="F30">
        <f>F14/F17</f>
        <v>0.11214953271028037</v>
      </c>
      <c r="G30">
        <f>G14/G17</f>
        <v>0.14529914529914531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27</v>
      </c>
      <c r="C31">
        <f>C15/C17</f>
        <v>0</v>
      </c>
      <c r="D31">
        <f>D15/D17</f>
        <v>0.90361445783132543</v>
      </c>
      <c r="E31">
        <f>E15/E17</f>
        <v>0.92592592592592582</v>
      </c>
      <c r="F31">
        <f>F15/F17</f>
        <v>0.88785046728971972</v>
      </c>
      <c r="G31">
        <f>G15/G17</f>
        <v>0.85470085470085466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28</v>
      </c>
      <c r="U33" s="8"/>
      <c r="V33" s="8"/>
      <c r="W33" s="8"/>
      <c r="X33" s="8"/>
      <c r="Y33" s="8"/>
    </row>
    <row r="34" spans="1:25">
      <c r="A34" t="s">
        <v>29</v>
      </c>
      <c r="C34">
        <f>C14/C17</f>
        <v>1</v>
      </c>
      <c r="D34">
        <f>D9/D17</f>
        <v>9.638554216867469E-2</v>
      </c>
      <c r="E34">
        <f>E14/E17</f>
        <v>7.407407407407407E-2</v>
      </c>
      <c r="F34">
        <f>F30</f>
        <v>0.11214953271028037</v>
      </c>
      <c r="G34">
        <f>G30</f>
        <v>0.14529914529914531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D35">
        <v>0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D15/D17</f>
        <v>0.90361445783132543</v>
      </c>
      <c r="E36">
        <f>E31</f>
        <v>0.92592592592592582</v>
      </c>
      <c r="H36">
        <f>H17/$H$17</f>
        <v>1</v>
      </c>
      <c r="I36" s="11"/>
    </row>
    <row r="37" spans="1:25">
      <c r="A37" t="s">
        <v>4</v>
      </c>
      <c r="F37">
        <f>F31</f>
        <v>0.88785046728971972</v>
      </c>
      <c r="G37" s="10"/>
      <c r="H37">
        <f>H14/$H$14</f>
        <v>1</v>
      </c>
      <c r="I37" s="11"/>
    </row>
    <row r="38" spans="1:25">
      <c r="A38" t="s">
        <v>5</v>
      </c>
      <c r="G38">
        <f>G31</f>
        <v>0.85470085470085466</v>
      </c>
      <c r="H38">
        <f>H15/$H$15</f>
        <v>1</v>
      </c>
      <c r="I38" s="11"/>
    </row>
    <row r="39" spans="1:25">
      <c r="A39" t="s">
        <v>30</v>
      </c>
      <c r="C39">
        <f>SUM(C34:C38)</f>
        <v>1</v>
      </c>
      <c r="D39">
        <f>SUM(D34:D38)</f>
        <v>1.0000000000000002</v>
      </c>
      <c r="E39">
        <f>SUM(E34:E38)</f>
        <v>0.99999999999999989</v>
      </c>
      <c r="F39">
        <f>SUM(F34:F38)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31</v>
      </c>
      <c r="C42">
        <v>0.2</v>
      </c>
      <c r="D42">
        <v>0.2</v>
      </c>
      <c r="E42">
        <v>0.15</v>
      </c>
      <c r="F42">
        <v>0.25</v>
      </c>
      <c r="G42">
        <v>0.2</v>
      </c>
      <c r="H42">
        <f>SUM(C42:G42)</f>
        <v>1</v>
      </c>
    </row>
    <row r="44" spans="1:25">
      <c r="A44" s="5" t="s">
        <v>32</v>
      </c>
      <c r="C44">
        <f>C17*C42</f>
        <v>2.3529411764705885E-3</v>
      </c>
      <c r="D44">
        <f>D17*D42</f>
        <v>8.3000000000000001E-3</v>
      </c>
      <c r="E44">
        <f>E17*E42</f>
        <v>8.1000000000000013E-3</v>
      </c>
      <c r="F44">
        <f>F17*F42</f>
        <v>8.9166666666666665E-3</v>
      </c>
      <c r="G44">
        <f>G17*G42</f>
        <v>5.5058823529411764E-3</v>
      </c>
      <c r="H44">
        <f>SUM(C44:G44)</f>
        <v>3.3175490196078433E-2</v>
      </c>
      <c r="Q44" s="6"/>
    </row>
    <row r="45" spans="1:25">
      <c r="A45" t="s">
        <v>33</v>
      </c>
      <c r="C45">
        <f>C14*C42</f>
        <v>2.3529411764705885E-3</v>
      </c>
      <c r="D45">
        <f>D14*D42</f>
        <v>8.0000000000000004E-4</v>
      </c>
      <c r="E45">
        <f>E14*E42</f>
        <v>5.9999999999999995E-4</v>
      </c>
      <c r="F45">
        <f>F14*F42</f>
        <v>1E-3</v>
      </c>
      <c r="G45">
        <f>G14*G42</f>
        <v>8.0000000000000004E-4</v>
      </c>
      <c r="H45">
        <f>SUM(C45:G45)</f>
        <v>5.5529411764705886E-3</v>
      </c>
      <c r="Q45" s="6"/>
    </row>
    <row r="46" spans="1:25">
      <c r="A46" s="12" t="s">
        <v>34</v>
      </c>
      <c r="C46">
        <f>C15*C42</f>
        <v>0</v>
      </c>
      <c r="D46">
        <f>D15*D42</f>
        <v>7.5000000000000015E-3</v>
      </c>
      <c r="E46">
        <f>E15*E42</f>
        <v>7.4999999999999997E-3</v>
      </c>
      <c r="F46">
        <f>F15*F42</f>
        <v>7.9166666666666673E-3</v>
      </c>
      <c r="G46">
        <f>G15*G42</f>
        <v>4.7058823529411769E-3</v>
      </c>
      <c r="H46">
        <f>SUM(C46:G46)</f>
        <v>2.7622549019607846E-2</v>
      </c>
    </row>
    <row r="49" spans="1:10">
      <c r="A49" s="5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7.5165373150241899E-4</v>
      </c>
      <c r="H50">
        <f>H45</f>
        <v>5.5529411764705886E-3</v>
      </c>
      <c r="I50">
        <f>1/H50</f>
        <v>180.08474576271186</v>
      </c>
      <c r="J50">
        <f>H50/H55*100</f>
        <v>16.738083276692574</v>
      </c>
    </row>
    <row r="51" spans="1:10">
      <c r="A51" t="s">
        <v>43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7.3687120811620471E-3</v>
      </c>
    </row>
    <row r="52" spans="1:10">
      <c r="A52" t="s">
        <v>44</v>
      </c>
      <c r="B52" s="8"/>
    </row>
    <row r="53" spans="1:10">
      <c r="A53" t="s">
        <v>45</v>
      </c>
      <c r="B53" s="8"/>
    </row>
    <row r="54" spans="1:10">
      <c r="A54" t="s">
        <v>46</v>
      </c>
      <c r="B54" s="8">
        <f>1/C54</f>
        <v>10</v>
      </c>
      <c r="C54">
        <v>0.1</v>
      </c>
      <c r="D54">
        <f>C54/C55</f>
        <v>0.7552299675251114</v>
      </c>
      <c r="F54">
        <f>F55*D54</f>
        <v>2.5055124383413965E-2</v>
      </c>
      <c r="H54">
        <f>H46</f>
        <v>2.7622549019607846E-2</v>
      </c>
      <c r="I54">
        <f>1/H54</f>
        <v>36.202307009760425</v>
      </c>
      <c r="J54">
        <f>H54/H55*100</f>
        <v>83.261916723307422</v>
      </c>
    </row>
    <row r="55" spans="1:10">
      <c r="A55" t="s">
        <v>47</v>
      </c>
      <c r="B55" s="8">
        <f>1/C55</f>
        <v>7.5522996752511142</v>
      </c>
      <c r="C55">
        <v>0.13241</v>
      </c>
      <c r="D55">
        <f>D50+D51+D54</f>
        <v>1</v>
      </c>
      <c r="F55">
        <f>H44</f>
        <v>3.3175490196078433E-2</v>
      </c>
      <c r="H55">
        <f>H50+H54</f>
        <v>3.3175490196078433E-2</v>
      </c>
      <c r="I55">
        <f>1/H55</f>
        <v>30.142734714382811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41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85</v>
      </c>
      <c r="D2" s="6">
        <v>250</v>
      </c>
      <c r="E2" s="6">
        <v>250</v>
      </c>
      <c r="F2" s="6">
        <v>250</v>
      </c>
      <c r="G2" s="6">
        <v>250</v>
      </c>
      <c r="L2" s="6"/>
      <c r="M2" s="6"/>
      <c r="N2" s="6"/>
      <c r="O2" s="6"/>
      <c r="P2" s="6"/>
    </row>
    <row r="3" spans="1:25">
      <c r="A3" t="s">
        <v>8</v>
      </c>
      <c r="C3" s="6">
        <v>0</v>
      </c>
      <c r="D3" s="6">
        <v>40</v>
      </c>
      <c r="E3" s="6">
        <v>40</v>
      </c>
      <c r="F3" s="6">
        <v>150</v>
      </c>
      <c r="G3" s="7">
        <v>85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 t="s">
        <v>54</v>
      </c>
      <c r="E4" s="6" t="s">
        <v>11</v>
      </c>
      <c r="F4" s="6" t="s">
        <v>12</v>
      </c>
      <c r="G4" s="7" t="s">
        <v>56</v>
      </c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 t="s">
        <v>55</v>
      </c>
      <c r="E5" s="6"/>
      <c r="F5" s="6"/>
      <c r="G5" s="7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13</v>
      </c>
      <c r="C6" s="6">
        <v>0</v>
      </c>
      <c r="D6" s="6">
        <v>80</v>
      </c>
      <c r="E6" s="6">
        <v>40</v>
      </c>
      <c r="F6" s="6">
        <v>40</v>
      </c>
      <c r="G6" s="7">
        <v>85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 t="s">
        <v>10</v>
      </c>
      <c r="E7" s="6"/>
      <c r="F7" s="6"/>
      <c r="G7" s="6" t="s">
        <v>207</v>
      </c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14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15</v>
      </c>
      <c r="C9" s="8">
        <f>1/C2</f>
        <v>1.1764705882352941E-2</v>
      </c>
      <c r="D9" s="8">
        <f>1/D2</f>
        <v>4.0000000000000001E-3</v>
      </c>
      <c r="E9" s="8">
        <f t="shared" ref="E9" si="0">1/E2</f>
        <v>4.0000000000000001E-3</v>
      </c>
      <c r="F9" s="8">
        <f>1/F2</f>
        <v>4.0000000000000001E-3</v>
      </c>
      <c r="G9" s="8">
        <f>1/G2</f>
        <v>4.0000000000000001E-3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v>0</v>
      </c>
      <c r="D10" s="8">
        <f>1/D3</f>
        <v>2.5000000000000001E-2</v>
      </c>
      <c r="E10" s="8">
        <f>1/E3</f>
        <v>2.5000000000000001E-2</v>
      </c>
      <c r="F10" s="8">
        <f>1/F3</f>
        <v>6.6666666666666671E-3</v>
      </c>
      <c r="G10" s="9">
        <f>1/G3</f>
        <v>1.1764705882352941E-2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16</v>
      </c>
      <c r="C11" s="8">
        <f>C10</f>
        <v>0</v>
      </c>
      <c r="D11">
        <v>0</v>
      </c>
      <c r="F11">
        <v>0</v>
      </c>
      <c r="G11" s="10"/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17</v>
      </c>
      <c r="C12">
        <v>0</v>
      </c>
      <c r="D12" s="8">
        <f>D10</f>
        <v>2.5000000000000001E-2</v>
      </c>
      <c r="E12">
        <f>1/E3</f>
        <v>2.5000000000000001E-2</v>
      </c>
      <c r="F12" s="8">
        <f>F10</f>
        <v>6.6666666666666671E-3</v>
      </c>
      <c r="G12" s="9">
        <f>G10</f>
        <v>1.1764705882352941E-2</v>
      </c>
      <c r="Q12" s="8"/>
      <c r="S12" s="5"/>
      <c r="U12" s="8"/>
      <c r="V12" s="8"/>
      <c r="W12" s="8"/>
      <c r="X12" s="8"/>
      <c r="Y12" s="8"/>
    </row>
    <row r="13" spans="1:25">
      <c r="A13" t="s">
        <v>13</v>
      </c>
      <c r="C13" s="8">
        <v>0</v>
      </c>
      <c r="D13" s="8">
        <f>1/D6</f>
        <v>1.2500000000000001E-2</v>
      </c>
      <c r="E13" s="8">
        <f>1/E6</f>
        <v>2.5000000000000001E-2</v>
      </c>
      <c r="F13" s="8">
        <f>1/F6</f>
        <v>2.5000000000000001E-2</v>
      </c>
      <c r="G13" s="8">
        <f>1/G6</f>
        <v>1.1764705882352941E-2</v>
      </c>
      <c r="Q13" s="8"/>
      <c r="U13" s="8"/>
      <c r="V13" s="8"/>
      <c r="W13" s="8"/>
      <c r="X13" s="8"/>
      <c r="Y13" s="8"/>
    </row>
    <row r="14" spans="1:25">
      <c r="A14" t="s">
        <v>18</v>
      </c>
      <c r="C14" s="8">
        <f>C9+C11</f>
        <v>1.1764705882352941E-2</v>
      </c>
      <c r="D14" s="8">
        <f>D9+D11</f>
        <v>4.0000000000000001E-3</v>
      </c>
      <c r="E14" s="8">
        <f>E9+E11</f>
        <v>4.0000000000000001E-3</v>
      </c>
      <c r="F14" s="8">
        <f>F9+F11</f>
        <v>4.0000000000000001E-3</v>
      </c>
      <c r="G14" s="9">
        <f>G9+G11</f>
        <v>4.0000000000000001E-3</v>
      </c>
      <c r="H14" s="8">
        <f>SUM(C14:G14)</f>
        <v>2.7764705882352941E-2</v>
      </c>
      <c r="U14" s="8"/>
      <c r="V14" s="8"/>
      <c r="W14" s="8"/>
      <c r="X14" s="8"/>
      <c r="Y14" s="8"/>
    </row>
    <row r="15" spans="1:25">
      <c r="A15" t="s">
        <v>19</v>
      </c>
      <c r="C15" s="8">
        <f>C12+C13</f>
        <v>0</v>
      </c>
      <c r="D15" s="8">
        <f>D12+D13</f>
        <v>3.7500000000000006E-2</v>
      </c>
      <c r="E15" s="8">
        <f>E12+E13</f>
        <v>0.05</v>
      </c>
      <c r="F15" s="8">
        <f>F12+F13</f>
        <v>3.1666666666666669E-2</v>
      </c>
      <c r="G15" s="9">
        <f>G12+G13</f>
        <v>2.3529411764705882E-2</v>
      </c>
      <c r="H15" s="8">
        <f>SUM(C15:G15)</f>
        <v>0.14269607843137255</v>
      </c>
      <c r="U15" s="8"/>
      <c r="V15" s="8"/>
      <c r="W15" s="8"/>
      <c r="X15" s="8"/>
      <c r="Y15" s="8"/>
    </row>
    <row r="16" spans="1:25">
      <c r="A16" s="5" t="s">
        <v>20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21</v>
      </c>
      <c r="C17" s="8">
        <f>C9+C10+C13</f>
        <v>1.1764705882352941E-2</v>
      </c>
      <c r="D17" s="8">
        <f>D9+D10+D13</f>
        <v>4.1500000000000002E-2</v>
      </c>
      <c r="E17" s="8">
        <f>E9+E10+E13</f>
        <v>5.4000000000000006E-2</v>
      </c>
      <c r="F17" s="8">
        <f>F9+F10+F13</f>
        <v>3.5666666666666666E-2</v>
      </c>
      <c r="G17" s="9">
        <f>G9+G10+G13</f>
        <v>2.7529411764705882E-2</v>
      </c>
      <c r="H17" s="8">
        <f>SUM(C17:G17)</f>
        <v>0.17046078431372549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22</v>
      </c>
      <c r="C18" s="8">
        <f>C14+C15</f>
        <v>1.1764705882352941E-2</v>
      </c>
      <c r="D18" s="8">
        <f>D14+D15</f>
        <v>4.1500000000000009E-2</v>
      </c>
      <c r="E18" s="8">
        <f>E14+E15</f>
        <v>5.4000000000000006E-2</v>
      </c>
      <c r="F18" s="8">
        <f>F14+F15</f>
        <v>3.5666666666666666E-2</v>
      </c>
      <c r="G18" s="9">
        <f>G14+G15</f>
        <v>2.7529411764705882E-2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23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24</v>
      </c>
      <c r="C21" s="8">
        <f>C14/C17</f>
        <v>1</v>
      </c>
      <c r="D21" s="11">
        <f>D14/D17</f>
        <v>9.638554216867469E-2</v>
      </c>
      <c r="E21" s="8">
        <f t="shared" ref="E21:G21" si="1">E14/E17</f>
        <v>7.407407407407407E-2</v>
      </c>
      <c r="F21" s="8">
        <f t="shared" si="1"/>
        <v>0.11214953271028037</v>
      </c>
      <c r="G21" s="8">
        <f t="shared" si="1"/>
        <v>0.14529914529914531</v>
      </c>
      <c r="I21" t="s">
        <v>3</v>
      </c>
      <c r="J21" s="5">
        <f>(D10*0.5+D13)/D15</f>
        <v>0.66666666666666663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C22">
        <v>0</v>
      </c>
      <c r="D22">
        <f>D12*0.5/D17</f>
        <v>0.30120481927710846</v>
      </c>
      <c r="E22">
        <v>0</v>
      </c>
      <c r="F22">
        <v>0</v>
      </c>
      <c r="G22" s="10">
        <v>0</v>
      </c>
      <c r="I22" t="s">
        <v>2</v>
      </c>
      <c r="J22">
        <f>(D10/2)/D15</f>
        <v>0.33333333333333331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C23">
        <v>0</v>
      </c>
      <c r="D23">
        <f>((D12*0.5)+D13)/D17</f>
        <v>0.60240963855421692</v>
      </c>
      <c r="E23">
        <f>E15/E17</f>
        <v>0.92592592592592582</v>
      </c>
      <c r="F23">
        <v>0</v>
      </c>
      <c r="G23" s="10">
        <v>0</v>
      </c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C24">
        <v>0</v>
      </c>
      <c r="D24">
        <v>0</v>
      </c>
      <c r="F24">
        <f>F15/F17</f>
        <v>0.88785046728971972</v>
      </c>
      <c r="G24" s="10">
        <f>(G12)/G17</f>
        <v>0.42735042735042733</v>
      </c>
      <c r="I24" t="s">
        <v>4</v>
      </c>
      <c r="J24">
        <f>(G13+G12*0.5)/G15</f>
        <v>0.75</v>
      </c>
      <c r="K24" s="8">
        <f>J24/G31</f>
        <v>0.87750000000000006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C25">
        <v>0</v>
      </c>
      <c r="D25">
        <v>0</v>
      </c>
      <c r="G25" s="10">
        <f>G12/G17</f>
        <v>0.42735042735042733</v>
      </c>
      <c r="I25" t="s">
        <v>5</v>
      </c>
      <c r="J25">
        <f>G12*0.5/G15</f>
        <v>0.25</v>
      </c>
      <c r="K25" s="8">
        <f>J25/G31</f>
        <v>0.29250000000000004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C26" s="8">
        <f>SUM(C21:C25)</f>
        <v>1</v>
      </c>
      <c r="D26" s="8">
        <f>SUM(D21:D25)</f>
        <v>1</v>
      </c>
      <c r="E26" s="8">
        <f t="shared" ref="E26:G26" si="2">SUM(E21:E25)</f>
        <v>0.99999999999999989</v>
      </c>
      <c r="F26" s="8">
        <f t="shared" si="2"/>
        <v>1</v>
      </c>
      <c r="G26" s="8">
        <f t="shared" si="2"/>
        <v>1</v>
      </c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25</v>
      </c>
      <c r="C29">
        <f>C17/$H$17</f>
        <v>6.9017081727727608E-2</v>
      </c>
      <c r="D29">
        <f>D17/$H$17</f>
        <v>0.24345775579455917</v>
      </c>
      <c r="E29">
        <f>E17/$H$17</f>
        <v>0.31678840513026979</v>
      </c>
      <c r="F29">
        <f>F17/$H$17</f>
        <v>0.20923678610456087</v>
      </c>
      <c r="G29">
        <f>G17/$H$17</f>
        <v>0.1614999712428826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26</v>
      </c>
      <c r="C30">
        <f>C14/C17</f>
        <v>1</v>
      </c>
      <c r="D30">
        <f>D14/D17</f>
        <v>9.638554216867469E-2</v>
      </c>
      <c r="E30">
        <f>E14/E17</f>
        <v>7.407407407407407E-2</v>
      </c>
      <c r="F30">
        <f>F14/F17</f>
        <v>0.11214953271028037</v>
      </c>
      <c r="G30">
        <f>G14/G17</f>
        <v>0.14529914529914531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27</v>
      </c>
      <c r="C31">
        <f>C15/C17</f>
        <v>0</v>
      </c>
      <c r="D31">
        <f>D15/D17</f>
        <v>0.90361445783132543</v>
      </c>
      <c r="E31">
        <f>E15/E17</f>
        <v>0.92592592592592582</v>
      </c>
      <c r="F31">
        <f>F15/F17</f>
        <v>0.88785046728971972</v>
      </c>
      <c r="G31">
        <f>G15/G17</f>
        <v>0.85470085470085466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28</v>
      </c>
      <c r="U33" s="8"/>
      <c r="V33" s="8"/>
      <c r="W33" s="8"/>
      <c r="X33" s="8"/>
      <c r="Y33" s="8"/>
    </row>
    <row r="34" spans="1:25">
      <c r="A34" t="s">
        <v>29</v>
      </c>
      <c r="C34">
        <f>C14/C17</f>
        <v>1</v>
      </c>
      <c r="D34">
        <f>D9/D17</f>
        <v>9.638554216867469E-2</v>
      </c>
      <c r="E34">
        <f>E14/E17</f>
        <v>7.407407407407407E-2</v>
      </c>
      <c r="F34">
        <f>F30</f>
        <v>0.11214953271028037</v>
      </c>
      <c r="G34">
        <f>G30</f>
        <v>0.14529914529914531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D35">
        <v>0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D15/D17</f>
        <v>0.90361445783132543</v>
      </c>
      <c r="E36">
        <f>E31</f>
        <v>0.92592592592592582</v>
      </c>
      <c r="H36">
        <f>H17/$H$17</f>
        <v>1</v>
      </c>
      <c r="I36" s="11"/>
    </row>
    <row r="37" spans="1:25">
      <c r="A37" t="s">
        <v>4</v>
      </c>
      <c r="F37">
        <f>F31</f>
        <v>0.88785046728971972</v>
      </c>
      <c r="G37" s="10"/>
      <c r="H37">
        <f>H14/$H$14</f>
        <v>1</v>
      </c>
      <c r="I37" s="11"/>
    </row>
    <row r="38" spans="1:25">
      <c r="A38" t="s">
        <v>5</v>
      </c>
      <c r="G38">
        <f>G31</f>
        <v>0.85470085470085466</v>
      </c>
      <c r="H38">
        <f>H15/$H$15</f>
        <v>1</v>
      </c>
      <c r="I38" s="11"/>
    </row>
    <row r="39" spans="1:25">
      <c r="A39" t="s">
        <v>30</v>
      </c>
      <c r="C39">
        <f>SUM(C34:C38)</f>
        <v>1</v>
      </c>
      <c r="D39">
        <f>SUM(D34:D38)</f>
        <v>1.0000000000000002</v>
      </c>
      <c r="E39">
        <f>SUM(E34:E38)</f>
        <v>0.99999999999999989</v>
      </c>
      <c r="F39">
        <f>SUM(F34:F38)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31</v>
      </c>
      <c r="C42">
        <v>0.1</v>
      </c>
      <c r="D42">
        <v>0.1</v>
      </c>
      <c r="E42">
        <v>0.2</v>
      </c>
      <c r="F42">
        <v>0.4</v>
      </c>
      <c r="G42">
        <v>0.2</v>
      </c>
      <c r="H42">
        <f>SUM(C42:G42)</f>
        <v>1</v>
      </c>
    </row>
    <row r="44" spans="1:25">
      <c r="A44" s="5" t="s">
        <v>32</v>
      </c>
      <c r="C44">
        <f>C17*C42</f>
        <v>1.1764705882352942E-3</v>
      </c>
      <c r="D44">
        <f>D17*D42</f>
        <v>4.15E-3</v>
      </c>
      <c r="E44">
        <f>E17*E42</f>
        <v>1.0800000000000002E-2</v>
      </c>
      <c r="F44">
        <f>F17*F42</f>
        <v>1.4266666666666667E-2</v>
      </c>
      <c r="G44">
        <f>G17*G42</f>
        <v>5.5058823529411764E-3</v>
      </c>
      <c r="H44">
        <f>SUM(C44:G44)</f>
        <v>3.5899019607843141E-2</v>
      </c>
      <c r="Q44" s="6"/>
    </row>
    <row r="45" spans="1:25">
      <c r="A45" t="s">
        <v>33</v>
      </c>
      <c r="C45">
        <f>C14*C42</f>
        <v>1.1764705882352942E-3</v>
      </c>
      <c r="D45">
        <f>D14*D42</f>
        <v>4.0000000000000002E-4</v>
      </c>
      <c r="E45">
        <f>E14*E42</f>
        <v>8.0000000000000004E-4</v>
      </c>
      <c r="F45">
        <f>F14*F42</f>
        <v>1.6000000000000001E-3</v>
      </c>
      <c r="G45">
        <f>G14*G42</f>
        <v>8.0000000000000004E-4</v>
      </c>
      <c r="H45">
        <f>SUM(C45:G45)</f>
        <v>4.7764705882352943E-3</v>
      </c>
      <c r="Q45" s="6"/>
    </row>
    <row r="46" spans="1:25">
      <c r="A46" s="12" t="s">
        <v>34</v>
      </c>
      <c r="C46">
        <f>C15*C42</f>
        <v>0</v>
      </c>
      <c r="D46">
        <f>D15*D42</f>
        <v>3.7500000000000007E-3</v>
      </c>
      <c r="E46">
        <f>E15*E42</f>
        <v>1.0000000000000002E-2</v>
      </c>
      <c r="F46">
        <f>F15*F42</f>
        <v>1.2666666666666668E-2</v>
      </c>
      <c r="G46">
        <f>G15*G42</f>
        <v>4.7058823529411769E-3</v>
      </c>
      <c r="H46">
        <f>SUM(C46:G46)</f>
        <v>3.1122549019607849E-2</v>
      </c>
    </row>
    <row r="49" spans="1:10">
      <c r="A49" s="5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8.1336046237844137E-4</v>
      </c>
      <c r="H50">
        <f>H45</f>
        <v>4.7764705882352943E-3</v>
      </c>
      <c r="I50">
        <f>1/H50</f>
        <v>209.35960591133005</v>
      </c>
      <c r="J50">
        <f>H50/H55*100</f>
        <v>13.305295354616709</v>
      </c>
    </row>
    <row r="51" spans="1:10">
      <c r="A51" t="s">
        <v>43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7.9736437328499863E-3</v>
      </c>
    </row>
    <row r="52" spans="1:10">
      <c r="A52" t="s">
        <v>44</v>
      </c>
      <c r="B52" s="8"/>
    </row>
    <row r="53" spans="1:10">
      <c r="A53" t="s">
        <v>45</v>
      </c>
      <c r="B53" s="8"/>
    </row>
    <row r="54" spans="1:10">
      <c r="A54" t="s">
        <v>46</v>
      </c>
      <c r="B54" s="8">
        <f>1/C54</f>
        <v>10</v>
      </c>
      <c r="C54">
        <v>0.1</v>
      </c>
      <c r="D54">
        <f>C54/C55</f>
        <v>0.7552299675251114</v>
      </c>
      <c r="F54">
        <f>F55*D54</f>
        <v>2.7112015412614713E-2</v>
      </c>
      <c r="H54">
        <f>H46</f>
        <v>3.1122549019607849E-2</v>
      </c>
      <c r="I54">
        <f>1/H54</f>
        <v>32.13104425893841</v>
      </c>
      <c r="J54">
        <f>H54/H55*100</f>
        <v>86.694704645383297</v>
      </c>
    </row>
    <row r="55" spans="1:10">
      <c r="A55" t="s">
        <v>47</v>
      </c>
      <c r="B55" s="8">
        <f>1/C55</f>
        <v>7.5522996752511142</v>
      </c>
      <c r="C55">
        <v>0.13241</v>
      </c>
      <c r="D55">
        <f>D50+D51+D54</f>
        <v>1</v>
      </c>
      <c r="F55">
        <f>H44</f>
        <v>3.5899019607843141E-2</v>
      </c>
      <c r="H55">
        <f>H50+H54</f>
        <v>3.5899019607843141E-2</v>
      </c>
      <c r="I55">
        <f>1/H55</f>
        <v>27.855913919764042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41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ySplit="1" topLeftCell="A16" activePane="bottomLeft" state="frozen"/>
      <selection pane="bottomLeft" activeCell="A2" sqref="A2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15" t="s">
        <v>0</v>
      </c>
      <c r="B1" s="16"/>
      <c r="C1" s="16" t="s">
        <v>1</v>
      </c>
      <c r="D1" s="16" t="s">
        <v>201</v>
      </c>
      <c r="E1" s="16" t="s">
        <v>202</v>
      </c>
      <c r="F1" s="17" t="s">
        <v>5</v>
      </c>
      <c r="G1" s="17" t="s">
        <v>203</v>
      </c>
      <c r="H1" s="18" t="s">
        <v>6</v>
      </c>
      <c r="I1" s="19"/>
      <c r="J1" s="15"/>
      <c r="K1" s="16"/>
      <c r="L1" s="16"/>
      <c r="M1" s="16"/>
      <c r="N1" s="16"/>
      <c r="O1" s="16"/>
      <c r="P1" s="17"/>
      <c r="Q1" s="19"/>
      <c r="R1" s="18"/>
      <c r="S1" s="15"/>
      <c r="T1" s="16"/>
      <c r="U1" s="16"/>
      <c r="V1" s="16"/>
      <c r="W1" s="16"/>
      <c r="X1" s="16"/>
      <c r="Y1" s="17"/>
    </row>
    <row r="2" spans="1:25">
      <c r="A2" s="19" t="s">
        <v>7</v>
      </c>
      <c r="B2" s="19"/>
      <c r="C2" s="20">
        <v>200</v>
      </c>
      <c r="D2" s="20">
        <v>150</v>
      </c>
      <c r="E2" s="20">
        <v>150</v>
      </c>
      <c r="F2" s="20">
        <v>200</v>
      </c>
      <c r="G2" s="20">
        <v>200</v>
      </c>
      <c r="H2" s="19"/>
      <c r="I2" s="19"/>
      <c r="J2" s="19"/>
      <c r="K2" s="19"/>
      <c r="L2" s="20"/>
      <c r="M2" s="20"/>
      <c r="N2" s="20"/>
      <c r="O2" s="20"/>
      <c r="P2" s="20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19" t="s">
        <v>8</v>
      </c>
      <c r="B3" s="19"/>
      <c r="C3" s="20"/>
      <c r="D3" s="20"/>
      <c r="E3" s="20">
        <v>60</v>
      </c>
      <c r="F3" s="20"/>
      <c r="H3" s="19"/>
      <c r="I3" s="19"/>
      <c r="J3" s="19"/>
      <c r="K3" s="19"/>
      <c r="L3" s="21"/>
      <c r="M3" s="21"/>
      <c r="N3" s="21"/>
      <c r="O3" s="21"/>
      <c r="P3" s="21"/>
      <c r="Q3" s="19"/>
      <c r="R3" s="19"/>
      <c r="S3" s="19"/>
      <c r="T3" s="19"/>
      <c r="U3" s="21"/>
      <c r="V3" s="21"/>
      <c r="W3" s="21"/>
      <c r="X3" s="21"/>
      <c r="Y3" s="21"/>
    </row>
    <row r="4" spans="1:25">
      <c r="A4" s="19" t="s">
        <v>9</v>
      </c>
      <c r="B4" s="19"/>
      <c r="C4" s="20" t="s">
        <v>204</v>
      </c>
      <c r="D4" s="20"/>
      <c r="E4" s="20" t="s">
        <v>205</v>
      </c>
      <c r="F4" s="20" t="s">
        <v>206</v>
      </c>
      <c r="H4" s="20"/>
      <c r="I4" s="19"/>
      <c r="J4" s="19"/>
      <c r="K4" s="19"/>
      <c r="L4" s="21"/>
      <c r="M4" s="21"/>
      <c r="N4" s="21"/>
      <c r="O4" s="21"/>
      <c r="P4" s="21"/>
      <c r="Q4" s="19"/>
      <c r="R4" s="19"/>
      <c r="S4" s="19"/>
      <c r="T4" s="19"/>
      <c r="U4" s="21"/>
      <c r="V4" s="21"/>
      <c r="W4" s="21"/>
      <c r="X4" s="21"/>
      <c r="Y4" s="21"/>
    </row>
    <row r="5" spans="1:25">
      <c r="A5" s="19" t="s">
        <v>9</v>
      </c>
      <c r="B5" s="19"/>
      <c r="C5" s="20"/>
      <c r="D5" s="20"/>
      <c r="E5" s="20"/>
      <c r="F5" s="20"/>
      <c r="H5" s="19"/>
      <c r="I5" s="19"/>
      <c r="J5" s="19"/>
      <c r="K5" s="19"/>
      <c r="L5" s="21"/>
      <c r="M5" s="21"/>
      <c r="N5" s="21"/>
      <c r="O5" s="21"/>
      <c r="P5" s="21"/>
      <c r="Q5" s="19"/>
      <c r="R5" s="19"/>
      <c r="S5" s="19"/>
      <c r="T5" s="19"/>
      <c r="U5" s="21"/>
      <c r="V5" s="21"/>
      <c r="W5" s="21"/>
      <c r="X5" s="21"/>
      <c r="Y5" s="21"/>
    </row>
    <row r="6" spans="1:25">
      <c r="A6" s="19" t="s">
        <v>13</v>
      </c>
      <c r="B6" s="19"/>
      <c r="C6" s="20"/>
      <c r="D6" s="20"/>
      <c r="E6" s="20">
        <v>17</v>
      </c>
      <c r="F6" s="20">
        <v>20</v>
      </c>
      <c r="G6">
        <v>50</v>
      </c>
      <c r="H6" s="19"/>
      <c r="I6" s="19"/>
      <c r="J6" s="19"/>
      <c r="K6" s="19"/>
      <c r="L6" s="21"/>
      <c r="M6" s="21"/>
      <c r="N6" s="21"/>
      <c r="O6" s="21"/>
      <c r="P6" s="21"/>
      <c r="Q6" s="19"/>
      <c r="R6" s="19"/>
      <c r="S6" s="19"/>
      <c r="T6" s="19"/>
      <c r="U6" s="21"/>
      <c r="V6" s="21"/>
      <c r="W6" s="21"/>
      <c r="X6" s="21"/>
      <c r="Y6" s="21"/>
    </row>
    <row r="7" spans="1:25">
      <c r="A7" s="19"/>
      <c r="B7" s="19"/>
      <c r="C7" s="20"/>
      <c r="D7" s="20"/>
      <c r="E7" s="20"/>
      <c r="F7" s="20"/>
      <c r="H7" s="19"/>
      <c r="I7" s="19"/>
      <c r="J7" s="18"/>
      <c r="K7" s="19"/>
      <c r="L7" s="21"/>
      <c r="M7" s="21"/>
      <c r="N7" s="21"/>
      <c r="O7" s="21"/>
      <c r="P7" s="21"/>
      <c r="Q7" s="19"/>
      <c r="R7" s="19"/>
      <c r="S7" s="19"/>
      <c r="T7" s="19"/>
      <c r="U7" s="21"/>
      <c r="V7" s="21"/>
      <c r="W7" s="21"/>
      <c r="X7" s="21"/>
      <c r="Y7" s="21"/>
    </row>
    <row r="8" spans="1:25">
      <c r="A8" s="18" t="s">
        <v>14</v>
      </c>
      <c r="B8" s="19"/>
      <c r="C8" s="20"/>
      <c r="D8" s="20"/>
      <c r="E8" s="20"/>
      <c r="F8" s="20"/>
      <c r="H8" s="19"/>
      <c r="I8" s="19"/>
      <c r="J8" s="19"/>
      <c r="K8" s="19"/>
      <c r="L8" s="21"/>
      <c r="M8" s="21"/>
      <c r="N8" s="21"/>
      <c r="O8" s="21"/>
      <c r="P8" s="21"/>
      <c r="Q8" s="19"/>
      <c r="R8" s="19"/>
      <c r="S8" s="19"/>
      <c r="T8" s="19"/>
      <c r="U8" s="21"/>
      <c r="V8" s="21"/>
      <c r="W8" s="21"/>
      <c r="X8" s="21"/>
      <c r="Y8" s="21"/>
    </row>
    <row r="9" spans="1:25">
      <c r="A9" s="19" t="s">
        <v>15</v>
      </c>
      <c r="B9" s="19"/>
      <c r="C9" s="21">
        <f>1/C2</f>
        <v>5.0000000000000001E-3</v>
      </c>
      <c r="D9" s="21">
        <f>1/D2</f>
        <v>6.6666666666666671E-3</v>
      </c>
      <c r="E9" s="21">
        <f>1/E2</f>
        <v>6.6666666666666671E-3</v>
      </c>
      <c r="F9" s="21">
        <f>1/F2</f>
        <v>5.0000000000000001E-3</v>
      </c>
      <c r="G9">
        <f>1/G2</f>
        <v>5.0000000000000001E-3</v>
      </c>
      <c r="H9" s="19"/>
      <c r="I9" s="19"/>
      <c r="J9" s="19"/>
      <c r="K9" s="19"/>
      <c r="L9" s="21"/>
      <c r="M9" s="21"/>
      <c r="N9" s="21"/>
      <c r="O9" s="21"/>
      <c r="P9" s="21"/>
      <c r="Q9" s="19"/>
      <c r="R9" s="19"/>
      <c r="S9" s="19"/>
      <c r="T9" s="19"/>
      <c r="U9" s="21"/>
      <c r="V9" s="21"/>
      <c r="W9" s="21"/>
      <c r="X9" s="21"/>
      <c r="Y9" s="21"/>
    </row>
    <row r="10" spans="1:25">
      <c r="A10" s="19" t="s">
        <v>9</v>
      </c>
      <c r="B10" s="19"/>
      <c r="C10" s="21"/>
      <c r="D10" s="21"/>
      <c r="E10" s="21">
        <f>1/E3</f>
        <v>1.6666666666666666E-2</v>
      </c>
      <c r="F10" s="21"/>
      <c r="H10" s="19"/>
      <c r="I10" s="19"/>
      <c r="J10" s="19"/>
      <c r="K10" s="19"/>
      <c r="L10" s="21"/>
      <c r="M10" s="21"/>
      <c r="N10" s="21"/>
      <c r="O10" s="21"/>
      <c r="P10" s="21"/>
      <c r="Q10" s="19"/>
      <c r="R10" s="19"/>
      <c r="S10" s="19"/>
      <c r="T10" s="19"/>
      <c r="U10" s="21"/>
      <c r="V10" s="21"/>
      <c r="W10" s="21"/>
      <c r="X10" s="21"/>
      <c r="Y10" s="21"/>
    </row>
    <row r="11" spans="1:25">
      <c r="A11" s="19" t="s">
        <v>16</v>
      </c>
      <c r="B11" s="19"/>
      <c r="C11" s="19"/>
      <c r="D11" s="21"/>
      <c r="E11" s="21">
        <f>1/E3</f>
        <v>1.6666666666666666E-2</v>
      </c>
      <c r="F11" s="21"/>
      <c r="H11" s="19"/>
      <c r="I11" s="19"/>
      <c r="J11" s="18"/>
      <c r="K11" s="19"/>
      <c r="L11" s="21"/>
      <c r="M11" s="21"/>
      <c r="N11" s="21"/>
      <c r="O11" s="21"/>
      <c r="P11" s="21"/>
      <c r="Q11" s="21"/>
      <c r="R11" s="19"/>
      <c r="S11" s="19"/>
      <c r="T11" s="19"/>
      <c r="U11" s="21"/>
      <c r="V11" s="21"/>
      <c r="W11" s="21"/>
      <c r="X11" s="21"/>
      <c r="Y11" s="21"/>
    </row>
    <row r="12" spans="1:25">
      <c r="A12" s="19" t="s">
        <v>17</v>
      </c>
      <c r="B12" s="19"/>
      <c r="C12" s="19"/>
      <c r="D12" s="21"/>
      <c r="E12" s="19"/>
      <c r="F12" s="21"/>
      <c r="H12" s="19"/>
      <c r="I12" s="19"/>
      <c r="J12" s="19"/>
      <c r="K12" s="19"/>
      <c r="L12" s="19"/>
      <c r="M12" s="19"/>
      <c r="N12" s="19"/>
      <c r="O12" s="19"/>
      <c r="P12" s="19"/>
      <c r="Q12" s="21"/>
      <c r="R12" s="19"/>
      <c r="S12" s="18"/>
      <c r="T12" s="19"/>
      <c r="U12" s="21"/>
      <c r="V12" s="21"/>
      <c r="W12" s="21"/>
      <c r="X12" s="21"/>
      <c r="Y12" s="21"/>
    </row>
    <row r="13" spans="1:25">
      <c r="A13" s="19" t="s">
        <v>13</v>
      </c>
      <c r="B13" s="19"/>
      <c r="C13" s="21"/>
      <c r="D13" s="21"/>
      <c r="E13" s="21">
        <f>1/E6</f>
        <v>5.8823529411764705E-2</v>
      </c>
      <c r="F13" s="21">
        <f>1/F6</f>
        <v>0.05</v>
      </c>
      <c r="G13">
        <f>1/G6</f>
        <v>0.02</v>
      </c>
      <c r="H13" s="19"/>
      <c r="I13" s="19"/>
      <c r="J13" s="19"/>
      <c r="K13" s="19"/>
      <c r="L13" s="19"/>
      <c r="M13" s="19"/>
      <c r="N13" s="19"/>
      <c r="O13" s="19"/>
      <c r="P13" s="19"/>
      <c r="Q13" s="21"/>
      <c r="R13" s="19"/>
      <c r="S13" s="19"/>
      <c r="T13" s="19"/>
      <c r="U13" s="21"/>
      <c r="V13" s="21"/>
      <c r="W13" s="21"/>
      <c r="X13" s="21"/>
      <c r="Y13" s="21"/>
    </row>
    <row r="14" spans="1:25">
      <c r="A14" s="19" t="s">
        <v>18</v>
      </c>
      <c r="B14" s="19"/>
      <c r="C14" s="21">
        <f>C9+C11</f>
        <v>5.0000000000000001E-3</v>
      </c>
      <c r="D14" s="21">
        <f t="shared" ref="D14:G14" si="0">D9+D11</f>
        <v>6.6666666666666671E-3</v>
      </c>
      <c r="E14" s="21">
        <f>E9+E11</f>
        <v>2.3333333333333334E-2</v>
      </c>
      <c r="F14" s="21">
        <f>F9+F11</f>
        <v>5.0000000000000001E-3</v>
      </c>
      <c r="G14" s="21">
        <f t="shared" si="0"/>
        <v>5.0000000000000001E-3</v>
      </c>
      <c r="H14" s="21">
        <v>0.04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1"/>
      <c r="V14" s="21"/>
      <c r="W14" s="21"/>
      <c r="X14" s="21"/>
      <c r="Y14" s="21"/>
    </row>
    <row r="15" spans="1:25">
      <c r="A15" s="19" t="s">
        <v>19</v>
      </c>
      <c r="B15" s="19"/>
      <c r="C15" s="21">
        <f>C12+C13</f>
        <v>0</v>
      </c>
      <c r="D15" s="21">
        <f t="shared" ref="D15:G15" si="1">D12+D13</f>
        <v>0</v>
      </c>
      <c r="E15" s="21">
        <f>E12+E13</f>
        <v>5.8823529411764705E-2</v>
      </c>
      <c r="F15" s="21">
        <f t="shared" si="1"/>
        <v>0.05</v>
      </c>
      <c r="G15" s="21">
        <f t="shared" si="1"/>
        <v>0.02</v>
      </c>
      <c r="H15" s="21">
        <v>0.10879999999999999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1"/>
      <c r="V15" s="21"/>
      <c r="W15" s="21"/>
      <c r="X15" s="21"/>
      <c r="Y15" s="21"/>
    </row>
    <row r="16" spans="1:25">
      <c r="A16" s="18" t="s">
        <v>20</v>
      </c>
      <c r="B16" s="19"/>
      <c r="C16" s="19"/>
      <c r="D16" s="21"/>
      <c r="E16" s="21"/>
      <c r="F16" s="21"/>
      <c r="H16" s="21"/>
      <c r="I16" s="19"/>
      <c r="J16" s="18"/>
      <c r="K16" s="19"/>
      <c r="L16" s="21"/>
      <c r="M16" s="21"/>
      <c r="N16" s="21"/>
      <c r="O16" s="21"/>
      <c r="P16" s="21"/>
      <c r="Q16" s="19"/>
      <c r="R16" s="19"/>
      <c r="S16" s="19"/>
      <c r="T16" s="19"/>
      <c r="U16" s="21"/>
      <c r="V16" s="21"/>
      <c r="W16" s="21"/>
      <c r="X16" s="21"/>
      <c r="Y16" s="21"/>
    </row>
    <row r="17" spans="1:25">
      <c r="A17" s="19" t="s">
        <v>21</v>
      </c>
      <c r="B17" s="19"/>
      <c r="C17" s="21">
        <f>C14+C15</f>
        <v>5.0000000000000001E-3</v>
      </c>
      <c r="D17" s="21">
        <f>D14+D15</f>
        <v>6.6666666666666671E-3</v>
      </c>
      <c r="E17" s="21">
        <f t="shared" ref="E17:G17" si="2">E14+E15</f>
        <v>8.2156862745098036E-2</v>
      </c>
      <c r="F17" s="21">
        <f t="shared" si="2"/>
        <v>5.5E-2</v>
      </c>
      <c r="G17" s="21">
        <f t="shared" si="2"/>
        <v>2.5000000000000001E-2</v>
      </c>
      <c r="H17" s="21">
        <f>SUM(C17:G17)</f>
        <v>0.17382352941176471</v>
      </c>
      <c r="I17" s="19"/>
      <c r="J17" s="19"/>
      <c r="K17" s="19"/>
      <c r="L17" s="21"/>
      <c r="M17" s="21"/>
      <c r="N17" s="21"/>
      <c r="O17" s="21"/>
      <c r="P17" s="21"/>
      <c r="Q17" s="19"/>
      <c r="R17" s="19"/>
      <c r="S17" s="18"/>
      <c r="T17" s="19"/>
      <c r="U17" s="21"/>
      <c r="V17" s="21"/>
      <c r="W17" s="21"/>
      <c r="X17" s="21"/>
      <c r="Y17" s="21"/>
    </row>
    <row r="18" spans="1:25">
      <c r="A18" s="19" t="s">
        <v>22</v>
      </c>
      <c r="B18" s="19"/>
      <c r="C18" s="21">
        <f>C9+C10+C13</f>
        <v>5.0000000000000001E-3</v>
      </c>
      <c r="D18" s="21">
        <f t="shared" ref="D18:G18" si="3">D9+D10+D13</f>
        <v>6.6666666666666671E-3</v>
      </c>
      <c r="E18" s="21">
        <f t="shared" si="3"/>
        <v>8.2156862745098036E-2</v>
      </c>
      <c r="F18" s="21">
        <f t="shared" si="3"/>
        <v>5.5E-2</v>
      </c>
      <c r="G18" s="21">
        <f t="shared" si="3"/>
        <v>2.5000000000000001E-2</v>
      </c>
      <c r="H18" s="19"/>
      <c r="I18" s="19"/>
      <c r="J18" s="19"/>
      <c r="K18" s="19"/>
      <c r="L18" s="21"/>
      <c r="M18" s="21"/>
      <c r="N18" s="21"/>
      <c r="O18" s="21"/>
      <c r="P18" s="21"/>
      <c r="Q18" s="19"/>
      <c r="R18" s="19"/>
      <c r="S18" s="19"/>
      <c r="T18" s="19"/>
      <c r="U18" s="21"/>
      <c r="V18" s="21"/>
      <c r="W18" s="21"/>
      <c r="X18" s="21"/>
      <c r="Y18" s="21"/>
    </row>
    <row r="19" spans="1:25">
      <c r="A19" s="19"/>
      <c r="B19" s="19"/>
      <c r="C19" s="19"/>
      <c r="D19" s="19"/>
      <c r="E19" s="19"/>
      <c r="F19" s="19"/>
      <c r="H19" s="19"/>
      <c r="I19" s="19"/>
      <c r="J19" s="19"/>
      <c r="K19" s="19"/>
      <c r="L19" s="21"/>
      <c r="M19" s="21"/>
      <c r="N19" s="21"/>
      <c r="O19" s="21"/>
      <c r="P19" s="21"/>
      <c r="Q19" s="19"/>
      <c r="R19" s="19"/>
      <c r="S19" s="19"/>
      <c r="T19" s="19"/>
      <c r="U19" s="21"/>
      <c r="V19" s="21"/>
      <c r="W19" s="21"/>
      <c r="X19" s="21"/>
      <c r="Y19" s="21"/>
    </row>
    <row r="20" spans="1:25">
      <c r="A20" s="18" t="s">
        <v>23</v>
      </c>
      <c r="B20" s="18"/>
      <c r="C20" s="18"/>
      <c r="D20" s="19"/>
      <c r="E20" s="19"/>
      <c r="F20" s="19"/>
      <c r="H20" s="19"/>
      <c r="I20" s="19"/>
      <c r="J20" s="19" t="s">
        <v>2</v>
      </c>
      <c r="K20" s="19"/>
      <c r="L20" s="21"/>
      <c r="M20" s="21"/>
      <c r="N20" s="21"/>
      <c r="O20" s="21"/>
      <c r="P20" s="21"/>
      <c r="Q20" s="19"/>
      <c r="R20" s="19"/>
      <c r="S20" s="19"/>
      <c r="T20" s="19"/>
      <c r="U20" s="21"/>
      <c r="V20" s="21"/>
      <c r="W20" s="21"/>
      <c r="X20" s="21"/>
      <c r="Y20" s="21"/>
    </row>
    <row r="21" spans="1:25">
      <c r="A21" s="19" t="s">
        <v>24</v>
      </c>
      <c r="B21" s="19"/>
      <c r="C21" s="21"/>
      <c r="D21" s="22"/>
      <c r="E21" s="21"/>
      <c r="F21" s="21"/>
      <c r="H21" s="19"/>
      <c r="I21" s="19" t="s">
        <v>3</v>
      </c>
      <c r="J21" s="18" t="e">
        <v>#DIV/0!</v>
      </c>
      <c r="K21" s="19"/>
      <c r="L21" s="21"/>
      <c r="M21" s="21"/>
      <c r="N21" s="21"/>
      <c r="O21" s="21"/>
      <c r="P21" s="21"/>
      <c r="Q21" s="19"/>
      <c r="R21" s="19"/>
      <c r="S21" s="19"/>
      <c r="T21" s="19"/>
      <c r="U21" s="21"/>
      <c r="V21" s="21"/>
      <c r="W21" s="21"/>
      <c r="X21" s="21"/>
      <c r="Y21" s="21"/>
    </row>
    <row r="22" spans="1:25">
      <c r="A22" s="19" t="s">
        <v>2</v>
      </c>
      <c r="B22" s="19"/>
      <c r="C22" s="19"/>
      <c r="D22" s="19"/>
      <c r="E22" s="19"/>
      <c r="F22" s="19"/>
      <c r="H22" s="19"/>
      <c r="I22" s="19" t="s">
        <v>2</v>
      </c>
      <c r="J22" s="19" t="e">
        <v>#DIV/0!</v>
      </c>
      <c r="K22" s="19"/>
      <c r="L22" s="21"/>
      <c r="M22" s="21"/>
      <c r="N22" s="21"/>
      <c r="O22" s="21"/>
      <c r="P22" s="21"/>
      <c r="Q22" s="19"/>
      <c r="R22" s="19"/>
      <c r="S22" s="19"/>
      <c r="T22" s="19"/>
      <c r="U22" s="21"/>
      <c r="V22" s="21"/>
      <c r="W22" s="21"/>
      <c r="X22" s="21"/>
      <c r="Y22" s="21"/>
    </row>
    <row r="23" spans="1:25">
      <c r="A23" s="19" t="s">
        <v>3</v>
      </c>
      <c r="B23" s="19"/>
      <c r="C23" s="19"/>
      <c r="D23" s="19"/>
      <c r="E23" s="19"/>
      <c r="F23" s="19"/>
      <c r="H23" s="19"/>
      <c r="I23" s="19"/>
      <c r="J23" s="19" t="s">
        <v>5</v>
      </c>
      <c r="K23" s="19"/>
      <c r="L23" s="21"/>
      <c r="M23" s="21"/>
      <c r="N23" s="21"/>
      <c r="O23" s="21"/>
      <c r="P23" s="21"/>
      <c r="Q23" s="19"/>
      <c r="R23" s="19"/>
      <c r="S23" s="19"/>
      <c r="T23" s="19"/>
      <c r="U23" s="21"/>
      <c r="V23" s="21"/>
      <c r="W23" s="21"/>
      <c r="X23" s="21"/>
      <c r="Y23" s="21"/>
    </row>
    <row r="24" spans="1:25">
      <c r="A24" s="19" t="s">
        <v>4</v>
      </c>
      <c r="B24" s="19"/>
      <c r="C24" s="19"/>
      <c r="D24" s="19"/>
      <c r="E24" s="19"/>
      <c r="F24" s="19"/>
      <c r="H24" s="19"/>
      <c r="I24" s="19" t="s">
        <v>4</v>
      </c>
      <c r="J24" s="19">
        <v>1</v>
      </c>
      <c r="K24" s="21">
        <v>1.1000000000000001</v>
      </c>
      <c r="L24" s="21"/>
      <c r="M24" s="21"/>
      <c r="N24" s="21"/>
      <c r="O24" s="21"/>
      <c r="P24" s="19"/>
      <c r="Q24" s="19"/>
      <c r="R24" s="18"/>
      <c r="S24" s="19"/>
      <c r="T24" s="21"/>
      <c r="U24" s="21"/>
      <c r="V24" s="21"/>
      <c r="W24" s="21"/>
      <c r="X24" s="21"/>
      <c r="Y24" s="19"/>
    </row>
    <row r="25" spans="1:25">
      <c r="A25" s="19" t="s">
        <v>5</v>
      </c>
      <c r="B25" s="19"/>
      <c r="C25" s="19"/>
      <c r="D25" s="19"/>
      <c r="E25" s="19"/>
      <c r="F25" s="19"/>
      <c r="H25" s="19"/>
      <c r="I25" s="19" t="s">
        <v>5</v>
      </c>
      <c r="J25" s="19">
        <v>0</v>
      </c>
      <c r="K25" s="21">
        <v>0</v>
      </c>
      <c r="L25" s="21"/>
      <c r="M25" s="21"/>
      <c r="N25" s="21"/>
      <c r="O25" s="21"/>
      <c r="P25" s="19"/>
      <c r="Q25" s="19"/>
      <c r="R25" s="19"/>
      <c r="S25" s="19"/>
      <c r="T25" s="21"/>
      <c r="U25" s="21"/>
      <c r="V25" s="21"/>
      <c r="W25" s="21"/>
      <c r="X25" s="21"/>
      <c r="Y25" s="19"/>
    </row>
    <row r="26" spans="1:25">
      <c r="A26" s="19"/>
      <c r="B26" s="19"/>
      <c r="C26" s="21"/>
      <c r="D26" s="21"/>
      <c r="E26" s="21"/>
      <c r="F26" s="21"/>
      <c r="H26" s="19"/>
      <c r="I26" s="19"/>
      <c r="J26" s="19"/>
      <c r="K26" s="19"/>
      <c r="L26" s="21"/>
      <c r="M26" s="21"/>
      <c r="N26" s="21"/>
      <c r="O26" s="21"/>
      <c r="P26" s="21"/>
      <c r="Q26" s="19"/>
      <c r="R26" s="19"/>
      <c r="S26" s="19"/>
      <c r="T26" s="19"/>
      <c r="U26" s="21"/>
      <c r="V26" s="21"/>
      <c r="W26" s="21"/>
      <c r="X26" s="21"/>
      <c r="Y26" s="21"/>
    </row>
    <row r="27" spans="1:25">
      <c r="A27" s="19"/>
      <c r="B27" s="19"/>
      <c r="C27" s="19"/>
      <c r="D27" s="19"/>
      <c r="E27" s="19"/>
      <c r="F27" s="19"/>
      <c r="H27" s="19"/>
      <c r="I27" s="19"/>
      <c r="J27" s="19"/>
      <c r="K27" s="19"/>
      <c r="L27" s="21"/>
      <c r="M27" s="21"/>
      <c r="N27" s="21"/>
      <c r="O27" s="21"/>
      <c r="P27" s="21"/>
      <c r="Q27" s="19"/>
      <c r="R27" s="19"/>
      <c r="S27" s="19"/>
      <c r="T27" s="19"/>
      <c r="U27" s="21"/>
      <c r="V27" s="21"/>
      <c r="W27" s="21"/>
      <c r="X27" s="21"/>
      <c r="Y27" s="21"/>
    </row>
    <row r="28" spans="1:25">
      <c r="A28" s="19"/>
      <c r="B28" s="19"/>
      <c r="C28" s="19"/>
      <c r="D28" s="19"/>
      <c r="E28" s="19"/>
      <c r="F28" s="19"/>
      <c r="H28" s="19"/>
      <c r="I28" s="19"/>
      <c r="J28" s="18"/>
      <c r="K28" s="19"/>
      <c r="L28" s="21"/>
      <c r="M28" s="21"/>
      <c r="N28" s="21"/>
      <c r="O28" s="21"/>
      <c r="P28" s="21"/>
      <c r="Q28" s="19"/>
      <c r="R28" s="19"/>
      <c r="S28" s="19"/>
      <c r="T28" s="19"/>
      <c r="U28" s="21"/>
      <c r="V28" s="21"/>
      <c r="W28" s="21"/>
      <c r="X28" s="21"/>
      <c r="Y28" s="21"/>
    </row>
    <row r="29" spans="1:25">
      <c r="A29" s="18" t="s">
        <v>25</v>
      </c>
      <c r="B29" s="19"/>
      <c r="C29" s="19">
        <f>C17/$H$17</f>
        <v>2.8764805414551606E-2</v>
      </c>
      <c r="D29" s="19">
        <f t="shared" ref="D29:G29" si="4">D17/$H$17</f>
        <v>3.835307388606881E-2</v>
      </c>
      <c r="E29" s="19">
        <f t="shared" si="4"/>
        <v>0.47264523406655384</v>
      </c>
      <c r="F29" s="19">
        <f t="shared" si="4"/>
        <v>0.31641285956006765</v>
      </c>
      <c r="G29" s="19">
        <f t="shared" si="4"/>
        <v>0.14382402707275804</v>
      </c>
      <c r="H29" s="19">
        <f>SUM(C29:G29)</f>
        <v>1</v>
      </c>
      <c r="I29" s="19"/>
      <c r="J29" s="19"/>
      <c r="K29" s="19"/>
      <c r="L29" s="21"/>
      <c r="M29" s="21"/>
      <c r="N29" s="21"/>
      <c r="O29" s="21"/>
      <c r="P29" s="21"/>
      <c r="Q29" s="19"/>
      <c r="R29" s="19"/>
      <c r="S29" s="19"/>
      <c r="T29" s="19"/>
      <c r="U29" s="21"/>
      <c r="V29" s="21"/>
      <c r="W29" s="21"/>
      <c r="X29" s="21"/>
      <c r="Y29" s="21"/>
    </row>
    <row r="30" spans="1:25">
      <c r="A30" s="19" t="s">
        <v>26</v>
      </c>
      <c r="B30" s="19"/>
      <c r="C30" s="19">
        <f>C14/C17</f>
        <v>1</v>
      </c>
      <c r="D30" s="19">
        <f t="shared" ref="D30:G31" si="5">D14/D17</f>
        <v>1</v>
      </c>
      <c r="E30" s="19">
        <f t="shared" si="5"/>
        <v>0.28400954653937949</v>
      </c>
      <c r="F30" s="19">
        <f t="shared" si="5"/>
        <v>9.0909090909090912E-2</v>
      </c>
      <c r="G30" s="19">
        <f t="shared" si="5"/>
        <v>0.19999999999999998</v>
      </c>
      <c r="H30" s="19"/>
      <c r="I30" s="19"/>
      <c r="J30" s="19"/>
      <c r="K30" s="19"/>
      <c r="L30" s="21"/>
      <c r="M30" s="21"/>
      <c r="N30" s="21"/>
      <c r="O30" s="21"/>
      <c r="P30" s="21"/>
      <c r="Q30" s="19"/>
      <c r="R30" s="19"/>
      <c r="S30" s="19"/>
      <c r="T30" s="19"/>
      <c r="U30" s="21"/>
      <c r="V30" s="21"/>
      <c r="W30" s="21"/>
      <c r="X30" s="21"/>
      <c r="Y30" s="21"/>
    </row>
    <row r="31" spans="1:25">
      <c r="A31" s="19" t="s">
        <v>27</v>
      </c>
      <c r="B31" s="19"/>
      <c r="C31" s="19">
        <f>C15/C18</f>
        <v>0</v>
      </c>
      <c r="D31" s="19">
        <f t="shared" si="5"/>
        <v>0</v>
      </c>
      <c r="E31" s="19">
        <f t="shared" si="5"/>
        <v>0.71599045346062051</v>
      </c>
      <c r="F31" s="19">
        <f t="shared" si="5"/>
        <v>0.90909090909090917</v>
      </c>
      <c r="G31" s="19">
        <f t="shared" si="5"/>
        <v>0.79999999999999993</v>
      </c>
      <c r="H31" s="19"/>
      <c r="I31" s="19"/>
      <c r="J31" s="19"/>
      <c r="K31" s="19"/>
      <c r="L31" s="21"/>
      <c r="M31" s="21"/>
      <c r="N31" s="21"/>
      <c r="O31" s="21"/>
      <c r="P31" s="21"/>
      <c r="Q31" s="20"/>
      <c r="R31" s="19"/>
      <c r="S31" s="19"/>
      <c r="T31" s="19"/>
      <c r="U31" s="21"/>
      <c r="V31" s="21"/>
      <c r="W31" s="21"/>
      <c r="X31" s="21"/>
      <c r="Y31" s="21"/>
    </row>
    <row r="32" spans="1:25">
      <c r="A32" s="19"/>
      <c r="B32" s="19"/>
      <c r="C32" s="21"/>
      <c r="D32" s="21"/>
      <c r="E32" s="21"/>
      <c r="F32" s="21"/>
      <c r="H32" s="19"/>
      <c r="I32" s="19"/>
      <c r="J32" s="19"/>
      <c r="K32" s="19"/>
      <c r="L32" s="21"/>
      <c r="M32" s="21"/>
      <c r="N32" s="21"/>
      <c r="O32" s="21"/>
      <c r="P32" s="21"/>
      <c r="Q32" s="20"/>
      <c r="R32" s="19"/>
      <c r="S32" s="19"/>
      <c r="T32" s="19"/>
      <c r="U32" s="21"/>
      <c r="V32" s="21"/>
      <c r="W32" s="21"/>
      <c r="X32" s="21"/>
      <c r="Y32" s="21"/>
    </row>
    <row r="33" spans="1:25">
      <c r="A33" s="18" t="s">
        <v>28</v>
      </c>
      <c r="B33" s="18"/>
      <c r="C33" s="19"/>
      <c r="D33" s="19"/>
      <c r="E33" s="19"/>
      <c r="F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21"/>
      <c r="V33" s="21"/>
      <c r="W33" s="21"/>
      <c r="X33" s="21"/>
      <c r="Y33" s="21"/>
    </row>
    <row r="34" spans="1:25">
      <c r="A34" s="19" t="s">
        <v>29</v>
      </c>
      <c r="B34" s="19"/>
      <c r="C34" s="19">
        <v>1</v>
      </c>
      <c r="D34" s="19">
        <v>1</v>
      </c>
      <c r="E34" s="19">
        <v>0.28400954699999997</v>
      </c>
      <c r="F34" s="19">
        <v>9.0909090999999997E-2</v>
      </c>
      <c r="G34">
        <f>G30</f>
        <v>0.19999999999999998</v>
      </c>
      <c r="H34" s="19"/>
      <c r="I34" s="19"/>
      <c r="J34" s="19"/>
      <c r="K34" s="22"/>
      <c r="L34" s="22"/>
      <c r="M34" s="22"/>
      <c r="N34" s="22"/>
      <c r="O34" s="22"/>
      <c r="P34" s="22"/>
      <c r="Q34" s="22"/>
      <c r="R34" s="19"/>
      <c r="S34" s="19"/>
      <c r="T34" s="19"/>
      <c r="U34" s="21"/>
      <c r="V34" s="21"/>
      <c r="W34" s="21"/>
      <c r="X34" s="21"/>
      <c r="Y34" s="21"/>
    </row>
    <row r="35" spans="1:25">
      <c r="A35" s="19" t="s">
        <v>201</v>
      </c>
      <c r="B35" s="19"/>
      <c r="C35" s="19"/>
      <c r="D35" s="19"/>
      <c r="E35" s="19"/>
      <c r="F35" s="19"/>
      <c r="H35" s="19"/>
      <c r="I35" s="19"/>
      <c r="J35" s="19"/>
      <c r="K35" s="22"/>
      <c r="L35" s="22"/>
      <c r="M35" s="22"/>
      <c r="N35" s="22"/>
      <c r="O35" s="22"/>
      <c r="P35" s="22"/>
      <c r="Q35" s="22"/>
      <c r="R35" s="19"/>
      <c r="S35" s="19"/>
      <c r="T35" s="19"/>
      <c r="U35" s="19"/>
      <c r="V35" s="19"/>
      <c r="W35" s="19"/>
      <c r="X35" s="19"/>
      <c r="Y35" s="19"/>
    </row>
    <row r="36" spans="1:25">
      <c r="A36" s="19" t="s">
        <v>202</v>
      </c>
      <c r="B36" s="19"/>
      <c r="C36" s="19"/>
      <c r="D36" s="19"/>
      <c r="E36" s="19">
        <v>0.71599045299999997</v>
      </c>
      <c r="F36" s="19"/>
      <c r="H36" s="19">
        <v>1</v>
      </c>
      <c r="I36" s="22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>
      <c r="A37" s="19" t="s">
        <v>5</v>
      </c>
      <c r="B37" s="19"/>
      <c r="C37" s="19"/>
      <c r="D37" s="19"/>
      <c r="E37" s="19"/>
      <c r="F37" s="19">
        <f>0.909090909-0.15</f>
        <v>0.75909090899999998</v>
      </c>
      <c r="H37" s="19">
        <v>1</v>
      </c>
      <c r="I37" s="22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>
      <c r="A38" s="19" t="s">
        <v>203</v>
      </c>
      <c r="F38">
        <v>0.15</v>
      </c>
      <c r="G38">
        <v>0.8</v>
      </c>
      <c r="I38" s="22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>
      <c r="A39" s="19" t="s">
        <v>30</v>
      </c>
      <c r="B39" s="19"/>
      <c r="C39" s="19">
        <f>SUM(C34:C38)</f>
        <v>1</v>
      </c>
      <c r="D39" s="19">
        <f t="shared" ref="D39:G39" si="6">SUM(D34:D38)</f>
        <v>1</v>
      </c>
      <c r="E39" s="19">
        <f t="shared" si="6"/>
        <v>1</v>
      </c>
      <c r="F39" s="19">
        <f t="shared" si="6"/>
        <v>1</v>
      </c>
      <c r="G39" s="19">
        <f t="shared" si="6"/>
        <v>1</v>
      </c>
      <c r="H39" s="19"/>
      <c r="I39" s="22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>
      <c r="A40" s="19"/>
      <c r="B40" s="19"/>
      <c r="C40" s="19"/>
      <c r="D40" s="19"/>
      <c r="E40" s="19"/>
      <c r="F40" s="19"/>
      <c r="H40" s="19"/>
      <c r="I40" s="22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>
      <c r="A41" s="19"/>
      <c r="B41" s="19"/>
      <c r="C41" s="19"/>
      <c r="D41" s="19"/>
      <c r="E41" s="19"/>
      <c r="F41" s="19"/>
      <c r="H41" s="19"/>
      <c r="I41" s="22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>
      <c r="A42" s="18" t="s">
        <v>31</v>
      </c>
      <c r="B42" s="18"/>
      <c r="C42" s="19">
        <v>0.1</v>
      </c>
      <c r="D42" s="19">
        <v>0.5</v>
      </c>
      <c r="E42" s="19">
        <v>0.25</v>
      </c>
      <c r="F42" s="19">
        <v>0.1</v>
      </c>
      <c r="G42" s="19">
        <v>0.05</v>
      </c>
      <c r="H42" s="19">
        <f>SUM(C42:G42)</f>
        <v>1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>
      <c r="A43" s="19"/>
      <c r="B43" s="19"/>
      <c r="C43" s="19"/>
      <c r="D43" s="19"/>
      <c r="E43" s="19"/>
      <c r="F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>
      <c r="A44" s="18" t="s">
        <v>32</v>
      </c>
      <c r="B44" s="19"/>
      <c r="C44" s="19">
        <f>C17*C42</f>
        <v>5.0000000000000001E-4</v>
      </c>
      <c r="D44" s="19">
        <f t="shared" ref="D44:G44" si="7">D17*D42</f>
        <v>3.3333333333333335E-3</v>
      </c>
      <c r="E44" s="19">
        <f t="shared" si="7"/>
        <v>2.0539215686274509E-2</v>
      </c>
      <c r="F44" s="19">
        <f t="shared" si="7"/>
        <v>5.5000000000000005E-3</v>
      </c>
      <c r="G44" s="19">
        <f t="shared" si="7"/>
        <v>1.2500000000000002E-3</v>
      </c>
      <c r="H44" s="19">
        <f>SUM(C44:G44)</f>
        <v>3.1122549019607846E-2</v>
      </c>
      <c r="I44" s="19"/>
      <c r="J44" s="19"/>
      <c r="K44" s="19"/>
      <c r="L44" s="19"/>
      <c r="M44" s="19"/>
      <c r="N44" s="19"/>
      <c r="O44" s="19"/>
      <c r="P44" s="19"/>
      <c r="Q44" s="20"/>
      <c r="R44" s="19"/>
      <c r="S44" s="19"/>
      <c r="T44" s="19"/>
      <c r="U44" s="19"/>
      <c r="V44" s="19"/>
      <c r="W44" s="19"/>
      <c r="X44" s="19"/>
      <c r="Y44" s="19"/>
    </row>
    <row r="45" spans="1:25">
      <c r="A45" s="19" t="s">
        <v>33</v>
      </c>
      <c r="B45" s="19"/>
      <c r="C45" s="19">
        <f>C14*C42</f>
        <v>5.0000000000000001E-4</v>
      </c>
      <c r="D45" s="19">
        <f t="shared" ref="D45:G45" si="8">D14*D42</f>
        <v>3.3333333333333335E-3</v>
      </c>
      <c r="E45" s="19">
        <f t="shared" si="8"/>
        <v>5.8333333333333336E-3</v>
      </c>
      <c r="F45" s="19">
        <f t="shared" si="8"/>
        <v>5.0000000000000001E-4</v>
      </c>
      <c r="G45" s="19">
        <f t="shared" si="8"/>
        <v>2.5000000000000001E-4</v>
      </c>
      <c r="H45" s="19">
        <f t="shared" ref="H45" si="9">SUM(C45:G45)</f>
        <v>1.0416666666666668E-2</v>
      </c>
      <c r="I45" s="19"/>
      <c r="J45" s="19"/>
      <c r="K45" s="19"/>
      <c r="L45" s="19"/>
      <c r="M45" s="19"/>
      <c r="N45" s="19"/>
      <c r="O45" s="19"/>
      <c r="P45" s="19"/>
      <c r="Q45" s="20"/>
      <c r="R45" s="19"/>
      <c r="S45" s="19"/>
      <c r="T45" s="19"/>
      <c r="U45" s="19"/>
      <c r="V45" s="19"/>
      <c r="W45" s="19"/>
      <c r="X45" s="19"/>
      <c r="Y45" s="19"/>
    </row>
    <row r="46" spans="1:25">
      <c r="A46" s="19" t="s">
        <v>34</v>
      </c>
      <c r="B46" s="19"/>
      <c r="C46" s="19">
        <f>C15*C42</f>
        <v>0</v>
      </c>
      <c r="D46" s="19">
        <f t="shared" ref="D46:G46" si="10">D15*D42</f>
        <v>0</v>
      </c>
      <c r="E46" s="19">
        <f t="shared" si="10"/>
        <v>1.4705882352941176E-2</v>
      </c>
      <c r="F46" s="19">
        <f t="shared" si="10"/>
        <v>5.000000000000001E-3</v>
      </c>
      <c r="G46" s="19">
        <f t="shared" si="10"/>
        <v>1E-3</v>
      </c>
      <c r="H46" s="19">
        <f>SUM(C46:G46)</f>
        <v>2.0705882352941178E-2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>
      <c r="A49" s="18" t="s">
        <v>35</v>
      </c>
      <c r="B49" s="19" t="s">
        <v>36</v>
      </c>
      <c r="C49" s="19" t="s">
        <v>37</v>
      </c>
      <c r="D49" s="19" t="s">
        <v>38</v>
      </c>
      <c r="E49" s="19"/>
      <c r="F49" s="19" t="s">
        <v>39</v>
      </c>
      <c r="G49" s="19"/>
      <c r="H49" s="19" t="s">
        <v>40</v>
      </c>
      <c r="I49" s="19" t="s">
        <v>36</v>
      </c>
      <c r="J49" s="19" t="s">
        <v>41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>
      <c r="A50" s="19" t="s">
        <v>42</v>
      </c>
      <c r="B50" s="21">
        <v>333.33330000000001</v>
      </c>
      <c r="C50" s="19">
        <v>3.0000000000000001E-3</v>
      </c>
      <c r="D50" s="19">
        <v>2.2656899000000001E-2</v>
      </c>
      <c r="E50" s="19"/>
      <c r="F50" s="19">
        <v>6.2961699999999996E-4</v>
      </c>
      <c r="G50" s="19"/>
      <c r="H50" s="19">
        <f>H45</f>
        <v>1.0416666666666668E-2</v>
      </c>
      <c r="I50" s="19">
        <f>1/H50</f>
        <v>95.999999999999986</v>
      </c>
      <c r="J50" s="19">
        <f>H50/H55</f>
        <v>0.33469837769727517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>
      <c r="A51" s="19" t="s">
        <v>43</v>
      </c>
      <c r="B51" s="21">
        <v>34.002000000000002</v>
      </c>
      <c r="C51" s="19">
        <v>2.9409999999999999E-2</v>
      </c>
      <c r="D51" s="19">
        <v>0.22211313299999999</v>
      </c>
      <c r="E51" s="19"/>
      <c r="F51" s="19">
        <v>6.1723500000000001E-3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>
      <c r="A52" s="19" t="s">
        <v>44</v>
      </c>
      <c r="B52" s="2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>
      <c r="A53" s="19" t="s">
        <v>45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>
      <c r="A54" s="19" t="s">
        <v>46</v>
      </c>
      <c r="B54" s="21">
        <v>10</v>
      </c>
      <c r="C54" s="19">
        <v>0.1</v>
      </c>
      <c r="D54" s="19">
        <v>0.75522996799999997</v>
      </c>
      <c r="E54" s="19"/>
      <c r="F54" s="19">
        <v>2.0987248E-2</v>
      </c>
      <c r="G54" s="19"/>
      <c r="H54" s="19">
        <f>H46</f>
        <v>2.0705882352941178E-2</v>
      </c>
      <c r="I54" s="19">
        <f>1/H54</f>
        <v>48.29545454545454</v>
      </c>
      <c r="J54" s="19">
        <f>H54/H55</f>
        <v>0.66530162230272483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>
      <c r="A55" s="19" t="s">
        <v>47</v>
      </c>
      <c r="B55" s="21">
        <v>7.5522999999999998</v>
      </c>
      <c r="C55" s="19">
        <v>0.13241</v>
      </c>
      <c r="D55" s="19">
        <v>1</v>
      </c>
      <c r="E55" s="19"/>
      <c r="F55" s="19">
        <v>2.7789215999999999E-2</v>
      </c>
      <c r="G55" s="19"/>
      <c r="H55" s="19">
        <f>H44</f>
        <v>3.1122549019607846E-2</v>
      </c>
      <c r="I55" s="19">
        <f>1/H55</f>
        <v>32.13104425893841</v>
      </c>
      <c r="J55" s="19">
        <f>J50+J54</f>
        <v>1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>
      <c r="A56" s="19"/>
      <c r="B56" s="22"/>
      <c r="C56" s="22"/>
      <c r="D56" s="22"/>
      <c r="E56" s="22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>
      <c r="A59" s="19"/>
      <c r="B59" s="22"/>
      <c r="C59" s="22"/>
      <c r="D59" s="22"/>
      <c r="E59" s="22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>
      <c r="A60" s="19"/>
      <c r="B60" s="22"/>
      <c r="C60" s="22"/>
      <c r="D60" s="22"/>
      <c r="E60" s="22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>
      <c r="A61" s="19"/>
      <c r="B61" s="22"/>
      <c r="C61" s="22"/>
      <c r="D61" s="22"/>
      <c r="E61" s="22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>
      <c r="A62" s="19"/>
      <c r="B62" s="22"/>
      <c r="C62" s="22"/>
      <c r="D62" s="22"/>
      <c r="E62" s="22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>
      <c r="A63" s="19"/>
      <c r="B63" s="22"/>
      <c r="C63" s="22"/>
      <c r="D63" s="22"/>
      <c r="E63" s="22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>
      <c r="A64" s="19"/>
      <c r="B64" s="22"/>
      <c r="C64" s="22"/>
      <c r="D64" s="22"/>
      <c r="E64" s="22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>
      <c r="A65" s="19"/>
      <c r="B65" s="22"/>
      <c r="C65" s="22"/>
      <c r="D65" s="22"/>
      <c r="E65" s="22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>
      <c r="A69" s="19"/>
      <c r="B69" s="19"/>
      <c r="C69" s="19"/>
      <c r="D69" s="19"/>
      <c r="E69" s="19"/>
      <c r="F69" s="22"/>
      <c r="G69" s="22"/>
      <c r="H69" s="22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>
      <c r="A72" s="19"/>
      <c r="B72" s="19"/>
      <c r="C72" s="19"/>
      <c r="D72" s="19"/>
      <c r="E72" s="19"/>
      <c r="F72" s="22"/>
      <c r="G72" s="22"/>
      <c r="H72" s="22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>
      <c r="A73" s="19"/>
      <c r="B73" s="19"/>
      <c r="C73" s="19"/>
      <c r="D73" s="19"/>
      <c r="E73" s="19"/>
      <c r="F73" s="22"/>
      <c r="G73" s="22"/>
      <c r="H73" s="22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>
      <c r="A74" s="19"/>
      <c r="B74" s="19"/>
      <c r="C74" s="19"/>
      <c r="D74" s="19"/>
      <c r="E74" s="19"/>
      <c r="F74" s="22"/>
      <c r="G74" s="22"/>
      <c r="H74" s="22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>
      <c r="A75" s="19"/>
      <c r="B75" s="19"/>
      <c r="C75" s="19"/>
      <c r="D75" s="19"/>
      <c r="E75" s="19"/>
      <c r="F75" s="22"/>
      <c r="G75" s="22"/>
      <c r="H75" s="22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>
      <c r="A76" s="19"/>
      <c r="B76" s="19"/>
      <c r="C76" s="19"/>
      <c r="D76" s="19"/>
      <c r="E76" s="19"/>
      <c r="F76" s="22"/>
      <c r="G76" s="22"/>
      <c r="H76" s="22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>
      <c r="A77" s="19"/>
      <c r="B77" s="19"/>
      <c r="C77" s="19"/>
      <c r="D77" s="19"/>
      <c r="E77" s="19"/>
      <c r="F77" s="22"/>
      <c r="G77" s="22"/>
      <c r="H77" s="22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>
      <c r="A78" s="19"/>
      <c r="B78" s="19"/>
      <c r="C78" s="19"/>
      <c r="D78" s="19"/>
      <c r="E78" s="19"/>
      <c r="F78" s="22"/>
      <c r="G78" s="22"/>
      <c r="H78" s="22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Old Xeric fixed 0830</vt:lpstr>
      <vt:lpstr>Old Mesic fixed 0830</vt:lpstr>
      <vt:lpstr>Ultramafic</vt:lpstr>
      <vt:lpstr>ASP 4</vt:lpstr>
      <vt:lpstr>PNV</vt:lpstr>
      <vt:lpstr>Wies</vt:lpstr>
      <vt:lpstr>Xeric 321 (RFWFJP)</vt:lpstr>
      <vt:lpstr>Mesic 322 (RFWWLP)</vt:lpstr>
      <vt:lpstr>ASP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2012-12-18T03:47:41Z</dcterms:created>
  <dcterms:modified xsi:type="dcterms:W3CDTF">2013-08-31T04:00:01Z</dcterms:modified>
</cp:coreProperties>
</file>