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9740" yWindow="0" windowWidth="19680" windowHeight="17420" tabRatio="500" activeTab="3"/>
  </bookViews>
  <sheets>
    <sheet name="#SCM" sheetId="1" r:id="rId1"/>
    <sheet name="SCX" sheetId="2" r:id="rId2"/>
    <sheet name="ASPW" sheetId="3" r:id="rId3"/>
    <sheet name="#ASP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4" l="1"/>
  <c r="C46" i="4"/>
  <c r="C47" i="4"/>
  <c r="C30" i="4"/>
  <c r="D30" i="4"/>
  <c r="C10" i="4"/>
  <c r="C15" i="4"/>
  <c r="C18" i="4"/>
  <c r="C19" i="4"/>
  <c r="D27" i="1"/>
  <c r="D10" i="4"/>
  <c r="D11" i="4"/>
  <c r="D15" i="4"/>
  <c r="D46" i="4"/>
  <c r="E10" i="4"/>
  <c r="E15" i="4"/>
  <c r="E46" i="4"/>
  <c r="F46" i="4"/>
  <c r="H51" i="4"/>
  <c r="D47" i="4"/>
  <c r="E11" i="4"/>
  <c r="E13" i="4"/>
  <c r="E16" i="4"/>
  <c r="E47" i="4"/>
  <c r="F47" i="4"/>
  <c r="H55" i="4"/>
  <c r="H56" i="4"/>
  <c r="I56" i="4"/>
  <c r="D18" i="4"/>
  <c r="D45" i="4"/>
  <c r="E18" i="4"/>
  <c r="E45" i="4"/>
  <c r="F45" i="4"/>
  <c r="F56" i="4"/>
  <c r="D51" i="4"/>
  <c r="D52" i="4"/>
  <c r="D55" i="4"/>
  <c r="D56" i="4"/>
  <c r="B56" i="4"/>
  <c r="J55" i="4"/>
  <c r="I55" i="4"/>
  <c r="F55" i="4"/>
  <c r="B55" i="4"/>
  <c r="F52" i="4"/>
  <c r="B52" i="4"/>
  <c r="J51" i="4"/>
  <c r="I51" i="4"/>
  <c r="F51" i="4"/>
  <c r="B51" i="4"/>
  <c r="F43" i="4"/>
  <c r="E31" i="4"/>
  <c r="E35" i="4"/>
  <c r="E32" i="4"/>
  <c r="E39" i="4"/>
  <c r="E40" i="4"/>
  <c r="D35" i="4"/>
  <c r="D37" i="4"/>
  <c r="D40" i="4"/>
  <c r="E33" i="4"/>
  <c r="D31" i="4"/>
  <c r="D32" i="4"/>
  <c r="D33" i="4"/>
  <c r="G18" i="4"/>
  <c r="E30" i="4"/>
  <c r="E27" i="4"/>
  <c r="D22" i="4"/>
  <c r="D27" i="4"/>
  <c r="H26" i="4"/>
  <c r="I26" i="4"/>
  <c r="H25" i="4"/>
  <c r="I25" i="4"/>
  <c r="H23" i="4"/>
  <c r="H22" i="4"/>
  <c r="E19" i="4"/>
  <c r="D19" i="4"/>
  <c r="D12" i="4"/>
  <c r="C9" i="3"/>
  <c r="C14" i="3"/>
  <c r="C45" i="3"/>
  <c r="D9" i="3"/>
  <c r="D14" i="3"/>
  <c r="D45" i="3"/>
  <c r="F9" i="3"/>
  <c r="F10" i="3"/>
  <c r="F11" i="3"/>
  <c r="F14" i="3"/>
  <c r="F45" i="3"/>
  <c r="G9" i="3"/>
  <c r="G14" i="3"/>
  <c r="G45" i="3"/>
  <c r="H45" i="3"/>
  <c r="H50" i="3"/>
  <c r="C46" i="3"/>
  <c r="D15" i="3"/>
  <c r="D46" i="3"/>
  <c r="F13" i="3"/>
  <c r="F15" i="3"/>
  <c r="F46" i="3"/>
  <c r="G13" i="3"/>
  <c r="G15" i="3"/>
  <c r="G46" i="3"/>
  <c r="H46" i="3"/>
  <c r="H54" i="3"/>
  <c r="H55" i="3"/>
  <c r="I55" i="3"/>
  <c r="C17" i="3"/>
  <c r="C44" i="3"/>
  <c r="D17" i="3"/>
  <c r="D44" i="3"/>
  <c r="F17" i="3"/>
  <c r="F44" i="3"/>
  <c r="G17" i="3"/>
  <c r="G44" i="3"/>
  <c r="H44" i="3"/>
  <c r="F55" i="3"/>
  <c r="D50" i="3"/>
  <c r="D51" i="3"/>
  <c r="D54" i="3"/>
  <c r="D55" i="3"/>
  <c r="B55" i="3"/>
  <c r="J54" i="3"/>
  <c r="I54" i="3"/>
  <c r="F54" i="3"/>
  <c r="B54" i="3"/>
  <c r="F51" i="3"/>
  <c r="B51" i="3"/>
  <c r="J50" i="3"/>
  <c r="I50" i="3"/>
  <c r="F50" i="3"/>
  <c r="B50" i="3"/>
  <c r="H42" i="3"/>
  <c r="G30" i="3"/>
  <c r="G34" i="3"/>
  <c r="G31" i="3"/>
  <c r="G38" i="3"/>
  <c r="G39" i="3"/>
  <c r="F34" i="3"/>
  <c r="F37" i="3"/>
  <c r="F39" i="3"/>
  <c r="D34" i="3"/>
  <c r="D36" i="3"/>
  <c r="D39" i="3"/>
  <c r="H15" i="3"/>
  <c r="H38" i="3"/>
  <c r="H14" i="3"/>
  <c r="H37" i="3"/>
  <c r="H17" i="3"/>
  <c r="H36" i="3"/>
  <c r="F31" i="3"/>
  <c r="D31" i="3"/>
  <c r="C31" i="3"/>
  <c r="F30" i="3"/>
  <c r="D30" i="3"/>
  <c r="C30" i="3"/>
  <c r="G29" i="3"/>
  <c r="F29" i="3"/>
  <c r="D29" i="3"/>
  <c r="C29" i="3"/>
  <c r="J25" i="3"/>
  <c r="K25" i="3"/>
  <c r="J24" i="3"/>
  <c r="K24" i="3"/>
  <c r="J22" i="3"/>
  <c r="J21" i="3"/>
  <c r="G18" i="3"/>
  <c r="F18" i="3"/>
  <c r="D18" i="3"/>
  <c r="C18" i="3"/>
  <c r="C9" i="2"/>
  <c r="C10" i="2"/>
  <c r="C11" i="2"/>
  <c r="C14" i="2"/>
  <c r="C58" i="2"/>
  <c r="F9" i="2"/>
  <c r="F14" i="2"/>
  <c r="F58" i="2"/>
  <c r="G9" i="2"/>
  <c r="G14" i="2"/>
  <c r="G58" i="2"/>
  <c r="H58" i="2"/>
  <c r="H63" i="2"/>
  <c r="C15" i="2"/>
  <c r="C59" i="2"/>
  <c r="F12" i="2"/>
  <c r="F15" i="2"/>
  <c r="F59" i="2"/>
  <c r="G12" i="2"/>
  <c r="G15" i="2"/>
  <c r="G59" i="2"/>
  <c r="H59" i="2"/>
  <c r="H67" i="2"/>
  <c r="H68" i="2"/>
  <c r="J63" i="2"/>
  <c r="J67" i="2"/>
  <c r="J68" i="2"/>
  <c r="I68" i="2"/>
  <c r="C17" i="2"/>
  <c r="C57" i="2"/>
  <c r="F10" i="2"/>
  <c r="F17" i="2"/>
  <c r="F57" i="2"/>
  <c r="G17" i="2"/>
  <c r="G57" i="2"/>
  <c r="H57" i="2"/>
  <c r="F68" i="2"/>
  <c r="D63" i="2"/>
  <c r="D64" i="2"/>
  <c r="D67" i="2"/>
  <c r="D68" i="2"/>
  <c r="B68" i="2"/>
  <c r="I67" i="2"/>
  <c r="F67" i="2"/>
  <c r="B67" i="2"/>
  <c r="F64" i="2"/>
  <c r="B64" i="2"/>
  <c r="I63" i="2"/>
  <c r="F63" i="2"/>
  <c r="B63" i="2"/>
  <c r="H14" i="2"/>
  <c r="H17" i="2"/>
  <c r="J59" i="2"/>
  <c r="J58" i="2"/>
  <c r="H55" i="2"/>
  <c r="G37" i="2"/>
  <c r="G41" i="2"/>
  <c r="G46" i="2"/>
  <c r="F37" i="2"/>
  <c r="F41" i="2"/>
  <c r="F38" i="2"/>
  <c r="F44" i="2"/>
  <c r="F46" i="2"/>
  <c r="C37" i="2"/>
  <c r="C41" i="2"/>
  <c r="C46" i="2"/>
  <c r="H15" i="2"/>
  <c r="H38" i="2"/>
  <c r="G38" i="2"/>
  <c r="C38" i="2"/>
  <c r="H37" i="2"/>
  <c r="H36" i="2"/>
  <c r="G36" i="2"/>
  <c r="F36" i="2"/>
  <c r="C36" i="2"/>
  <c r="F34" i="2"/>
  <c r="F33" i="2"/>
  <c r="F24" i="2"/>
  <c r="F21" i="2"/>
  <c r="G18" i="2"/>
  <c r="F18" i="2"/>
  <c r="C18" i="2"/>
  <c r="C9" i="1"/>
  <c r="C14" i="1"/>
  <c r="C35" i="1"/>
  <c r="D9" i="1"/>
  <c r="D14" i="1"/>
  <c r="D35" i="1"/>
  <c r="E9" i="1"/>
  <c r="E14" i="1"/>
  <c r="E35" i="1"/>
  <c r="F9" i="1"/>
  <c r="F14" i="1"/>
  <c r="F35" i="1"/>
  <c r="G9" i="1"/>
  <c r="G14" i="1"/>
  <c r="G35" i="1"/>
  <c r="H35" i="1"/>
  <c r="H40" i="1"/>
  <c r="C15" i="1"/>
  <c r="C36" i="1"/>
  <c r="D12" i="1"/>
  <c r="D15" i="1"/>
  <c r="D36" i="1"/>
  <c r="E12" i="1"/>
  <c r="E15" i="1"/>
  <c r="E36" i="1"/>
  <c r="F12" i="1"/>
  <c r="F15" i="1"/>
  <c r="F36" i="1"/>
  <c r="G10" i="1"/>
  <c r="G12" i="1"/>
  <c r="G15" i="1"/>
  <c r="G36" i="1"/>
  <c r="H36" i="1"/>
  <c r="H44" i="1"/>
  <c r="H45" i="1"/>
  <c r="J40" i="1"/>
  <c r="J44" i="1"/>
  <c r="J45" i="1"/>
  <c r="I45" i="1"/>
  <c r="C17" i="1"/>
  <c r="C34" i="1"/>
  <c r="D10" i="1"/>
  <c r="D17" i="1"/>
  <c r="D34" i="1"/>
  <c r="E10" i="1"/>
  <c r="E17" i="1"/>
  <c r="E34" i="1"/>
  <c r="F10" i="1"/>
  <c r="F17" i="1"/>
  <c r="F34" i="1"/>
  <c r="G17" i="1"/>
  <c r="G34" i="1"/>
  <c r="H34" i="1"/>
  <c r="F45" i="1"/>
  <c r="D40" i="1"/>
  <c r="D41" i="1"/>
  <c r="D44" i="1"/>
  <c r="D45" i="1"/>
  <c r="B45" i="1"/>
  <c r="I44" i="1"/>
  <c r="F44" i="1"/>
  <c r="B44" i="1"/>
  <c r="F41" i="1"/>
  <c r="B41" i="1"/>
  <c r="I40" i="1"/>
  <c r="F40" i="1"/>
  <c r="B40" i="1"/>
  <c r="H14" i="1"/>
  <c r="H17" i="1"/>
  <c r="J36" i="1"/>
  <c r="J35" i="1"/>
  <c r="H32" i="1"/>
  <c r="G28" i="1"/>
  <c r="G22" i="1"/>
  <c r="F22" i="1"/>
  <c r="F28" i="1"/>
  <c r="E22" i="1"/>
  <c r="E27" i="1"/>
  <c r="D22" i="1"/>
  <c r="G21" i="1"/>
  <c r="G25" i="1"/>
  <c r="G30" i="1"/>
  <c r="F21" i="1"/>
  <c r="F25" i="1"/>
  <c r="F30" i="1"/>
  <c r="E21" i="1"/>
  <c r="E25" i="1"/>
  <c r="E30" i="1"/>
  <c r="D21" i="1"/>
  <c r="D25" i="1"/>
  <c r="D30" i="1"/>
  <c r="C21" i="1"/>
  <c r="C25" i="1"/>
  <c r="C30" i="1"/>
  <c r="H15" i="1"/>
  <c r="H22" i="1"/>
  <c r="C22" i="1"/>
  <c r="H21" i="1"/>
  <c r="H20" i="1"/>
  <c r="G20" i="1"/>
  <c r="F20" i="1"/>
  <c r="E20" i="1"/>
  <c r="D20" i="1"/>
  <c r="C20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<sst xmlns="http://schemas.openxmlformats.org/spreadsheetml/2006/main" count="260" uniqueCount="63">
  <si>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</si>
  <si>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</si>
  <si>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</si>
  <si>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</si>
  <si>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</si>
  <si>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</si>
  <si>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</si>
  <si>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</si>
  <si>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</si>
  <si>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</si>
  <si>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</si>
  <si>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MO</t>
  </si>
  <si>
    <t>100% LO</t>
  </si>
  <si>
    <t>100% to LCO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</si>
  <si>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</si>
  <si>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</si>
  <si>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</si>
  <si>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</si>
  <si>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</si>
  <si>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</si>
  <si>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</si>
  <si>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</si>
  <si>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</si>
  <si>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</si>
  <si>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</si>
  <si>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</si>
  <si>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</si>
  <si>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</si>
  <si>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</si>
  <si>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</si>
  <si>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</si>
  <si>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</si>
  <si>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</si>
  <si>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</si>
  <si>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</si>
  <si>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</si>
  <si>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</si>
  <si>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</si>
  <si>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</si>
  <si>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</si>
  <si>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</si>
  <si>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</si>
  <si>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</si>
  <si>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</si>
  <si>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</si>
  <si>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</si>
  <si>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</si>
  <si>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</si>
  <si>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</si>
  <si>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</si>
  <si>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</si>
  <si>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</si>
  <si>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</si>
  <si>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Late Closed 1</t>
  </si>
  <si>
    <t>Late Closed 2</t>
  </si>
  <si>
    <t>100% ED</t>
  </si>
  <si>
    <t>100% to ED</t>
  </si>
  <si>
    <t>100% stay LC2</t>
  </si>
  <si>
    <t>Probability of transition if mixed to:</t>
  </si>
  <si>
    <t>Mid Aspen</t>
  </si>
  <si>
    <t>Late Conifer Aspen</t>
  </si>
  <si>
    <t>100% stay MC</t>
  </si>
  <si>
    <t>100% stay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</si>
</sst>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D28" sqref="D28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500</v>
      </c>
      <c r="D2" s="6">
        <v>500</v>
      </c>
      <c r="E2" s="6">
        <v>500</v>
      </c>
      <c r="F2" s="6">
        <v>500</v>
      </c>
      <c r="G2" s="6">
        <v>500</v>
      </c>
    </row>
    <row r="3" spans="1:8">
      <c r="A3" t="s">
        <v>8</v>
      </c>
      <c r="C3" s="6"/>
      <c r="D3" s="6">
        <v>1000</v>
      </c>
      <c r="E3" s="6">
        <v>750</v>
      </c>
      <c r="F3" s="6">
        <v>750</v>
      </c>
      <c r="G3" s="7">
        <v>1000</v>
      </c>
    </row>
    <row r="4" spans="1:8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2E-3</v>
      </c>
      <c r="D9" s="8">
        <f>1/D2</f>
        <v>2E-3</v>
      </c>
      <c r="E9" s="8">
        <f>1/E2</f>
        <v>2E-3</v>
      </c>
      <c r="F9" s="8">
        <f>1/F2</f>
        <v>2E-3</v>
      </c>
      <c r="G9" s="8">
        <f>1/G2</f>
        <v>2E-3</v>
      </c>
    </row>
    <row r="10" spans="1:8">
      <c r="A10" t="s">
        <v>9</v>
      </c>
      <c r="C10" s="8"/>
      <c r="D10" s="8">
        <f>1/D3</f>
        <v>1E-3</v>
      </c>
      <c r="E10" s="8">
        <f>1/E3</f>
        <v>1.3333333333333333E-3</v>
      </c>
      <c r="F10" s="8">
        <f>1/F3</f>
        <v>1.3333333333333333E-3</v>
      </c>
      <c r="G10" s="8">
        <f>1/G3</f>
        <v>1E-3</v>
      </c>
    </row>
    <row r="11" spans="1:8">
      <c r="A11" t="s">
        <v>17</v>
      </c>
      <c r="D11" s="8"/>
      <c r="E11" s="8"/>
      <c r="F11" s="8"/>
      <c r="G11" s="8"/>
    </row>
    <row r="12" spans="1:8">
      <c r="A12" t="s">
        <v>18</v>
      </c>
      <c r="D12" s="8">
        <f>1/D3</f>
        <v>1E-3</v>
      </c>
      <c r="E12" s="8">
        <f>1/E3</f>
        <v>1.3333333333333333E-3</v>
      </c>
      <c r="F12" s="8">
        <f>1/F3</f>
        <v>1.3333333333333333E-3</v>
      </c>
      <c r="G12" s="8">
        <f>G10</f>
        <v>1E-3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2E-3</v>
      </c>
      <c r="D14" s="8">
        <f>D9+D11</f>
        <v>2E-3</v>
      </c>
      <c r="E14" s="8">
        <f>E9+E11</f>
        <v>2E-3</v>
      </c>
      <c r="F14" s="8">
        <f>F9+F11</f>
        <v>2E-3</v>
      </c>
      <c r="G14" s="8">
        <f>G9+G11</f>
        <v>2E-3</v>
      </c>
      <c r="H14" s="8">
        <f>SUM(C14:G14)</f>
        <v>0.01</v>
      </c>
    </row>
    <row r="15" spans="1:8">
      <c r="A15" t="s">
        <v>20</v>
      </c>
      <c r="C15" s="8">
        <f>C12</f>
        <v>0</v>
      </c>
      <c r="D15" s="8">
        <f>D12+D13</f>
        <v>1E-3</v>
      </c>
      <c r="E15" s="8">
        <f>E12+E13</f>
        <v>1.3333333333333333E-3</v>
      </c>
      <c r="F15" s="8">
        <f>F12+F13</f>
        <v>1.3333333333333333E-3</v>
      </c>
      <c r="G15" s="8">
        <f>G12+G13</f>
        <v>1E-3</v>
      </c>
      <c r="H15" s="8">
        <f>SUM(C15:G15)</f>
        <v>4.6666666666666662E-3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17">
      <c r="A17" t="s">
        <v>22</v>
      </c>
      <c r="C17" s="8">
        <f>C9+C10+C13</f>
        <v>2E-3</v>
      </c>
      <c r="D17" s="8">
        <f>D9+D10+D13</f>
        <v>3.0000000000000001E-3</v>
      </c>
      <c r="E17" s="8">
        <f>E9+E10+E13</f>
        <v>3.3333333333333331E-3</v>
      </c>
      <c r="F17" s="8">
        <f>F9+F10+F13</f>
        <v>3.3333333333333331E-3</v>
      </c>
      <c r="G17" s="8">
        <f>G9+G10+G13</f>
        <v>3.0000000000000001E-3</v>
      </c>
      <c r="H17" s="8">
        <f t="shared" ref="H17" si="0">SUM(C17:G17)</f>
        <v>1.4666666666666665E-2</v>
      </c>
    </row>
    <row r="18" spans="1:17">
      <c r="A18" t="s">
        <v>23</v>
      </c>
      <c r="C18" s="8">
        <f>C14+C15</f>
        <v>2E-3</v>
      </c>
      <c r="D18" s="8">
        <f>D14+D15</f>
        <v>3.0000000000000001E-3</v>
      </c>
      <c r="E18" s="8">
        <f>E14+E15</f>
        <v>3.3333333333333331E-3</v>
      </c>
      <c r="F18" s="8">
        <f>F14+F15</f>
        <v>3.3333333333333331E-3</v>
      </c>
      <c r="G18" s="8">
        <f>G14+G15</f>
        <v>3.0000000000000001E-3</v>
      </c>
    </row>
    <row r="19" spans="1:17">
      <c r="D19" s="8"/>
      <c r="E19" s="8"/>
      <c r="F19" s="8"/>
      <c r="G19" s="8"/>
    </row>
    <row r="20" spans="1:17">
      <c r="A20" s="1" t="s">
        <v>29</v>
      </c>
      <c r="C20" s="12">
        <f>C17/$H$17</f>
        <v>0.13636363636363638</v>
      </c>
      <c r="D20" s="12">
        <f>D17/$H$17</f>
        <v>0.20454545454545459</v>
      </c>
      <c r="E20" s="12">
        <f>E17/$H$17</f>
        <v>0.22727272727272729</v>
      </c>
      <c r="F20" s="12">
        <f>F17/$H$17</f>
        <v>0.22727272727272729</v>
      </c>
      <c r="G20" s="12">
        <f>G17/$H$17</f>
        <v>0.20454545454545459</v>
      </c>
      <c r="H20">
        <f>H17/$H$17</f>
        <v>1</v>
      </c>
      <c r="I20" s="9"/>
    </row>
    <row r="21" spans="1:17">
      <c r="A21" t="s">
        <v>30</v>
      </c>
      <c r="C21" s="13">
        <f>C14/C17</f>
        <v>1</v>
      </c>
      <c r="D21" s="13">
        <f>D14/D17</f>
        <v>0.66666666666666663</v>
      </c>
      <c r="E21" s="13">
        <f>E14/E17</f>
        <v>0.60000000000000009</v>
      </c>
      <c r="F21" s="13">
        <f>F14/F17</f>
        <v>0.60000000000000009</v>
      </c>
      <c r="G21" s="13">
        <f>G14/G17</f>
        <v>0.66666666666666663</v>
      </c>
      <c r="H21">
        <f>H14/$H$14</f>
        <v>1</v>
      </c>
      <c r="I21" s="9"/>
    </row>
    <row r="22" spans="1:17">
      <c r="A22" t="s">
        <v>31</v>
      </c>
      <c r="C22" s="13">
        <f>C15/C17</f>
        <v>0</v>
      </c>
      <c r="D22" s="13">
        <f>D15/D17</f>
        <v>0.33333333333333331</v>
      </c>
      <c r="E22" s="13">
        <f>E15/E17</f>
        <v>0.4</v>
      </c>
      <c r="F22" s="13">
        <f>F15/F17</f>
        <v>0.4</v>
      </c>
      <c r="G22" s="13">
        <f>G15/G17</f>
        <v>0.33333333333333331</v>
      </c>
      <c r="H22">
        <f>H15/$H$15</f>
        <v>1</v>
      </c>
      <c r="I22" s="9"/>
    </row>
    <row r="23" spans="1:17">
      <c r="C23" s="8"/>
      <c r="D23" s="8"/>
      <c r="E23" s="8"/>
      <c r="F23" s="8"/>
      <c r="G23" s="8"/>
      <c r="H23" s="8"/>
      <c r="I23" s="9"/>
    </row>
    <row r="24" spans="1:17">
      <c r="A24" s="1" t="s">
        <v>32</v>
      </c>
      <c r="I24" s="9"/>
    </row>
    <row r="25" spans="1:17">
      <c r="A25" t="s">
        <v>33</v>
      </c>
      <c r="C25">
        <f>C21</f>
        <v>1</v>
      </c>
      <c r="D25">
        <f>D21</f>
        <v>0.66666666666666663</v>
      </c>
      <c r="E25">
        <f>E21</f>
        <v>0.60000000000000009</v>
      </c>
      <c r="F25">
        <f>F21</f>
        <v>0.60000000000000009</v>
      </c>
      <c r="G25">
        <f>G21</f>
        <v>0.66666666666666663</v>
      </c>
      <c r="I25" s="9"/>
    </row>
    <row r="26" spans="1:17">
      <c r="A26" t="s">
        <v>2</v>
      </c>
      <c r="C26">
        <v>0</v>
      </c>
      <c r="D26">
        <v>0</v>
      </c>
      <c r="E26">
        <v>0</v>
      </c>
      <c r="F26">
        <v>0</v>
      </c>
      <c r="G26">
        <v>0</v>
      </c>
      <c r="I26" s="9"/>
    </row>
    <row r="27" spans="1:17">
      <c r="A27" t="s">
        <v>3</v>
      </c>
      <c r="C27">
        <v>0</v>
      </c>
      <c r="D27" s="8">
        <f>D22</f>
        <v>0.33333333333333331</v>
      </c>
      <c r="E27" s="8">
        <f>E22</f>
        <v>0.4</v>
      </c>
      <c r="F27">
        <v>0</v>
      </c>
      <c r="G27">
        <v>0</v>
      </c>
    </row>
    <row r="28" spans="1:17">
      <c r="A28" t="s">
        <v>4</v>
      </c>
      <c r="C28">
        <v>0</v>
      </c>
      <c r="D28">
        <v>0</v>
      </c>
      <c r="E28">
        <v>0</v>
      </c>
      <c r="F28">
        <f>F22</f>
        <v>0.4</v>
      </c>
      <c r="G28">
        <f>(G13+1/G3)/G17</f>
        <v>0.33333333333333331</v>
      </c>
      <c r="Q28" s="6"/>
    </row>
    <row r="29" spans="1:17">
      <c r="A29" t="s">
        <v>5</v>
      </c>
      <c r="C29">
        <v>0</v>
      </c>
      <c r="D29">
        <v>0</v>
      </c>
      <c r="E29">
        <v>0</v>
      </c>
      <c r="F29">
        <v>0</v>
      </c>
      <c r="Q29" s="6"/>
    </row>
    <row r="30" spans="1:17">
      <c r="A30" t="s">
        <v>34</v>
      </c>
      <c r="C30">
        <f>SUM(C25:C29)</f>
        <v>1</v>
      </c>
      <c r="D30">
        <f>SUM(D25:D29)</f>
        <v>1</v>
      </c>
      <c r="E30">
        <f t="shared" ref="E30:F30" si="1">SUM(E25:E29)</f>
        <v>1</v>
      </c>
      <c r="F30" s="10">
        <f t="shared" si="1"/>
        <v>1</v>
      </c>
      <c r="G30">
        <f>SUM(G25:G28)</f>
        <v>1</v>
      </c>
    </row>
    <row r="32" spans="1:17">
      <c r="A32" s="1" t="s">
        <v>36</v>
      </c>
      <c r="C32">
        <v>0.05</v>
      </c>
      <c r="D32">
        <v>0.1</v>
      </c>
      <c r="E32">
        <v>0.1</v>
      </c>
      <c r="F32">
        <v>0.3</v>
      </c>
      <c r="G32">
        <v>0.45</v>
      </c>
      <c r="H32">
        <f>SUM(C32:G32)</f>
        <v>1</v>
      </c>
    </row>
    <row r="34" spans="1:10">
      <c r="A34" s="1" t="s">
        <v>37</v>
      </c>
      <c r="C34">
        <f>C17*C32</f>
        <v>1E-4</v>
      </c>
      <c r="D34">
        <f>D17*D32</f>
        <v>3.0000000000000003E-4</v>
      </c>
      <c r="E34">
        <f>E17*E32</f>
        <v>3.3333333333333332E-4</v>
      </c>
      <c r="F34">
        <f>F17*F32</f>
        <v>9.999999999999998E-4</v>
      </c>
      <c r="G34">
        <f>G17*G32</f>
        <v>1.3500000000000001E-3</v>
      </c>
      <c r="H34">
        <f>SUM(C34:G34)</f>
        <v>3.0833333333333333E-3</v>
      </c>
    </row>
    <row r="35" spans="1:10">
      <c r="A35" t="s">
        <v>38</v>
      </c>
      <c r="C35">
        <f>C14*C32</f>
        <v>1E-4</v>
      </c>
      <c r="D35">
        <f>D14*D32</f>
        <v>2.0000000000000001E-4</v>
      </c>
      <c r="E35">
        <f>E14*E32</f>
        <v>2.0000000000000001E-4</v>
      </c>
      <c r="F35">
        <f>F14*F32</f>
        <v>5.9999999999999995E-4</v>
      </c>
      <c r="G35">
        <f>G14*G32</f>
        <v>9.0000000000000008E-4</v>
      </c>
      <c r="H35">
        <f>SUM(C35:G35)</f>
        <v>2E-3</v>
      </c>
      <c r="J35">
        <f>0.2*0.02+0.1*1/75+0.25*1/315+0.4*0.001+0.05*1/60</f>
        <v>7.3603174603174611E-3</v>
      </c>
    </row>
    <row r="36" spans="1:10">
      <c r="A36" s="11" t="s">
        <v>39</v>
      </c>
      <c r="C36">
        <f>C15*C32</f>
        <v>0</v>
      </c>
      <c r="D36">
        <f>D15*D32</f>
        <v>1E-4</v>
      </c>
      <c r="E36">
        <f>E15*E32</f>
        <v>1.3333333333333334E-4</v>
      </c>
      <c r="F36">
        <f>F15*F32</f>
        <v>3.9999999999999996E-4</v>
      </c>
      <c r="G36">
        <f>G15*G32</f>
        <v>4.5000000000000004E-4</v>
      </c>
      <c r="H36">
        <f>SUM(C36:G36)</f>
        <v>1.0833333333333333E-3</v>
      </c>
      <c r="J36">
        <f>H14/H17</f>
        <v>0.68181818181818188</v>
      </c>
    </row>
    <row r="39" spans="1:10">
      <c r="A39" s="1" t="s">
        <v>40</v>
      </c>
      <c r="B39" t="s">
        <v>41</v>
      </c>
      <c r="C39" t="s">
        <v>42</v>
      </c>
      <c r="D39" t="s">
        <v>43</v>
      </c>
      <c r="F39" t="s">
        <v>44</v>
      </c>
      <c r="H39" t="s">
        <v>45</v>
      </c>
      <c r="I39" t="s">
        <v>41</v>
      </c>
      <c r="J39" t="s">
        <v>46</v>
      </c>
    </row>
    <row r="40" spans="1:10">
      <c r="A40" t="s">
        <v>47</v>
      </c>
      <c r="B40" s="8">
        <f>1/C40</f>
        <v>149.92503748125938</v>
      </c>
      <c r="C40">
        <v>6.6699999999999997E-3</v>
      </c>
      <c r="D40">
        <f>C40/C45</f>
        <v>0.11608075182735816</v>
      </c>
      <c r="F40">
        <f>F45*D40</f>
        <v>3.5791565146768768E-4</v>
      </c>
      <c r="H40">
        <f>H35</f>
        <v>2E-3</v>
      </c>
      <c r="I40">
        <f>1/H40</f>
        <v>500</v>
      </c>
      <c r="J40">
        <f>H40/H45</f>
        <v>0.64864864864864868</v>
      </c>
    </row>
    <row r="41" spans="1:10">
      <c r="A41" t="s">
        <v>48</v>
      </c>
      <c r="B41" s="8">
        <f t="shared" ref="B41:B45" si="2">1/C41</f>
        <v>45.004500450045008</v>
      </c>
      <c r="C41">
        <v>2.222E-2</v>
      </c>
      <c r="D41">
        <f>C41/C45</f>
        <v>0.38670379394361298</v>
      </c>
      <c r="F41">
        <f>F45*D41</f>
        <v>1.1923366979928068E-3</v>
      </c>
    </row>
    <row r="42" spans="1:10">
      <c r="A42" t="s">
        <v>49</v>
      </c>
      <c r="B42" s="8"/>
    </row>
    <row r="43" spans="1:10">
      <c r="A43" t="s">
        <v>50</v>
      </c>
      <c r="B43" s="8"/>
    </row>
    <row r="44" spans="1:10">
      <c r="A44" t="s">
        <v>51</v>
      </c>
      <c r="B44" s="8">
        <f t="shared" si="2"/>
        <v>35.001750087504377</v>
      </c>
      <c r="C44">
        <v>2.8570000000000002E-2</v>
      </c>
      <c r="D44">
        <f>C44/C45</f>
        <v>0.49721545422902896</v>
      </c>
      <c r="F44">
        <f>F45*D44</f>
        <v>1.5330809838728394E-3</v>
      </c>
      <c r="H44">
        <f>H36</f>
        <v>1.0833333333333333E-3</v>
      </c>
      <c r="I44">
        <f>1/H44</f>
        <v>923.07692307692309</v>
      </c>
      <c r="J44">
        <f>H44/H45</f>
        <v>0.35135135135135132</v>
      </c>
    </row>
    <row r="45" spans="1:10">
      <c r="A45" t="s">
        <v>52</v>
      </c>
      <c r="B45" s="8">
        <f t="shared" si="2"/>
        <v>17.40341106856944</v>
      </c>
      <c r="C45">
        <v>5.7459999999999997E-2</v>
      </c>
      <c r="D45">
        <f>D40+D41+D44</f>
        <v>1.0000000000000002</v>
      </c>
      <c r="F45">
        <f>H34</f>
        <v>3.0833333333333333E-3</v>
      </c>
      <c r="H45">
        <f>H40+H44</f>
        <v>3.0833333333333333E-3</v>
      </c>
      <c r="I45">
        <f>1/H45</f>
        <v>324.32432432432432</v>
      </c>
      <c r="J45">
        <f>J40+J44</f>
        <v>1</v>
      </c>
    </row>
    <row r="46" spans="1:10">
      <c r="B46" s="9"/>
      <c r="C46" s="9"/>
      <c r="D46" s="9"/>
      <c r="E46" s="9"/>
      <c r="F46" s="9"/>
      <c r="G46" s="9"/>
      <c r="H46" s="9"/>
    </row>
    <row r="49" spans="2:8">
      <c r="B49" s="9"/>
      <c r="C49" s="9"/>
      <c r="D49" s="9"/>
      <c r="E49" s="9"/>
      <c r="F49" s="9"/>
      <c r="G49" s="9"/>
      <c r="H49" s="9"/>
    </row>
    <row r="50" spans="2:8">
      <c r="B50" s="9"/>
      <c r="C50" s="9"/>
      <c r="D50" s="9"/>
      <c r="E50" s="9"/>
      <c r="F50" s="9"/>
      <c r="G50" s="9"/>
      <c r="H50" s="9"/>
    </row>
    <row r="51" spans="2:8">
      <c r="B51" s="9"/>
      <c r="C51" s="9"/>
      <c r="D51" s="9"/>
      <c r="E51" s="9"/>
      <c r="F51" s="9"/>
      <c r="G51" s="9"/>
      <c r="H51" s="9"/>
    </row>
    <row r="52" spans="2:8">
      <c r="B52" s="9"/>
      <c r="C52" s="9"/>
      <c r="D52" s="9"/>
      <c r="E52" s="9"/>
      <c r="F52" s="9"/>
      <c r="G52" s="9"/>
      <c r="H52" s="9"/>
    </row>
    <row r="53" spans="2:8">
      <c r="B53" s="9"/>
      <c r="C53" s="9"/>
      <c r="D53" s="9"/>
      <c r="E53" s="9"/>
      <c r="F53" s="9"/>
      <c r="G53" s="9"/>
      <c r="H53" s="9"/>
    </row>
    <row r="54" spans="2:8">
      <c r="B54" s="9"/>
      <c r="C54" s="9"/>
      <c r="D54" s="9"/>
      <c r="E54" s="9"/>
      <c r="F54" s="9"/>
      <c r="G54" s="9"/>
      <c r="H54" s="9"/>
    </row>
    <row r="55" spans="2:8">
      <c r="B55" s="9"/>
      <c r="C55" s="9"/>
      <c r="D55" s="9"/>
      <c r="E55" s="9"/>
      <c r="F55" s="9"/>
      <c r="G55" s="9"/>
      <c r="H55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0" sqref="C3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/>
      <c r="E1" s="3"/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1000</v>
      </c>
      <c r="D2" s="6"/>
      <c r="E2" s="6"/>
      <c r="F2" s="6">
        <v>300</v>
      </c>
      <c r="G2" s="6">
        <v>1000</v>
      </c>
    </row>
    <row r="3" spans="1:8">
      <c r="A3" t="s">
        <v>8</v>
      </c>
      <c r="C3" s="6">
        <v>500</v>
      </c>
      <c r="D3" s="6"/>
      <c r="E3" s="6"/>
      <c r="F3" s="6">
        <v>500</v>
      </c>
      <c r="G3" s="7">
        <v>0</v>
      </c>
    </row>
    <row r="4" spans="1:8">
      <c r="A4" t="s">
        <v>9</v>
      </c>
      <c r="C4" s="6"/>
      <c r="D4" s="6"/>
      <c r="E4" s="6"/>
      <c r="F4" s="6" t="s">
        <v>12</v>
      </c>
      <c r="G4" s="7"/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/>
      <c r="D6" s="6"/>
      <c r="E6" s="6"/>
      <c r="F6" s="6"/>
      <c r="G6" s="6"/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1E-3</v>
      </c>
      <c r="D9" s="8"/>
      <c r="E9" s="8"/>
      <c r="F9" s="8">
        <f>1/F2</f>
        <v>3.3333333333333335E-3</v>
      </c>
      <c r="G9" s="8">
        <f>1/G2</f>
        <v>1E-3</v>
      </c>
    </row>
    <row r="10" spans="1:8">
      <c r="A10" t="s">
        <v>9</v>
      </c>
      <c r="C10" s="8">
        <f>1/C3</f>
        <v>2E-3</v>
      </c>
      <c r="D10" s="8"/>
      <c r="E10" s="8"/>
      <c r="F10" s="8">
        <f>1/F3</f>
        <v>2E-3</v>
      </c>
      <c r="G10" s="8">
        <v>0</v>
      </c>
    </row>
    <row r="11" spans="1:8">
      <c r="A11" t="s">
        <v>17</v>
      </c>
      <c r="C11" s="8">
        <f>C10</f>
        <v>2E-3</v>
      </c>
      <c r="D11" s="8"/>
      <c r="E11" s="8"/>
      <c r="F11" s="8"/>
      <c r="G11" s="8"/>
    </row>
    <row r="12" spans="1:8">
      <c r="A12" t="s">
        <v>18</v>
      </c>
      <c r="D12" s="8"/>
      <c r="E12" s="8"/>
      <c r="F12" s="8">
        <f>1/F3</f>
        <v>2E-3</v>
      </c>
      <c r="G12" s="8">
        <f>G10</f>
        <v>0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3.0000000000000001E-3</v>
      </c>
      <c r="D14" s="8"/>
      <c r="E14" s="8"/>
      <c r="F14" s="8">
        <f>F9+F11</f>
        <v>3.3333333333333335E-3</v>
      </c>
      <c r="G14" s="8">
        <f>G9+G11</f>
        <v>1E-3</v>
      </c>
      <c r="H14" s="8">
        <f>SUM(C14:G14)</f>
        <v>7.3333333333333332E-3</v>
      </c>
    </row>
    <row r="15" spans="1:8">
      <c r="A15" t="s">
        <v>20</v>
      </c>
      <c r="C15" s="8">
        <f>C12</f>
        <v>0</v>
      </c>
      <c r="D15" s="8"/>
      <c r="E15" s="8"/>
      <c r="F15" s="8">
        <f>F12+F13</f>
        <v>2E-3</v>
      </c>
      <c r="G15" s="8">
        <f>G12+G13</f>
        <v>0</v>
      </c>
      <c r="H15" s="8">
        <f>SUM(C15:G15)</f>
        <v>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3.0000000000000001E-3</v>
      </c>
      <c r="D17" s="8"/>
      <c r="E17" s="8"/>
      <c r="F17" s="8">
        <f>F9+F10+F13</f>
        <v>5.333333333333334E-3</v>
      </c>
      <c r="G17" s="8">
        <f>G9+G10+G13</f>
        <v>1E-3</v>
      </c>
      <c r="H17" s="8">
        <f t="shared" ref="H17" si="0">SUM(C17:G17)</f>
        <v>9.3333333333333358E-3</v>
      </c>
    </row>
    <row r="18" spans="1:8">
      <c r="A18" t="s">
        <v>23</v>
      </c>
      <c r="C18" s="8">
        <f>C14+C15</f>
        <v>3.0000000000000001E-3</v>
      </c>
      <c r="D18" s="8"/>
      <c r="E18" s="8"/>
      <c r="F18" s="8">
        <f>F14+F15</f>
        <v>5.333333333333334E-3</v>
      </c>
      <c r="G18" s="8">
        <f>G14+G15</f>
        <v>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>
        <f>F9</f>
        <v>3.3333333333333335E-3</v>
      </c>
      <c r="G21" s="8">
        <v>1</v>
      </c>
    </row>
    <row r="22" spans="1:8">
      <c r="A22" t="s">
        <v>2</v>
      </c>
      <c r="D22" s="8"/>
      <c r="E22" s="8"/>
      <c r="F22" s="8"/>
      <c r="G22" s="8"/>
    </row>
    <row r="23" spans="1:8">
      <c r="A23" t="s">
        <v>3</v>
      </c>
      <c r="D23" s="8"/>
      <c r="E23" s="8"/>
      <c r="F23" s="8"/>
      <c r="G23" s="8"/>
    </row>
    <row r="24" spans="1:8">
      <c r="A24" t="s">
        <v>4</v>
      </c>
      <c r="D24" s="8"/>
      <c r="E24" s="8"/>
      <c r="F24" s="8">
        <f>F15</f>
        <v>2E-3</v>
      </c>
      <c r="G24" s="8"/>
    </row>
    <row r="25" spans="1:8">
      <c r="A25" t="s">
        <v>5</v>
      </c>
      <c r="D25" s="8"/>
      <c r="E25" s="8"/>
      <c r="F25" s="8"/>
      <c r="G25" s="8"/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F33">
        <f t="shared" ref="F33:F34" si="1">F11/F14</f>
        <v>0</v>
      </c>
    </row>
    <row r="34" spans="1:17">
      <c r="A34" t="s">
        <v>28</v>
      </c>
      <c r="F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0.32142857142857134</v>
      </c>
      <c r="F36">
        <f t="shared" ref="F36:H36" si="2">F17/$H$17</f>
        <v>0.5714285714285714</v>
      </c>
      <c r="G36">
        <f t="shared" si="2"/>
        <v>0.10714285714285712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F37">
        <f>F14/F17</f>
        <v>0.625</v>
      </c>
      <c r="G37">
        <f t="shared" ref="G37" si="3">G14/G17</f>
        <v>1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F38">
        <f>F15/F17</f>
        <v>0.37499999999999994</v>
      </c>
      <c r="G38">
        <f t="shared" ref="G38" si="4">G15/G17</f>
        <v>0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F41">
        <f>F37</f>
        <v>0.625</v>
      </c>
      <c r="G41">
        <f>G37</f>
        <v>1</v>
      </c>
      <c r="I41" s="9"/>
    </row>
    <row r="42" spans="1:17">
      <c r="A42" t="s">
        <v>2</v>
      </c>
      <c r="C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E43" s="8"/>
      <c r="F43">
        <v>0</v>
      </c>
      <c r="G43">
        <v>0</v>
      </c>
    </row>
    <row r="44" spans="1:17">
      <c r="A44" t="s">
        <v>4</v>
      </c>
      <c r="C44">
        <v>0</v>
      </c>
      <c r="F44">
        <f>F38</f>
        <v>0.37499999999999994</v>
      </c>
      <c r="G44">
        <v>0</v>
      </c>
      <c r="Q44" s="6"/>
    </row>
    <row r="45" spans="1:17">
      <c r="A45" t="s">
        <v>5</v>
      </c>
      <c r="C45">
        <v>0</v>
      </c>
      <c r="F45">
        <v>0</v>
      </c>
      <c r="G45">
        <v>0</v>
      </c>
      <c r="Q45" s="6"/>
    </row>
    <row r="46" spans="1:17">
      <c r="A46" t="s">
        <v>34</v>
      </c>
      <c r="C46">
        <f>SUM(C41:C45)</f>
        <v>1</v>
      </c>
      <c r="F46" s="10">
        <f t="shared" ref="F46" si="6">SUM(F41:F45)</f>
        <v>1</v>
      </c>
      <c r="G46">
        <f>SUM(G41:G45)</f>
        <v>1</v>
      </c>
    </row>
    <row r="48" spans="1:17">
      <c r="A48" s="1" t="s">
        <v>35</v>
      </c>
    </row>
    <row r="49" spans="1:10">
      <c r="A49" t="s">
        <v>2</v>
      </c>
    </row>
    <row r="50" spans="1:10">
      <c r="A50" t="s">
        <v>3</v>
      </c>
      <c r="E50" s="8"/>
    </row>
    <row r="51" spans="1:10">
      <c r="A51" t="s">
        <v>4</v>
      </c>
    </row>
    <row r="52" spans="1:10">
      <c r="A52" t="s">
        <v>5</v>
      </c>
    </row>
    <row r="53" spans="1:10">
      <c r="A53" t="s">
        <v>34</v>
      </c>
    </row>
    <row r="55" spans="1:10">
      <c r="A55" s="1" t="s">
        <v>36</v>
      </c>
      <c r="C55">
        <v>0.4</v>
      </c>
      <c r="F55">
        <v>0.1</v>
      </c>
      <c r="G55">
        <v>0.5</v>
      </c>
      <c r="H55">
        <f>SUM(C55:G55)</f>
        <v>1</v>
      </c>
    </row>
    <row r="57" spans="1:10">
      <c r="A57" s="1" t="s">
        <v>37</v>
      </c>
      <c r="C57">
        <f>C17*C55</f>
        <v>1.2000000000000001E-3</v>
      </c>
      <c r="F57">
        <f>F17*F55</f>
        <v>5.3333333333333347E-4</v>
      </c>
      <c r="G57">
        <f>G17*G55</f>
        <v>5.0000000000000001E-4</v>
      </c>
      <c r="H57">
        <f>SUM(C57:G57)</f>
        <v>2.2333333333333337E-3</v>
      </c>
    </row>
    <row r="58" spans="1:10">
      <c r="A58" t="s">
        <v>38</v>
      </c>
      <c r="C58">
        <f>C14*C55</f>
        <v>1.2000000000000001E-3</v>
      </c>
      <c r="F58">
        <f>F14*F55</f>
        <v>3.3333333333333338E-4</v>
      </c>
      <c r="G58">
        <f>G14*G55</f>
        <v>5.0000000000000001E-4</v>
      </c>
      <c r="H58">
        <f>SUM(C58:G58)</f>
        <v>2.0333333333333336E-3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F59">
        <f>F15*F55</f>
        <v>2.0000000000000001E-4</v>
      </c>
      <c r="G59">
        <f>G15*G55</f>
        <v>0</v>
      </c>
      <c r="H59">
        <f>SUM(C59:G59)</f>
        <v>2.0000000000000001E-4</v>
      </c>
      <c r="J59">
        <f>H14/H17</f>
        <v>0.78571428571428548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2.592470124144333E-4</v>
      </c>
      <c r="H63">
        <f>H58</f>
        <v>2.0333333333333336E-3</v>
      </c>
      <c r="I63">
        <f>1/H63</f>
        <v>491.80327868852453</v>
      </c>
      <c r="J63">
        <f>H63/H68</f>
        <v>0.91044776119402981</v>
      </c>
    </row>
    <row r="64" spans="1:10">
      <c r="A64" t="s">
        <v>48</v>
      </c>
      <c r="B64" s="8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8.6363847314073581E-4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1.1104478477781648E-3</v>
      </c>
      <c r="H67">
        <f>H59</f>
        <v>2.0000000000000001E-4</v>
      </c>
      <c r="I67">
        <f>1/H67</f>
        <v>5000</v>
      </c>
      <c r="J67">
        <f>H67/H68</f>
        <v>8.9552238805970144E-2</v>
      </c>
    </row>
    <row r="68" spans="1:10">
      <c r="A68" t="s">
        <v>52</v>
      </c>
      <c r="B68" s="8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2.2333333333333337E-3</v>
      </c>
      <c r="H68">
        <f>H63+H67</f>
        <v>2.2333333333333337E-3</v>
      </c>
      <c r="I68">
        <f>1/H68</f>
        <v>447.76119402985069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B24" sqref="B2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53</v>
      </c>
      <c r="G1" s="4" t="s">
        <v>54</v>
      </c>
      <c r="H1" s="5" t="s">
        <v>6</v>
      </c>
      <c r="J1" s="2"/>
      <c r="K1" s="3"/>
      <c r="L1" s="3"/>
      <c r="M1" s="3"/>
      <c r="N1" s="3"/>
      <c r="O1" s="3"/>
      <c r="P1" s="4"/>
      <c r="R1" s="1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6">
        <v>200</v>
      </c>
      <c r="D2" s="6">
        <v>150</v>
      </c>
      <c r="E2" s="6"/>
      <c r="F2" s="6">
        <v>150</v>
      </c>
      <c r="G2" s="6">
        <v>200</v>
      </c>
      <c r="L2" s="6"/>
      <c r="M2" s="6"/>
      <c r="N2" s="6"/>
      <c r="O2" s="6"/>
      <c r="P2" s="6"/>
    </row>
    <row r="3" spans="1:25">
      <c r="A3" t="s">
        <v>8</v>
      </c>
      <c r="C3" s="6"/>
      <c r="D3" s="6"/>
      <c r="E3" s="6"/>
      <c r="F3" s="6">
        <v>60</v>
      </c>
      <c r="G3" s="6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 t="s">
        <v>55</v>
      </c>
      <c r="D4" s="6"/>
      <c r="E4" s="6"/>
      <c r="F4" s="6" t="s">
        <v>56</v>
      </c>
      <c r="G4" s="6" t="s">
        <v>57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6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/>
      <c r="D6" s="6"/>
      <c r="E6" s="6"/>
      <c r="F6" s="6">
        <v>17</v>
      </c>
      <c r="G6" s="6">
        <v>20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1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1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6.6666666666666671E-3</v>
      </c>
      <c r="E9" s="8"/>
      <c r="F9" s="8">
        <f>1/F2</f>
        <v>6.6666666666666671E-3</v>
      </c>
      <c r="G9" s="8">
        <f>1/G2</f>
        <v>5.0000000000000001E-3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/>
      <c r="D10" s="8"/>
      <c r="E10" s="8"/>
      <c r="F10" s="8">
        <f>1/F3</f>
        <v>1.6666666666666666E-2</v>
      </c>
      <c r="G10" s="8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D11" s="8"/>
      <c r="E11" s="8"/>
      <c r="F11" s="8">
        <f>F10</f>
        <v>1.6666666666666666E-2</v>
      </c>
      <c r="G11" s="8"/>
      <c r="J11" s="1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/>
      <c r="E12" s="8"/>
      <c r="G12" s="8"/>
      <c r="Q12" s="8"/>
      <c r="S12" s="1"/>
      <c r="U12" s="8"/>
      <c r="V12" s="8"/>
      <c r="W12" s="8"/>
      <c r="X12" s="8"/>
      <c r="Y12" s="8"/>
    </row>
    <row r="13" spans="1:25">
      <c r="A13" t="s">
        <v>14</v>
      </c>
      <c r="C13" s="8"/>
      <c r="D13" s="8"/>
      <c r="E13" s="8"/>
      <c r="F13" s="8">
        <f>1/F6</f>
        <v>5.8823529411764705E-2</v>
      </c>
      <c r="G13" s="8">
        <f>1/G6</f>
        <v>0.05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</f>
        <v>5.0000000000000001E-3</v>
      </c>
      <c r="D14" s="8">
        <f>D9+D11</f>
        <v>6.6666666666666671E-3</v>
      </c>
      <c r="E14" s="8"/>
      <c r="F14" s="8">
        <f>F9+F11</f>
        <v>2.3333333333333334E-2</v>
      </c>
      <c r="G14" s="8">
        <f>G9+G11</f>
        <v>5.0000000000000001E-3</v>
      </c>
      <c r="H14" s="8">
        <f>SUM(C14:G14)</f>
        <v>0.04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0</v>
      </c>
      <c r="E15" s="8"/>
      <c r="F15" s="8">
        <f>F12+F13</f>
        <v>5.8823529411764705E-2</v>
      </c>
      <c r="G15" s="8">
        <f>G12+G13</f>
        <v>0.05</v>
      </c>
      <c r="H15" s="8">
        <f>SUM(C15:G15)</f>
        <v>0.10882352941176471</v>
      </c>
      <c r="U15" s="8"/>
      <c r="V15" s="8"/>
      <c r="W15" s="8"/>
      <c r="X15" s="8"/>
      <c r="Y15" s="8"/>
    </row>
    <row r="16" spans="1:25">
      <c r="A16" s="1" t="s">
        <v>21</v>
      </c>
      <c r="D16" s="8"/>
      <c r="E16" s="8"/>
      <c r="F16" s="8"/>
      <c r="G16" s="8"/>
      <c r="H16" s="8"/>
      <c r="J16" s="1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5.0000000000000001E-3</v>
      </c>
      <c r="D17" s="8">
        <f>D9+D10+D13</f>
        <v>6.6666666666666671E-3</v>
      </c>
      <c r="E17" s="8"/>
      <c r="F17" s="8">
        <f>F9+F10+F13</f>
        <v>8.2156862745098036E-2</v>
      </c>
      <c r="G17" s="8">
        <f>G9+G10+G13</f>
        <v>5.5E-2</v>
      </c>
      <c r="H17" s="8">
        <f>SUM(C17:G17)</f>
        <v>0.14882352941176472</v>
      </c>
      <c r="L17" s="8"/>
      <c r="M17" s="8"/>
      <c r="N17" s="8"/>
      <c r="O17" s="8"/>
      <c r="P17" s="8"/>
      <c r="S17" s="1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5.0000000000000001E-3</v>
      </c>
      <c r="D18" s="8">
        <f>D14+D15</f>
        <v>6.6666666666666671E-3</v>
      </c>
      <c r="E18" s="8"/>
      <c r="F18" s="8">
        <f>F14+F15</f>
        <v>8.2156862745098036E-2</v>
      </c>
      <c r="G18" s="8">
        <f>G14+G15</f>
        <v>5.5E-2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1" t="s">
        <v>58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9"/>
      <c r="E21" s="8"/>
      <c r="F21" s="8"/>
      <c r="G21" s="8"/>
      <c r="I21" t="s">
        <v>3</v>
      </c>
      <c r="J21" s="1" t="e">
        <f>(D10*0.5+D13)/D15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 t="e">
        <f>(D10/2)/D15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(G13+G12*0.5)/G15</f>
        <v>1</v>
      </c>
      <c r="K24" s="8">
        <f>J24/G31</f>
        <v>1.0999999999999999</v>
      </c>
      <c r="L24" s="8"/>
      <c r="M24" s="8"/>
      <c r="N24" s="8"/>
      <c r="O24" s="8"/>
      <c r="R24" s="1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G12*0.5/G15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1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1" t="s">
        <v>29</v>
      </c>
      <c r="C29">
        <f>C17/$H$17</f>
        <v>3.3596837944664032E-2</v>
      </c>
      <c r="D29">
        <f>D17/$H$17</f>
        <v>4.4795783926218712E-2</v>
      </c>
      <c r="F29">
        <f>F17/$H$17</f>
        <v>0.55204216073781287</v>
      </c>
      <c r="G29">
        <f>G17/$H$17</f>
        <v>0.36956521739130432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30</v>
      </c>
      <c r="C30">
        <f>C14/C17</f>
        <v>1</v>
      </c>
      <c r="D30">
        <f>D14/D17</f>
        <v>1</v>
      </c>
      <c r="F30">
        <f>F14/F17</f>
        <v>0.28400954653937949</v>
      </c>
      <c r="G30">
        <f>G14/G17</f>
        <v>9.0909090909090912E-2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31</v>
      </c>
      <c r="C31">
        <f>C15/C17</f>
        <v>0</v>
      </c>
      <c r="D31">
        <f>D15/D17</f>
        <v>0</v>
      </c>
      <c r="F31">
        <f>F15/F17</f>
        <v>0.71599045346062051</v>
      </c>
      <c r="G31">
        <f>G15/G17</f>
        <v>0.90909090909090917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1" t="s">
        <v>32</v>
      </c>
      <c r="U33" s="8"/>
      <c r="V33" s="8"/>
      <c r="W33" s="8"/>
      <c r="X33" s="8"/>
      <c r="Y33" s="8"/>
    </row>
    <row r="34" spans="1:25">
      <c r="A34" t="s">
        <v>33</v>
      </c>
      <c r="D34">
        <f>D9/D17</f>
        <v>1</v>
      </c>
      <c r="F34">
        <f>F14/F17</f>
        <v>0.28400954653937949</v>
      </c>
      <c r="G34">
        <f>G30</f>
        <v>9.0909090909090912E-2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1" t="s">
        <v>2</v>
      </c>
      <c r="D35">
        <v>0</v>
      </c>
      <c r="K35" s="9"/>
      <c r="L35" s="9"/>
      <c r="M35" s="9"/>
      <c r="N35" s="9"/>
      <c r="O35" s="9"/>
      <c r="P35" s="9"/>
      <c r="Q35" s="9"/>
    </row>
    <row r="36" spans="1:25">
      <c r="A36" t="s">
        <v>3</v>
      </c>
      <c r="D36">
        <f>D15/D17</f>
        <v>0</v>
      </c>
      <c r="H36">
        <f>H17/$H$17</f>
        <v>1</v>
      </c>
      <c r="I36" s="9"/>
    </row>
    <row r="37" spans="1:25">
      <c r="A37" t="s">
        <v>53</v>
      </c>
      <c r="F37">
        <f>F13/F17</f>
        <v>0.71599045346062051</v>
      </c>
      <c r="G37" s="10"/>
      <c r="H37">
        <f>H14/$H$14</f>
        <v>1</v>
      </c>
      <c r="I37" s="9"/>
    </row>
    <row r="38" spans="1:25">
      <c r="A38" t="s">
        <v>54</v>
      </c>
      <c r="G38">
        <f>G31</f>
        <v>0.90909090909090917</v>
      </c>
      <c r="H38">
        <f>H15/$H$15</f>
        <v>1</v>
      </c>
      <c r="I38" s="9"/>
    </row>
    <row r="39" spans="1:25">
      <c r="A39" t="s">
        <v>34</v>
      </c>
      <c r="D39">
        <f>SUM(D34:D38)</f>
        <v>1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1" t="s">
        <v>36</v>
      </c>
      <c r="C42">
        <v>0.1</v>
      </c>
      <c r="D42">
        <v>0.6</v>
      </c>
      <c r="F42">
        <v>0.25</v>
      </c>
      <c r="G42">
        <v>0.05</v>
      </c>
      <c r="H42">
        <f>SUM(C42:G42)</f>
        <v>1</v>
      </c>
    </row>
    <row r="44" spans="1:25">
      <c r="A44" s="1" t="s">
        <v>37</v>
      </c>
      <c r="C44">
        <f>C17*C42</f>
        <v>5.0000000000000001E-4</v>
      </c>
      <c r="D44">
        <f>D17*D42</f>
        <v>4.0000000000000001E-3</v>
      </c>
      <c r="F44">
        <f>F17*F42</f>
        <v>2.0539215686274509E-2</v>
      </c>
      <c r="G44">
        <f>G17*G42</f>
        <v>2.7500000000000003E-3</v>
      </c>
      <c r="H44">
        <f>SUM(C44:G44)</f>
        <v>2.7789215686274508E-2</v>
      </c>
      <c r="Q44" s="6"/>
    </row>
    <row r="45" spans="1:25">
      <c r="A45" t="s">
        <v>38</v>
      </c>
      <c r="C45">
        <f>C14*C42</f>
        <v>5.0000000000000001E-4</v>
      </c>
      <c r="D45">
        <f>D14*D42</f>
        <v>4.0000000000000001E-3</v>
      </c>
      <c r="F45">
        <f>F14*F42</f>
        <v>5.8333333333333336E-3</v>
      </c>
      <c r="G45">
        <f>G14*G42</f>
        <v>2.5000000000000001E-4</v>
      </c>
      <c r="H45">
        <f>SUM(C45:G45)</f>
        <v>1.0583333333333333E-2</v>
      </c>
      <c r="Q45" s="6"/>
    </row>
    <row r="46" spans="1:25">
      <c r="A46" s="11" t="s">
        <v>39</v>
      </c>
      <c r="C46">
        <f>C15*C42</f>
        <v>0</v>
      </c>
      <c r="D46">
        <f>D15*D42</f>
        <v>0</v>
      </c>
      <c r="F46">
        <f>F15*F42</f>
        <v>1.4705882352941176E-2</v>
      </c>
      <c r="G46">
        <f>G15*G42</f>
        <v>2.5000000000000005E-3</v>
      </c>
      <c r="H46">
        <f>SUM(C46:G46)</f>
        <v>1.7205882352941175E-2</v>
      </c>
    </row>
    <row r="49" spans="1:10">
      <c r="A49" s="1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46</v>
      </c>
    </row>
    <row r="50" spans="1:10">
      <c r="A50" t="s">
        <v>47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6.2961745380880234E-4</v>
      </c>
      <c r="H50">
        <f>H45</f>
        <v>1.0583333333333333E-2</v>
      </c>
      <c r="I50">
        <f>1/H50</f>
        <v>94.488188976377955</v>
      </c>
      <c r="J50">
        <f>H50/H55*100</f>
        <v>38.084318221908632</v>
      </c>
    </row>
    <row r="51" spans="1:10">
      <c r="A51" t="s">
        <v>48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6.1723497721722928E-3</v>
      </c>
    </row>
    <row r="52" spans="1:10">
      <c r="A52" t="s">
        <v>49</v>
      </c>
      <c r="B52" s="8"/>
    </row>
    <row r="53" spans="1:10">
      <c r="A53" t="s">
        <v>50</v>
      </c>
      <c r="B53" s="8"/>
    </row>
    <row r="54" spans="1:10">
      <c r="A54" t="s">
        <v>51</v>
      </c>
      <c r="B54" s="8">
        <f>1/C54</f>
        <v>10</v>
      </c>
      <c r="C54">
        <v>0.1</v>
      </c>
      <c r="D54">
        <f>C54/C55</f>
        <v>0.7552299675251114</v>
      </c>
      <c r="F54">
        <f>F55*D54</f>
        <v>2.0987248460293415E-2</v>
      </c>
      <c r="H54">
        <f>H46</f>
        <v>1.7205882352941175E-2</v>
      </c>
      <c r="I54">
        <f>1/H54</f>
        <v>58.119658119658126</v>
      </c>
      <c r="J54">
        <f>H54/H55*100</f>
        <v>61.915681778091368</v>
      </c>
    </row>
    <row r="55" spans="1:10">
      <c r="A55" t="s">
        <v>52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2.7789215686274508E-2</v>
      </c>
      <c r="H55">
        <f>H50+H54</f>
        <v>2.7789215686274508E-2</v>
      </c>
      <c r="I55">
        <f>1/H55</f>
        <v>35.98518257188217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46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topLeftCell="A12" workbookViewId="0">
      <selection activeCell="C38" sqref="C38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4">
      <c r="A1" s="2" t="s">
        <v>0</v>
      </c>
      <c r="B1" s="3"/>
      <c r="C1" s="3" t="s">
        <v>1</v>
      </c>
      <c r="D1" s="3" t="s">
        <v>2</v>
      </c>
      <c r="E1" s="3" t="s">
        <v>3</v>
      </c>
      <c r="F1" s="4"/>
      <c r="G1" s="5" t="s">
        <v>6</v>
      </c>
      <c r="I1" s="2"/>
      <c r="J1" s="3"/>
      <c r="K1" s="3"/>
      <c r="L1" s="3"/>
      <c r="M1" s="3"/>
      <c r="N1" s="3"/>
      <c r="O1" s="4"/>
      <c r="Q1" s="1"/>
      <c r="R1" s="2"/>
      <c r="S1" s="3"/>
      <c r="T1" s="3"/>
      <c r="U1" s="3"/>
      <c r="V1" s="3"/>
      <c r="W1" s="3"/>
      <c r="X1" s="4"/>
    </row>
    <row r="2" spans="1:24">
      <c r="A2" s="14"/>
      <c r="B2" s="14"/>
      <c r="C2" s="14" t="s">
        <v>25</v>
      </c>
      <c r="D2" s="14" t="s">
        <v>59</v>
      </c>
      <c r="E2" s="14" t="s">
        <v>60</v>
      </c>
      <c r="F2" s="5" t="s">
        <v>6</v>
      </c>
      <c r="H2" s="14"/>
      <c r="I2" s="14"/>
      <c r="J2" s="14"/>
      <c r="K2" s="14"/>
      <c r="L2" s="14"/>
      <c r="M2" s="14"/>
      <c r="N2" s="14"/>
      <c r="P2" s="1"/>
      <c r="Q2" s="14"/>
      <c r="R2" s="14"/>
      <c r="S2" s="14"/>
      <c r="T2" s="14"/>
      <c r="U2" s="14"/>
      <c r="V2" s="14"/>
      <c r="W2" s="14"/>
    </row>
    <row r="3" spans="1:24">
      <c r="A3" t="s">
        <v>7</v>
      </c>
      <c r="C3" s="6">
        <v>200</v>
      </c>
      <c r="D3" s="6">
        <v>60</v>
      </c>
      <c r="E3" s="6">
        <v>60</v>
      </c>
      <c r="J3" s="6"/>
      <c r="K3" s="6"/>
      <c r="L3" s="6"/>
      <c r="M3" s="6"/>
      <c r="N3" s="6"/>
    </row>
    <row r="4" spans="1:24">
      <c r="A4" t="s">
        <v>8</v>
      </c>
      <c r="C4" s="6"/>
      <c r="D4" s="6">
        <v>35</v>
      </c>
      <c r="E4" s="6">
        <v>50</v>
      </c>
      <c r="J4" s="8"/>
      <c r="K4" s="8"/>
      <c r="L4" s="8"/>
      <c r="M4" s="8"/>
      <c r="N4" s="8"/>
      <c r="S4" s="8"/>
      <c r="T4" s="8"/>
      <c r="U4" s="8"/>
      <c r="V4" s="8"/>
      <c r="W4" s="8"/>
    </row>
    <row r="5" spans="1:24">
      <c r="A5" t="s">
        <v>9</v>
      </c>
      <c r="C5" s="6" t="s">
        <v>55</v>
      </c>
      <c r="D5" s="6" t="s">
        <v>61</v>
      </c>
      <c r="E5" s="6" t="s">
        <v>62</v>
      </c>
      <c r="J5" s="8"/>
      <c r="K5" s="8"/>
      <c r="L5" s="8"/>
      <c r="M5" s="8"/>
      <c r="N5" s="8"/>
      <c r="S5" s="8"/>
      <c r="T5" s="8"/>
      <c r="U5" s="8"/>
      <c r="V5" s="8"/>
      <c r="W5" s="8"/>
    </row>
    <row r="6" spans="1:24">
      <c r="A6" t="s">
        <v>9</v>
      </c>
      <c r="C6" s="6"/>
      <c r="D6" s="6"/>
      <c r="E6" s="6"/>
      <c r="J6" s="8"/>
      <c r="K6" s="8"/>
      <c r="L6" s="8"/>
      <c r="M6" s="8"/>
      <c r="N6" s="8"/>
      <c r="S6" s="8"/>
      <c r="T6" s="8"/>
      <c r="U6" s="8"/>
      <c r="V6" s="8"/>
      <c r="W6" s="8"/>
    </row>
    <row r="7" spans="1:24">
      <c r="A7" t="s">
        <v>14</v>
      </c>
      <c r="C7" s="6"/>
      <c r="D7" s="6"/>
      <c r="E7" s="6"/>
      <c r="J7" s="8"/>
      <c r="K7" s="8"/>
      <c r="L7" s="8"/>
      <c r="M7" s="8"/>
      <c r="N7" s="8"/>
      <c r="S7" s="8"/>
      <c r="T7" s="8"/>
      <c r="U7" s="8"/>
      <c r="V7" s="8"/>
      <c r="W7" s="8"/>
    </row>
    <row r="8" spans="1:24">
      <c r="C8" s="6"/>
      <c r="D8" s="6"/>
      <c r="E8" s="6"/>
      <c r="H8" s="1"/>
      <c r="J8" s="8"/>
      <c r="K8" s="8"/>
      <c r="L8" s="8"/>
      <c r="M8" s="8"/>
      <c r="N8" s="8"/>
      <c r="S8" s="8"/>
      <c r="T8" s="8"/>
      <c r="U8" s="8"/>
      <c r="V8" s="8"/>
      <c r="W8" s="8"/>
    </row>
    <row r="9" spans="1:24">
      <c r="A9" s="1" t="s">
        <v>15</v>
      </c>
      <c r="C9" s="6"/>
      <c r="D9" s="6"/>
      <c r="E9" s="6"/>
      <c r="J9" s="8"/>
      <c r="K9" s="8"/>
      <c r="L9" s="8"/>
      <c r="M9" s="8"/>
      <c r="N9" s="8"/>
      <c r="S9" s="8"/>
      <c r="T9" s="8"/>
      <c r="U9" s="8"/>
      <c r="V9" s="8"/>
      <c r="W9" s="8"/>
    </row>
    <row r="10" spans="1:24">
      <c r="A10" t="s">
        <v>16</v>
      </c>
      <c r="C10" s="8">
        <f>1/C3</f>
        <v>5.0000000000000001E-3</v>
      </c>
      <c r="D10" s="8">
        <f>1/D3</f>
        <v>1.6666666666666666E-2</v>
      </c>
      <c r="E10" s="8">
        <f>1/E3</f>
        <v>1.6666666666666666E-2</v>
      </c>
      <c r="J10" s="8"/>
      <c r="K10" s="8"/>
      <c r="L10" s="8"/>
      <c r="M10" s="8"/>
      <c r="N10" s="8"/>
      <c r="S10" s="8"/>
      <c r="T10" s="8"/>
      <c r="U10" s="8"/>
      <c r="V10" s="8"/>
      <c r="W10" s="8"/>
    </row>
    <row r="11" spans="1:24">
      <c r="A11" t="s">
        <v>9</v>
      </c>
      <c r="C11" s="8"/>
      <c r="D11" s="8">
        <f>1/D4</f>
        <v>2.8571428571428571E-2</v>
      </c>
      <c r="E11" s="8">
        <f>1/E4</f>
        <v>0.02</v>
      </c>
      <c r="J11" s="8"/>
      <c r="K11" s="8"/>
      <c r="L11" s="8"/>
      <c r="M11" s="8"/>
      <c r="N11" s="8"/>
      <c r="S11" s="8"/>
      <c r="T11" s="8"/>
      <c r="U11" s="8"/>
      <c r="V11" s="8"/>
      <c r="W11" s="8"/>
    </row>
    <row r="12" spans="1:24">
      <c r="A12" t="s">
        <v>17</v>
      </c>
      <c r="C12" s="8"/>
      <c r="D12" s="8">
        <f>D11</f>
        <v>2.8571428571428571E-2</v>
      </c>
      <c r="E12" s="8"/>
      <c r="H12" s="1"/>
      <c r="J12" s="8"/>
      <c r="K12" s="8"/>
      <c r="L12" s="8"/>
      <c r="M12" s="8"/>
      <c r="N12" s="8"/>
      <c r="O12" s="8"/>
      <c r="S12" s="8"/>
      <c r="T12" s="8"/>
      <c r="U12" s="8"/>
      <c r="V12" s="8"/>
      <c r="W12" s="8"/>
    </row>
    <row r="13" spans="1:24">
      <c r="A13" t="s">
        <v>18</v>
      </c>
      <c r="E13" s="8">
        <f>E11</f>
        <v>0.02</v>
      </c>
      <c r="O13" s="8"/>
      <c r="Q13" s="1"/>
      <c r="S13" s="8"/>
      <c r="T13" s="8"/>
      <c r="U13" s="8"/>
      <c r="V13" s="8"/>
      <c r="W13" s="8"/>
    </row>
    <row r="14" spans="1:24">
      <c r="A14" t="s">
        <v>14</v>
      </c>
      <c r="C14" s="8"/>
      <c r="D14" s="8"/>
      <c r="E14" s="8"/>
      <c r="O14" s="8"/>
      <c r="S14" s="8"/>
      <c r="T14" s="8"/>
      <c r="U14" s="8"/>
      <c r="V14" s="8"/>
      <c r="W14" s="8"/>
    </row>
    <row r="15" spans="1:24">
      <c r="A15" t="s">
        <v>19</v>
      </c>
      <c r="C15" s="8">
        <f>C10+C11</f>
        <v>5.0000000000000001E-3</v>
      </c>
      <c r="D15" s="8">
        <f>D10+D11</f>
        <v>4.5238095238095237E-2</v>
      </c>
      <c r="E15" s="8">
        <f>E10+E12</f>
        <v>1.6666666666666666E-2</v>
      </c>
      <c r="F15" s="8"/>
      <c r="S15" s="8"/>
      <c r="T15" s="8"/>
      <c r="U15" s="8"/>
      <c r="V15" s="8"/>
      <c r="W15" s="8"/>
    </row>
    <row r="16" spans="1:24">
      <c r="A16" t="s">
        <v>20</v>
      </c>
      <c r="C16" s="8"/>
      <c r="D16" s="8"/>
      <c r="E16" s="8">
        <f>E13+E14</f>
        <v>0.02</v>
      </c>
      <c r="F16" s="8"/>
      <c r="S16" s="8"/>
      <c r="T16" s="8"/>
      <c r="U16" s="8"/>
      <c r="V16" s="8"/>
      <c r="W16" s="8"/>
    </row>
    <row r="17" spans="1:23">
      <c r="A17" s="1" t="s">
        <v>21</v>
      </c>
      <c r="C17" s="8"/>
      <c r="D17" s="8"/>
      <c r="E17" s="8"/>
      <c r="F17" s="8"/>
      <c r="H17" s="1"/>
      <c r="J17" s="8"/>
      <c r="K17" s="8"/>
      <c r="L17" s="8"/>
      <c r="M17" s="8"/>
      <c r="N17" s="8"/>
      <c r="S17" s="8"/>
      <c r="T17" s="8"/>
      <c r="U17" s="8"/>
      <c r="V17" s="8"/>
      <c r="W17" s="8"/>
    </row>
    <row r="18" spans="1:23">
      <c r="A18" t="s">
        <v>22</v>
      </c>
      <c r="C18" s="8">
        <f>C10+C11+C14</f>
        <v>5.0000000000000001E-3</v>
      </c>
      <c r="D18" s="8">
        <f>D10+D11+D14</f>
        <v>4.5238095238095237E-2</v>
      </c>
      <c r="E18" s="8">
        <f>E10+E11+E14</f>
        <v>3.6666666666666667E-2</v>
      </c>
      <c r="F18" s="8"/>
      <c r="G18" s="8">
        <f>SUM(D18:F18)</f>
        <v>8.1904761904761897E-2</v>
      </c>
      <c r="J18" s="8"/>
      <c r="K18" s="8"/>
      <c r="L18" s="8"/>
      <c r="M18" s="8"/>
      <c r="N18" s="8"/>
      <c r="Q18" s="1"/>
      <c r="S18" s="8"/>
      <c r="T18" s="8"/>
      <c r="U18" s="8"/>
      <c r="V18" s="8"/>
      <c r="W18" s="8"/>
    </row>
    <row r="19" spans="1:23">
      <c r="A19" t="s">
        <v>23</v>
      </c>
      <c r="C19" s="8">
        <f>C15+C16</f>
        <v>5.0000000000000001E-3</v>
      </c>
      <c r="D19" s="8">
        <f>D15+D16</f>
        <v>4.5238095238095237E-2</v>
      </c>
      <c r="E19" s="8">
        <f>E15+E16</f>
        <v>3.6666666666666667E-2</v>
      </c>
      <c r="J19" s="8"/>
      <c r="K19" s="8"/>
      <c r="L19" s="8"/>
      <c r="M19" s="8"/>
      <c r="N19" s="8"/>
      <c r="S19" s="8"/>
      <c r="T19" s="8"/>
      <c r="U19" s="8"/>
      <c r="V19" s="8"/>
      <c r="W19" s="8"/>
    </row>
    <row r="20" spans="1:23">
      <c r="E20" s="10"/>
      <c r="J20" s="8"/>
      <c r="K20" s="8"/>
      <c r="L20" s="8"/>
      <c r="M20" s="8"/>
      <c r="N20" s="8"/>
      <c r="S20" s="8"/>
      <c r="T20" s="8"/>
      <c r="U20" s="8"/>
      <c r="V20" s="8"/>
      <c r="W20" s="8"/>
    </row>
    <row r="21" spans="1:23">
      <c r="A21" s="1" t="s">
        <v>58</v>
      </c>
      <c r="E21" s="10"/>
      <c r="H21" t="s">
        <v>2</v>
      </c>
      <c r="J21" s="8"/>
      <c r="K21" s="8"/>
      <c r="L21" s="8"/>
      <c r="M21" s="8"/>
      <c r="N21" s="8"/>
      <c r="S21" s="8"/>
      <c r="T21" s="8"/>
      <c r="U21" s="8"/>
      <c r="V21" s="8"/>
      <c r="W21" s="8"/>
    </row>
    <row r="22" spans="1:23">
      <c r="A22" t="s">
        <v>25</v>
      </c>
      <c r="C22" s="8"/>
      <c r="D22" s="9">
        <f>D15/D18</f>
        <v>1</v>
      </c>
      <c r="E22" s="8">
        <v>1</v>
      </c>
      <c r="G22" t="s">
        <v>3</v>
      </c>
      <c r="H22" s="1" t="e">
        <f>(D11*0.5+D14)/D16</f>
        <v>#DIV/0!</v>
      </c>
      <c r="J22" s="8"/>
      <c r="K22" s="8"/>
      <c r="L22" s="8"/>
      <c r="M22" s="8"/>
      <c r="N22" s="8"/>
      <c r="S22" s="8"/>
      <c r="T22" s="8"/>
      <c r="U22" s="8"/>
      <c r="V22" s="8"/>
      <c r="W22" s="8"/>
    </row>
    <row r="23" spans="1:23">
      <c r="A23" t="s">
        <v>2</v>
      </c>
      <c r="E23" s="10"/>
      <c r="G23" t="s">
        <v>2</v>
      </c>
      <c r="H23" t="e">
        <f>(D11/2)/D16</f>
        <v>#DIV/0!</v>
      </c>
      <c r="J23" s="8"/>
      <c r="K23" s="8"/>
      <c r="L23" s="8"/>
      <c r="M23" s="8"/>
      <c r="N23" s="8"/>
      <c r="S23" s="8"/>
      <c r="T23" s="8"/>
      <c r="U23" s="8"/>
      <c r="V23" s="8"/>
      <c r="W23" s="8"/>
    </row>
    <row r="24" spans="1:23">
      <c r="A24" t="s">
        <v>3</v>
      </c>
      <c r="E24" s="10"/>
      <c r="H24" t="s">
        <v>5</v>
      </c>
      <c r="J24" s="8"/>
      <c r="K24" s="8"/>
      <c r="L24" s="8"/>
      <c r="M24" s="8"/>
      <c r="N24" s="8"/>
      <c r="S24" s="8"/>
      <c r="T24" s="8"/>
      <c r="U24" s="8"/>
      <c r="V24" s="8"/>
      <c r="W24" s="8"/>
    </row>
    <row r="25" spans="1:23">
      <c r="A25" t="s">
        <v>4</v>
      </c>
      <c r="E25" s="10"/>
      <c r="G25" t="s">
        <v>4</v>
      </c>
      <c r="H25">
        <f>(E14+E13*0.5)/E16</f>
        <v>0.5</v>
      </c>
      <c r="I25" s="8">
        <f>H25/E32</f>
        <v>0.91666666666666674</v>
      </c>
      <c r="J25" s="8"/>
      <c r="K25" s="8"/>
      <c r="L25" s="8"/>
      <c r="M25" s="8"/>
      <c r="P25" s="1"/>
      <c r="R25" s="8"/>
      <c r="S25" s="8"/>
      <c r="T25" s="8"/>
      <c r="U25" s="8"/>
      <c r="V25" s="8"/>
    </row>
    <row r="26" spans="1:23">
      <c r="A26" t="s">
        <v>5</v>
      </c>
      <c r="E26" s="10"/>
      <c r="G26" t="s">
        <v>5</v>
      </c>
      <c r="H26">
        <f>E13*0.5/E16</f>
        <v>0.5</v>
      </c>
      <c r="I26" s="8">
        <f>H26/E32</f>
        <v>0.91666666666666674</v>
      </c>
      <c r="J26" s="8"/>
      <c r="K26" s="8"/>
      <c r="L26" s="8"/>
      <c r="M26" s="8"/>
      <c r="R26" s="8"/>
      <c r="S26" s="8"/>
      <c r="T26" s="8"/>
      <c r="U26" s="8"/>
      <c r="V26" s="8"/>
    </row>
    <row r="27" spans="1:23">
      <c r="C27" s="8"/>
      <c r="D27" s="8">
        <f>SUM(D22:D26)</f>
        <v>1</v>
      </c>
      <c r="E27" s="8">
        <f t="shared" ref="E27" si="0">SUM(E22:E26)</f>
        <v>1</v>
      </c>
      <c r="J27" s="8"/>
      <c r="K27" s="8"/>
      <c r="L27" s="8"/>
      <c r="M27" s="8"/>
      <c r="N27" s="8"/>
      <c r="S27" s="8"/>
      <c r="T27" s="8"/>
      <c r="U27" s="8"/>
      <c r="V27" s="8"/>
      <c r="W27" s="8"/>
    </row>
    <row r="28" spans="1:23">
      <c r="J28" s="8"/>
      <c r="K28" s="8"/>
      <c r="L28" s="8"/>
      <c r="M28" s="8"/>
      <c r="N28" s="8"/>
      <c r="S28" s="8"/>
      <c r="T28" s="8"/>
      <c r="U28" s="8"/>
      <c r="V28" s="8"/>
      <c r="W28" s="8"/>
    </row>
    <row r="29" spans="1:23">
      <c r="H29" s="1"/>
      <c r="J29" s="8"/>
      <c r="K29" s="8"/>
      <c r="L29" s="8"/>
      <c r="M29" s="8"/>
      <c r="N29" s="8"/>
      <c r="S29" s="8"/>
      <c r="T29" s="8"/>
      <c r="U29" s="8"/>
      <c r="V29" s="8"/>
      <c r="W29" s="8"/>
    </row>
    <row r="30" spans="1:23">
      <c r="A30" s="1" t="s">
        <v>29</v>
      </c>
      <c r="C30">
        <f>C18/$G$18</f>
        <v>6.1046511627906981E-2</v>
      </c>
      <c r="D30">
        <f>D18/$G$18</f>
        <v>0.55232558139534893</v>
      </c>
      <c r="E30">
        <f>E18/$G$18</f>
        <v>0.44767441860465118</v>
      </c>
      <c r="J30" s="8"/>
      <c r="K30" s="8"/>
      <c r="L30" s="8"/>
      <c r="M30" s="8"/>
      <c r="N30" s="8"/>
      <c r="S30" s="8"/>
      <c r="T30" s="8"/>
      <c r="U30" s="8"/>
      <c r="V30" s="8"/>
      <c r="W30" s="8"/>
    </row>
    <row r="31" spans="1:23">
      <c r="A31" t="s">
        <v>30</v>
      </c>
      <c r="D31">
        <f>D15/D18</f>
        <v>1</v>
      </c>
      <c r="E31">
        <f>E15/E18</f>
        <v>0.45454545454545453</v>
      </c>
      <c r="J31" s="8"/>
      <c r="K31" s="8"/>
      <c r="L31" s="8"/>
      <c r="M31" s="8"/>
      <c r="N31" s="8"/>
      <c r="S31" s="8"/>
      <c r="T31" s="8"/>
      <c r="U31" s="8"/>
      <c r="V31" s="8"/>
      <c r="W31" s="8"/>
    </row>
    <row r="32" spans="1:23">
      <c r="A32" t="s">
        <v>31</v>
      </c>
      <c r="D32">
        <f>D16/D18</f>
        <v>0</v>
      </c>
      <c r="E32">
        <f>E16/E18</f>
        <v>0.54545454545454541</v>
      </c>
      <c r="F32" s="8"/>
      <c r="J32" s="8"/>
      <c r="K32" s="8"/>
      <c r="L32" s="8"/>
      <c r="M32" s="8"/>
      <c r="N32" s="8"/>
      <c r="O32" s="6"/>
      <c r="S32" s="8"/>
      <c r="T32" s="8"/>
      <c r="U32" s="8"/>
      <c r="V32" s="8"/>
      <c r="W32" s="8"/>
    </row>
    <row r="33" spans="1:23">
      <c r="C33" s="8"/>
      <c r="D33" s="8">
        <f>D31+D32</f>
        <v>1</v>
      </c>
      <c r="E33" s="8">
        <f t="shared" ref="E33" si="1">E31+E32</f>
        <v>1</v>
      </c>
      <c r="F33" s="8"/>
      <c r="J33" s="8"/>
      <c r="K33" s="8"/>
      <c r="L33" s="8"/>
      <c r="M33" s="8"/>
      <c r="N33" s="8"/>
      <c r="O33" s="6"/>
      <c r="S33" s="8"/>
      <c r="T33" s="8"/>
      <c r="U33" s="8"/>
      <c r="V33" s="8"/>
      <c r="W33" s="8"/>
    </row>
    <row r="34" spans="1:23">
      <c r="A34" s="1" t="s">
        <v>32</v>
      </c>
      <c r="S34" s="8"/>
      <c r="T34" s="8"/>
      <c r="U34" s="8"/>
      <c r="V34" s="8"/>
      <c r="W34" s="8"/>
    </row>
    <row r="35" spans="1:23">
      <c r="A35" t="s">
        <v>33</v>
      </c>
      <c r="C35">
        <v>1</v>
      </c>
      <c r="D35">
        <f>D10/D18</f>
        <v>0.36842105263157893</v>
      </c>
      <c r="E35">
        <f>E31</f>
        <v>0.45454545454545453</v>
      </c>
      <c r="I35" s="9"/>
      <c r="J35" s="9"/>
      <c r="K35" s="9"/>
      <c r="L35" s="9"/>
      <c r="M35" s="9"/>
      <c r="N35" s="9"/>
      <c r="O35" s="9"/>
      <c r="S35" s="8"/>
      <c r="T35" s="8"/>
      <c r="U35" s="8"/>
      <c r="V35" s="8"/>
      <c r="W35" s="8"/>
    </row>
    <row r="36" spans="1:23">
      <c r="A36" s="11" t="s">
        <v>2</v>
      </c>
      <c r="D36">
        <v>0</v>
      </c>
      <c r="I36" s="9"/>
      <c r="J36" s="9"/>
      <c r="K36" s="9"/>
      <c r="L36" s="9"/>
      <c r="M36" s="9"/>
      <c r="N36" s="9"/>
      <c r="O36" s="9"/>
    </row>
    <row r="37" spans="1:23">
      <c r="A37" t="s">
        <v>3</v>
      </c>
      <c r="D37">
        <f>D16/D18</f>
        <v>0</v>
      </c>
      <c r="G37" s="9"/>
    </row>
    <row r="38" spans="1:23">
      <c r="A38" t="s">
        <v>4</v>
      </c>
      <c r="E38" s="10"/>
      <c r="G38" s="9"/>
    </row>
    <row r="39" spans="1:23">
      <c r="A39" t="s">
        <v>5</v>
      </c>
      <c r="E39">
        <f>E32</f>
        <v>0.54545454545454541</v>
      </c>
      <c r="G39" s="9"/>
    </row>
    <row r="40" spans="1:23">
      <c r="A40" t="s">
        <v>34</v>
      </c>
      <c r="D40">
        <f>SUM(D35:D39)</f>
        <v>0.36842105263157893</v>
      </c>
      <c r="E40">
        <f>SUM(E35:E39)</f>
        <v>1</v>
      </c>
      <c r="G40" s="9"/>
    </row>
    <row r="41" spans="1:23">
      <c r="G41" s="9"/>
    </row>
    <row r="42" spans="1:23">
      <c r="G42" s="9"/>
    </row>
    <row r="43" spans="1:23">
      <c r="A43" s="1" t="s">
        <v>36</v>
      </c>
      <c r="C43">
        <v>0.14000000000000001</v>
      </c>
      <c r="D43">
        <v>0.41</v>
      </c>
      <c r="E43">
        <v>0.45</v>
      </c>
      <c r="F43">
        <f>SUM(C43:E43)</f>
        <v>1</v>
      </c>
    </row>
    <row r="45" spans="1:23">
      <c r="A45" s="1" t="s">
        <v>37</v>
      </c>
      <c r="C45">
        <f>C18*C43</f>
        <v>7.000000000000001E-4</v>
      </c>
      <c r="D45">
        <f>D18*D43</f>
        <v>1.8547619047619045E-2</v>
      </c>
      <c r="E45">
        <f>E18*E43</f>
        <v>1.6500000000000001E-2</v>
      </c>
      <c r="F45">
        <f>SUM(C45:E45)</f>
        <v>3.5747619047619042E-2</v>
      </c>
      <c r="O45" s="6"/>
    </row>
    <row r="46" spans="1:23">
      <c r="A46" t="s">
        <v>38</v>
      </c>
      <c r="C46">
        <f>C15*C43</f>
        <v>7.000000000000001E-4</v>
      </c>
      <c r="D46">
        <f>D15*D43</f>
        <v>1.8547619047619045E-2</v>
      </c>
      <c r="E46">
        <f>E15*E43</f>
        <v>7.4999999999999997E-3</v>
      </c>
      <c r="F46">
        <f>SUM(C46:E46)</f>
        <v>2.6747619047619044E-2</v>
      </c>
      <c r="O46" s="6"/>
    </row>
    <row r="47" spans="1:23">
      <c r="A47" s="11" t="s">
        <v>39</v>
      </c>
      <c r="C47">
        <f>C16*C43</f>
        <v>0</v>
      </c>
      <c r="D47">
        <f>D16*D43</f>
        <v>0</v>
      </c>
      <c r="E47">
        <f>E16*E43</f>
        <v>9.0000000000000011E-3</v>
      </c>
      <c r="F47">
        <f>SUM(C47:E47)</f>
        <v>9.0000000000000011E-3</v>
      </c>
    </row>
    <row r="50" spans="1:10">
      <c r="A50" s="1" t="s">
        <v>40</v>
      </c>
      <c r="B50" t="s">
        <v>41</v>
      </c>
      <c r="C50" t="s">
        <v>42</v>
      </c>
      <c r="D50" t="s">
        <v>43</v>
      </c>
      <c r="F50" t="s">
        <v>44</v>
      </c>
      <c r="H50" t="s">
        <v>45</v>
      </c>
      <c r="I50" t="s">
        <v>41</v>
      </c>
      <c r="J50" t="s">
        <v>46</v>
      </c>
    </row>
    <row r="51" spans="1:10">
      <c r="A51" t="s">
        <v>47</v>
      </c>
      <c r="B51" s="8">
        <f>1/C51</f>
        <v>333.33333333333331</v>
      </c>
      <c r="C51">
        <v>3.0000000000000001E-3</v>
      </c>
      <c r="D51">
        <f>C51/C56</f>
        <v>2.2656899025753342E-2</v>
      </c>
      <c r="F51">
        <f>F56*D51</f>
        <v>8.099301951730015E-4</v>
      </c>
      <c r="H51">
        <f>F46</f>
        <v>2.6747619047619044E-2</v>
      </c>
      <c r="I51">
        <f>1/H51</f>
        <v>37.386505251913839</v>
      </c>
      <c r="J51">
        <f>H51/H56*100</f>
        <v>74.823498068469434</v>
      </c>
    </row>
    <row r="52" spans="1:10">
      <c r="A52" t="s">
        <v>48</v>
      </c>
      <c r="B52" s="8">
        <f>1/C52</f>
        <v>34.002040122407344</v>
      </c>
      <c r="C52">
        <v>2.9409999999999999E-2</v>
      </c>
      <c r="D52">
        <f>C52/C56</f>
        <v>0.22211313344913525</v>
      </c>
      <c r="F52">
        <f>F56*D52</f>
        <v>7.9400156800126572E-3</v>
      </c>
    </row>
    <row r="53" spans="1:10">
      <c r="A53" t="s">
        <v>49</v>
      </c>
      <c r="B53" s="8"/>
    </row>
    <row r="54" spans="1:10">
      <c r="A54" t="s">
        <v>50</v>
      </c>
      <c r="B54" s="8"/>
    </row>
    <row r="55" spans="1:10">
      <c r="A55" t="s">
        <v>51</v>
      </c>
      <c r="B55" s="8">
        <f>1/C55</f>
        <v>10</v>
      </c>
      <c r="C55">
        <v>0.1</v>
      </c>
      <c r="D55">
        <f>C55/C56</f>
        <v>0.7552299675251114</v>
      </c>
      <c r="F55">
        <f>F56*D55</f>
        <v>2.6997673172433383E-2</v>
      </c>
      <c r="H55">
        <f>F47</f>
        <v>9.0000000000000011E-3</v>
      </c>
      <c r="I55">
        <f>1/H55</f>
        <v>111.1111111111111</v>
      </c>
      <c r="J55">
        <f>H55/H56*100</f>
        <v>25.176501931530577</v>
      </c>
    </row>
    <row r="56" spans="1:10">
      <c r="A56" t="s">
        <v>52</v>
      </c>
      <c r="B56" s="8">
        <f>1/C56</f>
        <v>7.5522996752511142</v>
      </c>
      <c r="C56">
        <v>0.13241</v>
      </c>
      <c r="D56">
        <f>D51+D52+D55</f>
        <v>1</v>
      </c>
      <c r="F56">
        <f>F45</f>
        <v>3.5747619047619042E-2</v>
      </c>
      <c r="H56">
        <f>H51+H55</f>
        <v>3.5747619047619042E-2</v>
      </c>
      <c r="I56">
        <f>1/H56</f>
        <v>27.973891035033972</v>
      </c>
    </row>
    <row r="57" spans="1:10">
      <c r="B57" s="9"/>
      <c r="C57" s="9"/>
      <c r="D57" s="9"/>
      <c r="E57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</row>
    <row r="63" spans="1:10">
      <c r="B63" s="9"/>
      <c r="C63" s="9"/>
      <c r="D63" s="9"/>
      <c r="E63" s="9"/>
      <c r="J63" t="s">
        <v>46</v>
      </c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6" spans="2:8">
      <c r="B66" s="9"/>
      <c r="C66" s="9"/>
      <c r="D66" s="9"/>
      <c r="E66" s="9"/>
    </row>
    <row r="70" spans="2:8">
      <c r="F70" s="9"/>
      <c r="G70" s="9"/>
      <c r="H70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  <row r="79" spans="2:8">
      <c r="F79" s="9"/>
      <c r="G79" s="9"/>
      <c r="H7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#SCM</vt:lpstr>
      <vt:lpstr>SCX</vt:lpstr>
      <vt:lpstr>ASPW</vt:lpstr>
      <vt:lpstr>#ASPE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2013-05-31T19:22:21Z</dcterms:created>
  <dcterms:modified xsi:type="dcterms:W3CDTF">2013-09-01T03:18:02Z</dcterms:modified>
</cp:coreProperties>
</file>