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Courses\4270\2020-21\Assignments\"/>
    </mc:Choice>
  </mc:AlternateContent>
  <bookViews>
    <workbookView xWindow="0" yWindow="60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6" i="1" l="1"/>
  <c r="G23" i="1"/>
  <c r="G16" i="1"/>
  <c r="F4" i="1"/>
  <c r="G54" i="1" l="1"/>
  <c r="G55" i="1"/>
  <c r="G56" i="1"/>
  <c r="G57" i="1"/>
  <c r="G58" i="1"/>
  <c r="G53" i="1"/>
  <c r="C127" i="1"/>
  <c r="C128" i="1"/>
  <c r="C126" i="1"/>
  <c r="C125" i="1"/>
  <c r="C124" i="1"/>
  <c r="C123" i="1"/>
  <c r="C107" i="1"/>
  <c r="C106" i="1"/>
  <c r="C105" i="1"/>
  <c r="C104" i="1"/>
  <c r="C103" i="1"/>
  <c r="C102" i="1"/>
  <c r="C101" i="1"/>
  <c r="C100" i="1"/>
  <c r="C99" i="1"/>
  <c r="C98" i="1"/>
  <c r="C97" i="1"/>
  <c r="C96" i="1"/>
  <c r="C95" i="1"/>
  <c r="C94" i="1"/>
  <c r="C93" i="1"/>
  <c r="C92" i="1"/>
  <c r="C91" i="1"/>
  <c r="C90" i="1"/>
  <c r="C89" i="1"/>
  <c r="C88" i="1"/>
  <c r="C87" i="1"/>
  <c r="E73" i="1"/>
  <c r="E72" i="1"/>
  <c r="E71" i="1"/>
  <c r="E70" i="1"/>
  <c r="E69" i="1"/>
  <c r="E68" i="1"/>
  <c r="E67" i="1"/>
  <c r="E66" i="1"/>
  <c r="E65" i="1"/>
  <c r="D73" i="1"/>
  <c r="D72" i="1"/>
  <c r="D71" i="1"/>
  <c r="D70" i="1"/>
  <c r="D69" i="1"/>
  <c r="D68" i="1"/>
  <c r="D67" i="1"/>
  <c r="D66" i="1"/>
  <c r="D65" i="1"/>
  <c r="E64" i="1"/>
  <c r="D64" i="1"/>
  <c r="C83" i="1"/>
  <c r="E83" i="1" s="1"/>
  <c r="C82" i="1"/>
  <c r="D82" i="1" s="1"/>
  <c r="C81" i="1"/>
  <c r="E81" i="1" s="1"/>
  <c r="C80" i="1"/>
  <c r="E80" i="1" s="1"/>
  <c r="C79" i="1"/>
  <c r="E79" i="1" s="1"/>
  <c r="C78" i="1"/>
  <c r="D78" i="1" s="1"/>
  <c r="C77" i="1"/>
  <c r="E77" i="1" s="1"/>
  <c r="C76" i="1"/>
  <c r="E76" i="1" s="1"/>
  <c r="C75" i="1"/>
  <c r="E75" i="1" s="1"/>
  <c r="C74" i="1"/>
  <c r="D74" i="1" s="1"/>
  <c r="D80" i="1" l="1"/>
  <c r="D83" i="1"/>
  <c r="D76" i="1"/>
  <c r="D75" i="1"/>
  <c r="D79" i="1"/>
  <c r="E78" i="1"/>
  <c r="E82" i="1"/>
  <c r="D77" i="1"/>
  <c r="D81" i="1"/>
  <c r="E74" i="1"/>
  <c r="F54" i="1"/>
  <c r="F55" i="1"/>
  <c r="F56" i="1"/>
  <c r="F57" i="1"/>
  <c r="F58" i="1"/>
  <c r="F53" i="1"/>
  <c r="D42" i="1"/>
  <c r="D43" i="1"/>
  <c r="D44" i="1"/>
  <c r="D45" i="1"/>
  <c r="D46" i="1"/>
  <c r="D47" i="1"/>
  <c r="D48" i="1"/>
  <c r="D49" i="1"/>
  <c r="D50" i="1"/>
  <c r="D41" i="1"/>
  <c r="C36" i="1"/>
</calcChain>
</file>

<file path=xl/sharedStrings.xml><?xml version="1.0" encoding="utf-8"?>
<sst xmlns="http://schemas.openxmlformats.org/spreadsheetml/2006/main" count="93" uniqueCount="81">
  <si>
    <t>Chapter 5 / Question 2</t>
  </si>
  <si>
    <t>ro</t>
  </si>
  <si>
    <t>arcsec</t>
  </si>
  <si>
    <t>cm</t>
  </si>
  <si>
    <t>theta_see</t>
  </si>
  <si>
    <t>lam (mu)</t>
  </si>
  <si>
    <t>see "</t>
  </si>
  <si>
    <t>V</t>
  </si>
  <si>
    <t>R</t>
  </si>
  <si>
    <t>I</t>
  </si>
  <si>
    <t>J</t>
  </si>
  <si>
    <t>H</t>
  </si>
  <si>
    <t>K</t>
  </si>
  <si>
    <t>L</t>
  </si>
  <si>
    <t>M</t>
  </si>
  <si>
    <t>Cen mu</t>
  </si>
  <si>
    <t>Filter</t>
  </si>
  <si>
    <t>theta-iso "</t>
  </si>
  <si>
    <t>Chapter 5 / Question 3</t>
  </si>
  <si>
    <t>j</t>
  </si>
  <si>
    <t>Delta_j x S</t>
  </si>
  <si>
    <t>S = 0.8</t>
  </si>
  <si>
    <t>S= 0.1</t>
  </si>
  <si>
    <t>(D/ro)</t>
  </si>
  <si>
    <t>For 5th order correction) Delta_5 = 00880(D/ro)^5/3 = 1-SR</t>
  </si>
  <si>
    <t>D/ro</t>
  </si>
  <si>
    <t>Chapter 5 / Question 4</t>
  </si>
  <si>
    <t>If S=0.1, Delta = 1-0.1 = 0.9</t>
  </si>
  <si>
    <t>If j&gt;=11, Delta = 0.2944 j^-0.866 (D/ro)^5/3</t>
  </si>
  <si>
    <t>If j&lt;11, Delta = alpha_j*(D/ro)^5/3</t>
  </si>
  <si>
    <t>for j&gt;=11, j = 98.01 (0.55/lam)^2.309</t>
  </si>
  <si>
    <t>for j&lt;11, aj = (1-0.1)*(lam/0.55)^2/(D/ro)^(5/3)</t>
  </si>
  <si>
    <t>Rounded up</t>
  </si>
  <si>
    <t>If j &gt; 11 (which will be the case)</t>
  </si>
  <si>
    <t>0.2944 jCFHT^-0.866 (DCFHT/ro)^5/3 = 0.2944 j8m^-0.866 (D8m/ro)^5/3</t>
  </si>
  <si>
    <t>j8m/jCFHT</t>
  </si>
  <si>
    <t>So if jCFHT=19, j8m = 88.3 or 89</t>
  </si>
  <si>
    <t>Higher order, but much more light to go even higher</t>
  </si>
  <si>
    <t>tau ms</t>
  </si>
  <si>
    <t>Assignment #5 - Adaptive Optics   2020-21</t>
  </si>
  <si>
    <t>[2 marks]</t>
  </si>
  <si>
    <t xml:space="preserve">Enter p as a percentage): </t>
  </si>
  <si>
    <r>
      <t>Resulting value (x/</t>
    </r>
    <r>
      <rPr>
        <sz val="11"/>
        <color theme="1"/>
        <rFont val="Calibri"/>
        <family val="2"/>
      </rPr>
      <t>σ):  +/-</t>
    </r>
  </si>
  <si>
    <t xml:space="preserve">Student number: </t>
  </si>
  <si>
    <r>
      <t>1c. Using I(r  ) from equation 5.1, then the goal is to find x = p/</t>
    </r>
    <r>
      <rPr>
        <sz val="11"/>
        <color theme="1"/>
        <rFont val="Calibri"/>
        <family val="2"/>
      </rPr>
      <t>σ such that E(x) = integral(0 to x) / integral(0 to infinity) with x = p/σ</t>
    </r>
    <r>
      <rPr>
        <sz val="11"/>
        <color theme="1"/>
        <rFont val="Calibri"/>
        <family val="2"/>
        <scheme val="minor"/>
      </rPr>
      <t>.  After some substitution (which must be shown) and rewriting, we get  E(p/</t>
    </r>
    <r>
      <rPr>
        <sz val="11"/>
        <color theme="1"/>
        <rFont val="Calibri"/>
        <family val="2"/>
      </rPr>
      <t>σ</t>
    </r>
    <r>
      <rPr>
        <sz val="11"/>
        <color theme="1"/>
        <rFont val="Calibri"/>
        <family val="2"/>
        <scheme val="minor"/>
      </rPr>
      <t>)/E(0) = 1 - exp(-0.5(p/</t>
    </r>
    <r>
      <rPr>
        <sz val="11"/>
        <color theme="1"/>
        <rFont val="Calibri"/>
        <family val="2"/>
      </rPr>
      <t>σ)).  Following the same format as above:</t>
    </r>
    <r>
      <rPr>
        <sz val="11"/>
        <color theme="1"/>
        <rFont val="Calibri"/>
        <family val="2"/>
        <scheme val="minor"/>
      </rPr>
      <t xml:space="preserve"> </t>
    </r>
    <r>
      <rPr>
        <sz val="11"/>
        <color theme="1"/>
        <rFont val="Calibri"/>
        <family val="2"/>
      </rPr>
      <t xml:space="preserve"> </t>
    </r>
  </si>
  <si>
    <r>
      <t>E(p/</t>
    </r>
    <r>
      <rPr>
        <sz val="11"/>
        <color theme="1"/>
        <rFont val="Calibri"/>
        <family val="2"/>
      </rPr>
      <t>σ)/E(0)</t>
    </r>
  </si>
  <si>
    <t>2. Questions 2 through 4 below</t>
  </si>
  <si>
    <t>2a</t>
  </si>
  <si>
    <t>seeing</t>
  </si>
  <si>
    <t>lambda</t>
  </si>
  <si>
    <t>2b</t>
  </si>
  <si>
    <t>lam/ro = lam/lam^6/5 = lam^-1/5</t>
  </si>
  <si>
    <t>lamcen (mu)</t>
  </si>
  <si>
    <t>2c</t>
  </si>
  <si>
    <t>2d, e</t>
  </si>
  <si>
    <t>[1 mark]</t>
  </si>
  <si>
    <t>[3 mark]</t>
  </si>
  <si>
    <t>Allocate 2 marks for the first table, and 1 mark for correctly indicating the filter centres (microns)</t>
  </si>
  <si>
    <t>[2e, 1 mark]</t>
  </si>
  <si>
    <t>[2d, 1 mark]</t>
  </si>
  <si>
    <t>Should have magnitude and units correct</t>
  </si>
  <si>
    <t>[5 marks for (a)]</t>
  </si>
  <si>
    <t>Need to compute S's (for both 0.1 and 0.8) according to the algorithm; i.e., using table I for the first 11 and then the series for 12 to 20.  Necessary to show graph as well.  We can see that the slope is steepest for low j's, so significant corrections for smaller j's.</t>
  </si>
  <si>
    <t>One mark for D/ro table/calculation and 1 mark for graph.</t>
  </si>
  <si>
    <r>
      <t>ro(lam) = ro(</t>
    </r>
    <r>
      <rPr>
        <i/>
        <sz val="11"/>
        <color theme="1"/>
        <rFont val="Calibri"/>
        <family val="2"/>
        <scheme val="minor"/>
      </rPr>
      <t>V</t>
    </r>
    <r>
      <rPr>
        <sz val="11"/>
        <color theme="1"/>
        <rFont val="Calibri"/>
        <family val="2"/>
        <scheme val="minor"/>
      </rPr>
      <t>) (lam/0.55)^(6/5) = 17 (lam/0.55)^(6/5) cm</t>
    </r>
  </si>
  <si>
    <t>Lambda (mu)</t>
  </si>
  <si>
    <t>j to reach S=0.1</t>
  </si>
  <si>
    <t>[5 marks]</t>
  </si>
  <si>
    <t>Need to compute Deltas correctly, then the values for j and then to compute the table, 1 mark per column.</t>
  </si>
  <si>
    <r>
      <t>FWHM/</t>
    </r>
    <r>
      <rPr>
        <sz val="11"/>
        <color theme="1"/>
        <rFont val="Calibri"/>
        <family val="2"/>
      </rPr>
      <t>σ</t>
    </r>
  </si>
  <si>
    <r>
      <t>1a. If f(x) = a exp(-x^2/2</t>
    </r>
    <r>
      <rPr>
        <sz val="11"/>
        <color theme="1"/>
        <rFont val="Calibri"/>
        <family val="2"/>
      </rPr>
      <t>σ^2), then the question asks what value for x/σ yields f/f(0) = 1/2.  {Actually, from -1/2 to +1/2.)  It can be shown that this involves the value for x such that f(x)/f(0) = 0.5.  Or 1/2 = exp(-x^2/2σ</t>
    </r>
    <r>
      <rPr>
        <sz val="11"/>
        <color theme="1"/>
        <rFont val="Calibri"/>
        <family val="2"/>
        <scheme val="minor"/>
      </rPr>
      <t>^2) from which ln(2) = 0.5(x/</t>
    </r>
    <r>
      <rPr>
        <sz val="11"/>
        <color theme="1"/>
        <rFont val="Calibri"/>
        <family val="2"/>
      </rPr>
      <t>σ)^2.  This gives the HWHM, so FWHM/σ = 2*sqrt{2 ln(2)} or:</t>
    </r>
  </si>
  <si>
    <r>
      <t>1b.  A generalization of 1.  If p is the percentage from your studen tnumber, then we must find (x/</t>
    </r>
    <r>
      <rPr>
        <sz val="11"/>
        <color theme="1"/>
        <rFont val="Calibri"/>
        <family val="2"/>
      </rPr>
      <t>σ) such that I(r )/I(0) = p/100 = exp(-0.5(x/σ</t>
    </r>
    <r>
      <rPr>
        <sz val="11"/>
        <color theme="1"/>
        <rFont val="Calibri"/>
        <family val="2"/>
        <scheme val="minor"/>
      </rPr>
      <t>)^2).  In the same way as above, this is equivalent to: (x/</t>
    </r>
    <r>
      <rPr>
        <sz val="11"/>
        <color theme="1"/>
        <rFont val="Calibri"/>
        <family val="2"/>
      </rPr>
      <t>σ) = +/- sqrt{2(ln(100/p)).  The answer can be determined from the calculation to the right.</t>
    </r>
  </si>
  <si>
    <t>NB: must show student number from which p is taken, and have +/- signs.  Feel free to enter a student's value for p to find answer.</t>
  </si>
  <si>
    <t>To get full marks, must show the integration along with the answer to proper significance.</t>
  </si>
  <si>
    <t>mu (microns)</t>
  </si>
  <si>
    <t>S</t>
  </si>
  <si>
    <t>Grads Only</t>
  </si>
  <si>
    <t>[3 marks]</t>
  </si>
  <si>
    <t>Chapter 5/Question 5</t>
  </si>
  <si>
    <t xml:space="preserve">Equating the series for j for both the CFHT and an 8 metre telescope, it is found that an 8m require 89 orders of correction instead of 19 for the CFHT, but with the larger light-gathering-power, this is easier for the 8 m. </t>
  </si>
  <si>
    <t>out of 25 ugrads, 28 for grads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</si>
</sst>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0.000"/>
  </numFmts>
  <fonts count="5" x14ac:knownFonts="1">
    <font>
      <sz val="11"/>
      <color theme="1"/>
      <name val="Calibri"/>
      <family val="2"/>
      <scheme val="minor"/>
    </font>
    <font>
      <b/>
      <sz val="11"/>
      <color theme="1"/>
      <name val="Calibri"/>
      <family val="2"/>
      <scheme val="minor"/>
    </font>
    <font>
      <sz val="11"/>
      <color theme="1"/>
      <name val="Calibri"/>
      <family val="2"/>
    </font>
    <font>
      <u/>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0" fontId="0" fillId="0" borderId="0" xfId="0" quotePrefix="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xf numFmtId="0" fontId="1" fillId="0" borderId="0" xfId="0" applyFont="1" applyAlignment="1"/>
    <xf numFmtId="0" fontId="0" fillId="0" borderId="0" xfId="0" quotePrefix="1" applyAlignment="1">
      <alignment wrapText="1"/>
    </xf>
    <xf numFmtId="0" fontId="0" fillId="0" borderId="0" xfId="0" applyAlignment="1">
      <alignment wrapText="1"/>
    </xf>
    <xf numFmtId="0" fontId="1" fillId="0" borderId="0" xfId="0" quotePrefix="1" applyFont="1"/>
    <xf numFmtId="0" fontId="3" fillId="0" borderId="0" xfId="0" quotePrefix="1" applyFont="1"/>
    <xf numFmtId="0" fontId="3" fillId="0" borderId="0" xfId="0" applyFont="1"/>
    <xf numFmtId="0" fontId="0" fillId="0" borderId="0" xfId="0" quotePrefix="1" applyAlignment="1"/>
    <xf numFmtId="0" fontId="1" fillId="0" borderId="0" xfId="0" applyFont="1"/>
    <xf numFmtId="0" fontId="1" fillId="0" borderId="0" xfId="0" quotePrefix="1"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applyFont="1" applyAlignment="1">
      <alignment wrapText="1"/>
    </xf>
    <xf numFmtId="0" fontId="4" fillId="0" borderId="0" xfId="0" applyFont="1" applyAlignment="1">
      <alignment horizontal="center"/>
    </xf>
    <xf numFmtId="2" fontId="0" fillId="0" borderId="0" xfId="0" applyNumberFormat="1"/>
    <xf numFmtId="2" fontId="0" fillId="0" borderId="0" xfId="0" applyNumberFormat="1" applyAlignment="1">
      <alignment horizontal="center"/>
    </xf>
    <xf numFmtId="169" fontId="0" fillId="0" borderId="0" xfId="0" applyNumberFormat="1" applyAlignment="1">
      <alignment horizontal="center"/>
    </xf>
    <xf numFmtId="2" fontId="0" fillId="2" borderId="0" xfId="0" applyNumberFormat="1" applyFill="1" applyAlignment="1">
      <alignment horizontal="center"/>
    </xf>
    <xf numFmtId="0" fontId="0" fillId="3" borderId="0" xfId="0" quotePrefix="1" applyFill="1" applyAlignment="1"/>
    <xf numFmtId="0" fontId="0" fillId="3" borderId="0" xfId="0" applyFill="1" applyAlignment="1"/>
    <xf numFmtId="0" fontId="0" fillId="3" borderId="0" xfId="0" applyFill="1" applyAlignment="1">
      <alignment horizontal="center"/>
    </xf>
    <xf numFmtId="0" fontId="1"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D/ro vs. S for 5th order Correction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Sheet1!$B$87:$B$107</c:f>
              <c:numCache>
                <c:formatCode>0.00</c:formatCode>
                <c:ptCount val="21"/>
                <c:pt idx="0">
                  <c:v>0</c:v>
                </c:pt>
                <c:pt idx="1">
                  <c:v>0.05</c:v>
                </c:pt>
                <c:pt idx="2">
                  <c:v>0.1</c:v>
                </c:pt>
                <c:pt idx="3">
                  <c:v>0.15000000000000002</c:v>
                </c:pt>
                <c:pt idx="4">
                  <c:v>0.2</c:v>
                </c:pt>
                <c:pt idx="5">
                  <c:v>0.25</c:v>
                </c:pt>
                <c:pt idx="6">
                  <c:v>0.30000000000000004</c:v>
                </c:pt>
                <c:pt idx="7">
                  <c:v>0.35000000000000003</c:v>
                </c:pt>
                <c:pt idx="8">
                  <c:v>0.4</c:v>
                </c:pt>
                <c:pt idx="9">
                  <c:v>0.45</c:v>
                </c:pt>
                <c:pt idx="10">
                  <c:v>0.5</c:v>
                </c:pt>
                <c:pt idx="11">
                  <c:v>0.55000000000000004</c:v>
                </c:pt>
                <c:pt idx="12">
                  <c:v>0.60000000000000009</c:v>
                </c:pt>
                <c:pt idx="13">
                  <c:v>0.65</c:v>
                </c:pt>
                <c:pt idx="14">
                  <c:v>0.70000000000000007</c:v>
                </c:pt>
                <c:pt idx="15">
                  <c:v>0.75</c:v>
                </c:pt>
                <c:pt idx="16">
                  <c:v>0.8</c:v>
                </c:pt>
                <c:pt idx="17">
                  <c:v>0.85000000000000009</c:v>
                </c:pt>
                <c:pt idx="18">
                  <c:v>0.9</c:v>
                </c:pt>
                <c:pt idx="19">
                  <c:v>0.95000000000000007</c:v>
                </c:pt>
                <c:pt idx="20">
                  <c:v>1</c:v>
                </c:pt>
              </c:numCache>
            </c:numRef>
          </c:xVal>
          <c:yVal>
            <c:numRef>
              <c:f>Sheet1!$C$87:$C$107</c:f>
              <c:numCache>
                <c:formatCode>0.000</c:formatCode>
                <c:ptCount val="21"/>
                <c:pt idx="0">
                  <c:v>4.2984353255564258</c:v>
                </c:pt>
                <c:pt idx="1">
                  <c:v>4.168161711611992</c:v>
                </c:pt>
                <c:pt idx="2">
                  <c:v>4.0351148683435074</c:v>
                </c:pt>
                <c:pt idx="3">
                  <c:v>3.8990764640513715</c:v>
                </c:pt>
                <c:pt idx="4">
                  <c:v>3.7597969298091387</c:v>
                </c:pt>
                <c:pt idx="5">
                  <c:v>3.6169887231568056</c:v>
                </c:pt>
                <c:pt idx="6">
                  <c:v>3.4703175833119508</c:v>
                </c:pt>
                <c:pt idx="7">
                  <c:v>3.3193909889778079</c:v>
                </c:pt>
                <c:pt idx="8">
                  <c:v>3.1637426334241394</c:v>
                </c:pt>
                <c:pt idx="9">
                  <c:v>3.0028110849535783</c:v>
                </c:pt>
                <c:pt idx="10">
                  <c:v>2.8359097080086819</c:v>
                </c:pt>
                <c:pt idx="11">
                  <c:v>2.6621829948282918</c:v>
                </c:pt>
                <c:pt idx="12">
                  <c:v>2.4805408958913988</c:v>
                </c:pt>
                <c:pt idx="13">
                  <c:v>2.2895557520371961</c:v>
                </c:pt>
                <c:pt idx="14">
                  <c:v>2.0872917162263103</c:v>
                </c:pt>
                <c:pt idx="15">
                  <c:v>1.8710026469775525</c:v>
                </c:pt>
                <c:pt idx="16">
                  <c:v>1.6365466675621916</c:v>
                </c:pt>
                <c:pt idx="17">
                  <c:v>1.3770989658256734</c:v>
                </c:pt>
                <c:pt idx="18">
                  <c:v>1.0797181370986648</c:v>
                </c:pt>
                <c:pt idx="19">
                  <c:v>0.7123483116533299</c:v>
                </c:pt>
                <c:pt idx="20">
                  <c:v>0</c:v>
                </c:pt>
              </c:numCache>
            </c:numRef>
          </c:yVal>
          <c:smooth val="0"/>
          <c:extLst>
            <c:ext xmlns:c16="http://schemas.microsoft.com/office/drawing/2014/chart" uri="{C3380CC4-5D6E-409C-BE32-E72D297353CC}">
              <c16:uniqueId val="{00000000-B778-4078-9928-80C1F632ABE9}"/>
            </c:ext>
          </c:extLst>
        </c:ser>
        <c:dLbls>
          <c:showLegendKey val="0"/>
          <c:showVal val="0"/>
          <c:showCatName val="0"/>
          <c:showSerName val="0"/>
          <c:showPercent val="0"/>
          <c:showBubbleSize val="0"/>
        </c:dLbls>
        <c:axId val="522563784"/>
        <c:axId val="522563456"/>
      </c:scatterChart>
      <c:valAx>
        <c:axId val="522563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63456"/>
        <c:crosses val="autoZero"/>
        <c:crossBetween val="midCat"/>
      </c:valAx>
      <c:valAx>
        <c:axId val="52256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(D/ro)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63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D/ro vs. j for Strehl = 0.1 and 0.8</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4879003707329749"/>
          <c:y val="0.14791625124626123"/>
          <c:w val="0.81924767653895947"/>
          <c:h val="0.67500176635447984"/>
        </c:manualLayout>
      </c:layout>
      <c:scatterChart>
        <c:scatterStyle val="lineMarker"/>
        <c:varyColors val="0"/>
        <c:ser>
          <c:idx val="1"/>
          <c:order val="0"/>
          <c:tx>
            <c:v>S=0.1</c:v>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Sheet1!$B$64:$B$83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Sheet1!$E$64:$E$83</c:f>
              <c:numCache>
                <c:formatCode>0.000</c:formatCode>
                <c:ptCount val="20"/>
                <c:pt idx="0">
                  <c:v>0.92223833523971355</c:v>
                </c:pt>
                <c:pt idx="1">
                  <c:v>1.2989478483626802</c:v>
                </c:pt>
                <c:pt idx="2">
                  <c:v>3.1353254422400538</c:v>
                </c:pt>
                <c:pt idx="3">
                  <c:v>3.5103604945612643</c:v>
                </c:pt>
                <c:pt idx="4">
                  <c:v>4.0351148683435074</c:v>
                </c:pt>
                <c:pt idx="5">
                  <c:v>4.8484229929390681</c:v>
                </c:pt>
                <c:pt idx="6">
                  <c:v>5.1447306797180641</c:v>
                </c:pt>
                <c:pt idx="7">
                  <c:v>5.5011048629467583</c:v>
                </c:pt>
                <c:pt idx="8">
                  <c:v>5.9319422051827475</c:v>
                </c:pt>
                <c:pt idx="9">
                  <c:v>6.4663451520310709</c:v>
                </c:pt>
                <c:pt idx="10">
                  <c:v>6.7965804427260572</c:v>
                </c:pt>
                <c:pt idx="11">
                  <c:v>7.1109135322605761</c:v>
                </c:pt>
                <c:pt idx="12">
                  <c:v>7.4128939677577739</c:v>
                </c:pt>
                <c:pt idx="13">
                  <c:v>7.7039055484143466</c:v>
                </c:pt>
                <c:pt idx="14">
                  <c:v>7.9850904602416763</c:v>
                </c:pt>
                <c:pt idx="15">
                  <c:v>8.2574046072251406</c:v>
                </c:pt>
                <c:pt idx="16">
                  <c:v>8.5216576302067395</c:v>
                </c:pt>
                <c:pt idx="17">
                  <c:v>8.7785424973259047</c:v>
                </c:pt>
                <c:pt idx="18">
                  <c:v>9.0286578085699958</c:v>
                </c:pt>
                <c:pt idx="19">
                  <c:v>9.2725248952011796</c:v>
                </c:pt>
              </c:numCache>
            </c:numRef>
          </c:yVal>
          <c:smooth val="0"/>
          <c:extLst>
            <c:ext xmlns:c16="http://schemas.microsoft.com/office/drawing/2014/chart" uri="{C3380CC4-5D6E-409C-BE32-E72D297353CC}">
              <c16:uniqueId val="{00000003-C898-4B1F-826E-CD36706058F9}"/>
            </c:ext>
          </c:extLst>
        </c:ser>
        <c:ser>
          <c:idx val="2"/>
          <c:order val="1"/>
          <c:tx>
            <c:v>S=0.8</c:v>
          </c:tx>
          <c:spPr>
            <a:ln w="9525" cap="rnd">
              <a:solidFill>
                <a:schemeClr val="accent3"/>
              </a:solid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xVal>
            <c:numRef>
              <c:f>Sheet1!$B$64:$B$83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Sheet1!$D$64:$D$83</c:f>
              <c:numCache>
                <c:formatCode>0.000</c:formatCode>
                <c:ptCount val="20"/>
                <c:pt idx="0">
                  <c:v>0.37403794525786266</c:v>
                </c:pt>
                <c:pt idx="1">
                  <c:v>0.52682236861517162</c:v>
                </c:pt>
                <c:pt idx="2">
                  <c:v>1.2716134661929297</c:v>
                </c:pt>
                <c:pt idx="3">
                  <c:v>1.4237187680544479</c:v>
                </c:pt>
                <c:pt idx="4">
                  <c:v>1.6365466675621916</c:v>
                </c:pt>
                <c:pt idx="5">
                  <c:v>1.966405108879508</c:v>
                </c:pt>
                <c:pt idx="6">
                  <c:v>2.0865804627896436</c:v>
                </c:pt>
                <c:pt idx="7">
                  <c:v>2.2311173597547453</c:v>
                </c:pt>
                <c:pt idx="8">
                  <c:v>2.4058547438696891</c:v>
                </c:pt>
                <c:pt idx="9">
                  <c:v>2.6225958752464686</c:v>
                </c:pt>
                <c:pt idx="10">
                  <c:v>2.7565314587755134</c:v>
                </c:pt>
                <c:pt idx="11">
                  <c:v>2.8840174875421303</c:v>
                </c:pt>
                <c:pt idx="12">
                  <c:v>3.0064935734793812</c:v>
                </c:pt>
                <c:pt idx="13">
                  <c:v>3.124520952645673</c:v>
                </c:pt>
                <c:pt idx="14">
                  <c:v>3.2385628685350953</c:v>
                </c:pt>
                <c:pt idx="15">
                  <c:v>3.3490070130802985</c:v>
                </c:pt>
                <c:pt idx="16">
                  <c:v>3.4561817573599587</c:v>
                </c:pt>
                <c:pt idx="17">
                  <c:v>3.5603681527781417</c:v>
                </c:pt>
                <c:pt idx="18">
                  <c:v>3.6618089772597595</c:v>
                </c:pt>
                <c:pt idx="19">
                  <c:v>3.7607156703716207</c:v>
                </c:pt>
              </c:numCache>
            </c:numRef>
          </c:yVal>
          <c:smooth val="0"/>
          <c:extLst>
            <c:ext xmlns:c16="http://schemas.microsoft.com/office/drawing/2014/chart" uri="{C3380CC4-5D6E-409C-BE32-E72D297353CC}">
              <c16:uniqueId val="{00000004-C898-4B1F-826E-CD36706058F9}"/>
            </c:ext>
          </c:extLst>
        </c:ser>
        <c:dLbls>
          <c:dLblPos val="t"/>
          <c:showLegendKey val="0"/>
          <c:showVal val="0"/>
          <c:showCatName val="0"/>
          <c:showSerName val="0"/>
          <c:showPercent val="0"/>
          <c:showBubbleSize val="0"/>
        </c:dLbls>
        <c:axId val="522563784"/>
        <c:axId val="522563456"/>
      </c:scatterChart>
      <c:valAx>
        <c:axId val="52256378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j</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563456"/>
        <c:crosses val="autoZero"/>
        <c:crossBetween val="midCat"/>
      </c:valAx>
      <c:valAx>
        <c:axId val="5225634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(D/ro)</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5637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88</xdr:row>
      <xdr:rowOff>53974</xdr:rowOff>
    </xdr:from>
    <xdr:to>
      <xdr:col>13</xdr:col>
      <xdr:colOff>311149</xdr:colOff>
      <xdr:row>105</xdr:row>
      <xdr:rowOff>107949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62</xdr:row>
      <xdr:rowOff>50800</xdr:rowOff>
    </xdr:from>
    <xdr:to>
      <xdr:col>13</xdr:col>
      <xdr:colOff>114300</xdr:colOff>
      <xdr:row>81</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8"/>
  <sheetViews>
    <sheetView tabSelected="1" workbookViewId="0">
      <selection activeCell="D2" sqref="D2"/>
    </sheetView>
  </sheetViews>
  <sheetFormatPr defaultRowHeight="14.5" x14ac:dyDescent="0.35"/>
  <cols>
    <col min="2" max="2" width="11.81640625" bestFit="1" customWidth="1"/>
    <col min="3" max="3" width="12" customWidth="1"/>
    <col min="4" max="4" width="12.54296875" customWidth="1"/>
    <col min="5" max="5" width="12.453125" customWidth="1"/>
    <col min="6" max="6" width="10.81640625" customWidth="1"/>
    <col min="7" max="7" width="9.81640625" bestFit="1" customWidth="1"/>
  </cols>
  <sheetData>
    <row r="1" spans="1:11" x14ac:dyDescent="0.35">
      <c r="A1" s="6" t="s">
        <v>39</v>
      </c>
      <c r="B1" s="6"/>
      <c r="C1" s="6"/>
      <c r="D1" s="6"/>
      <c r="E1" s="26" t="s">
        <v>80</v>
      </c>
      <c r="F1" s="6"/>
      <c r="G1" s="6"/>
      <c r="H1" s="6"/>
    </row>
    <row r="4" spans="1:11" x14ac:dyDescent="0.35">
      <c r="A4" s="7" t="s">
        <v>70</v>
      </c>
      <c r="B4" s="8"/>
      <c r="C4" s="8"/>
      <c r="D4" s="8"/>
      <c r="E4" s="1" t="s">
        <v>69</v>
      </c>
      <c r="F4">
        <f>2*SQRT(2*LN(2))</f>
        <v>2.3548200450309493</v>
      </c>
      <c r="I4" s="9" t="s">
        <v>40</v>
      </c>
    </row>
    <row r="5" spans="1:11" x14ac:dyDescent="0.35">
      <c r="A5" s="8"/>
      <c r="B5" s="8"/>
      <c r="C5" s="8"/>
      <c r="D5" s="8"/>
      <c r="E5" s="1"/>
    </row>
    <row r="6" spans="1:11" x14ac:dyDescent="0.35">
      <c r="A6" s="8"/>
      <c r="B6" s="8"/>
      <c r="C6" s="8"/>
      <c r="D6" s="8"/>
      <c r="E6" s="1"/>
    </row>
    <row r="7" spans="1:11" x14ac:dyDescent="0.35">
      <c r="A7" s="8"/>
      <c r="B7" s="8"/>
      <c r="C7" s="8"/>
      <c r="D7" s="8"/>
      <c r="E7" s="1"/>
    </row>
    <row r="8" spans="1:11" x14ac:dyDescent="0.35">
      <c r="A8" s="8"/>
      <c r="B8" s="8"/>
      <c r="C8" s="8"/>
      <c r="D8" s="8"/>
      <c r="E8" s="1"/>
    </row>
    <row r="9" spans="1:11" x14ac:dyDescent="0.35">
      <c r="A9" s="8"/>
      <c r="B9" s="8"/>
      <c r="C9" s="8"/>
      <c r="D9" s="8"/>
      <c r="E9" s="1"/>
    </row>
    <row r="10" spans="1:11" x14ac:dyDescent="0.35">
      <c r="A10" s="8"/>
      <c r="B10" s="8"/>
      <c r="C10" s="8"/>
      <c r="D10" s="8"/>
      <c r="E10" s="1"/>
    </row>
    <row r="11" spans="1:11" x14ac:dyDescent="0.35">
      <c r="A11" s="8"/>
      <c r="B11" s="8"/>
      <c r="C11" s="8"/>
      <c r="D11" s="8"/>
      <c r="E11" s="1"/>
    </row>
    <row r="12" spans="1:11" x14ac:dyDescent="0.35">
      <c r="A12" s="1"/>
      <c r="E12" s="1"/>
    </row>
    <row r="13" spans="1:11" x14ac:dyDescent="0.35">
      <c r="A13" s="1"/>
      <c r="E13" s="1"/>
    </row>
    <row r="14" spans="1:11" x14ac:dyDescent="0.35">
      <c r="A14" s="7" t="s">
        <v>71</v>
      </c>
      <c r="B14" s="8"/>
      <c r="C14" s="8"/>
      <c r="D14" s="8"/>
      <c r="E14" s="1" t="s">
        <v>43</v>
      </c>
      <c r="G14">
        <v>215731987</v>
      </c>
      <c r="I14" s="13" t="s">
        <v>40</v>
      </c>
    </row>
    <row r="15" spans="1:11" x14ac:dyDescent="0.35">
      <c r="A15" s="8"/>
      <c r="B15" s="8"/>
      <c r="C15" s="8"/>
      <c r="D15" s="8"/>
      <c r="E15" s="23" t="s">
        <v>41</v>
      </c>
      <c r="F15" s="24"/>
      <c r="G15" s="25">
        <v>72.099999999999994</v>
      </c>
      <c r="I15" s="7" t="s">
        <v>72</v>
      </c>
      <c r="J15" s="8"/>
      <c r="K15" s="8"/>
    </row>
    <row r="16" spans="1:11" x14ac:dyDescent="0.35">
      <c r="A16" s="8"/>
      <c r="B16" s="8"/>
      <c r="C16" s="8"/>
      <c r="D16" s="8"/>
      <c r="E16" s="12" t="s">
        <v>42</v>
      </c>
      <c r="F16" s="5"/>
      <c r="G16">
        <f>SQRT(2*(LN(100/G15)))</f>
        <v>0.80884626684826577</v>
      </c>
      <c r="I16" s="8"/>
      <c r="J16" s="8"/>
      <c r="K16" s="8"/>
    </row>
    <row r="17" spans="1:11" x14ac:dyDescent="0.35">
      <c r="A17" s="8"/>
      <c r="B17" s="8"/>
      <c r="C17" s="8"/>
      <c r="D17" s="8"/>
      <c r="E17" s="1"/>
      <c r="I17" s="8"/>
      <c r="J17" s="8"/>
      <c r="K17" s="8"/>
    </row>
    <row r="18" spans="1:11" x14ac:dyDescent="0.35">
      <c r="A18" s="8"/>
      <c r="B18" s="8"/>
      <c r="C18" s="8"/>
      <c r="D18" s="8"/>
      <c r="E18" s="1"/>
      <c r="I18" s="8"/>
      <c r="J18" s="8"/>
      <c r="K18" s="8"/>
    </row>
    <row r="19" spans="1:11" s="11" customFormat="1" x14ac:dyDescent="0.35">
      <c r="A19" s="8"/>
      <c r="B19" s="8"/>
      <c r="C19" s="8"/>
      <c r="D19" s="8"/>
      <c r="E19" s="10"/>
      <c r="I19" s="8"/>
      <c r="J19" s="8"/>
      <c r="K19" s="8"/>
    </row>
    <row r="20" spans="1:11" x14ac:dyDescent="0.35">
      <c r="A20" s="8"/>
      <c r="B20" s="8"/>
      <c r="C20" s="8"/>
      <c r="D20" s="8"/>
      <c r="E20" s="1"/>
      <c r="I20" s="8"/>
      <c r="J20" s="8"/>
      <c r="K20" s="8"/>
    </row>
    <row r="23" spans="1:11" x14ac:dyDescent="0.35">
      <c r="A23" s="7" t="s">
        <v>44</v>
      </c>
      <c r="B23" s="8"/>
      <c r="C23" s="8"/>
      <c r="D23" s="8"/>
      <c r="F23" s="1" t="s">
        <v>45</v>
      </c>
      <c r="G23">
        <f>1-EXP(-0.5*(G15/100))</f>
        <v>0.30267242489699675</v>
      </c>
      <c r="I23" s="13" t="s">
        <v>40</v>
      </c>
    </row>
    <row r="24" spans="1:11" x14ac:dyDescent="0.35">
      <c r="A24" s="8"/>
      <c r="B24" s="8"/>
      <c r="C24" s="8"/>
      <c r="D24" s="8"/>
      <c r="I24" s="7" t="s">
        <v>73</v>
      </c>
      <c r="J24" s="8"/>
      <c r="K24" s="8"/>
    </row>
    <row r="25" spans="1:11" x14ac:dyDescent="0.35">
      <c r="A25" s="8"/>
      <c r="B25" s="8"/>
      <c r="C25" s="8"/>
      <c r="D25" s="8"/>
      <c r="I25" s="8"/>
      <c r="J25" s="8"/>
      <c r="K25" s="8"/>
    </row>
    <row r="26" spans="1:11" x14ac:dyDescent="0.35">
      <c r="A26" s="8"/>
      <c r="B26" s="8"/>
      <c r="C26" s="8"/>
      <c r="D26" s="8"/>
      <c r="I26" s="8"/>
      <c r="J26" s="8"/>
      <c r="K26" s="8"/>
    </row>
    <row r="27" spans="1:11" x14ac:dyDescent="0.35">
      <c r="A27" s="8"/>
      <c r="B27" s="8"/>
      <c r="C27" s="8"/>
      <c r="D27" s="8"/>
    </row>
    <row r="28" spans="1:11" x14ac:dyDescent="0.35">
      <c r="A28" s="8"/>
      <c r="B28" s="8"/>
      <c r="C28" s="8"/>
      <c r="D28" s="8"/>
    </row>
    <row r="30" spans="1:11" x14ac:dyDescent="0.35">
      <c r="A30" s="14" t="s">
        <v>46</v>
      </c>
      <c r="B30" s="15"/>
      <c r="C30" s="15"/>
      <c r="D30" s="15"/>
    </row>
    <row r="31" spans="1:11" x14ac:dyDescent="0.35">
      <c r="A31" s="16"/>
      <c r="B31" s="17"/>
      <c r="C31" s="17"/>
      <c r="D31" s="17"/>
    </row>
    <row r="32" spans="1:11" x14ac:dyDescent="0.35">
      <c r="A32" t="s">
        <v>0</v>
      </c>
    </row>
    <row r="34" spans="1:11" x14ac:dyDescent="0.35">
      <c r="A34" s="1" t="s">
        <v>47</v>
      </c>
      <c r="B34" s="1" t="s">
        <v>48</v>
      </c>
      <c r="C34">
        <v>0.7</v>
      </c>
      <c r="D34" s="1" t="s">
        <v>2</v>
      </c>
    </row>
    <row r="35" spans="1:11" x14ac:dyDescent="0.35">
      <c r="B35" s="1" t="s">
        <v>49</v>
      </c>
      <c r="C35">
        <v>0.5</v>
      </c>
      <c r="D35" s="1" t="s">
        <v>74</v>
      </c>
      <c r="I35" s="13" t="s">
        <v>55</v>
      </c>
    </row>
    <row r="36" spans="1:11" x14ac:dyDescent="0.35">
      <c r="B36" s="1" t="s">
        <v>1</v>
      </c>
      <c r="C36" s="19">
        <f>C35*10^-4*206265/C34</f>
        <v>14.733214285714286</v>
      </c>
      <c r="D36" s="1" t="s">
        <v>3</v>
      </c>
    </row>
    <row r="38" spans="1:11" x14ac:dyDescent="0.35">
      <c r="A38" s="1" t="s">
        <v>50</v>
      </c>
      <c r="B38" s="1" t="s">
        <v>4</v>
      </c>
      <c r="C38" s="12" t="s">
        <v>51</v>
      </c>
      <c r="D38" s="5"/>
      <c r="E38" s="5"/>
      <c r="I38" s="13" t="s">
        <v>55</v>
      </c>
    </row>
    <row r="40" spans="1:11" x14ac:dyDescent="0.35">
      <c r="A40" s="1" t="s">
        <v>53</v>
      </c>
      <c r="B40" s="1" t="s">
        <v>4</v>
      </c>
      <c r="C40" s="1" t="s">
        <v>5</v>
      </c>
      <c r="D40" s="1" t="s">
        <v>6</v>
      </c>
      <c r="F40" s="2" t="s">
        <v>16</v>
      </c>
      <c r="G40" s="1" t="s">
        <v>15</v>
      </c>
      <c r="I40" s="13" t="s">
        <v>56</v>
      </c>
    </row>
    <row r="41" spans="1:11" x14ac:dyDescent="0.35">
      <c r="C41" s="20">
        <v>0.5</v>
      </c>
      <c r="D41" s="21">
        <f>0.7*(0.5/C41)^0.2</f>
        <v>0.7</v>
      </c>
      <c r="F41" s="18" t="s">
        <v>7</v>
      </c>
      <c r="G41" s="20">
        <v>0.55000000000000004</v>
      </c>
    </row>
    <row r="42" spans="1:11" x14ac:dyDescent="0.35">
      <c r="C42" s="20">
        <v>1</v>
      </c>
      <c r="D42" s="21">
        <f t="shared" ref="D42:D50" si="0">0.7*(0.5/C42)^0.2</f>
        <v>0.60938539430728689</v>
      </c>
      <c r="F42" s="18" t="s">
        <v>8</v>
      </c>
      <c r="G42" s="20">
        <v>0.65</v>
      </c>
      <c r="I42" s="7" t="s">
        <v>57</v>
      </c>
      <c r="J42" s="8"/>
      <c r="K42" s="8"/>
    </row>
    <row r="43" spans="1:11" x14ac:dyDescent="0.35">
      <c r="C43" s="20">
        <v>1.5</v>
      </c>
      <c r="D43" s="21">
        <f t="shared" si="0"/>
        <v>0.56191909323216149</v>
      </c>
      <c r="F43" s="18" t="s">
        <v>9</v>
      </c>
      <c r="G43" s="20">
        <v>0.79</v>
      </c>
      <c r="I43" s="8"/>
      <c r="J43" s="8"/>
      <c r="K43" s="8"/>
    </row>
    <row r="44" spans="1:11" x14ac:dyDescent="0.35">
      <c r="C44" s="20">
        <v>2</v>
      </c>
      <c r="D44" s="21">
        <f t="shared" si="0"/>
        <v>0.53050079827863938</v>
      </c>
      <c r="F44" s="18" t="s">
        <v>10</v>
      </c>
      <c r="G44" s="20">
        <v>1.25</v>
      </c>
      <c r="I44" s="8"/>
      <c r="J44" s="8"/>
      <c r="K44" s="8"/>
    </row>
    <row r="45" spans="1:11" x14ac:dyDescent="0.35">
      <c r="C45" s="20">
        <v>2.5</v>
      </c>
      <c r="D45" s="21">
        <f t="shared" si="0"/>
        <v>0.50734576457438685</v>
      </c>
      <c r="F45" s="18" t="s">
        <v>11</v>
      </c>
      <c r="G45" s="20">
        <v>1.63</v>
      </c>
      <c r="I45" s="8"/>
      <c r="J45" s="8"/>
      <c r="K45" s="8"/>
    </row>
    <row r="46" spans="1:11" x14ac:dyDescent="0.35">
      <c r="C46" s="20">
        <v>3</v>
      </c>
      <c r="D46" s="21">
        <f t="shared" si="0"/>
        <v>0.48917898314010544</v>
      </c>
      <c r="F46" s="18" t="s">
        <v>12</v>
      </c>
      <c r="G46" s="20">
        <v>2.2000000000000002</v>
      </c>
      <c r="I46" s="8"/>
      <c r="J46" s="8"/>
      <c r="K46" s="8"/>
    </row>
    <row r="47" spans="1:11" x14ac:dyDescent="0.35">
      <c r="C47" s="20">
        <v>3.5</v>
      </c>
      <c r="D47" s="21">
        <f t="shared" si="0"/>
        <v>0.47432763938033662</v>
      </c>
      <c r="F47" s="18" t="s">
        <v>13</v>
      </c>
      <c r="G47" s="20">
        <v>3.5</v>
      </c>
      <c r="I47" s="8"/>
      <c r="J47" s="8"/>
      <c r="K47" s="8"/>
    </row>
    <row r="48" spans="1:11" x14ac:dyDescent="0.35">
      <c r="C48" s="20">
        <v>4</v>
      </c>
      <c r="D48" s="21">
        <f t="shared" si="0"/>
        <v>0.46182776877051296</v>
      </c>
      <c r="F48" s="18" t="s">
        <v>14</v>
      </c>
      <c r="G48" s="20">
        <v>4.8</v>
      </c>
    </row>
    <row r="49" spans="1:11" x14ac:dyDescent="0.35">
      <c r="C49" s="20">
        <v>4.5</v>
      </c>
      <c r="D49" s="21">
        <f t="shared" si="0"/>
        <v>0.45107581048407791</v>
      </c>
    </row>
    <row r="50" spans="1:11" x14ac:dyDescent="0.35">
      <c r="C50" s="20">
        <v>5</v>
      </c>
      <c r="D50" s="21">
        <f t="shared" si="0"/>
        <v>0.44167014113613523</v>
      </c>
    </row>
    <row r="52" spans="1:11" x14ac:dyDescent="0.35">
      <c r="A52" s="1" t="s">
        <v>54</v>
      </c>
      <c r="C52" s="1" t="s">
        <v>16</v>
      </c>
      <c r="D52" s="1" t="s">
        <v>52</v>
      </c>
      <c r="F52" s="1" t="s">
        <v>17</v>
      </c>
      <c r="G52" s="1" t="s">
        <v>38</v>
      </c>
      <c r="I52" s="9" t="s">
        <v>59</v>
      </c>
    </row>
    <row r="53" spans="1:11" x14ac:dyDescent="0.35">
      <c r="C53" s="18" t="s">
        <v>7</v>
      </c>
      <c r="D53" s="3">
        <v>0.55000000000000004</v>
      </c>
      <c r="F53" s="20">
        <f>2*(D53/$D$53)^1.2</f>
        <v>2</v>
      </c>
      <c r="G53" s="20">
        <f t="shared" ref="G53:G58" si="1">2.43*((D53/0.55)^1.2)</f>
        <v>2.4300000000000002</v>
      </c>
      <c r="I53" s="9" t="s">
        <v>58</v>
      </c>
    </row>
    <row r="54" spans="1:11" x14ac:dyDescent="0.35">
      <c r="C54" s="18" t="s">
        <v>8</v>
      </c>
      <c r="D54" s="3">
        <v>0.65</v>
      </c>
      <c r="F54" s="20">
        <f>2*(D54/$D$53)^1.2</f>
        <v>2.4439414445300636</v>
      </c>
      <c r="G54" s="20">
        <f t="shared" si="1"/>
        <v>2.9693888551040275</v>
      </c>
    </row>
    <row r="55" spans="1:11" x14ac:dyDescent="0.35">
      <c r="C55" s="18" t="s">
        <v>9</v>
      </c>
      <c r="D55" s="3">
        <v>0.79</v>
      </c>
      <c r="F55" s="20">
        <f>2*(D55/$D$53)^1.2</f>
        <v>3.0884976684538992</v>
      </c>
      <c r="G55" s="20">
        <f t="shared" si="1"/>
        <v>3.7525246671714876</v>
      </c>
      <c r="I55" s="7" t="s">
        <v>60</v>
      </c>
      <c r="J55" s="8"/>
      <c r="K55" s="8"/>
    </row>
    <row r="56" spans="1:11" x14ac:dyDescent="0.35">
      <c r="C56" s="18" t="s">
        <v>10</v>
      </c>
      <c r="D56" s="3">
        <v>1.25</v>
      </c>
      <c r="F56" s="20">
        <f>2*(D56/$D$53)^1.2</f>
        <v>5.356569990217829</v>
      </c>
      <c r="G56" s="20">
        <f t="shared" si="1"/>
        <v>6.5082325381146626</v>
      </c>
      <c r="I56" s="8"/>
      <c r="J56" s="8"/>
      <c r="K56" s="8"/>
    </row>
    <row r="57" spans="1:11" x14ac:dyDescent="0.35">
      <c r="C57" s="18" t="s">
        <v>11</v>
      </c>
      <c r="D57" s="3">
        <v>1.63</v>
      </c>
      <c r="F57" s="20">
        <f>2*(D57/$D$53)^1.2</f>
        <v>7.3657995092409152</v>
      </c>
      <c r="G57" s="20">
        <f t="shared" si="1"/>
        <v>8.9494464037277126</v>
      </c>
      <c r="I57" s="8"/>
      <c r="J57" s="8"/>
      <c r="K57" s="8"/>
    </row>
    <row r="58" spans="1:11" x14ac:dyDescent="0.35">
      <c r="C58" s="18" t="s">
        <v>12</v>
      </c>
      <c r="D58" s="3">
        <v>2.2000000000000002</v>
      </c>
      <c r="F58" s="20">
        <f>2*(D58/$D$53)^1.2</f>
        <v>10.556063286183154</v>
      </c>
      <c r="G58" s="20">
        <f t="shared" si="1"/>
        <v>12.825616892712532</v>
      </c>
    </row>
    <row r="61" spans="1:11" x14ac:dyDescent="0.35">
      <c r="A61" s="5" t="s">
        <v>18</v>
      </c>
      <c r="B61" s="5"/>
    </row>
    <row r="62" spans="1:11" x14ac:dyDescent="0.35">
      <c r="D62" s="4" t="s">
        <v>23</v>
      </c>
      <c r="E62" s="4"/>
    </row>
    <row r="63" spans="1:11" x14ac:dyDescent="0.35">
      <c r="B63" s="3" t="s">
        <v>19</v>
      </c>
      <c r="C63" t="s">
        <v>20</v>
      </c>
      <c r="D63" s="3" t="s">
        <v>21</v>
      </c>
      <c r="E63" s="3" t="s">
        <v>22</v>
      </c>
    </row>
    <row r="64" spans="1:11" x14ac:dyDescent="0.35">
      <c r="B64" s="3">
        <v>1</v>
      </c>
      <c r="C64" s="21">
        <v>1.03</v>
      </c>
      <c r="D64" s="21">
        <f>((1-0.8)/C64)^0.6</f>
        <v>0.37403794525786266</v>
      </c>
      <c r="E64" s="21">
        <f>((1-0.1)/C64)^0.6</f>
        <v>0.92223833523971355</v>
      </c>
    </row>
    <row r="65" spans="2:17" x14ac:dyDescent="0.35">
      <c r="B65" s="3">
        <v>2</v>
      </c>
      <c r="C65" s="21">
        <v>0.58199999999999996</v>
      </c>
      <c r="D65" s="21">
        <f t="shared" ref="D65:D73" si="2">((1-0.8)/C65)^0.6</f>
        <v>0.52682236861517162</v>
      </c>
      <c r="E65" s="21">
        <f t="shared" ref="E65:E73" si="3">((1-0.1)/C65)^0.6</f>
        <v>1.2989478483626802</v>
      </c>
      <c r="O65" s="6" t="s">
        <v>61</v>
      </c>
      <c r="P65" s="5"/>
    </row>
    <row r="66" spans="2:17" x14ac:dyDescent="0.35">
      <c r="B66" s="3">
        <v>3</v>
      </c>
      <c r="C66" s="21">
        <v>0.13400000000000001</v>
      </c>
      <c r="D66" s="21">
        <f t="shared" si="2"/>
        <v>1.2716134661929297</v>
      </c>
      <c r="E66" s="21">
        <f t="shared" si="3"/>
        <v>3.1353254422400538</v>
      </c>
    </row>
    <row r="67" spans="2:17" x14ac:dyDescent="0.35">
      <c r="B67" s="3">
        <v>4</v>
      </c>
      <c r="C67" s="21">
        <v>0.111</v>
      </c>
      <c r="D67" s="21">
        <f t="shared" si="2"/>
        <v>1.4237187680544479</v>
      </c>
      <c r="E67" s="21">
        <f t="shared" si="3"/>
        <v>3.5103604945612643</v>
      </c>
      <c r="O67" s="7" t="s">
        <v>62</v>
      </c>
      <c r="P67" s="8"/>
      <c r="Q67" s="8"/>
    </row>
    <row r="68" spans="2:17" x14ac:dyDescent="0.35">
      <c r="B68" s="3">
        <v>5</v>
      </c>
      <c r="C68" s="21">
        <v>8.7999999999999995E-2</v>
      </c>
      <c r="D68" s="21">
        <f t="shared" si="2"/>
        <v>1.6365466675621916</v>
      </c>
      <c r="E68" s="21">
        <f t="shared" si="3"/>
        <v>4.0351148683435074</v>
      </c>
      <c r="O68" s="8"/>
      <c r="P68" s="8"/>
      <c r="Q68" s="8"/>
    </row>
    <row r="69" spans="2:17" x14ac:dyDescent="0.35">
      <c r="B69" s="3">
        <v>6</v>
      </c>
      <c r="C69" s="21">
        <v>6.4799999999999996E-2</v>
      </c>
      <c r="D69" s="21">
        <f t="shared" si="2"/>
        <v>1.966405108879508</v>
      </c>
      <c r="E69" s="21">
        <f t="shared" si="3"/>
        <v>4.8484229929390681</v>
      </c>
      <c r="O69" s="8"/>
      <c r="P69" s="8"/>
      <c r="Q69" s="8"/>
    </row>
    <row r="70" spans="2:17" x14ac:dyDescent="0.35">
      <c r="B70" s="3">
        <v>7</v>
      </c>
      <c r="C70" s="21">
        <v>5.8700000000000002E-2</v>
      </c>
      <c r="D70" s="21">
        <f t="shared" si="2"/>
        <v>2.0865804627896436</v>
      </c>
      <c r="E70" s="21">
        <f t="shared" si="3"/>
        <v>5.1447306797180641</v>
      </c>
      <c r="O70" s="8"/>
      <c r="P70" s="8"/>
      <c r="Q70" s="8"/>
    </row>
    <row r="71" spans="2:17" x14ac:dyDescent="0.35">
      <c r="B71" s="3">
        <v>8</v>
      </c>
      <c r="C71" s="21">
        <v>5.2499999999999998E-2</v>
      </c>
      <c r="D71" s="21">
        <f t="shared" si="2"/>
        <v>2.2311173597547453</v>
      </c>
      <c r="E71" s="21">
        <f t="shared" si="3"/>
        <v>5.5011048629467583</v>
      </c>
      <c r="O71" s="8"/>
      <c r="P71" s="8"/>
      <c r="Q71" s="8"/>
    </row>
    <row r="72" spans="2:17" x14ac:dyDescent="0.35">
      <c r="B72" s="3">
        <v>9</v>
      </c>
      <c r="C72" s="21">
        <v>4.6300000000000001E-2</v>
      </c>
      <c r="D72" s="21">
        <f t="shared" si="2"/>
        <v>2.4058547438696891</v>
      </c>
      <c r="E72" s="21">
        <f t="shared" si="3"/>
        <v>5.9319422051827475</v>
      </c>
      <c r="O72" s="8"/>
      <c r="P72" s="8"/>
      <c r="Q72" s="8"/>
    </row>
    <row r="73" spans="2:17" x14ac:dyDescent="0.35">
      <c r="B73" s="3">
        <v>10</v>
      </c>
      <c r="C73" s="21">
        <v>4.0099999999999997E-2</v>
      </c>
      <c r="D73" s="21">
        <f t="shared" si="2"/>
        <v>2.6225958752464686</v>
      </c>
      <c r="E73" s="21">
        <f t="shared" si="3"/>
        <v>6.4663451520310709</v>
      </c>
      <c r="O73" s="8"/>
      <c r="P73" s="8"/>
      <c r="Q73" s="8"/>
    </row>
    <row r="74" spans="2:17" x14ac:dyDescent="0.35">
      <c r="B74" s="3">
        <v>11</v>
      </c>
      <c r="C74" s="21">
        <f>0.2944/B74^0.866</f>
        <v>3.690555495902529E-2</v>
      </c>
      <c r="D74" s="21">
        <f>((1-0.8)/C74)^0.6</f>
        <v>2.7565314587755134</v>
      </c>
      <c r="E74" s="21">
        <f>((1-0.1)/C74)^0.6</f>
        <v>6.7965804427260572</v>
      </c>
      <c r="O74" s="8"/>
      <c r="P74" s="8"/>
      <c r="Q74" s="8"/>
    </row>
    <row r="75" spans="2:17" x14ac:dyDescent="0.35">
      <c r="B75" s="3">
        <v>12</v>
      </c>
      <c r="C75" s="21">
        <f t="shared" ref="C75:C83" si="4">0.2944/B75^0.866</f>
        <v>3.4226843304223001E-2</v>
      </c>
      <c r="D75" s="21">
        <f t="shared" ref="D75:D83" si="5">((1-0.8)/C75)^0.6</f>
        <v>2.8840174875421303</v>
      </c>
      <c r="E75" s="21">
        <f t="shared" ref="E75:E83" si="6">((1-0.1)/C75)^0.6</f>
        <v>7.1109135322605761</v>
      </c>
      <c r="O75" s="8"/>
      <c r="P75" s="8"/>
      <c r="Q75" s="8"/>
    </row>
    <row r="76" spans="2:17" x14ac:dyDescent="0.35">
      <c r="B76" s="3">
        <v>13</v>
      </c>
      <c r="C76" s="21">
        <f t="shared" si="4"/>
        <v>3.1934701609679164E-2</v>
      </c>
      <c r="D76" s="21">
        <f t="shared" si="5"/>
        <v>3.0064935734793812</v>
      </c>
      <c r="E76" s="21">
        <f t="shared" si="6"/>
        <v>7.4128939677577739</v>
      </c>
    </row>
    <row r="77" spans="2:17" x14ac:dyDescent="0.35">
      <c r="B77" s="3">
        <v>14</v>
      </c>
      <c r="C77" s="21">
        <f t="shared" si="4"/>
        <v>2.994959312741487E-2</v>
      </c>
      <c r="D77" s="21">
        <f t="shared" si="5"/>
        <v>3.124520952645673</v>
      </c>
      <c r="E77" s="21">
        <f t="shared" si="6"/>
        <v>7.7039055484143466</v>
      </c>
    </row>
    <row r="78" spans="2:17" x14ac:dyDescent="0.35">
      <c r="B78" s="3">
        <v>15</v>
      </c>
      <c r="C78" s="21">
        <f t="shared" si="4"/>
        <v>2.821257816443503E-2</v>
      </c>
      <c r="D78" s="21">
        <f t="shared" si="5"/>
        <v>3.2385628685350953</v>
      </c>
      <c r="E78" s="21">
        <f t="shared" si="6"/>
        <v>7.9850904602416763</v>
      </c>
    </row>
    <row r="79" spans="2:17" x14ac:dyDescent="0.35">
      <c r="B79" s="3">
        <v>16</v>
      </c>
      <c r="C79" s="21">
        <f t="shared" si="4"/>
        <v>2.6679021724970872E-2</v>
      </c>
      <c r="D79" s="21">
        <f t="shared" si="5"/>
        <v>3.3490070130802985</v>
      </c>
      <c r="E79" s="21">
        <f t="shared" si="6"/>
        <v>8.2574046072251406</v>
      </c>
    </row>
    <row r="80" spans="2:17" x14ac:dyDescent="0.35">
      <c r="B80" s="3">
        <v>17</v>
      </c>
      <c r="C80" s="21">
        <f t="shared" si="4"/>
        <v>2.5314481692836448E-2</v>
      </c>
      <c r="D80" s="21">
        <f t="shared" si="5"/>
        <v>3.4561817573599587</v>
      </c>
      <c r="E80" s="21">
        <f t="shared" si="6"/>
        <v>8.5216576302067395</v>
      </c>
    </row>
    <row r="81" spans="1:17" x14ac:dyDescent="0.35">
      <c r="B81" s="3">
        <v>18</v>
      </c>
      <c r="C81" s="21">
        <f t="shared" si="4"/>
        <v>2.4091942404171719E-2</v>
      </c>
      <c r="D81" s="21">
        <f t="shared" si="5"/>
        <v>3.5603681527781417</v>
      </c>
      <c r="E81" s="21">
        <f t="shared" si="6"/>
        <v>8.7785424973259047</v>
      </c>
    </row>
    <row r="82" spans="1:17" x14ac:dyDescent="0.35">
      <c r="B82" s="3">
        <v>19</v>
      </c>
      <c r="C82" s="21">
        <f t="shared" si="4"/>
        <v>2.2989905560067119E-2</v>
      </c>
      <c r="D82" s="21">
        <f t="shared" si="5"/>
        <v>3.6618089772597595</v>
      </c>
      <c r="E82" s="21">
        <f t="shared" si="6"/>
        <v>9.0286578085699958</v>
      </c>
    </row>
    <row r="83" spans="1:17" x14ac:dyDescent="0.35">
      <c r="B83" s="3">
        <v>20</v>
      </c>
      <c r="C83" s="21">
        <f t="shared" si="4"/>
        <v>2.1991043084990926E-2</v>
      </c>
      <c r="D83" s="21">
        <f t="shared" si="5"/>
        <v>3.7607156703716207</v>
      </c>
      <c r="E83" s="21">
        <f t="shared" si="6"/>
        <v>9.2725248952011796</v>
      </c>
    </row>
    <row r="85" spans="1:17" x14ac:dyDescent="0.35">
      <c r="A85" s="1" t="s">
        <v>24</v>
      </c>
    </row>
    <row r="86" spans="1:17" x14ac:dyDescent="0.35">
      <c r="B86" s="3" t="s">
        <v>75</v>
      </c>
      <c r="C86" s="2" t="s">
        <v>25</v>
      </c>
    </row>
    <row r="87" spans="1:17" x14ac:dyDescent="0.35">
      <c r="B87" s="20">
        <v>0</v>
      </c>
      <c r="C87" s="21">
        <f>((1-B87)/0.088)^0.6</f>
        <v>4.2984353255564258</v>
      </c>
    </row>
    <row r="88" spans="1:17" x14ac:dyDescent="0.35">
      <c r="B88" s="20">
        <v>0.05</v>
      </c>
      <c r="C88" s="21">
        <f t="shared" ref="C88:C107" si="7">((1-B88)/0.088)^0.6</f>
        <v>4.168161711611992</v>
      </c>
    </row>
    <row r="89" spans="1:17" x14ac:dyDescent="0.35">
      <c r="B89" s="20">
        <v>0.1</v>
      </c>
      <c r="C89" s="21">
        <f t="shared" si="7"/>
        <v>4.0351148683435074</v>
      </c>
    </row>
    <row r="90" spans="1:17" x14ac:dyDescent="0.35">
      <c r="B90" s="20">
        <v>0.15000000000000002</v>
      </c>
      <c r="C90" s="21">
        <f t="shared" si="7"/>
        <v>3.8990764640513715</v>
      </c>
    </row>
    <row r="91" spans="1:17" x14ac:dyDescent="0.35">
      <c r="B91" s="20">
        <v>0.2</v>
      </c>
      <c r="C91" s="21">
        <f t="shared" si="7"/>
        <v>3.7597969298091387</v>
      </c>
    </row>
    <row r="92" spans="1:17" x14ac:dyDescent="0.35">
      <c r="B92" s="20">
        <v>0.25</v>
      </c>
      <c r="C92" s="21">
        <f t="shared" si="7"/>
        <v>3.6169887231568056</v>
      </c>
    </row>
    <row r="93" spans="1:17" x14ac:dyDescent="0.35">
      <c r="B93" s="20">
        <v>0.30000000000000004</v>
      </c>
      <c r="C93" s="21">
        <f t="shared" si="7"/>
        <v>3.4703175833119508</v>
      </c>
      <c r="O93" s="13" t="s">
        <v>40</v>
      </c>
    </row>
    <row r="94" spans="1:17" x14ac:dyDescent="0.35">
      <c r="B94" s="20">
        <v>0.35000000000000003</v>
      </c>
      <c r="C94" s="21">
        <f t="shared" si="7"/>
        <v>3.3193909889778079</v>
      </c>
    </row>
    <row r="95" spans="1:17" x14ac:dyDescent="0.35">
      <c r="B95" s="20">
        <v>0.4</v>
      </c>
      <c r="C95" s="21">
        <f t="shared" si="7"/>
        <v>3.1637426334241394</v>
      </c>
      <c r="O95" s="7" t="s">
        <v>63</v>
      </c>
      <c r="P95" s="8"/>
      <c r="Q95" s="8"/>
    </row>
    <row r="96" spans="1:17" x14ac:dyDescent="0.35">
      <c r="B96" s="20">
        <v>0.45</v>
      </c>
      <c r="C96" s="21">
        <f t="shared" si="7"/>
        <v>3.0028110849535783</v>
      </c>
      <c r="O96" s="8"/>
      <c r="P96" s="8"/>
      <c r="Q96" s="8"/>
    </row>
    <row r="97" spans="1:17" x14ac:dyDescent="0.35">
      <c r="B97" s="20">
        <v>0.5</v>
      </c>
      <c r="C97" s="21">
        <f t="shared" si="7"/>
        <v>2.8359097080086819</v>
      </c>
      <c r="O97" s="8"/>
      <c r="P97" s="8"/>
      <c r="Q97" s="8"/>
    </row>
    <row r="98" spans="1:17" x14ac:dyDescent="0.35">
      <c r="B98" s="20">
        <v>0.55000000000000004</v>
      </c>
      <c r="C98" s="21">
        <f t="shared" si="7"/>
        <v>2.6621829948282918</v>
      </c>
    </row>
    <row r="99" spans="1:17" x14ac:dyDescent="0.35">
      <c r="B99" s="20">
        <v>0.60000000000000009</v>
      </c>
      <c r="C99" s="21">
        <f t="shared" si="7"/>
        <v>2.4805408958913988</v>
      </c>
    </row>
    <row r="100" spans="1:17" x14ac:dyDescent="0.35">
      <c r="B100" s="20">
        <v>0.65</v>
      </c>
      <c r="C100" s="21">
        <f t="shared" si="7"/>
        <v>2.2895557520371961</v>
      </c>
    </row>
    <row r="101" spans="1:17" x14ac:dyDescent="0.35">
      <c r="B101" s="20">
        <v>0.70000000000000007</v>
      </c>
      <c r="C101" s="21">
        <f t="shared" si="7"/>
        <v>2.0872917162263103</v>
      </c>
    </row>
    <row r="102" spans="1:17" x14ac:dyDescent="0.35">
      <c r="B102" s="20">
        <v>0.75</v>
      </c>
      <c r="C102" s="21">
        <f t="shared" si="7"/>
        <v>1.8710026469775525</v>
      </c>
    </row>
    <row r="103" spans="1:17" x14ac:dyDescent="0.35">
      <c r="B103" s="20">
        <v>0.8</v>
      </c>
      <c r="C103" s="21">
        <f t="shared" si="7"/>
        <v>1.6365466675621916</v>
      </c>
    </row>
    <row r="104" spans="1:17" x14ac:dyDescent="0.35">
      <c r="B104" s="20">
        <v>0.85000000000000009</v>
      </c>
      <c r="C104" s="21">
        <f t="shared" si="7"/>
        <v>1.3770989658256734</v>
      </c>
    </row>
    <row r="105" spans="1:17" x14ac:dyDescent="0.35">
      <c r="B105" s="20">
        <v>0.9</v>
      </c>
      <c r="C105" s="21">
        <f t="shared" si="7"/>
        <v>1.0797181370986648</v>
      </c>
    </row>
    <row r="106" spans="1:17" x14ac:dyDescent="0.35">
      <c r="B106" s="20">
        <v>0.95000000000000007</v>
      </c>
      <c r="C106" s="21">
        <f t="shared" si="7"/>
        <v>0.7123483116533299</v>
      </c>
    </row>
    <row r="107" spans="1:17" x14ac:dyDescent="0.35">
      <c r="B107" s="20">
        <v>1</v>
      </c>
      <c r="C107" s="21">
        <f t="shared" si="7"/>
        <v>0</v>
      </c>
    </row>
    <row r="110" spans="1:17" x14ac:dyDescent="0.35">
      <c r="A110" t="s">
        <v>26</v>
      </c>
      <c r="G110" s="13" t="s">
        <v>67</v>
      </c>
    </row>
    <row r="111" spans="1:17" x14ac:dyDescent="0.35">
      <c r="B111" s="13"/>
      <c r="G111" s="13"/>
    </row>
    <row r="112" spans="1:17" x14ac:dyDescent="0.35">
      <c r="B112" s="13"/>
      <c r="G112" s="13"/>
    </row>
    <row r="113" spans="2:9" x14ac:dyDescent="0.35">
      <c r="B113" s="12" t="s">
        <v>27</v>
      </c>
      <c r="C113" s="5"/>
      <c r="D113" s="5"/>
    </row>
    <row r="114" spans="2:9" x14ac:dyDescent="0.35">
      <c r="B114" s="12" t="s">
        <v>28</v>
      </c>
      <c r="C114" s="5"/>
      <c r="D114" s="5"/>
      <c r="G114" s="7" t="s">
        <v>68</v>
      </c>
      <c r="H114" s="8"/>
      <c r="I114" s="8"/>
    </row>
    <row r="115" spans="2:9" x14ac:dyDescent="0.35">
      <c r="B115" s="12" t="s">
        <v>29</v>
      </c>
      <c r="C115" s="5"/>
      <c r="D115" s="5"/>
      <c r="G115" s="8"/>
      <c r="H115" s="8"/>
      <c r="I115" s="8"/>
    </row>
    <row r="116" spans="2:9" x14ac:dyDescent="0.35">
      <c r="G116" s="8"/>
      <c r="H116" s="8"/>
      <c r="I116" s="8"/>
    </row>
    <row r="117" spans="2:9" x14ac:dyDescent="0.35">
      <c r="B117" s="12" t="s">
        <v>64</v>
      </c>
      <c r="C117" s="5"/>
      <c r="D117" s="5"/>
      <c r="E117" s="5"/>
      <c r="G117" s="8"/>
      <c r="H117" s="8"/>
      <c r="I117" s="8"/>
    </row>
    <row r="118" spans="2:9" x14ac:dyDescent="0.35">
      <c r="G118" s="8"/>
      <c r="H118" s="8"/>
      <c r="I118" s="8"/>
    </row>
    <row r="119" spans="2:9" x14ac:dyDescent="0.35">
      <c r="B119" s="12" t="s">
        <v>30</v>
      </c>
      <c r="C119" s="5"/>
      <c r="D119" s="5"/>
      <c r="G119" s="8"/>
      <c r="H119" s="8"/>
      <c r="I119" s="8"/>
    </row>
    <row r="120" spans="2:9" x14ac:dyDescent="0.35">
      <c r="B120" s="12" t="s">
        <v>31</v>
      </c>
      <c r="C120" s="5"/>
      <c r="D120" s="5"/>
      <c r="E120" s="5"/>
    </row>
    <row r="121" spans="2:9" x14ac:dyDescent="0.35">
      <c r="B121" s="1"/>
    </row>
    <row r="122" spans="2:9" x14ac:dyDescent="0.35">
      <c r="B122" s="1" t="s">
        <v>65</v>
      </c>
      <c r="C122" s="1" t="s">
        <v>66</v>
      </c>
      <c r="D122" s="1" t="s">
        <v>32</v>
      </c>
    </row>
    <row r="123" spans="2:9" x14ac:dyDescent="0.35">
      <c r="B123" s="20">
        <v>0.55000000000000004</v>
      </c>
      <c r="C123" s="20">
        <f>98.01*(0.55/B123)^2.309</f>
        <v>98.01</v>
      </c>
      <c r="D123" s="3">
        <v>99</v>
      </c>
    </row>
    <row r="124" spans="2:9" x14ac:dyDescent="0.35">
      <c r="B124" s="20">
        <v>0.72</v>
      </c>
      <c r="C124" s="20">
        <f>98.01*(0.55/B124)^2.309</f>
        <v>52.624393667307537</v>
      </c>
      <c r="D124" s="3">
        <v>53</v>
      </c>
    </row>
    <row r="125" spans="2:9" x14ac:dyDescent="0.35">
      <c r="B125" s="20">
        <v>0.9</v>
      </c>
      <c r="C125" s="20">
        <f>98.01*(0.55/B125)^2.309</f>
        <v>31.435609478855895</v>
      </c>
      <c r="D125" s="3">
        <v>32</v>
      </c>
    </row>
    <row r="126" spans="2:9" x14ac:dyDescent="0.35">
      <c r="B126" s="20">
        <v>1.25</v>
      </c>
      <c r="C126" s="20">
        <f>98.01*(0.55/B126)^2.309</f>
        <v>14.723213818802096</v>
      </c>
      <c r="D126" s="3">
        <v>15</v>
      </c>
    </row>
    <row r="127" spans="2:9" x14ac:dyDescent="0.35">
      <c r="B127" s="20">
        <v>1.65</v>
      </c>
      <c r="C127" s="22">
        <f>0.9*((17/360)^(5/3))*(B127/0.55)^2</f>
        <v>4.9972267172733065E-2</v>
      </c>
      <c r="D127" s="3">
        <v>9</v>
      </c>
    </row>
    <row r="128" spans="2:9" x14ac:dyDescent="0.35">
      <c r="B128" s="20">
        <v>2.2000000000000002</v>
      </c>
      <c r="C128" s="22">
        <f>0.9*((17/360)^(5/3))*(B128/0.55)^2</f>
        <v>8.8839586084858813E-2</v>
      </c>
      <c r="D128" s="3">
        <v>5</v>
      </c>
    </row>
    <row r="131" spans="1:13" x14ac:dyDescent="0.35">
      <c r="A131" t="s">
        <v>78</v>
      </c>
      <c r="H131" s="13" t="s">
        <v>77</v>
      </c>
    </row>
    <row r="132" spans="1:13" x14ac:dyDescent="0.35">
      <c r="B132" s="13" t="s">
        <v>76</v>
      </c>
    </row>
    <row r="133" spans="1:13" x14ac:dyDescent="0.35">
      <c r="B133" s="13"/>
      <c r="H133" s="7" t="s">
        <v>79</v>
      </c>
      <c r="I133" s="8"/>
      <c r="J133" s="8"/>
      <c r="K133" s="8"/>
      <c r="L133" s="8"/>
      <c r="M133" s="8"/>
    </row>
    <row r="134" spans="1:13" x14ac:dyDescent="0.35">
      <c r="B134" s="12" t="s">
        <v>33</v>
      </c>
      <c r="C134" s="5"/>
      <c r="D134" s="5"/>
      <c r="H134" s="8"/>
      <c r="I134" s="8"/>
      <c r="J134" s="8"/>
      <c r="K134" s="8"/>
      <c r="L134" s="8"/>
      <c r="M134" s="8"/>
    </row>
    <row r="135" spans="1:13" x14ac:dyDescent="0.35">
      <c r="B135" s="12" t="s">
        <v>34</v>
      </c>
      <c r="C135" s="5"/>
      <c r="D135" s="5"/>
      <c r="E135" s="5"/>
      <c r="F135" s="5"/>
      <c r="G135" s="5"/>
      <c r="H135" s="8"/>
      <c r="I135" s="8"/>
      <c r="J135" s="8"/>
      <c r="K135" s="8"/>
      <c r="L135" s="8"/>
      <c r="M135" s="8"/>
    </row>
    <row r="136" spans="1:13" x14ac:dyDescent="0.35">
      <c r="B136" s="1" t="s">
        <v>35</v>
      </c>
      <c r="C136">
        <f xml:space="preserve"> ((8/3.6)^(5/3))^(1/0.866)</f>
        <v>4.6495658852577408</v>
      </c>
      <c r="H136" s="8"/>
      <c r="I136" s="8"/>
      <c r="J136" s="8"/>
      <c r="K136" s="8"/>
      <c r="L136" s="8"/>
      <c r="M136" s="8"/>
    </row>
    <row r="137" spans="1:13" x14ac:dyDescent="0.35">
      <c r="B137" s="12" t="s">
        <v>36</v>
      </c>
      <c r="C137" s="5"/>
      <c r="D137" s="5"/>
      <c r="H137" s="8"/>
      <c r="I137" s="8"/>
      <c r="J137" s="8"/>
      <c r="K137" s="8"/>
      <c r="L137" s="8"/>
      <c r="M137" s="8"/>
    </row>
    <row r="138" spans="1:13" x14ac:dyDescent="0.35">
      <c r="B138" s="12" t="s">
        <v>37</v>
      </c>
      <c r="C138" s="5"/>
      <c r="D138" s="5"/>
      <c r="E138" s="5"/>
    </row>
  </sheetData>
  <mergeCells count="30">
    <mergeCell ref="B138:E138"/>
    <mergeCell ref="E1:H1"/>
    <mergeCell ref="B119:D119"/>
    <mergeCell ref="B120:E120"/>
    <mergeCell ref="G114:I119"/>
    <mergeCell ref="I15:K20"/>
    <mergeCell ref="H133:M137"/>
    <mergeCell ref="B134:D134"/>
    <mergeCell ref="B135:G135"/>
    <mergeCell ref="B137:D137"/>
    <mergeCell ref="O95:Q97"/>
    <mergeCell ref="B117:E117"/>
    <mergeCell ref="B113:D113"/>
    <mergeCell ref="B114:D114"/>
    <mergeCell ref="B115:D115"/>
    <mergeCell ref="I42:K47"/>
    <mergeCell ref="I55:K57"/>
    <mergeCell ref="A61:B61"/>
    <mergeCell ref="O65:P65"/>
    <mergeCell ref="O67:Q75"/>
    <mergeCell ref="A23:D28"/>
    <mergeCell ref="I24:K26"/>
    <mergeCell ref="D62:E62"/>
    <mergeCell ref="A1:D1"/>
    <mergeCell ref="A4:D11"/>
    <mergeCell ref="A14:D20"/>
    <mergeCell ref="E15:F15"/>
    <mergeCell ref="E16:F16"/>
    <mergeCell ref="A30:D30"/>
    <mergeCell ref="C38:E38"/>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Michael</cp:lastModifiedBy>
  <dcterms:created xsi:type="dcterms:W3CDTF">2019-02-12T18:54:13Z</dcterms:created>
  <dcterms:modified xsi:type="dcterms:W3CDTF">2021-03-02T19:39:42Z</dcterms:modified>
</cp:coreProperties>
</file>