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Courses\4270\2020-21\Assignments\"/>
    </mc:Choice>
  </mc:AlternateContent>
  <bookViews>
    <workbookView xWindow="0" yWindow="600" windowWidth="15530" windowHeight="7040" firstSheet="1" activeTab="2"/>
  </bookViews>
  <sheets>
    <sheet name="Chi-square coins" sheetId="1" r:id="rId1"/>
    <sheet name="Chi-square random numbers" sheetId="5" r:id="rId2"/>
    <sheet name="Department Stores" sheetId="6" r:id="rId3"/>
    <sheet name="Chisquare 5 GHz Radio" sheetId="2" r:id="rId4"/>
    <sheet name="K-S Test 1" sheetId="3" r:id="rId5"/>
    <sheet name="K-S Test 2" sheetId="4" r:id="rId6"/>
  </sheets>
  <calcPr calcId="162913"/>
</workbook>
</file>

<file path=xl/calcChain.xml><?xml version="1.0" encoding="utf-8"?>
<calcChain xmlns="http://schemas.openxmlformats.org/spreadsheetml/2006/main">
  <c r="O30" i="6" l="1"/>
  <c r="O34" i="6" s="1"/>
  <c r="E29" i="6"/>
  <c r="M29" i="6"/>
  <c r="L28" i="6"/>
  <c r="N28" i="6" s="1"/>
  <c r="O28" i="6" s="1"/>
  <c r="L27" i="6"/>
  <c r="N27" i="6" s="1"/>
  <c r="O27" i="6" s="1"/>
  <c r="N26" i="6"/>
  <c r="O26" i="6" s="1"/>
  <c r="L26" i="6"/>
  <c r="L25" i="6"/>
  <c r="N25" i="6" s="1"/>
  <c r="O25" i="6" s="1"/>
  <c r="L24" i="6"/>
  <c r="N24" i="6" s="1"/>
  <c r="O24" i="6" s="1"/>
  <c r="E24" i="5"/>
  <c r="K47" i="2"/>
  <c r="G34" i="6"/>
  <c r="G24" i="5"/>
  <c r="I13" i="6"/>
  <c r="D27" i="6" s="1"/>
  <c r="F27" i="6" s="1"/>
  <c r="G27" i="6" s="1"/>
  <c r="C21" i="4"/>
  <c r="D23" i="4" s="1"/>
  <c r="C42" i="3"/>
  <c r="C23" i="4"/>
  <c r="C24" i="4"/>
  <c r="C25" i="4"/>
  <c r="D25" i="4" s="1"/>
  <c r="C26" i="4"/>
  <c r="C27" i="4"/>
  <c r="C28" i="4"/>
  <c r="C29" i="4"/>
  <c r="D29" i="4" s="1"/>
  <c r="C30" i="4"/>
  <c r="C31" i="4"/>
  <c r="C32" i="4"/>
  <c r="B44" i="3"/>
  <c r="C44" i="3" s="1"/>
  <c r="B45" i="3"/>
  <c r="C45" i="3" s="1"/>
  <c r="B46" i="3"/>
  <c r="C46" i="3" s="1"/>
  <c r="B47" i="3"/>
  <c r="C47" i="3" s="1"/>
  <c r="B48" i="3"/>
  <c r="C48" i="3" s="1"/>
  <c r="B49" i="3"/>
  <c r="C49" i="3" s="1"/>
  <c r="B50" i="3"/>
  <c r="C50" i="3" s="1"/>
  <c r="B51" i="3"/>
  <c r="C51" i="3" s="1"/>
  <c r="B52" i="3"/>
  <c r="C52" i="3" s="1"/>
  <c r="B53" i="3"/>
  <c r="C53" i="3" s="1"/>
  <c r="D26" i="4"/>
  <c r="D30" i="4"/>
  <c r="E11" i="5"/>
  <c r="E12" i="5"/>
  <c r="E13" i="5"/>
  <c r="E14" i="5"/>
  <c r="E15" i="5"/>
  <c r="E16" i="5"/>
  <c r="E17" i="5"/>
  <c r="E18" i="5"/>
  <c r="E19" i="5"/>
  <c r="E10" i="5"/>
  <c r="E21" i="5" s="1"/>
  <c r="C20" i="5"/>
  <c r="M13" i="4"/>
  <c r="M16" i="4"/>
  <c r="M18" i="4"/>
  <c r="L13" i="4"/>
  <c r="L18" i="4" s="1"/>
  <c r="L16" i="4"/>
  <c r="K13" i="4"/>
  <c r="K18" i="4" s="1"/>
  <c r="K16" i="4"/>
  <c r="J13" i="4"/>
  <c r="J16" i="4"/>
  <c r="J18" i="4" s="1"/>
  <c r="I13" i="4"/>
  <c r="I16" i="4"/>
  <c r="I18" i="4"/>
  <c r="H13" i="4"/>
  <c r="H18" i="4" s="1"/>
  <c r="H16" i="4"/>
  <c r="G13" i="4"/>
  <c r="G18" i="4" s="1"/>
  <c r="G16" i="4"/>
  <c r="F13" i="4"/>
  <c r="F16" i="4"/>
  <c r="F18" i="4" s="1"/>
  <c r="E13" i="4"/>
  <c r="E16" i="4"/>
  <c r="E18" i="4"/>
  <c r="D13" i="4"/>
  <c r="D18" i="4" s="1"/>
  <c r="D16" i="4"/>
  <c r="C13" i="4"/>
  <c r="C18" i="4" s="1"/>
  <c r="C16" i="4"/>
  <c r="B13" i="4"/>
  <c r="B16" i="4"/>
  <c r="B18" i="4" s="1"/>
  <c r="B10" i="4"/>
  <c r="M10" i="4" s="1"/>
  <c r="L10" i="4"/>
  <c r="K10" i="4"/>
  <c r="J10" i="4"/>
  <c r="H10" i="4"/>
  <c r="G10" i="4"/>
  <c r="F10" i="4"/>
  <c r="D10" i="4"/>
  <c r="C10" i="4"/>
  <c r="B22" i="1"/>
  <c r="C22" i="1"/>
  <c r="D22" i="1"/>
  <c r="E22" i="1"/>
  <c r="F22" i="1"/>
  <c r="G22" i="1"/>
  <c r="H22" i="1"/>
  <c r="E18" i="3"/>
  <c r="G18" i="3" s="1"/>
  <c r="F18" i="3"/>
  <c r="E19" i="3"/>
  <c r="G19" i="3" s="1"/>
  <c r="F19" i="3"/>
  <c r="E20" i="3"/>
  <c r="F20" i="3"/>
  <c r="G20" i="3" s="1"/>
  <c r="E21" i="3"/>
  <c r="F21" i="3"/>
  <c r="G21" i="3"/>
  <c r="E22" i="3"/>
  <c r="G22" i="3" s="1"/>
  <c r="F22" i="3"/>
  <c r="E23" i="3"/>
  <c r="G23" i="3" s="1"/>
  <c r="F23" i="3"/>
  <c r="E24" i="3"/>
  <c r="F24" i="3"/>
  <c r="G24" i="3" s="1"/>
  <c r="E25" i="3"/>
  <c r="F25" i="3"/>
  <c r="G25" i="3"/>
  <c r="E26" i="3"/>
  <c r="G26" i="3" s="1"/>
  <c r="F26" i="3"/>
  <c r="E27" i="3"/>
  <c r="G27" i="3" s="1"/>
  <c r="F27" i="3"/>
  <c r="E28" i="3"/>
  <c r="F28" i="3"/>
  <c r="G28" i="3" s="1"/>
  <c r="E29" i="3"/>
  <c r="F29" i="3"/>
  <c r="G29" i="3"/>
  <c r="E30" i="3"/>
  <c r="G30" i="3" s="1"/>
  <c r="F30" i="3"/>
  <c r="E31" i="3"/>
  <c r="G31" i="3" s="1"/>
  <c r="F31" i="3"/>
  <c r="E32" i="3"/>
  <c r="F32" i="3"/>
  <c r="G32" i="3" s="1"/>
  <c r="E33" i="3"/>
  <c r="F33" i="3"/>
  <c r="G33" i="3"/>
  <c r="E34" i="3"/>
  <c r="G34" i="3" s="1"/>
  <c r="F34" i="3"/>
  <c r="E35" i="3"/>
  <c r="G35" i="3" s="1"/>
  <c r="F35" i="3"/>
  <c r="E36" i="3"/>
  <c r="F36" i="3"/>
  <c r="G36" i="3" s="1"/>
  <c r="E17" i="3"/>
  <c r="F17" i="3"/>
  <c r="G17" i="3"/>
  <c r="C45" i="2"/>
  <c r="E35" i="2" s="1"/>
  <c r="G35" i="2" s="1"/>
  <c r="H35" i="2" s="1"/>
  <c r="D45" i="2"/>
  <c r="E34" i="2"/>
  <c r="G34" i="2" s="1"/>
  <c r="H34" i="2" s="1"/>
  <c r="E36" i="2"/>
  <c r="G36" i="2" s="1"/>
  <c r="H36" i="2" s="1"/>
  <c r="E37" i="2"/>
  <c r="G37" i="2"/>
  <c r="H37" i="2" s="1"/>
  <c r="E38" i="2"/>
  <c r="G38" i="2" s="1"/>
  <c r="H38" i="2" s="1"/>
  <c r="E40" i="2"/>
  <c r="G40" i="2" s="1"/>
  <c r="H40" i="2" s="1"/>
  <c r="E41" i="2"/>
  <c r="G41" i="2"/>
  <c r="H41" i="2" s="1"/>
  <c r="E42" i="2"/>
  <c r="G42" i="2" s="1"/>
  <c r="H42" i="2" s="1"/>
  <c r="E43" i="2"/>
  <c r="G43" i="2"/>
  <c r="H43" i="2" s="1"/>
  <c r="E44" i="2"/>
  <c r="G44" i="2" s="1"/>
  <c r="H44" i="2" s="1"/>
  <c r="D31" i="2"/>
  <c r="C31" i="2"/>
  <c r="I27" i="1"/>
  <c r="H27" i="1"/>
  <c r="G27" i="1"/>
  <c r="D27" i="1"/>
  <c r="D29" i="1"/>
  <c r="H20" i="1"/>
  <c r="H19" i="1"/>
  <c r="D24" i="6" l="1"/>
  <c r="F24" i="6" s="1"/>
  <c r="G24" i="6" s="1"/>
  <c r="D25" i="6"/>
  <c r="F25" i="6" s="1"/>
  <c r="G25" i="6" s="1"/>
  <c r="D26" i="6"/>
  <c r="F26" i="6" s="1"/>
  <c r="G26" i="6" s="1"/>
  <c r="D28" i="6"/>
  <c r="F28" i="6" s="1"/>
  <c r="G28" i="6" s="1"/>
  <c r="C54" i="3"/>
  <c r="E39" i="2"/>
  <c r="G39" i="2" s="1"/>
  <c r="H39" i="2" s="1"/>
  <c r="K33" i="2" s="1"/>
  <c r="E10" i="4"/>
  <c r="I10" i="4"/>
  <c r="D32" i="4"/>
  <c r="D28" i="4"/>
  <c r="D24" i="4"/>
  <c r="D33" i="4" s="1"/>
  <c r="D31" i="4"/>
  <c r="D27" i="4"/>
  <c r="G30" i="6" l="1"/>
  <c r="K37" i="2"/>
  <c r="E45" i="2"/>
</calcChain>
</file>

<file path=xl/sharedStrings.xml><?xml version="1.0" encoding="utf-8"?>
<sst xmlns="http://schemas.openxmlformats.org/spreadsheetml/2006/main" count="141" uniqueCount="107">
  <si>
    <t>Total</t>
  </si>
  <si>
    <t>Number of heads</t>
  </si>
  <si>
    <t>Observed frequency</t>
  </si>
  <si>
    <t>Expected frequency</t>
  </si>
  <si>
    <t>Difference</t>
  </si>
  <si>
    <t>chi-square</t>
  </si>
  <si>
    <t>chi-dist</t>
  </si>
  <si>
    <t>chiinv</t>
  </si>
  <si>
    <t>probability</t>
  </si>
  <si>
    <r>
      <t xml:space="preserve">Number of degrees of freedom  </t>
    </r>
    <r>
      <rPr>
        <sz val="14"/>
        <rFont val="Symbol"/>
        <family val="1"/>
        <charset val="2"/>
      </rPr>
      <t xml:space="preserve">n </t>
    </r>
    <r>
      <rPr>
        <sz val="14"/>
        <rFont val="Arial"/>
        <family val="2"/>
      </rPr>
      <t>= N - 1 = 5</t>
    </r>
  </si>
  <si>
    <r>
      <t>Use "chidist(</t>
    </r>
    <r>
      <rPr>
        <sz val="14"/>
        <rFont val="Symbol"/>
        <family val="1"/>
        <charset val="2"/>
      </rPr>
      <t>c2, n</t>
    </r>
    <r>
      <rPr>
        <sz val="14"/>
        <rFont val="Arial"/>
        <family val="2"/>
      </rPr>
      <t xml:space="preserve">) to compute </t>
    </r>
    <r>
      <rPr>
        <i/>
        <sz val="14"/>
        <rFont val="Arial"/>
        <family val="2"/>
      </rPr>
      <t>p</t>
    </r>
    <r>
      <rPr>
        <sz val="14"/>
        <rFont val="Arial"/>
        <family val="2"/>
      </rPr>
      <t>, or insert data directly into "chitest".</t>
    </r>
  </si>
  <si>
    <t>f(mJy @ 5 GHz)</t>
  </si>
  <si>
    <t>N(obs)</t>
  </si>
  <si>
    <t>N(model)</t>
  </si>
  <si>
    <t>Number of faint radio sources at 5 GHz frequency at various fluxes in a survey</t>
  </si>
  <si>
    <t>total</t>
  </si>
  <si>
    <t>flux</t>
  </si>
  <si>
    <t>Nobs</t>
  </si>
  <si>
    <t>Nexp</t>
  </si>
  <si>
    <t>Nexp'</t>
  </si>
  <si>
    <t>chi2</t>
  </si>
  <si>
    <t>O-E</t>
  </si>
  <si>
    <t>(O-E)^2/E</t>
  </si>
  <si>
    <t>n</t>
  </si>
  <si>
    <t>p</t>
  </si>
  <si>
    <r>
      <t xml:space="preserve">In actual fact, the "expected distribution" required two fitting parameters.  This leaves </t>
    </r>
    <r>
      <rPr>
        <sz val="14"/>
        <rFont val="Symbol"/>
        <family val="1"/>
        <charset val="2"/>
      </rPr>
      <t>n</t>
    </r>
    <r>
      <rPr>
        <sz val="14"/>
        <rFont val="Arial"/>
      </rPr>
      <t xml:space="preserve"> = 10-2=8.</t>
    </r>
  </si>
  <si>
    <t>Ho: The observations are well fit by the model (expected) distribution</t>
  </si>
  <si>
    <t>The results show that we can accept the hypothesis that the model distribution fits the observed distribution at the 60% confidence level.  This does not show a high confidence in model acceptance.</t>
  </si>
  <si>
    <r>
      <t>p</t>
    </r>
    <r>
      <rPr>
        <sz val="14"/>
        <rFont val="Arial"/>
      </rPr>
      <t xml:space="preserve">=0.44 indicates that one is likely to select randomly a series of observations with a </t>
    </r>
    <r>
      <rPr>
        <sz val="14"/>
        <rFont val="Symbol"/>
        <family val="1"/>
        <charset val="2"/>
      </rPr>
      <t>c</t>
    </r>
    <r>
      <rPr>
        <sz val="14"/>
        <rFont val="Arial"/>
      </rPr>
      <t xml:space="preserve">2 as large or larger than 4.78 with 5 degrees of freedom 44% of the time.    While we should not accept this hypothesis, we certainly cannot reject it.  Had </t>
    </r>
    <r>
      <rPr>
        <sz val="14"/>
        <rFont val="Symbol"/>
        <family val="1"/>
        <charset val="2"/>
      </rPr>
      <t xml:space="preserve">c2 </t>
    </r>
    <r>
      <rPr>
        <sz val="14"/>
        <rFont val="Arial"/>
        <family val="2"/>
      </rPr>
      <t xml:space="preserve">been 1.145 or smaller, then </t>
    </r>
    <r>
      <rPr>
        <i/>
        <sz val="14"/>
        <rFont val="Arial"/>
        <family val="2"/>
      </rPr>
      <t>p</t>
    </r>
    <r>
      <rPr>
        <sz val="14"/>
        <rFont val="Arial"/>
        <family val="2"/>
      </rPr>
      <t xml:space="preserve"> &gt; 0.95, the usual level at which we would accept the null hypothesis.</t>
    </r>
  </si>
  <si>
    <t xml:space="preserve">One should not perform a chi-squared test using bins that have fewer than about 5 objects (or fewer than 3 bins).  The following data then require a re-binning to perform the test.  </t>
  </si>
  <si>
    <t>Bin</t>
  </si>
  <si>
    <t>P(x)</t>
  </si>
  <si>
    <t>S(x)</t>
  </si>
  <si>
    <t>|S-P|</t>
  </si>
  <si>
    <t>Dmax</t>
  </si>
  <si>
    <t>Dmax=</t>
  </si>
  <si>
    <t xml:space="preserve">From the K-S tables, for a sample size of 20 objects at a 0.05 (5%) confidence level, D=0.294.  </t>
  </si>
  <si>
    <t>Ho: The observations are consistent with a Gaussian variate with a mean of 0 and standard devation of 2.</t>
  </si>
  <si>
    <t>x</t>
  </si>
  <si>
    <t>x sorted</t>
  </si>
  <si>
    <t>The function S(x) is the step function whose (unbinned) values are equal to 1/N (here 1/20).  P(x) is the cumulative Gaussian distribution evaluated at x.  The statistic Dmax is the maximum difference |S-P|.</t>
  </si>
  <si>
    <t>Use the nonparametric KS statistical test to test the null hypothesis.</t>
  </si>
  <si>
    <t>Difference^2/Expected</t>
  </si>
  <si>
    <r>
      <t>c</t>
    </r>
    <r>
      <rPr>
        <sz val="14"/>
        <rFont val="Arial"/>
        <family val="2"/>
      </rPr>
      <t xml:space="preserve">2 </t>
    </r>
    <r>
      <rPr>
        <sz val="14"/>
        <rFont val="Arial"/>
        <family val="2"/>
      </rPr>
      <t xml:space="preserve"> = 4.78</t>
    </r>
  </si>
  <si>
    <t>Use the chi-squared statistical test to evaluate the null hypothesis.</t>
  </si>
  <si>
    <r>
      <t xml:space="preserve">Suppose we have a coin that we flip five times, recording the total number of heads in the series.  Then we repeat this 2000 times.  The results are recorded in the "Observed frequency" below.  Suppose further we form the null hypothesis: </t>
    </r>
    <r>
      <rPr>
        <u/>
        <sz val="14"/>
        <rFont val="Arial"/>
        <family val="2"/>
      </rPr>
      <t xml:space="preserve">the coin we are using is </t>
    </r>
    <r>
      <rPr>
        <i/>
        <u/>
        <sz val="14"/>
        <rFont val="Arial"/>
        <family val="2"/>
      </rPr>
      <t>fair</t>
    </r>
    <r>
      <rPr>
        <i/>
        <sz val="14"/>
        <rFont val="Arial"/>
        <family val="2"/>
      </rPr>
      <t>.</t>
    </r>
    <r>
      <rPr>
        <sz val="14"/>
        <rFont val="Arial"/>
        <family val="2"/>
      </rPr>
      <t xml:space="preserve">  We use the chi-squared test to determine whether to accept or reject the hypothesis.</t>
    </r>
  </si>
  <si>
    <r>
      <t xml:space="preserve">To test the null hypothesis, we perform the chi-squared test.  This requires us to form the </t>
    </r>
    <r>
      <rPr>
        <sz val="14"/>
        <rFont val="Symbol"/>
        <family val="1"/>
        <charset val="2"/>
      </rPr>
      <t>c2</t>
    </r>
    <r>
      <rPr>
        <sz val="14"/>
        <rFont val="Arial"/>
        <family val="2"/>
      </rPr>
      <t xml:space="preserve"> statistic/parameter, then compute the probability, </t>
    </r>
    <r>
      <rPr>
        <i/>
        <sz val="14"/>
        <rFont val="Arial"/>
        <family val="2"/>
      </rPr>
      <t>p</t>
    </r>
    <r>
      <rPr>
        <sz val="14"/>
        <rFont val="Arial"/>
        <family val="2"/>
      </rPr>
      <t xml:space="preserve">; how likely it is to obtain a </t>
    </r>
    <r>
      <rPr>
        <i/>
        <sz val="14"/>
        <rFont val="Arial"/>
        <family val="2"/>
      </rPr>
      <t>p</t>
    </r>
    <r>
      <rPr>
        <sz val="14"/>
        <rFont val="Arial"/>
        <family val="2"/>
      </rPr>
      <t xml:space="preserve"> value greater than or equal to this value </t>
    </r>
    <r>
      <rPr>
        <i/>
        <sz val="14"/>
        <rFont val="Arial"/>
        <family val="2"/>
      </rPr>
      <t xml:space="preserve">at an appropriate level of significance </t>
    </r>
    <r>
      <rPr>
        <sz val="14"/>
        <rFont val="Arial"/>
        <family val="2"/>
      </rPr>
      <t>(normally 5% or 0.05).</t>
    </r>
  </si>
  <si>
    <t>Cumulative (1)</t>
  </si>
  <si>
    <t>Cumulative Norm (1)</t>
  </si>
  <si>
    <t>Cumulative (2)</t>
  </si>
  <si>
    <t>Cumulative Norm (2)</t>
  </si>
  <si>
    <t>Ho: The two "raw" distributions are taken from the same underlying distribution</t>
  </si>
  <si>
    <t>Use the K-S statistical test to test the null hypothesis.</t>
  </si>
  <si>
    <t>Digit</t>
  </si>
  <si>
    <r>
      <t xml:space="preserve">No. degrees freedom </t>
    </r>
    <r>
      <rPr>
        <sz val="14"/>
        <rFont val="Symbol"/>
        <family val="1"/>
        <charset val="2"/>
      </rPr>
      <t>n</t>
    </r>
  </si>
  <si>
    <r>
      <t xml:space="preserve">Chi-squared </t>
    </r>
    <r>
      <rPr>
        <sz val="14"/>
        <rFont val="Symbol"/>
        <family val="1"/>
        <charset val="2"/>
      </rPr>
      <t>c</t>
    </r>
    <r>
      <rPr>
        <sz val="14"/>
        <rFont val="Arial"/>
      </rPr>
      <t>2</t>
    </r>
  </si>
  <si>
    <r>
      <t>p</t>
    </r>
    <r>
      <rPr>
        <sz val="14"/>
        <rFont val="Arial"/>
        <family val="2"/>
      </rPr>
      <t>(</t>
    </r>
    <r>
      <rPr>
        <sz val="14"/>
        <rFont val="Symbol"/>
        <family val="1"/>
        <charset val="2"/>
      </rPr>
      <t>c2,n</t>
    </r>
    <r>
      <rPr>
        <sz val="14"/>
        <rFont val="Arial"/>
        <family val="2"/>
      </rPr>
      <t>)</t>
    </r>
  </si>
  <si>
    <t>Chi-squared test using random number generator</t>
  </si>
  <si>
    <t>Ho: The random number generator is "fair"; i.e., has an equal probability of generating any of the 10 digits, 0-9.</t>
  </si>
  <si>
    <r>
      <t xml:space="preserve">We can accept Ho at the 91% probability level.  Had </t>
    </r>
    <r>
      <rPr>
        <sz val="14"/>
        <rFont val="Symbol"/>
        <family val="1"/>
        <charset val="2"/>
      </rPr>
      <t>c</t>
    </r>
    <r>
      <rPr>
        <sz val="14"/>
        <rFont val="Arial"/>
      </rPr>
      <t>2 been 3.00, we could have accepted Ho at greater than the 95% confidence level.</t>
    </r>
  </si>
  <si>
    <t>Chi-squared test of a series of coin flips</t>
  </si>
  <si>
    <t>Ho: the coin we are using is a "fair" coin; i.e., there is an equal probability of flipping a H as a T.</t>
  </si>
  <si>
    <t>A computer generated 10,000 random numbers.  The last digit of these numbers has the frequency distribution below</t>
  </si>
  <si>
    <t>(Re)bin</t>
  </si>
  <si>
    <t>It is rumoured that the following 20 (random) numbers were selected from a Gaussian random variate with mean of 0 and a standard devation of 2.</t>
  </si>
  <si>
    <r>
      <t xml:space="preserve">In a Chi-squared test, the value of the test statistic, and therefore the confidence level of the rsult, is somewhat dependent on how the data are binned.  The Chi-squared test is called a </t>
    </r>
    <r>
      <rPr>
        <i/>
        <sz val="14"/>
        <rFont val="Arial"/>
        <family val="2"/>
      </rPr>
      <t>parameteric</t>
    </r>
    <r>
      <rPr>
        <sz val="14"/>
        <rFont val="Arial"/>
        <family val="2"/>
      </rPr>
      <t xml:space="preserve"> test because it requires binning.  A </t>
    </r>
    <r>
      <rPr>
        <i/>
        <sz val="14"/>
        <rFont val="Arial"/>
        <family val="2"/>
      </rPr>
      <t>nonparametric</t>
    </r>
    <r>
      <rPr>
        <sz val="14"/>
        <rFont val="Arial"/>
        <family val="2"/>
      </rPr>
      <t xml:space="preserve"> test does not require any specific distributional assumptions.  The Kolmogorov-Smirnov test is one of the most popular nonparametric tests used in astronomy.</t>
    </r>
  </si>
  <si>
    <t>Since Dmax &lt; D (20,0.05) = 0.294, then we cannot reject the null hypothesis.</t>
  </si>
  <si>
    <r>
      <t>l</t>
    </r>
    <r>
      <rPr>
        <sz val="14"/>
        <rFont val="Arial"/>
      </rPr>
      <t>=</t>
    </r>
  </si>
  <si>
    <r>
      <t>Q(</t>
    </r>
    <r>
      <rPr>
        <sz val="14"/>
        <rFont val="Symbol"/>
        <charset val="2"/>
      </rPr>
      <t>l</t>
    </r>
    <r>
      <rPr>
        <sz val="14"/>
        <rFont val="Arial"/>
      </rPr>
      <t>)=</t>
    </r>
  </si>
  <si>
    <t>|Difference|</t>
  </si>
  <si>
    <t>The probability that D&gt;Dmax is 98.3% meaning that the null hypothesis can be accepted at this level of confidence, or tha the null hypothesis can be rejected at 1-0.983 = 0.017 or 1.7%.</t>
  </si>
  <si>
    <t>P(D&gt;Dmax)=</t>
  </si>
  <si>
    <t xml:space="preserve">This is an example involving two empirical samples - S0 and S galaxy properties - that have effectively been binned. </t>
  </si>
  <si>
    <t>S0 galaxies: Raw (1)</t>
  </si>
  <si>
    <t>S galaxies: Raw (2)</t>
  </si>
  <si>
    <r>
      <t>Q(</t>
    </r>
    <r>
      <rPr>
        <sz val="14"/>
        <rFont val="Symbol"/>
        <charset val="2"/>
      </rPr>
      <t>l</t>
    </r>
    <r>
      <rPr>
        <sz val="14"/>
        <rFont val="Arial"/>
      </rPr>
      <t xml:space="preserve">) = </t>
    </r>
  </si>
  <si>
    <t>The appropriate value for a two-sample KS test</t>
  </si>
  <si>
    <t>The probability of accepting the null hypothesis is &gt; 95%.</t>
  </si>
  <si>
    <t>The appropriate value for a one-sample test</t>
  </si>
  <si>
    <t>A department store, A, has four competitors: B,C,D, and E. Store A hires a consultant to determine if the percentage of shoppers who prefer each of the five stores is the same. A survey of 1100 randomly selected shoppers is conducted, and the results about which one of the stores shoppers prefer are below. Is there enough evidence using a significance level α = 0.05 to conclude that the proportions are really the same?</t>
  </si>
  <si>
    <t>Chi-squared test using data</t>
  </si>
  <si>
    <t>Store</t>
  </si>
  <si>
    <t>A</t>
  </si>
  <si>
    <t>B</t>
  </si>
  <si>
    <t>C</t>
  </si>
  <si>
    <t>D</t>
  </si>
  <si>
    <t>E</t>
  </si>
  <si>
    <t>No. Shoppers</t>
  </si>
  <si>
    <t xml:space="preserve">ii) </t>
  </si>
  <si>
    <t>i)</t>
  </si>
  <si>
    <t xml:space="preserve">The alternative hypothesis, Ha: the null hypothesis is false. </t>
  </si>
  <si>
    <t>iii)</t>
  </si>
  <si>
    <t>iv)</t>
  </si>
  <si>
    <t>The degrees of freedom: k − 1 = 5 − 1 = 4.</t>
  </si>
  <si>
    <t xml:space="preserve"> </t>
  </si>
  <si>
    <t>The test statistic can be calculated using a table:</t>
  </si>
  <si>
    <t>The null hypothesis H0:the population frequencies are equal to the expected frequencies (to be calculated below).</t>
  </si>
  <si>
    <t>Percent of Shoppers</t>
  </si>
  <si>
    <t>O</t>
  </si>
  <si>
    <t>Preference (Store)</t>
  </si>
  <si>
    <t>Sum</t>
  </si>
  <si>
    <t>degrees of freedom:</t>
  </si>
  <si>
    <t>chi-square:</t>
  </si>
  <si>
    <t>probability accept null hypothesis:</t>
  </si>
  <si>
    <t>A frequent technique used in model-fitting in astronomy is to compute a chi-square "surface"; that is, calculate a series of chi-squares for a series of input parameters and adopt as the best fit the model parameters yielding the smallest value of chi-squared.  The model describing the radio sources above included the temperature of the sources as an input parameter.  Here, one can see a minimum value of chi-squared for a temperature of around 260 K.</t>
  </si>
  <si>
    <t>NB: Use CHISQ.DIST.RT('chisquared', 'degrees freedom')</t>
  </si>
  <si>
    <t>Alternate Universe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</si>
</sst>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0.000"/>
    <numFmt numFmtId="177" formatCode="0.0000"/>
  </numFmts>
  <fonts count="15" x14ac:knownFonts="1">
    <font>
      <sz val="10"/>
      <name val="Arial"/>
    </font>
    <font>
      <sz val="14"/>
      <name val="Arial"/>
    </font>
    <font>
      <b/>
      <sz val="14"/>
      <name val="Arial"/>
    </font>
    <font>
      <sz val="14"/>
      <name val="Symbol"/>
      <family val="1"/>
      <charset val="2"/>
    </font>
    <font>
      <sz val="14"/>
      <name val="Arial"/>
      <family val="2"/>
    </font>
    <font>
      <sz val="10"/>
      <name val="Arial"/>
      <family val="2"/>
    </font>
    <font>
      <i/>
      <sz val="14"/>
      <name val="Arial"/>
      <family val="2"/>
    </font>
    <font>
      <u/>
      <sz val="14"/>
      <name val="Arial"/>
      <family val="2"/>
    </font>
    <font>
      <i/>
      <u/>
      <sz val="14"/>
      <name val="Arial"/>
      <family val="2"/>
    </font>
    <font>
      <sz val="10"/>
      <name val="Arial"/>
    </font>
    <font>
      <sz val="8"/>
      <name val="Arial"/>
    </font>
    <font>
      <b/>
      <sz val="14"/>
      <name val="Arial"/>
      <family val="2"/>
    </font>
    <font>
      <b/>
      <sz val="10"/>
      <name val="Arial"/>
      <family val="2"/>
    </font>
    <font>
      <sz val="14"/>
      <name val="Symbol"/>
      <charset val="2"/>
    </font>
    <font>
      <sz val="12"/>
      <name val="Arial"/>
      <family val="2"/>
    </font>
  </fonts>
  <fills count="11">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indexed="45"/>
        <bgColor indexed="64"/>
      </patternFill>
    </fill>
    <fill>
      <patternFill patternType="solid">
        <fgColor indexed="46"/>
        <bgColor indexed="64"/>
      </patternFill>
    </fill>
    <fill>
      <patternFill patternType="solid">
        <fgColor indexed="47"/>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24">
    <xf numFmtId="0" fontId="0" fillId="0" borderId="0" xfId="0"/>
    <xf numFmtId="0" fontId="1" fillId="0" borderId="0" xfId="0" applyFont="1"/>
    <xf numFmtId="0" fontId="1" fillId="0" borderId="0" xfId="0" quotePrefix="1" applyFont="1"/>
    <xf numFmtId="0" fontId="2" fillId="0" borderId="0" xfId="0" applyFont="1"/>
    <xf numFmtId="172" fontId="2" fillId="0" borderId="0" xfId="0" applyNumberFormat="1" applyFont="1"/>
    <xf numFmtId="0" fontId="2" fillId="2" borderId="0" xfId="0" applyFont="1" applyFill="1"/>
    <xf numFmtId="0" fontId="0" fillId="0" borderId="0" xfId="0" applyAlignment="1">
      <alignment wrapText="1"/>
    </xf>
    <xf numFmtId="0" fontId="0" fillId="0" borderId="0" xfId="0" applyAlignment="1"/>
    <xf numFmtId="0" fontId="1" fillId="0" borderId="0" xfId="0" applyFont="1" applyAlignment="1">
      <alignment wrapText="1"/>
    </xf>
    <xf numFmtId="0" fontId="2" fillId="0" borderId="0" xfId="0" quotePrefix="1" applyFont="1" applyAlignment="1"/>
    <xf numFmtId="0" fontId="1" fillId="0" borderId="0" xfId="0" applyFont="1" applyFill="1" applyAlignment="1">
      <alignment wrapText="1"/>
    </xf>
    <xf numFmtId="0" fontId="3" fillId="2" borderId="0" xfId="0" applyFont="1" applyFill="1" applyAlignment="1"/>
    <xf numFmtId="0" fontId="9" fillId="0" borderId="0" xfId="0" applyFont="1" applyAlignment="1"/>
    <xf numFmtId="0" fontId="5" fillId="0" borderId="0" xfId="0" applyFont="1" applyFill="1" applyAlignment="1"/>
    <xf numFmtId="0" fontId="0" fillId="0" borderId="0" xfId="0" applyAlignment="1">
      <alignment horizontal="center"/>
    </xf>
    <xf numFmtId="0" fontId="1" fillId="0" borderId="0" xfId="0" quotePrefix="1" applyFont="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1" fillId="2" borderId="0" xfId="0" applyFont="1" applyFill="1"/>
    <xf numFmtId="0" fontId="1" fillId="0" borderId="0" xfId="0" applyFont="1" applyFill="1" applyAlignment="1">
      <alignment horizontal="center"/>
    </xf>
    <xf numFmtId="0" fontId="1" fillId="0" borderId="0" xfId="0" applyFont="1" applyFill="1"/>
    <xf numFmtId="0" fontId="6" fillId="3" borderId="0" xfId="0" applyFont="1" applyFill="1"/>
    <xf numFmtId="0" fontId="1" fillId="3" borderId="0" xfId="0" applyFont="1" applyFill="1"/>
    <xf numFmtId="0" fontId="1" fillId="0" borderId="0" xfId="0" applyFont="1" applyFill="1" applyAlignment="1">
      <alignment horizontal="center" wrapText="1"/>
    </xf>
    <xf numFmtId="0" fontId="0" fillId="0" borderId="0" xfId="0" applyFill="1"/>
    <xf numFmtId="2" fontId="1" fillId="0" borderId="0" xfId="0" applyNumberFormat="1" applyFont="1"/>
    <xf numFmtId="172" fontId="1" fillId="0" borderId="0" xfId="0" applyNumberFormat="1" applyFont="1"/>
    <xf numFmtId="172" fontId="1" fillId="4" borderId="0" xfId="0" applyNumberFormat="1" applyFont="1" applyFill="1"/>
    <xf numFmtId="0" fontId="1" fillId="4" borderId="0" xfId="0" applyFont="1" applyFill="1"/>
    <xf numFmtId="2" fontId="1" fillId="0" borderId="0" xfId="0" applyNumberFormat="1" applyFont="1" applyFill="1" applyAlignment="1">
      <alignment wrapText="1"/>
    </xf>
    <xf numFmtId="172" fontId="1" fillId="0" borderId="0" xfId="0" applyNumberFormat="1" applyFont="1" applyFill="1" applyAlignment="1">
      <alignment wrapText="1"/>
    </xf>
    <xf numFmtId="2" fontId="1" fillId="0" borderId="0" xfId="0" applyNumberFormat="1" applyFont="1" applyAlignment="1">
      <alignment horizontal="center"/>
    </xf>
    <xf numFmtId="172" fontId="1" fillId="0" borderId="0" xfId="0" quotePrefix="1" applyNumberFormat="1" applyFont="1" applyAlignment="1">
      <alignment horizontal="center"/>
    </xf>
    <xf numFmtId="172" fontId="1" fillId="0" borderId="0" xfId="0" applyNumberFormat="1" applyFont="1" applyAlignment="1">
      <alignment horizontal="center"/>
    </xf>
    <xf numFmtId="172" fontId="1" fillId="4" borderId="0" xfId="0" applyNumberFormat="1" applyFont="1" applyFill="1" applyAlignment="1">
      <alignment horizontal="center"/>
    </xf>
    <xf numFmtId="2" fontId="1" fillId="2" borderId="0" xfId="0" applyNumberFormat="1" applyFont="1" applyFill="1" applyAlignment="1">
      <alignment horizontal="center"/>
    </xf>
    <xf numFmtId="0" fontId="0" fillId="0" borderId="0" xfId="0" applyFill="1" applyAlignment="1">
      <alignment wrapText="1"/>
    </xf>
    <xf numFmtId="2" fontId="2" fillId="0" borderId="0" xfId="0" applyNumberFormat="1" applyFont="1"/>
    <xf numFmtId="2" fontId="2" fillId="4" borderId="0" xfId="0" applyNumberFormat="1" applyFont="1" applyFill="1"/>
    <xf numFmtId="172" fontId="1" fillId="2" borderId="0" xfId="0" applyNumberFormat="1" applyFont="1" applyFill="1"/>
    <xf numFmtId="2" fontId="1" fillId="2" borderId="0" xfId="0" applyNumberFormat="1" applyFont="1" applyFill="1"/>
    <xf numFmtId="0" fontId="6" fillId="2" borderId="0" xfId="0" applyFont="1" applyFill="1" applyAlignment="1">
      <alignment horizontal="right"/>
    </xf>
    <xf numFmtId="0" fontId="1" fillId="0" borderId="0" xfId="0" applyFont="1" applyAlignment="1">
      <alignment horizontal="right"/>
    </xf>
    <xf numFmtId="0" fontId="1" fillId="5" borderId="0" xfId="0" applyFont="1" applyFill="1"/>
    <xf numFmtId="0" fontId="0" fillId="0" borderId="0" xfId="0" applyAlignment="1">
      <alignment horizontal="left" wrapText="1"/>
    </xf>
    <xf numFmtId="0" fontId="2" fillId="5" borderId="0" xfId="0" quotePrefix="1" applyFont="1" applyFill="1"/>
    <xf numFmtId="172" fontId="2" fillId="5" borderId="0" xfId="0" applyNumberFormat="1" applyFont="1" applyFill="1"/>
    <xf numFmtId="0" fontId="2" fillId="5" borderId="0" xfId="0" applyFont="1" applyFill="1"/>
    <xf numFmtId="172" fontId="2" fillId="6" borderId="0" xfId="0" applyNumberFormat="1" applyFont="1" applyFill="1"/>
    <xf numFmtId="0" fontId="2" fillId="6" borderId="0" xfId="0" applyFont="1" applyFill="1"/>
    <xf numFmtId="0" fontId="1" fillId="7" borderId="0" xfId="0" applyFont="1" applyFill="1"/>
    <xf numFmtId="0" fontId="3" fillId="2" borderId="0" xfId="0" applyFont="1" applyFill="1"/>
    <xf numFmtId="0" fontId="6" fillId="2" borderId="0" xfId="0" quotePrefix="1" applyFont="1" applyFill="1"/>
    <xf numFmtId="0" fontId="3" fillId="3" borderId="0" xfId="0" applyFont="1" applyFill="1"/>
    <xf numFmtId="2" fontId="1" fillId="7" borderId="0" xfId="0" applyNumberFormat="1" applyFont="1" applyFill="1"/>
    <xf numFmtId="0" fontId="4" fillId="0" borderId="0" xfId="0" applyFont="1" applyFill="1" applyAlignment="1">
      <alignment wrapText="1"/>
    </xf>
    <xf numFmtId="177" fontId="1" fillId="0" borderId="0" xfId="0" applyNumberFormat="1" applyFont="1"/>
    <xf numFmtId="2" fontId="1" fillId="4" borderId="0" xfId="0" applyNumberFormat="1" applyFont="1" applyFill="1" applyAlignment="1">
      <alignment horizontal="right"/>
    </xf>
    <xf numFmtId="177" fontId="1" fillId="4" borderId="0" xfId="0" applyNumberFormat="1" applyFont="1" applyFill="1"/>
    <xf numFmtId="2" fontId="13" fillId="0" borderId="0" xfId="0" applyNumberFormat="1" applyFont="1" applyAlignment="1">
      <alignment horizontal="right"/>
    </xf>
    <xf numFmtId="172" fontId="1" fillId="0" borderId="0" xfId="0" applyNumberFormat="1" applyFont="1" applyAlignment="1">
      <alignment horizontal="left"/>
    </xf>
    <xf numFmtId="0" fontId="12" fillId="0" borderId="0" xfId="0" applyFont="1" applyAlignment="1">
      <alignment horizontal="center"/>
    </xf>
    <xf numFmtId="0" fontId="13" fillId="0" borderId="0" xfId="0" quotePrefix="1" applyFont="1" applyAlignment="1">
      <alignment horizontal="right"/>
    </xf>
    <xf numFmtId="0" fontId="1" fillId="2" borderId="0" xfId="0" quotePrefix="1" applyFont="1" applyFill="1" applyAlignment="1">
      <alignment horizontal="right"/>
    </xf>
    <xf numFmtId="0" fontId="11" fillId="7" borderId="0" xfId="0" applyFont="1" applyFill="1" applyAlignment="1">
      <alignment horizontal="center"/>
    </xf>
    <xf numFmtId="0" fontId="12" fillId="0" borderId="0" xfId="0" applyFont="1" applyAlignment="1">
      <alignment horizontal="center"/>
    </xf>
    <xf numFmtId="0" fontId="1" fillId="2" borderId="0" xfId="0" applyFont="1" applyFill="1" applyAlignment="1">
      <alignment horizontal="left" wrapText="1"/>
    </xf>
    <xf numFmtId="0" fontId="0" fillId="0" borderId="0" xfId="0" applyAlignment="1">
      <alignment horizontal="left" wrapText="1"/>
    </xf>
    <xf numFmtId="0" fontId="6" fillId="4" borderId="0" xfId="0" applyFont="1" applyFill="1" applyAlignment="1">
      <alignment wrapText="1"/>
    </xf>
    <xf numFmtId="0" fontId="1" fillId="4" borderId="0" xfId="0" applyFont="1" applyFill="1" applyAlignment="1">
      <alignment wrapText="1"/>
    </xf>
    <xf numFmtId="0" fontId="0" fillId="4" borderId="0" xfId="0" applyFill="1" applyAlignment="1">
      <alignment wrapText="1"/>
    </xf>
    <xf numFmtId="0" fontId="0" fillId="0" borderId="0" xfId="0" applyAlignment="1">
      <alignment wrapText="1"/>
    </xf>
    <xf numFmtId="0" fontId="4" fillId="2" borderId="0" xfId="0" applyFont="1" applyFill="1" applyAlignment="1"/>
    <xf numFmtId="0" fontId="0" fillId="0" borderId="0" xfId="0" applyAlignment="1"/>
    <xf numFmtId="0" fontId="1" fillId="0" borderId="0" xfId="0" applyFont="1" applyAlignment="1"/>
    <xf numFmtId="0" fontId="2" fillId="0" borderId="0" xfId="0" quotePrefix="1" applyFont="1" applyAlignment="1"/>
    <xf numFmtId="0" fontId="1" fillId="3" borderId="0" xfId="0" applyFont="1" applyFill="1" applyAlignment="1">
      <alignment wrapText="1"/>
    </xf>
    <xf numFmtId="0" fontId="0" fillId="3" borderId="0" xfId="0" applyFill="1" applyAlignment="1">
      <alignment wrapText="1"/>
    </xf>
    <xf numFmtId="0" fontId="1" fillId="2" borderId="0" xfId="0" applyFont="1" applyFill="1" applyAlignment="1">
      <alignment horizontal="right"/>
    </xf>
    <xf numFmtId="0" fontId="11" fillId="3" borderId="0" xfId="0" applyFont="1" applyFill="1" applyAlignment="1">
      <alignment horizontal="center"/>
    </xf>
    <xf numFmtId="0" fontId="1" fillId="7" borderId="0" xfId="0" applyFont="1" applyFill="1" applyAlignment="1">
      <alignment wrapText="1"/>
    </xf>
    <xf numFmtId="0" fontId="0" fillId="7" borderId="0" xfId="0" applyFill="1" applyAlignment="1">
      <alignment wrapText="1"/>
    </xf>
    <xf numFmtId="0" fontId="4" fillId="3" borderId="0" xfId="0" applyFont="1" applyFill="1" applyAlignment="1">
      <alignment wrapText="1"/>
    </xf>
    <xf numFmtId="0" fontId="0" fillId="4" borderId="0" xfId="0" applyFill="1" applyAlignment="1">
      <alignment vertical="center" wrapText="1"/>
    </xf>
    <xf numFmtId="0" fontId="1" fillId="4" borderId="0" xfId="0" applyFont="1" applyFill="1" applyAlignment="1">
      <alignment horizontal="center"/>
    </xf>
    <xf numFmtId="0" fontId="1" fillId="4" borderId="0" xfId="0" applyFont="1" applyFill="1" applyAlignment="1">
      <alignment horizontal="center" wrapText="1"/>
    </xf>
    <xf numFmtId="0" fontId="11" fillId="2" borderId="0" xfId="0" applyFont="1" applyFill="1" applyAlignment="1">
      <alignment wrapText="1"/>
    </xf>
    <xf numFmtId="0" fontId="1" fillId="2" borderId="0" xfId="0" applyFont="1" applyFill="1" applyAlignment="1">
      <alignment horizontal="center"/>
    </xf>
    <xf numFmtId="0" fontId="1" fillId="2" borderId="0" xfId="0" applyFont="1" applyFill="1" applyAlignment="1">
      <alignment wrapText="1"/>
    </xf>
    <xf numFmtId="2" fontId="1" fillId="0" borderId="0" xfId="0" applyNumberFormat="1" applyFont="1" applyAlignment="1">
      <alignment horizontal="right"/>
    </xf>
    <xf numFmtId="0" fontId="0" fillId="0" borderId="0" xfId="0" applyAlignment="1">
      <alignment horizontal="right"/>
    </xf>
    <xf numFmtId="2" fontId="1" fillId="4" borderId="0" xfId="0" applyNumberFormat="1" applyFont="1" applyFill="1" applyAlignment="1">
      <alignment wrapText="1"/>
    </xf>
    <xf numFmtId="172" fontId="1" fillId="4" borderId="0" xfId="0" applyNumberFormat="1" applyFont="1" applyFill="1" applyAlignment="1">
      <alignment wrapText="1"/>
    </xf>
    <xf numFmtId="0" fontId="0" fillId="2" borderId="0" xfId="0" applyFill="1" applyAlignment="1">
      <alignment wrapText="1"/>
    </xf>
    <xf numFmtId="0" fontId="4" fillId="2" borderId="0" xfId="0" applyFont="1" applyFill="1" applyAlignment="1">
      <alignment wrapText="1"/>
    </xf>
    <xf numFmtId="0" fontId="4" fillId="4" borderId="0" xfId="0" applyFont="1" applyFill="1" applyAlignment="1">
      <alignment wrapText="1"/>
    </xf>
    <xf numFmtId="0" fontId="1" fillId="0" borderId="0" xfId="0" applyFont="1" applyAlignment="1">
      <alignment horizontal="center"/>
    </xf>
    <xf numFmtId="0" fontId="0" fillId="0" borderId="0" xfId="0" applyAlignment="1">
      <alignment horizontal="center"/>
    </xf>
    <xf numFmtId="0" fontId="0" fillId="2" borderId="0" xfId="0" applyFill="1" applyAlignment="1">
      <alignment horizontal="center"/>
    </xf>
    <xf numFmtId="0" fontId="1" fillId="4" borderId="0" xfId="0" applyFont="1" applyFill="1" applyAlignment="1"/>
    <xf numFmtId="0" fontId="1" fillId="0" borderId="0" xfId="0" quotePrefix="1" applyFont="1" applyAlignment="1">
      <alignment horizontal="right"/>
    </xf>
    <xf numFmtId="0" fontId="1" fillId="2" borderId="0" xfId="0" applyFont="1" applyFill="1" applyAlignment="1"/>
    <xf numFmtId="0" fontId="14" fillId="0" borderId="0" xfId="0" applyFont="1" applyAlignment="1">
      <alignment wrapText="1"/>
    </xf>
    <xf numFmtId="0" fontId="5" fillId="0" borderId="0" xfId="0" applyFont="1"/>
    <xf numFmtId="0" fontId="14" fillId="0" borderId="0" xfId="0" applyFont="1" applyAlignment="1">
      <alignment horizontal="center"/>
    </xf>
    <xf numFmtId="0" fontId="14" fillId="0" borderId="0" xfId="0" applyFont="1"/>
    <xf numFmtId="0" fontId="5" fillId="0" borderId="0" xfId="0" quotePrefix="1" applyFont="1" applyAlignment="1">
      <alignment horizontal="center"/>
    </xf>
    <xf numFmtId="2" fontId="0" fillId="0" borderId="0" xfId="0" applyNumberFormat="1" applyAlignment="1">
      <alignment horizontal="center"/>
    </xf>
    <xf numFmtId="2" fontId="0" fillId="8" borderId="0" xfId="0" applyNumberFormat="1" applyFill="1" applyAlignment="1">
      <alignment horizontal="center"/>
    </xf>
    <xf numFmtId="0" fontId="12" fillId="0" borderId="0" xfId="0" applyFont="1" applyAlignment="1">
      <alignment horizontal="center" wrapText="1"/>
    </xf>
    <xf numFmtId="0" fontId="4" fillId="8" borderId="0" xfId="0" applyFont="1" applyFill="1" applyAlignment="1"/>
    <xf numFmtId="0" fontId="14" fillId="10" borderId="0" xfId="0" applyFont="1" applyFill="1" applyAlignment="1">
      <alignment wrapText="1"/>
    </xf>
    <xf numFmtId="0" fontId="0" fillId="10" borderId="0" xfId="0" applyFill="1" applyAlignment="1">
      <alignment wrapText="1"/>
    </xf>
    <xf numFmtId="0" fontId="14" fillId="0" borderId="0" xfId="0" quotePrefix="1" applyFont="1" applyAlignment="1">
      <alignment horizontal="center"/>
    </xf>
    <xf numFmtId="0" fontId="4" fillId="4" borderId="0" xfId="0" applyFont="1" applyFill="1" applyAlignment="1">
      <alignment vertical="center" wrapText="1"/>
    </xf>
    <xf numFmtId="0" fontId="4" fillId="9" borderId="0" xfId="0" quotePrefix="1" applyFont="1" applyFill="1" applyAlignment="1"/>
    <xf numFmtId="0" fontId="0" fillId="9" borderId="0" xfId="0" applyFill="1" applyAlignment="1"/>
    <xf numFmtId="0" fontId="14" fillId="9" borderId="0" xfId="0" quotePrefix="1" applyFont="1" applyFill="1" applyAlignment="1"/>
    <xf numFmtId="0" fontId="14" fillId="9" borderId="0" xfId="0" applyFont="1" applyFill="1" applyAlignment="1"/>
    <xf numFmtId="2" fontId="14" fillId="0" borderId="0" xfId="0" applyNumberFormat="1" applyFont="1"/>
    <xf numFmtId="177" fontId="14" fillId="0" borderId="0" xfId="0" applyNumberFormat="1" applyFont="1"/>
    <xf numFmtId="0" fontId="14" fillId="0" borderId="0" xfId="0" quotePrefix="1" applyFont="1" applyAlignment="1">
      <alignment horizontal="right" wrapText="1"/>
    </xf>
    <xf numFmtId="0" fontId="14" fillId="0" borderId="0" xfId="0" applyFont="1" applyAlignment="1">
      <alignment horizontal="right" wrapText="1"/>
    </xf>
    <xf numFmtId="0" fontId="5" fillId="0" borderId="0" xfId="0" quotePrefix="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'Chi-square random numbers'!$B$10:$B$19</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'Chi-square random numbers'!$C$10:$C$19</c:f>
              <c:numCache>
                <c:formatCode>General</c:formatCode>
                <c:ptCount val="10"/>
                <c:pt idx="0">
                  <c:v>1010</c:v>
                </c:pt>
                <c:pt idx="1">
                  <c:v>990</c:v>
                </c:pt>
                <c:pt idx="2">
                  <c:v>990</c:v>
                </c:pt>
                <c:pt idx="3">
                  <c:v>960</c:v>
                </c:pt>
                <c:pt idx="4">
                  <c:v>1020</c:v>
                </c:pt>
                <c:pt idx="5">
                  <c:v>1000</c:v>
                </c:pt>
                <c:pt idx="6">
                  <c:v>1000</c:v>
                </c:pt>
                <c:pt idx="7">
                  <c:v>1030</c:v>
                </c:pt>
                <c:pt idx="8">
                  <c:v>1020</c:v>
                </c:pt>
                <c:pt idx="9">
                  <c:v>980</c:v>
                </c:pt>
              </c:numCache>
            </c:numRef>
          </c:val>
          <c:extLst>
            <c:ext xmlns:c16="http://schemas.microsoft.com/office/drawing/2014/chart" uri="{C3380CC4-5D6E-409C-BE32-E72D297353CC}">
              <c16:uniqueId val="{00000000-A3E3-4A23-A97E-C02E14F62206}"/>
            </c:ext>
          </c:extLst>
        </c:ser>
        <c:dLbls>
          <c:showLegendKey val="0"/>
          <c:showVal val="0"/>
          <c:showCatName val="0"/>
          <c:showSerName val="0"/>
          <c:showPercent val="0"/>
          <c:showBubbleSize val="0"/>
        </c:dLbls>
        <c:gapWidth val="219"/>
        <c:overlap val="-27"/>
        <c:axId val="455596464"/>
        <c:axId val="455596792"/>
      </c:barChart>
      <c:catAx>
        <c:axId val="45559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96792"/>
        <c:crosses val="autoZero"/>
        <c:auto val="1"/>
        <c:lblAlgn val="ctr"/>
        <c:lblOffset val="100"/>
        <c:noMultiLvlLbl val="0"/>
      </c:catAx>
      <c:valAx>
        <c:axId val="455596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96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714375</xdr:colOff>
      <xdr:row>8</xdr:row>
      <xdr:rowOff>12700</xdr:rowOff>
    </xdr:from>
    <xdr:to>
      <xdr:col>12</xdr:col>
      <xdr:colOff>422275</xdr:colOff>
      <xdr:row>19</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431800</xdr:colOff>
      <xdr:row>9</xdr:row>
      <xdr:rowOff>120650</xdr:rowOff>
    </xdr:from>
    <xdr:to>
      <xdr:col>10</xdr:col>
      <xdr:colOff>539750</xdr:colOff>
      <xdr:row>22</xdr:row>
      <xdr:rowOff>177800</xdr:rowOff>
    </xdr:to>
    <xdr:pic>
      <xdr:nvPicPr>
        <xdr:cNvPr id="102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86300" y="1993900"/>
          <a:ext cx="3600450" cy="2946400"/>
        </a:xfrm>
        <a:prstGeom prst="rect">
          <a:avLst/>
        </a:prstGeom>
        <a:noFill/>
        <a:ln w="38100">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4</xdr:col>
      <xdr:colOff>412750</xdr:colOff>
      <xdr:row>53</xdr:row>
      <xdr:rowOff>203200</xdr:rowOff>
    </xdr:from>
    <xdr:to>
      <xdr:col>11</xdr:col>
      <xdr:colOff>57150</xdr:colOff>
      <xdr:row>70</xdr:row>
      <xdr:rowOff>203200</xdr:rowOff>
    </xdr:to>
    <xdr:pic>
      <xdr:nvPicPr>
        <xdr:cNvPr id="1026"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25900" y="11868150"/>
          <a:ext cx="4419600" cy="37782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H30" sqref="H30"/>
    </sheetView>
  </sheetViews>
  <sheetFormatPr defaultRowHeight="17.5" x14ac:dyDescent="0.35"/>
  <cols>
    <col min="1" max="1" width="30.81640625" style="1" customWidth="1"/>
    <col min="2" max="2" width="9.1796875" style="1" customWidth="1"/>
    <col min="3" max="3" width="12.1796875" style="1" customWidth="1"/>
    <col min="4" max="5" width="9.1796875" style="1" customWidth="1"/>
    <col min="6" max="6" width="10.26953125" style="1" customWidth="1"/>
    <col min="7" max="10" width="9.1796875" style="1" customWidth="1"/>
  </cols>
  <sheetData>
    <row r="1" spans="1:10" ht="18" customHeight="1" x14ac:dyDescent="0.4">
      <c r="A1" s="64" t="s">
        <v>60</v>
      </c>
      <c r="B1" s="65"/>
      <c r="C1" s="65"/>
      <c r="D1" s="65"/>
      <c r="E1" s="65"/>
      <c r="F1" s="65"/>
      <c r="G1" s="14"/>
      <c r="H1" s="14"/>
    </row>
    <row r="2" spans="1:10" x14ac:dyDescent="0.35">
      <c r="B2" s="10"/>
      <c r="C2" s="10"/>
      <c r="D2" s="10"/>
      <c r="E2" s="10"/>
      <c r="F2" s="10"/>
    </row>
    <row r="3" spans="1:10" ht="12.5" x14ac:dyDescent="0.25">
      <c r="A3" s="69" t="s">
        <v>45</v>
      </c>
      <c r="B3" s="71"/>
      <c r="C3" s="71"/>
      <c r="D3" s="71"/>
      <c r="E3" s="71"/>
      <c r="F3" s="71"/>
      <c r="G3" s="71"/>
      <c r="H3" s="71"/>
      <c r="I3" s="71"/>
      <c r="J3" s="71"/>
    </row>
    <row r="4" spans="1:10" ht="12.75" customHeight="1" x14ac:dyDescent="0.25">
      <c r="A4" s="71"/>
      <c r="B4" s="71"/>
      <c r="C4" s="71"/>
      <c r="D4" s="71"/>
      <c r="E4" s="71"/>
      <c r="F4" s="71"/>
      <c r="G4" s="71"/>
      <c r="H4" s="71"/>
      <c r="I4" s="71"/>
      <c r="J4" s="71"/>
    </row>
    <row r="5" spans="1:10" ht="12.75" customHeight="1" x14ac:dyDescent="0.25">
      <c r="A5" s="71"/>
      <c r="B5" s="71"/>
      <c r="C5" s="71"/>
      <c r="D5" s="71"/>
      <c r="E5" s="71"/>
      <c r="F5" s="71"/>
      <c r="G5" s="71"/>
      <c r="H5" s="71"/>
      <c r="I5" s="71"/>
      <c r="J5" s="71"/>
    </row>
    <row r="6" spans="1:10" ht="12.75" customHeight="1" x14ac:dyDescent="0.25">
      <c r="A6" s="71"/>
      <c r="B6" s="71"/>
      <c r="C6" s="71"/>
      <c r="D6" s="71"/>
      <c r="E6" s="71"/>
      <c r="F6" s="71"/>
      <c r="G6" s="71"/>
      <c r="H6" s="71"/>
      <c r="I6" s="71"/>
      <c r="J6" s="71"/>
    </row>
    <row r="7" spans="1:10" ht="12.5" x14ac:dyDescent="0.25">
      <c r="A7" s="71"/>
      <c r="B7" s="71"/>
      <c r="C7" s="71"/>
      <c r="D7" s="71"/>
      <c r="E7" s="71"/>
      <c r="F7" s="71"/>
      <c r="G7" s="71"/>
      <c r="H7" s="71"/>
      <c r="I7" s="71"/>
      <c r="J7" s="71"/>
    </row>
    <row r="8" spans="1:10" ht="12.5" x14ac:dyDescent="0.25">
      <c r="A8" s="71"/>
      <c r="B8" s="71"/>
      <c r="C8" s="71"/>
      <c r="D8" s="71"/>
      <c r="E8" s="71"/>
      <c r="F8" s="71"/>
      <c r="G8" s="71"/>
      <c r="H8" s="71"/>
      <c r="I8" s="71"/>
      <c r="J8" s="71"/>
    </row>
    <row r="9" spans="1:10" x14ac:dyDescent="0.35">
      <c r="A9" s="6"/>
      <c r="B9" s="6"/>
      <c r="C9" s="6"/>
      <c r="D9" s="6"/>
      <c r="E9" s="6"/>
      <c r="F9" s="6"/>
      <c r="G9" s="6"/>
      <c r="H9" s="6"/>
      <c r="I9" s="6"/>
    </row>
    <row r="10" spans="1:10" x14ac:dyDescent="0.35">
      <c r="A10" s="66" t="s">
        <v>61</v>
      </c>
      <c r="B10" s="66"/>
      <c r="C10" s="66"/>
      <c r="D10" s="67"/>
      <c r="E10" s="67"/>
      <c r="F10" s="67"/>
    </row>
    <row r="11" spans="1:10" x14ac:dyDescent="0.35">
      <c r="A11" s="67"/>
      <c r="B11" s="67"/>
      <c r="C11" s="67"/>
      <c r="D11" s="67"/>
      <c r="E11" s="67"/>
      <c r="F11" s="67"/>
    </row>
    <row r="12" spans="1:10" x14ac:dyDescent="0.35">
      <c r="A12" s="44"/>
      <c r="B12" s="44"/>
      <c r="C12" s="44"/>
      <c r="D12" s="44"/>
      <c r="E12" s="44"/>
      <c r="F12" s="44"/>
    </row>
    <row r="13" spans="1:10" x14ac:dyDescent="0.35">
      <c r="A13" s="76" t="s">
        <v>46</v>
      </c>
      <c r="B13" s="77"/>
      <c r="C13" s="77"/>
      <c r="D13" s="77"/>
      <c r="E13" s="77"/>
      <c r="F13" s="77"/>
      <c r="G13" s="77"/>
      <c r="H13" s="77"/>
    </row>
    <row r="14" spans="1:10" x14ac:dyDescent="0.35">
      <c r="A14" s="77"/>
      <c r="B14" s="77"/>
      <c r="C14" s="77"/>
      <c r="D14" s="77"/>
      <c r="E14" s="77"/>
      <c r="F14" s="77"/>
      <c r="G14" s="77"/>
      <c r="H14" s="77"/>
    </row>
    <row r="15" spans="1:10" x14ac:dyDescent="0.35">
      <c r="A15" s="77"/>
      <c r="B15" s="77"/>
      <c r="C15" s="77"/>
      <c r="D15" s="77"/>
      <c r="E15" s="77"/>
      <c r="F15" s="77"/>
      <c r="G15" s="77"/>
      <c r="H15" s="77"/>
    </row>
    <row r="16" spans="1:10" x14ac:dyDescent="0.35">
      <c r="A16" s="77"/>
      <c r="B16" s="77"/>
      <c r="C16" s="77"/>
      <c r="D16" s="77"/>
      <c r="E16" s="77"/>
      <c r="F16" s="77"/>
      <c r="G16" s="77"/>
      <c r="H16" s="77"/>
    </row>
    <row r="18" spans="1:10" ht="18" x14ac:dyDescent="0.4">
      <c r="A18" s="5" t="s">
        <v>1</v>
      </c>
      <c r="B18" s="5">
        <v>0</v>
      </c>
      <c r="C18" s="5">
        <v>1</v>
      </c>
      <c r="D18" s="5">
        <v>2</v>
      </c>
      <c r="E18" s="5">
        <v>3</v>
      </c>
      <c r="F18" s="5">
        <v>4</v>
      </c>
      <c r="G18" s="5">
        <v>5</v>
      </c>
      <c r="H18" s="5" t="s">
        <v>0</v>
      </c>
    </row>
    <row r="19" spans="1:10" ht="18" x14ac:dyDescent="0.4">
      <c r="A19" s="5" t="s">
        <v>2</v>
      </c>
      <c r="B19" s="5">
        <v>59</v>
      </c>
      <c r="C19" s="5">
        <v>316</v>
      </c>
      <c r="D19" s="5">
        <v>596</v>
      </c>
      <c r="E19" s="5">
        <v>633</v>
      </c>
      <c r="F19" s="5">
        <v>320</v>
      </c>
      <c r="G19" s="5">
        <v>76</v>
      </c>
      <c r="H19" s="5">
        <f>SUM(B19:G19)</f>
        <v>2000</v>
      </c>
    </row>
    <row r="20" spans="1:10" ht="18" x14ac:dyDescent="0.4">
      <c r="A20" s="5" t="s">
        <v>3</v>
      </c>
      <c r="B20" s="5">
        <v>62.5</v>
      </c>
      <c r="C20" s="5">
        <v>312.5</v>
      </c>
      <c r="D20" s="5">
        <v>625</v>
      </c>
      <c r="E20" s="5">
        <v>625</v>
      </c>
      <c r="F20" s="5">
        <v>312.5</v>
      </c>
      <c r="G20" s="5">
        <v>62.5</v>
      </c>
      <c r="H20" s="5">
        <f>SUM(B20:G20)</f>
        <v>2000</v>
      </c>
    </row>
    <row r="21" spans="1:10" ht="18" x14ac:dyDescent="0.4">
      <c r="A21" s="5" t="s">
        <v>4</v>
      </c>
      <c r="B21" s="5">
        <v>-3.5</v>
      </c>
      <c r="C21" s="5">
        <v>3.5</v>
      </c>
      <c r="D21" s="5">
        <v>-29</v>
      </c>
      <c r="E21" s="5">
        <v>8</v>
      </c>
      <c r="F21" s="5">
        <v>7.5</v>
      </c>
      <c r="G21" s="5">
        <v>13.5</v>
      </c>
      <c r="H21" s="5"/>
    </row>
    <row r="22" spans="1:10" ht="18" x14ac:dyDescent="0.4">
      <c r="A22" s="3" t="s">
        <v>42</v>
      </c>
      <c r="B22" s="37">
        <f t="shared" ref="B22:G22" si="0">(B19-B20)^2/B20</f>
        <v>0.19600000000000001</v>
      </c>
      <c r="C22" s="37">
        <f t="shared" si="0"/>
        <v>3.9199999999999999E-2</v>
      </c>
      <c r="D22" s="37">
        <f t="shared" si="0"/>
        <v>1.3455999999999999</v>
      </c>
      <c r="E22" s="37">
        <f t="shared" si="0"/>
        <v>0.1024</v>
      </c>
      <c r="F22" s="37">
        <f t="shared" si="0"/>
        <v>0.18</v>
      </c>
      <c r="G22" s="37">
        <f t="shared" si="0"/>
        <v>2.9159999999999999</v>
      </c>
      <c r="H22" s="38">
        <f>SUM(B22:G22)</f>
        <v>4.7791999999999994</v>
      </c>
    </row>
    <row r="23" spans="1:10" x14ac:dyDescent="0.35">
      <c r="D23" s="12"/>
    </row>
    <row r="24" spans="1:10" ht="18" x14ac:dyDescent="0.4">
      <c r="A24" s="11" t="s">
        <v>43</v>
      </c>
      <c r="B24" s="13"/>
      <c r="C24" s="72" t="s">
        <v>9</v>
      </c>
      <c r="D24" s="72"/>
      <c r="E24" s="72"/>
      <c r="F24" s="72"/>
      <c r="G24" s="73"/>
      <c r="H24" s="73"/>
      <c r="I24"/>
      <c r="J24"/>
    </row>
    <row r="26" spans="1:10" ht="18" x14ac:dyDescent="0.4">
      <c r="A26" s="74" t="s">
        <v>10</v>
      </c>
      <c r="B26" s="74"/>
      <c r="C26" s="74"/>
      <c r="D26" s="74"/>
      <c r="E26" s="73"/>
      <c r="F26" s="73"/>
    </row>
    <row r="27" spans="1:10" ht="18" x14ac:dyDescent="0.4">
      <c r="B27" s="75" t="s">
        <v>6</v>
      </c>
      <c r="C27" s="73"/>
      <c r="D27" s="4">
        <f>CHIDIST(4.78,5)</f>
        <v>0.44331503262455929</v>
      </c>
      <c r="F27" s="45" t="s">
        <v>7</v>
      </c>
      <c r="G27" s="46">
        <f>CHIINV(G29,5)</f>
        <v>4.3514601910955237</v>
      </c>
      <c r="H27" s="46">
        <f>CHIINV(H29,5)</f>
        <v>1.6103079869623229</v>
      </c>
      <c r="I27" s="48">
        <f>CHIINV(I29,5)</f>
        <v>1.1454762260617699</v>
      </c>
    </row>
    <row r="28" spans="1:10" ht="18" x14ac:dyDescent="0.4">
      <c r="B28" s="9"/>
      <c r="C28" s="7"/>
      <c r="D28" s="4"/>
      <c r="F28" s="45"/>
      <c r="G28" s="46"/>
      <c r="H28" s="46"/>
      <c r="I28" s="48"/>
    </row>
    <row r="29" spans="1:10" ht="18" x14ac:dyDescent="0.4">
      <c r="B29" s="75" t="s">
        <v>5</v>
      </c>
      <c r="C29" s="73"/>
      <c r="D29" s="4">
        <f>CHITEST(B19:G19,B20:G20)</f>
        <v>0.44341691268022143</v>
      </c>
      <c r="F29" s="47" t="s">
        <v>8</v>
      </c>
      <c r="G29" s="47">
        <v>0.5</v>
      </c>
      <c r="H29" s="47">
        <v>0.9</v>
      </c>
      <c r="I29" s="49">
        <v>0.95</v>
      </c>
    </row>
    <row r="31" spans="1:10" x14ac:dyDescent="0.35">
      <c r="A31" s="68" t="s">
        <v>28</v>
      </c>
      <c r="B31" s="69"/>
      <c r="C31" s="69"/>
      <c r="D31" s="69"/>
      <c r="E31" s="69"/>
      <c r="F31" s="69"/>
      <c r="G31" s="69"/>
      <c r="H31" s="69"/>
      <c r="I31" s="69"/>
    </row>
    <row r="32" spans="1:10" x14ac:dyDescent="0.35">
      <c r="A32" s="69"/>
      <c r="B32" s="69"/>
      <c r="C32" s="69"/>
      <c r="D32" s="69"/>
      <c r="E32" s="69"/>
      <c r="F32" s="69"/>
      <c r="G32" s="69"/>
      <c r="H32" s="69"/>
      <c r="I32" s="69"/>
    </row>
    <row r="33" spans="1:9" x14ac:dyDescent="0.35">
      <c r="A33" s="70"/>
      <c r="B33" s="70"/>
      <c r="C33" s="70"/>
      <c r="D33" s="70"/>
      <c r="E33" s="70"/>
      <c r="F33" s="70"/>
      <c r="G33" s="70"/>
      <c r="H33" s="70"/>
      <c r="I33" s="70"/>
    </row>
    <row r="34" spans="1:9" x14ac:dyDescent="0.35">
      <c r="A34" s="70"/>
      <c r="B34" s="70"/>
      <c r="C34" s="70"/>
      <c r="D34" s="70"/>
      <c r="E34" s="70"/>
      <c r="F34" s="70"/>
      <c r="G34" s="70"/>
      <c r="H34" s="70"/>
      <c r="I34" s="70"/>
    </row>
  </sheetData>
  <mergeCells count="9">
    <mergeCell ref="A1:F1"/>
    <mergeCell ref="A10:F11"/>
    <mergeCell ref="A31:I34"/>
    <mergeCell ref="A3:J8"/>
    <mergeCell ref="C24:H24"/>
    <mergeCell ref="A26:F26"/>
    <mergeCell ref="B29:C29"/>
    <mergeCell ref="B27:C27"/>
    <mergeCell ref="A13:H16"/>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8" workbookViewId="0">
      <selection activeCell="A30" sqref="A30:F30"/>
    </sheetView>
  </sheetViews>
  <sheetFormatPr defaultColWidth="9.1796875" defaultRowHeight="17.5" x14ac:dyDescent="0.35"/>
  <cols>
    <col min="1" max="1" width="7.54296875" style="1" customWidth="1"/>
    <col min="2" max="2" width="9.1796875" style="1"/>
    <col min="3" max="3" width="14.26953125" style="1" bestFit="1" customWidth="1"/>
    <col min="4" max="4" width="16.1796875" style="1" bestFit="1" customWidth="1"/>
    <col min="5" max="5" width="13" style="1" bestFit="1" customWidth="1"/>
    <col min="6" max="6" width="14.54296875" style="1" customWidth="1"/>
    <col min="7" max="16384" width="9.1796875" style="1"/>
  </cols>
  <sheetData>
    <row r="1" spans="1:7" ht="18" x14ac:dyDescent="0.4">
      <c r="B1" s="79" t="s">
        <v>57</v>
      </c>
      <c r="C1" s="79"/>
      <c r="D1" s="79"/>
      <c r="E1" s="79"/>
      <c r="F1" s="79"/>
    </row>
    <row r="3" spans="1:7" x14ac:dyDescent="0.35">
      <c r="A3" s="80" t="s">
        <v>62</v>
      </c>
      <c r="B3" s="81"/>
      <c r="C3" s="81"/>
      <c r="D3" s="81"/>
      <c r="E3" s="81"/>
      <c r="F3" s="81"/>
      <c r="G3" s="81"/>
    </row>
    <row r="4" spans="1:7" x14ac:dyDescent="0.35">
      <c r="A4" s="81"/>
      <c r="B4" s="81"/>
      <c r="C4" s="81"/>
      <c r="D4" s="81"/>
      <c r="E4" s="81"/>
      <c r="F4" s="81"/>
      <c r="G4" s="81"/>
    </row>
    <row r="5" spans="1:7" x14ac:dyDescent="0.35">
      <c r="A5" s="6"/>
      <c r="B5" s="6"/>
      <c r="C5" s="6"/>
      <c r="D5" s="6"/>
      <c r="E5" s="6"/>
      <c r="F5" s="6"/>
      <c r="G5" s="6"/>
    </row>
    <row r="6" spans="1:7" x14ac:dyDescent="0.35">
      <c r="A6" s="82" t="s">
        <v>58</v>
      </c>
      <c r="B6" s="77"/>
      <c r="C6" s="77"/>
      <c r="D6" s="77"/>
      <c r="E6" s="77"/>
      <c r="F6" s="77"/>
      <c r="G6" s="6"/>
    </row>
    <row r="7" spans="1:7" x14ac:dyDescent="0.35">
      <c r="A7" s="77"/>
      <c r="B7" s="77"/>
      <c r="C7" s="77"/>
      <c r="D7" s="77"/>
      <c r="E7" s="77"/>
      <c r="F7" s="77"/>
      <c r="G7" s="6"/>
    </row>
    <row r="8" spans="1:7" x14ac:dyDescent="0.35">
      <c r="A8" s="6"/>
      <c r="B8" s="6"/>
      <c r="C8" s="6"/>
      <c r="D8" s="6"/>
      <c r="E8" s="6"/>
      <c r="F8" s="6"/>
      <c r="G8" s="6"/>
    </row>
    <row r="9" spans="1:7" ht="35" x14ac:dyDescent="0.35">
      <c r="B9" s="1" t="s">
        <v>53</v>
      </c>
      <c r="C9" s="8" t="s">
        <v>2</v>
      </c>
      <c r="D9" s="8" t="s">
        <v>3</v>
      </c>
      <c r="E9" s="1" t="s">
        <v>22</v>
      </c>
    </row>
    <row r="10" spans="1:7" x14ac:dyDescent="0.35">
      <c r="B10" s="1">
        <v>0</v>
      </c>
      <c r="C10" s="1">
        <v>1010</v>
      </c>
      <c r="D10" s="1">
        <v>1000</v>
      </c>
      <c r="E10" s="25">
        <f>(C10-D10)^2/D10</f>
        <v>0.1</v>
      </c>
    </row>
    <row r="11" spans="1:7" x14ac:dyDescent="0.35">
      <c r="B11" s="1">
        <v>1</v>
      </c>
      <c r="C11" s="1">
        <v>990</v>
      </c>
      <c r="D11" s="1">
        <v>1000</v>
      </c>
      <c r="E11" s="25">
        <f t="shared" ref="E11:E19" si="0">(C11-D11)^2/D11</f>
        <v>0.1</v>
      </c>
    </row>
    <row r="12" spans="1:7" x14ac:dyDescent="0.35">
      <c r="B12" s="1">
        <v>2</v>
      </c>
      <c r="C12" s="1">
        <v>990</v>
      </c>
      <c r="D12" s="1">
        <v>1000</v>
      </c>
      <c r="E12" s="25">
        <f t="shared" si="0"/>
        <v>0.1</v>
      </c>
    </row>
    <row r="13" spans="1:7" x14ac:dyDescent="0.35">
      <c r="B13" s="1">
        <v>3</v>
      </c>
      <c r="C13" s="1">
        <v>960</v>
      </c>
      <c r="D13" s="1">
        <v>1000</v>
      </c>
      <c r="E13" s="25">
        <f t="shared" si="0"/>
        <v>1.6</v>
      </c>
    </row>
    <row r="14" spans="1:7" x14ac:dyDescent="0.35">
      <c r="B14" s="1">
        <v>4</v>
      </c>
      <c r="C14" s="1">
        <v>1020</v>
      </c>
      <c r="D14" s="1">
        <v>1000</v>
      </c>
      <c r="E14" s="25">
        <f t="shared" si="0"/>
        <v>0.4</v>
      </c>
    </row>
    <row r="15" spans="1:7" x14ac:dyDescent="0.35">
      <c r="B15" s="1">
        <v>5</v>
      </c>
      <c r="C15" s="1">
        <v>1000</v>
      </c>
      <c r="D15" s="1">
        <v>1000</v>
      </c>
      <c r="E15" s="25">
        <f t="shared" si="0"/>
        <v>0</v>
      </c>
    </row>
    <row r="16" spans="1:7" x14ac:dyDescent="0.35">
      <c r="B16" s="1">
        <v>6</v>
      </c>
      <c r="C16" s="1">
        <v>1000</v>
      </c>
      <c r="D16" s="1">
        <v>1000</v>
      </c>
      <c r="E16" s="25">
        <f t="shared" si="0"/>
        <v>0</v>
      </c>
    </row>
    <row r="17" spans="1:7" x14ac:dyDescent="0.35">
      <c r="B17" s="1">
        <v>7</v>
      </c>
      <c r="C17" s="1">
        <v>1030</v>
      </c>
      <c r="D17" s="1">
        <v>1000</v>
      </c>
      <c r="E17" s="25">
        <f t="shared" si="0"/>
        <v>0.9</v>
      </c>
    </row>
    <row r="18" spans="1:7" x14ac:dyDescent="0.35">
      <c r="B18" s="1">
        <v>8</v>
      </c>
      <c r="C18" s="1">
        <v>1020</v>
      </c>
      <c r="D18" s="1">
        <v>1000</v>
      </c>
      <c r="E18" s="25">
        <f t="shared" si="0"/>
        <v>0.4</v>
      </c>
    </row>
    <row r="19" spans="1:7" x14ac:dyDescent="0.35">
      <c r="B19" s="1">
        <v>9</v>
      </c>
      <c r="C19" s="1">
        <v>980</v>
      </c>
      <c r="D19" s="1">
        <v>1000</v>
      </c>
      <c r="E19" s="25">
        <f t="shared" si="0"/>
        <v>0.4</v>
      </c>
    </row>
    <row r="20" spans="1:7" x14ac:dyDescent="0.35">
      <c r="B20" s="42" t="s">
        <v>0</v>
      </c>
      <c r="C20" s="1">
        <f>SUM(C10:C19)</f>
        <v>10000</v>
      </c>
    </row>
    <row r="21" spans="1:7" ht="18" x14ac:dyDescent="0.4">
      <c r="C21" s="78" t="s">
        <v>55</v>
      </c>
      <c r="D21" s="78"/>
      <c r="E21" s="40">
        <f>SUM(E10:E19)</f>
        <v>4</v>
      </c>
      <c r="G21" s="43">
        <v>3</v>
      </c>
    </row>
    <row r="22" spans="1:7" ht="18" x14ac:dyDescent="0.4">
      <c r="C22" s="78" t="s">
        <v>54</v>
      </c>
      <c r="D22" s="78"/>
      <c r="E22" s="18">
        <v>9</v>
      </c>
      <c r="G22" s="43">
        <v>9</v>
      </c>
    </row>
    <row r="24" spans="1:7" ht="18" x14ac:dyDescent="0.4">
      <c r="D24" s="41" t="s">
        <v>56</v>
      </c>
      <c r="E24" s="18" t="b">
        <f>A30=_xlfn.CHISQ.DIST.RT(E21,E22)</f>
        <v>0</v>
      </c>
      <c r="G24" s="43">
        <f>_xlfn.CHISQ.DIST.RT(G21,G22)</f>
        <v>0.96429497268508912</v>
      </c>
    </row>
    <row r="26" spans="1:7" x14ac:dyDescent="0.35">
      <c r="A26" s="76" t="s">
        <v>59</v>
      </c>
      <c r="B26" s="76"/>
      <c r="C26" s="76"/>
      <c r="D26" s="76"/>
      <c r="E26" s="76"/>
      <c r="F26" s="76"/>
    </row>
    <row r="27" spans="1:7" x14ac:dyDescent="0.35">
      <c r="A27" s="76"/>
      <c r="B27" s="76"/>
      <c r="C27" s="76"/>
      <c r="D27" s="76"/>
      <c r="E27" s="76"/>
      <c r="F27" s="76"/>
    </row>
    <row r="28" spans="1:7" x14ac:dyDescent="0.35">
      <c r="A28" s="77"/>
      <c r="B28" s="77"/>
      <c r="C28" s="77"/>
      <c r="D28" s="77"/>
      <c r="E28" s="77"/>
      <c r="F28" s="77"/>
    </row>
    <row r="30" spans="1:7" x14ac:dyDescent="0.35">
      <c r="A30" s="115" t="s">
        <v>105</v>
      </c>
      <c r="B30" s="116"/>
      <c r="C30" s="116"/>
      <c r="D30" s="116"/>
      <c r="E30" s="116"/>
      <c r="F30" s="116"/>
    </row>
  </sheetData>
  <mergeCells count="7">
    <mergeCell ref="A30:F30"/>
    <mergeCell ref="A26:F28"/>
    <mergeCell ref="C22:D22"/>
    <mergeCell ref="C21:D21"/>
    <mergeCell ref="B1:F1"/>
    <mergeCell ref="A3:G4"/>
    <mergeCell ref="A6:F7"/>
  </mergeCells>
  <phoneticPr fontId="10"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abSelected="1" topLeftCell="A21" workbookViewId="0">
      <selection activeCell="O30" sqref="O30"/>
    </sheetView>
  </sheetViews>
  <sheetFormatPr defaultRowHeight="12.5" x14ac:dyDescent="0.25"/>
  <cols>
    <col min="1" max="1" width="7.81640625" customWidth="1"/>
    <col min="2" max="2" width="14.54296875" bestFit="1" customWidth="1"/>
    <col min="3" max="3" width="10.36328125" style="103" customWidth="1"/>
    <col min="6" max="6" width="9.6328125" bestFit="1" customWidth="1"/>
    <col min="7" max="7" width="12.08984375" bestFit="1" customWidth="1"/>
    <col min="10" max="10" width="16.7265625" bestFit="1" customWidth="1"/>
    <col min="11" max="11" width="18.7265625" bestFit="1" customWidth="1"/>
  </cols>
  <sheetData>
    <row r="1" spans="1:10" ht="17.5" x14ac:dyDescent="0.35">
      <c r="A1" s="110" t="s">
        <v>80</v>
      </c>
      <c r="B1" s="110"/>
      <c r="C1" s="110"/>
      <c r="D1" s="110"/>
      <c r="E1" s="110"/>
      <c r="F1" s="110"/>
      <c r="G1" s="110"/>
    </row>
    <row r="3" spans="1:10" x14ac:dyDescent="0.25">
      <c r="A3" s="102" t="s">
        <v>79</v>
      </c>
      <c r="B3" s="102"/>
      <c r="C3" s="102"/>
      <c r="D3" s="102"/>
      <c r="E3" s="102"/>
      <c r="F3" s="102"/>
      <c r="G3" s="102"/>
      <c r="H3" s="102"/>
      <c r="I3" s="102"/>
    </row>
    <row r="4" spans="1:10" x14ac:dyDescent="0.25">
      <c r="A4" s="102"/>
      <c r="B4" s="102"/>
      <c r="C4" s="102"/>
      <c r="D4" s="102"/>
      <c r="E4" s="102"/>
      <c r="F4" s="102"/>
      <c r="G4" s="102"/>
      <c r="H4" s="102"/>
      <c r="I4" s="102"/>
    </row>
    <row r="5" spans="1:10" x14ac:dyDescent="0.25">
      <c r="A5" s="102"/>
      <c r="B5" s="102"/>
      <c r="C5" s="102"/>
      <c r="D5" s="102"/>
      <c r="E5" s="102"/>
      <c r="F5" s="102"/>
      <c r="G5" s="102"/>
      <c r="H5" s="102"/>
      <c r="I5" s="102"/>
    </row>
    <row r="6" spans="1:10" x14ac:dyDescent="0.25">
      <c r="A6" s="102"/>
      <c r="B6" s="102"/>
      <c r="C6" s="102"/>
      <c r="D6" s="102"/>
      <c r="E6" s="102"/>
      <c r="F6" s="102"/>
      <c r="G6" s="102"/>
      <c r="H6" s="102"/>
      <c r="I6" s="102"/>
    </row>
    <row r="7" spans="1:10" x14ac:dyDescent="0.25">
      <c r="A7" s="102"/>
      <c r="B7" s="102"/>
      <c r="C7" s="102"/>
      <c r="D7" s="102"/>
      <c r="E7" s="102"/>
      <c r="F7" s="102"/>
      <c r="G7" s="102"/>
      <c r="H7" s="102"/>
      <c r="I7" s="102"/>
    </row>
    <row r="8" spans="1:10" x14ac:dyDescent="0.25">
      <c r="A8" s="102"/>
      <c r="B8" s="102"/>
      <c r="C8" s="102"/>
      <c r="D8" s="102"/>
      <c r="E8" s="102"/>
      <c r="F8" s="102"/>
      <c r="G8" s="102"/>
      <c r="H8" s="102"/>
      <c r="I8" s="102"/>
    </row>
    <row r="9" spans="1:10" x14ac:dyDescent="0.25">
      <c r="A9" s="102"/>
      <c r="B9" s="102"/>
      <c r="C9" s="102"/>
      <c r="D9" s="102"/>
      <c r="E9" s="102"/>
      <c r="F9" s="102"/>
      <c r="G9" s="102"/>
      <c r="H9" s="102"/>
      <c r="I9" s="102"/>
    </row>
    <row r="10" spans="1:10" x14ac:dyDescent="0.25">
      <c r="A10" s="102"/>
      <c r="B10" s="102"/>
      <c r="C10" s="102"/>
      <c r="D10" s="102"/>
      <c r="E10" s="102"/>
      <c r="F10" s="102"/>
      <c r="G10" s="102"/>
      <c r="H10" s="102"/>
      <c r="I10" s="102"/>
    </row>
    <row r="12" spans="1:10" ht="15.5" x14ac:dyDescent="0.35">
      <c r="B12" s="104" t="s">
        <v>81</v>
      </c>
      <c r="C12" s="104" t="s">
        <v>82</v>
      </c>
      <c r="D12" s="104" t="s">
        <v>83</v>
      </c>
      <c r="E12" s="104" t="s">
        <v>84</v>
      </c>
      <c r="F12" s="104" t="s">
        <v>85</v>
      </c>
      <c r="G12" s="104" t="s">
        <v>86</v>
      </c>
      <c r="I12" s="104" t="s">
        <v>100</v>
      </c>
    </row>
    <row r="13" spans="1:10" ht="15.5" x14ac:dyDescent="0.35">
      <c r="B13" s="104" t="s">
        <v>87</v>
      </c>
      <c r="C13" s="104">
        <v>262</v>
      </c>
      <c r="D13" s="104">
        <v>234</v>
      </c>
      <c r="E13" s="104">
        <v>204</v>
      </c>
      <c r="F13" s="104">
        <v>190</v>
      </c>
      <c r="G13" s="104">
        <v>210</v>
      </c>
      <c r="I13" s="14">
        <f>SUM(C13:G13)</f>
        <v>1100</v>
      </c>
    </row>
    <row r="15" spans="1:10" x14ac:dyDescent="0.25">
      <c r="A15" s="103" t="s">
        <v>94</v>
      </c>
      <c r="C15"/>
    </row>
    <row r="16" spans="1:10" ht="15.5" x14ac:dyDescent="0.35">
      <c r="A16" s="104" t="s">
        <v>89</v>
      </c>
      <c r="B16" s="111" t="s">
        <v>96</v>
      </c>
      <c r="C16" s="111"/>
      <c r="D16" s="111"/>
      <c r="E16" s="111"/>
      <c r="F16" s="111"/>
      <c r="G16" s="112"/>
      <c r="H16" s="112"/>
      <c r="I16" s="105"/>
      <c r="J16" s="105"/>
    </row>
    <row r="17" spans="1:15" ht="15.5" x14ac:dyDescent="0.35">
      <c r="A17" s="104"/>
      <c r="B17" s="111"/>
      <c r="C17" s="111"/>
      <c r="D17" s="111"/>
      <c r="E17" s="111"/>
      <c r="F17" s="111"/>
      <c r="G17" s="112"/>
      <c r="H17" s="112"/>
      <c r="I17" s="105"/>
      <c r="J17" s="105"/>
    </row>
    <row r="18" spans="1:15" ht="15.5" x14ac:dyDescent="0.35">
      <c r="A18" s="104" t="s">
        <v>88</v>
      </c>
      <c r="B18" s="102" t="s">
        <v>90</v>
      </c>
      <c r="C18" s="102"/>
      <c r="D18" s="102"/>
      <c r="E18" s="102"/>
      <c r="F18" s="102"/>
      <c r="G18" s="102"/>
      <c r="H18" s="102"/>
      <c r="I18" s="102"/>
      <c r="J18" s="102"/>
    </row>
    <row r="19" spans="1:15" ht="15.5" x14ac:dyDescent="0.35">
      <c r="A19" s="104" t="s">
        <v>91</v>
      </c>
      <c r="B19" s="102" t="s">
        <v>93</v>
      </c>
      <c r="C19" s="102"/>
      <c r="D19" s="102"/>
      <c r="E19" s="102"/>
      <c r="F19" s="102"/>
      <c r="G19" s="105"/>
      <c r="H19" s="105"/>
      <c r="I19" s="105"/>
      <c r="J19" s="105"/>
    </row>
    <row r="20" spans="1:15" ht="15.5" x14ac:dyDescent="0.35">
      <c r="A20" s="113" t="s">
        <v>92</v>
      </c>
      <c r="B20" s="102" t="s">
        <v>95</v>
      </c>
      <c r="C20" s="102"/>
      <c r="D20" s="102"/>
      <c r="E20" s="102"/>
      <c r="F20" s="102"/>
      <c r="G20" s="105"/>
      <c r="H20" s="105"/>
      <c r="I20" s="105"/>
      <c r="J20" s="105"/>
      <c r="K20" s="123" t="s">
        <v>106</v>
      </c>
      <c r="L20" s="97"/>
      <c r="M20" s="97"/>
    </row>
    <row r="22" spans="1:15" ht="13" x14ac:dyDescent="0.3">
      <c r="B22" s="109" t="s">
        <v>99</v>
      </c>
      <c r="C22" s="109" t="s">
        <v>97</v>
      </c>
      <c r="D22" s="61"/>
      <c r="E22" s="61"/>
      <c r="F22" s="61"/>
      <c r="G22" s="61"/>
      <c r="J22" s="109" t="s">
        <v>99</v>
      </c>
      <c r="K22" s="109" t="s">
        <v>97</v>
      </c>
      <c r="L22" s="61"/>
      <c r="M22" s="61"/>
      <c r="N22" s="61"/>
      <c r="O22" s="61"/>
    </row>
    <row r="23" spans="1:15" ht="13" x14ac:dyDescent="0.3">
      <c r="B23" s="109"/>
      <c r="C23" s="109"/>
      <c r="D23" s="61" t="s">
        <v>86</v>
      </c>
      <c r="E23" s="61" t="s">
        <v>98</v>
      </c>
      <c r="F23" s="61" t="s">
        <v>21</v>
      </c>
      <c r="G23" s="61" t="s">
        <v>22</v>
      </c>
      <c r="J23" s="109"/>
      <c r="K23" s="109"/>
      <c r="L23" s="61" t="s">
        <v>86</v>
      </c>
      <c r="M23" s="61" t="s">
        <v>98</v>
      </c>
      <c r="N23" s="61" t="s">
        <v>21</v>
      </c>
      <c r="O23" s="61" t="s">
        <v>22</v>
      </c>
    </row>
    <row r="24" spans="1:15" x14ac:dyDescent="0.25">
      <c r="B24" s="106" t="s">
        <v>82</v>
      </c>
      <c r="C24" s="14">
        <v>20</v>
      </c>
      <c r="D24" s="14">
        <f>$I$13*C24/100</f>
        <v>220</v>
      </c>
      <c r="E24" s="14">
        <v>262</v>
      </c>
      <c r="F24" s="14">
        <f>E24-D24</f>
        <v>42</v>
      </c>
      <c r="G24" s="108">
        <f>F24*F24/D24</f>
        <v>8.0181818181818176</v>
      </c>
      <c r="J24" s="106" t="s">
        <v>82</v>
      </c>
      <c r="K24" s="14">
        <v>20</v>
      </c>
      <c r="L24" s="14">
        <f>$I$13*K24/100</f>
        <v>220</v>
      </c>
      <c r="M24" s="14">
        <v>229</v>
      </c>
      <c r="N24" s="14">
        <f>M24-L24</f>
        <v>9</v>
      </c>
      <c r="O24" s="108">
        <f>N24*N24/L24</f>
        <v>0.36818181818181817</v>
      </c>
    </row>
    <row r="25" spans="1:15" x14ac:dyDescent="0.25">
      <c r="B25" s="106" t="s">
        <v>83</v>
      </c>
      <c r="C25" s="14">
        <v>20</v>
      </c>
      <c r="D25" s="14">
        <f t="shared" ref="D25:D28" si="0">$I$13*C25/100</f>
        <v>220</v>
      </c>
      <c r="E25" s="14">
        <v>234</v>
      </c>
      <c r="F25" s="14">
        <f t="shared" ref="F25:F28" si="1">E25-D25</f>
        <v>14</v>
      </c>
      <c r="G25" s="107">
        <f t="shared" ref="G25:G28" si="2">F25*F25/D25</f>
        <v>0.89090909090909087</v>
      </c>
      <c r="J25" s="106" t="s">
        <v>83</v>
      </c>
      <c r="K25" s="14">
        <v>20</v>
      </c>
      <c r="L25" s="14">
        <f t="shared" ref="L25:L28" si="3">$I$13*K25/100</f>
        <v>220</v>
      </c>
      <c r="M25" s="14">
        <v>234</v>
      </c>
      <c r="N25" s="14">
        <f t="shared" ref="N25:N28" si="4">M25-L25</f>
        <v>14</v>
      </c>
      <c r="O25" s="107">
        <f t="shared" ref="O25:O28" si="5">N25*N25/L25</f>
        <v>0.89090909090909087</v>
      </c>
    </row>
    <row r="26" spans="1:15" x14ac:dyDescent="0.25">
      <c r="B26" s="106" t="s">
        <v>84</v>
      </c>
      <c r="C26" s="14">
        <v>20</v>
      </c>
      <c r="D26" s="14">
        <f t="shared" si="0"/>
        <v>220</v>
      </c>
      <c r="E26" s="14">
        <v>204</v>
      </c>
      <c r="F26" s="14">
        <f t="shared" si="1"/>
        <v>-16</v>
      </c>
      <c r="G26" s="107">
        <f t="shared" si="2"/>
        <v>1.1636363636363636</v>
      </c>
      <c r="J26" s="106" t="s">
        <v>84</v>
      </c>
      <c r="K26" s="14">
        <v>20</v>
      </c>
      <c r="L26" s="14">
        <f t="shared" si="3"/>
        <v>220</v>
      </c>
      <c r="M26" s="14">
        <v>204</v>
      </c>
      <c r="N26" s="14">
        <f t="shared" si="4"/>
        <v>-16</v>
      </c>
      <c r="O26" s="107">
        <f t="shared" si="5"/>
        <v>1.1636363636363636</v>
      </c>
    </row>
    <row r="27" spans="1:15" x14ac:dyDescent="0.25">
      <c r="B27" s="106" t="s">
        <v>85</v>
      </c>
      <c r="C27" s="14">
        <v>20</v>
      </c>
      <c r="D27" s="14">
        <f t="shared" si="0"/>
        <v>220</v>
      </c>
      <c r="E27" s="14">
        <v>190</v>
      </c>
      <c r="F27" s="14">
        <f t="shared" si="1"/>
        <v>-30</v>
      </c>
      <c r="G27" s="107">
        <f t="shared" si="2"/>
        <v>4.0909090909090908</v>
      </c>
      <c r="J27" s="106" t="s">
        <v>85</v>
      </c>
      <c r="K27" s="14">
        <v>20</v>
      </c>
      <c r="L27" s="14">
        <f t="shared" si="3"/>
        <v>220</v>
      </c>
      <c r="M27" s="14">
        <v>196</v>
      </c>
      <c r="N27" s="14">
        <f t="shared" si="4"/>
        <v>-24</v>
      </c>
      <c r="O27" s="107">
        <f t="shared" si="5"/>
        <v>2.6181818181818182</v>
      </c>
    </row>
    <row r="28" spans="1:15" x14ac:dyDescent="0.25">
      <c r="B28" s="106" t="s">
        <v>86</v>
      </c>
      <c r="C28" s="14">
        <v>20</v>
      </c>
      <c r="D28" s="14">
        <f t="shared" si="0"/>
        <v>220</v>
      </c>
      <c r="E28" s="14">
        <v>210</v>
      </c>
      <c r="F28" s="14">
        <f t="shared" si="1"/>
        <v>-10</v>
      </c>
      <c r="G28" s="107">
        <f t="shared" si="2"/>
        <v>0.45454545454545453</v>
      </c>
      <c r="J28" s="106" t="s">
        <v>86</v>
      </c>
      <c r="K28" s="14">
        <v>20</v>
      </c>
      <c r="L28" s="14">
        <f t="shared" si="3"/>
        <v>220</v>
      </c>
      <c r="M28" s="14">
        <v>210</v>
      </c>
      <c r="N28" s="14">
        <f t="shared" si="4"/>
        <v>-10</v>
      </c>
      <c r="O28" s="107">
        <f t="shared" si="5"/>
        <v>0.45454545454545453</v>
      </c>
    </row>
    <row r="29" spans="1:15" x14ac:dyDescent="0.25">
      <c r="E29" s="14">
        <f>SUM(E24:E28)</f>
        <v>1100</v>
      </c>
      <c r="M29" s="14">
        <f>SUM(M24:M28)</f>
        <v>1073</v>
      </c>
    </row>
    <row r="30" spans="1:15" ht="15.5" x14ac:dyDescent="0.35">
      <c r="C30" s="105"/>
      <c r="D30" s="105"/>
      <c r="E30" s="121" t="s">
        <v>102</v>
      </c>
      <c r="F30" s="122"/>
      <c r="G30" s="119">
        <f>SUM(G24:G28)</f>
        <v>14.618181818181819</v>
      </c>
      <c r="K30" s="105"/>
      <c r="L30" s="105"/>
      <c r="M30" s="121" t="s">
        <v>102</v>
      </c>
      <c r="N30" s="122"/>
      <c r="O30" s="119">
        <f>SUM(O24:O28)</f>
        <v>5.4954545454545451</v>
      </c>
    </row>
    <row r="31" spans="1:15" ht="15.5" x14ac:dyDescent="0.35">
      <c r="C31" s="105"/>
      <c r="D31" s="105"/>
      <c r="E31" s="105"/>
      <c r="F31" s="105"/>
      <c r="G31" s="105"/>
      <c r="K31" s="105"/>
      <c r="L31" s="105"/>
      <c r="M31" s="105"/>
      <c r="N31" s="105"/>
      <c r="O31" s="105"/>
    </row>
    <row r="32" spans="1:15" ht="14" customHeight="1" x14ac:dyDescent="0.35">
      <c r="C32" s="105"/>
      <c r="D32" s="122" t="s">
        <v>101</v>
      </c>
      <c r="E32" s="102"/>
      <c r="F32" s="102"/>
      <c r="G32" s="105">
        <v>4</v>
      </c>
      <c r="K32" s="105"/>
      <c r="L32" s="122" t="s">
        <v>101</v>
      </c>
      <c r="M32" s="102"/>
      <c r="N32" s="102"/>
      <c r="O32" s="105">
        <v>4</v>
      </c>
    </row>
    <row r="33" spans="1:15" ht="15.5" x14ac:dyDescent="0.35">
      <c r="C33" s="105"/>
      <c r="D33" s="105"/>
      <c r="E33" s="105"/>
      <c r="F33" s="105"/>
      <c r="G33" s="105"/>
      <c r="K33" s="105"/>
      <c r="L33" s="105"/>
      <c r="M33" s="105"/>
      <c r="N33" s="105"/>
      <c r="O33" s="105"/>
    </row>
    <row r="34" spans="1:15" ht="12.5" customHeight="1" x14ac:dyDescent="0.35">
      <c r="C34" s="121" t="s">
        <v>103</v>
      </c>
      <c r="D34" s="122"/>
      <c r="E34" s="122"/>
      <c r="F34" s="122"/>
      <c r="G34" s="120">
        <f>_xlfn.CHISQ.DIST.RT(G30,G32)</f>
        <v>5.5623160403790693E-3</v>
      </c>
      <c r="K34" s="121" t="s">
        <v>103</v>
      </c>
      <c r="L34" s="122"/>
      <c r="M34" s="122"/>
      <c r="N34" s="122"/>
      <c r="O34" s="120">
        <f>_xlfn.CHISQ.DIST.RT(O30,O32)</f>
        <v>0.24012931768164389</v>
      </c>
    </row>
    <row r="36" spans="1:15" ht="15.5" x14ac:dyDescent="0.35">
      <c r="A36" s="117" t="s">
        <v>105</v>
      </c>
      <c r="B36" s="118"/>
      <c r="C36" s="118"/>
      <c r="D36" s="118"/>
      <c r="E36" s="118"/>
      <c r="F36" s="118"/>
    </row>
  </sheetData>
  <mergeCells count="18">
    <mergeCell ref="K22:K23"/>
    <mergeCell ref="K20:M20"/>
    <mergeCell ref="M30:N30"/>
    <mergeCell ref="L32:N32"/>
    <mergeCell ref="K34:N34"/>
    <mergeCell ref="B19:F19"/>
    <mergeCell ref="B20:F20"/>
    <mergeCell ref="B16:H17"/>
    <mergeCell ref="C22:C23"/>
    <mergeCell ref="B22:B23"/>
    <mergeCell ref="A1:G1"/>
    <mergeCell ref="A3:I10"/>
    <mergeCell ref="B18:J18"/>
    <mergeCell ref="C34:F34"/>
    <mergeCell ref="A36:F36"/>
    <mergeCell ref="D32:F32"/>
    <mergeCell ref="E30:F30"/>
    <mergeCell ref="J22:J2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workbookViewId="0">
      <selection activeCell="A55" sqref="A55:D71"/>
    </sheetView>
  </sheetViews>
  <sheetFormatPr defaultRowHeight="17.5" x14ac:dyDescent="0.35"/>
  <cols>
    <col min="1" max="1" width="11.54296875" style="1" customWidth="1"/>
    <col min="2" max="2" width="19.1796875" style="16" customWidth="1"/>
    <col min="3" max="3" width="9.1796875" style="1" customWidth="1"/>
    <col min="4" max="4" width="11.81640625" style="1" customWidth="1"/>
    <col min="5" max="7" width="9.1796875" style="1" customWidth="1"/>
    <col min="8" max="8" width="13.26953125" style="1" customWidth="1"/>
    <col min="9" max="12" width="9.1796875" style="1" customWidth="1"/>
  </cols>
  <sheetData>
    <row r="1" spans="1:12" ht="12.5" x14ac:dyDescent="0.25">
      <c r="A1" s="85" t="s">
        <v>14</v>
      </c>
      <c r="B1" s="85"/>
      <c r="C1" s="85"/>
      <c r="D1" s="85"/>
      <c r="E1" s="85"/>
      <c r="F1" s="85"/>
      <c r="G1" s="85"/>
      <c r="H1" s="85"/>
      <c r="I1" s="85"/>
      <c r="J1" s="85"/>
      <c r="K1" s="85"/>
      <c r="L1" s="85"/>
    </row>
    <row r="2" spans="1:12" ht="12.5" x14ac:dyDescent="0.25">
      <c r="A2" s="85"/>
      <c r="B2" s="85"/>
      <c r="C2" s="85"/>
      <c r="D2" s="85"/>
      <c r="E2" s="85"/>
      <c r="F2" s="85"/>
      <c r="G2" s="85"/>
      <c r="H2" s="85"/>
      <c r="I2" s="85"/>
      <c r="J2" s="85"/>
      <c r="K2" s="85"/>
      <c r="L2" s="85"/>
    </row>
    <row r="3" spans="1:12" s="24" customFormat="1" x14ac:dyDescent="0.35">
      <c r="A3" s="23"/>
      <c r="B3" s="23"/>
      <c r="C3" s="23"/>
      <c r="D3" s="23"/>
      <c r="E3" s="23"/>
      <c r="F3" s="23"/>
      <c r="G3" s="23"/>
      <c r="H3" s="23"/>
      <c r="I3" s="23"/>
      <c r="J3" s="23"/>
      <c r="K3" s="23"/>
      <c r="L3" s="23"/>
    </row>
    <row r="4" spans="1:12" x14ac:dyDescent="0.35">
      <c r="A4" s="87" t="s">
        <v>26</v>
      </c>
      <c r="B4" s="87"/>
      <c r="C4" s="87"/>
      <c r="D4" s="87"/>
      <c r="E4" s="87"/>
      <c r="F4" s="87"/>
      <c r="G4" s="87"/>
      <c r="H4" s="87"/>
      <c r="I4" s="87"/>
      <c r="J4" s="87"/>
      <c r="K4" s="87"/>
      <c r="L4" s="23"/>
    </row>
    <row r="5" spans="1:12" x14ac:dyDescent="0.35">
      <c r="A5" s="23"/>
      <c r="B5" s="23"/>
      <c r="C5" s="23"/>
      <c r="D5" s="23"/>
      <c r="E5" s="23"/>
      <c r="F5" s="23"/>
      <c r="G5" s="23"/>
      <c r="H5" s="23"/>
      <c r="I5" s="23"/>
      <c r="J5" s="23"/>
      <c r="K5" s="23"/>
      <c r="L5" s="23"/>
    </row>
    <row r="6" spans="1:12" x14ac:dyDescent="0.35">
      <c r="A6" s="23"/>
      <c r="B6" s="84" t="s">
        <v>44</v>
      </c>
      <c r="C6" s="84"/>
      <c r="D6" s="84"/>
      <c r="E6" s="84"/>
      <c r="F6" s="84"/>
      <c r="G6" s="84"/>
      <c r="H6" s="84"/>
      <c r="I6" s="84"/>
      <c r="J6" s="84"/>
      <c r="K6" s="84"/>
      <c r="L6" s="23"/>
    </row>
    <row r="8" spans="1:12" x14ac:dyDescent="0.35">
      <c r="B8" s="15" t="s">
        <v>11</v>
      </c>
      <c r="C8" s="1" t="s">
        <v>12</v>
      </c>
      <c r="D8" s="1" t="s">
        <v>13</v>
      </c>
    </row>
    <row r="9" spans="1:12" x14ac:dyDescent="0.35">
      <c r="B9" s="16">
        <v>-19</v>
      </c>
      <c r="C9" s="1">
        <v>1</v>
      </c>
      <c r="D9" s="1">
        <v>0.25</v>
      </c>
    </row>
    <row r="10" spans="1:12" x14ac:dyDescent="0.35">
      <c r="B10" s="16">
        <v>-17</v>
      </c>
      <c r="C10" s="1">
        <v>1</v>
      </c>
      <c r="D10" s="1">
        <v>0.5</v>
      </c>
    </row>
    <row r="11" spans="1:12" x14ac:dyDescent="0.35">
      <c r="B11" s="16">
        <v>-15</v>
      </c>
      <c r="C11" s="1">
        <v>2</v>
      </c>
      <c r="D11" s="1">
        <v>1</v>
      </c>
    </row>
    <row r="12" spans="1:12" x14ac:dyDescent="0.35">
      <c r="B12" s="16">
        <v>-13</v>
      </c>
      <c r="C12" s="1">
        <v>2</v>
      </c>
      <c r="D12" s="1">
        <v>2</v>
      </c>
    </row>
    <row r="13" spans="1:12" x14ac:dyDescent="0.35">
      <c r="B13" s="16">
        <v>-11</v>
      </c>
      <c r="C13" s="1">
        <v>3</v>
      </c>
      <c r="D13" s="1">
        <v>3</v>
      </c>
    </row>
    <row r="14" spans="1:12" x14ac:dyDescent="0.35">
      <c r="B14" s="16">
        <v>-9</v>
      </c>
      <c r="C14" s="1">
        <v>5</v>
      </c>
      <c r="D14" s="1">
        <v>5</v>
      </c>
    </row>
    <row r="15" spans="1:12" x14ac:dyDescent="0.35">
      <c r="B15" s="16">
        <v>-7</v>
      </c>
      <c r="C15" s="1">
        <v>6</v>
      </c>
      <c r="D15" s="1">
        <v>8</v>
      </c>
    </row>
    <row r="16" spans="1:12" x14ac:dyDescent="0.35">
      <c r="B16" s="16">
        <v>-5</v>
      </c>
      <c r="C16" s="1">
        <v>12</v>
      </c>
      <c r="D16" s="1">
        <v>12</v>
      </c>
    </row>
    <row r="17" spans="2:12" x14ac:dyDescent="0.35">
      <c r="B17" s="16">
        <v>-3</v>
      </c>
      <c r="C17" s="1">
        <v>19</v>
      </c>
      <c r="D17" s="1">
        <v>17</v>
      </c>
    </row>
    <row r="18" spans="2:12" x14ac:dyDescent="0.35">
      <c r="B18" s="16">
        <v>-1</v>
      </c>
      <c r="C18" s="1">
        <v>19</v>
      </c>
      <c r="D18" s="1">
        <v>21</v>
      </c>
    </row>
    <row r="19" spans="2:12" x14ac:dyDescent="0.35">
      <c r="B19" s="16">
        <v>1</v>
      </c>
      <c r="C19" s="1">
        <v>23</v>
      </c>
      <c r="D19" s="1">
        <v>20</v>
      </c>
    </row>
    <row r="20" spans="2:12" x14ac:dyDescent="0.35">
      <c r="B20" s="16">
        <v>3</v>
      </c>
      <c r="C20" s="1">
        <v>17</v>
      </c>
      <c r="D20" s="1">
        <v>16</v>
      </c>
    </row>
    <row r="21" spans="2:12" x14ac:dyDescent="0.35">
      <c r="B21" s="16">
        <v>5</v>
      </c>
      <c r="C21" s="1">
        <v>18</v>
      </c>
      <c r="D21" s="1">
        <v>12</v>
      </c>
    </row>
    <row r="22" spans="2:12" x14ac:dyDescent="0.35">
      <c r="B22" s="16">
        <v>7</v>
      </c>
      <c r="C22" s="1">
        <v>5</v>
      </c>
      <c r="D22" s="1">
        <v>8</v>
      </c>
    </row>
    <row r="23" spans="2:12" x14ac:dyDescent="0.35">
      <c r="B23" s="16">
        <v>9</v>
      </c>
      <c r="C23" s="1">
        <v>4</v>
      </c>
      <c r="D23" s="1">
        <v>6</v>
      </c>
    </row>
    <row r="24" spans="2:12" x14ac:dyDescent="0.35">
      <c r="B24" s="16">
        <v>11</v>
      </c>
      <c r="C24" s="1">
        <v>2</v>
      </c>
      <c r="D24" s="1">
        <v>4</v>
      </c>
    </row>
    <row r="25" spans="2:12" x14ac:dyDescent="0.35">
      <c r="B25" s="16">
        <v>13</v>
      </c>
      <c r="C25" s="1">
        <v>3</v>
      </c>
      <c r="D25" s="1">
        <v>3</v>
      </c>
      <c r="F25" s="86" t="s">
        <v>29</v>
      </c>
      <c r="G25" s="86"/>
      <c r="H25" s="86"/>
      <c r="I25" s="86"/>
      <c r="J25" s="86"/>
      <c r="K25" s="86"/>
      <c r="L25" s="86"/>
    </row>
    <row r="26" spans="2:12" x14ac:dyDescent="0.35">
      <c r="B26" s="16">
        <v>15</v>
      </c>
      <c r="C26" s="1">
        <v>5</v>
      </c>
      <c r="D26" s="1">
        <v>2.5</v>
      </c>
      <c r="F26" s="86"/>
      <c r="G26" s="86"/>
      <c r="H26" s="86"/>
      <c r="I26" s="86"/>
      <c r="J26" s="86"/>
      <c r="K26" s="86"/>
      <c r="L26" s="86"/>
    </row>
    <row r="27" spans="2:12" x14ac:dyDescent="0.35">
      <c r="B27" s="16">
        <v>17</v>
      </c>
      <c r="C27" s="1">
        <v>1</v>
      </c>
      <c r="D27" s="1">
        <v>2</v>
      </c>
      <c r="F27" s="86"/>
      <c r="G27" s="86"/>
      <c r="H27" s="86"/>
      <c r="I27" s="86"/>
      <c r="J27" s="86"/>
      <c r="K27" s="86"/>
      <c r="L27" s="86"/>
    </row>
    <row r="28" spans="2:12" x14ac:dyDescent="0.35">
      <c r="B28" s="16">
        <v>19</v>
      </c>
      <c r="C28" s="1">
        <v>3</v>
      </c>
      <c r="D28" s="1">
        <v>2</v>
      </c>
      <c r="F28" s="86"/>
      <c r="G28" s="86"/>
      <c r="H28" s="86"/>
      <c r="I28" s="86"/>
      <c r="J28" s="86"/>
      <c r="K28" s="86"/>
      <c r="L28" s="86"/>
    </row>
    <row r="29" spans="2:12" x14ac:dyDescent="0.35">
      <c r="B29" s="16">
        <v>21</v>
      </c>
      <c r="C29" s="1">
        <v>3</v>
      </c>
      <c r="D29" s="1">
        <v>1.5</v>
      </c>
      <c r="F29" s="86"/>
      <c r="G29" s="86"/>
      <c r="H29" s="86"/>
      <c r="I29" s="86"/>
      <c r="J29" s="86"/>
      <c r="K29" s="86"/>
      <c r="L29" s="86"/>
    </row>
    <row r="30" spans="2:12" x14ac:dyDescent="0.35">
      <c r="B30" s="16">
        <v>23</v>
      </c>
      <c r="C30" s="1">
        <v>1</v>
      </c>
      <c r="D30" s="1">
        <v>1</v>
      </c>
    </row>
    <row r="31" spans="2:12" x14ac:dyDescent="0.35">
      <c r="B31" s="17" t="s">
        <v>15</v>
      </c>
      <c r="C31" s="18">
        <f>SUM(C9:C30)</f>
        <v>155</v>
      </c>
      <c r="D31" s="18">
        <f>SUM(D9:D30)</f>
        <v>147.75</v>
      </c>
    </row>
    <row r="32" spans="2:12" x14ac:dyDescent="0.35">
      <c r="B32" s="19"/>
      <c r="C32" s="20"/>
      <c r="D32" s="20"/>
    </row>
    <row r="33" spans="1:12" x14ac:dyDescent="0.35">
      <c r="A33" s="1" t="s">
        <v>63</v>
      </c>
      <c r="B33" s="16" t="s">
        <v>16</v>
      </c>
      <c r="C33" s="1" t="s">
        <v>17</v>
      </c>
      <c r="D33" s="1" t="s">
        <v>18</v>
      </c>
      <c r="E33" s="50" t="s">
        <v>19</v>
      </c>
      <c r="G33" s="1" t="s">
        <v>21</v>
      </c>
      <c r="H33" s="2" t="s">
        <v>22</v>
      </c>
      <c r="J33" s="18" t="s">
        <v>20</v>
      </c>
      <c r="K33" s="18">
        <f>SUM(H34:H44)</f>
        <v>6.480404199129044</v>
      </c>
    </row>
    <row r="34" spans="1:12" x14ac:dyDescent="0.35">
      <c r="A34" s="1">
        <v>1</v>
      </c>
      <c r="B34" s="16">
        <v>-15</v>
      </c>
      <c r="C34" s="1">
        <v>9</v>
      </c>
      <c r="D34" s="1">
        <v>6.75</v>
      </c>
      <c r="E34" s="54">
        <f>D34*($C$45/$D$45)</f>
        <v>7.0812182741116745</v>
      </c>
      <c r="G34" s="25">
        <f>C34-E34</f>
        <v>1.9187817258883255</v>
      </c>
      <c r="H34" s="25">
        <f>(G34*G34)/E34</f>
        <v>0.51992795153103033</v>
      </c>
      <c r="J34" s="18"/>
      <c r="K34" s="18"/>
    </row>
    <row r="35" spans="1:12" ht="18" x14ac:dyDescent="0.4">
      <c r="A35" s="1">
        <v>2</v>
      </c>
      <c r="B35" s="16">
        <v>-8</v>
      </c>
      <c r="C35" s="1">
        <v>11</v>
      </c>
      <c r="D35" s="1">
        <v>13</v>
      </c>
      <c r="E35" s="54">
        <f t="shared" ref="E35:E44" si="0">D35*($C$45/$D$45)</f>
        <v>13.637901861252114</v>
      </c>
      <c r="G35" s="25">
        <f t="shared" ref="G35:G44" si="1">C35-E35</f>
        <v>-2.6379018612521143</v>
      </c>
      <c r="H35" s="25">
        <f t="shared" ref="H35:H44" si="2">(G35*G35)/E35</f>
        <v>0.51023436745558881</v>
      </c>
      <c r="J35" s="51" t="s">
        <v>23</v>
      </c>
      <c r="K35" s="18">
        <v>10</v>
      </c>
    </row>
    <row r="36" spans="1:12" x14ac:dyDescent="0.35">
      <c r="A36" s="1">
        <v>3</v>
      </c>
      <c r="B36" s="16">
        <v>-5</v>
      </c>
      <c r="C36" s="1">
        <v>12</v>
      </c>
      <c r="D36" s="1">
        <v>12</v>
      </c>
      <c r="E36" s="54">
        <f t="shared" si="0"/>
        <v>12.588832487309645</v>
      </c>
      <c r="G36" s="25">
        <f t="shared" si="1"/>
        <v>-0.5888324873096451</v>
      </c>
      <c r="H36" s="25">
        <f t="shared" si="2"/>
        <v>2.7542164728999549E-2</v>
      </c>
      <c r="J36" s="18"/>
      <c r="K36" s="18"/>
    </row>
    <row r="37" spans="1:12" x14ac:dyDescent="0.35">
      <c r="A37" s="1">
        <v>4</v>
      </c>
      <c r="B37" s="16">
        <v>-3</v>
      </c>
      <c r="C37" s="1">
        <v>19</v>
      </c>
      <c r="D37" s="1">
        <v>17</v>
      </c>
      <c r="E37" s="54">
        <f t="shared" si="0"/>
        <v>17.834179357021995</v>
      </c>
      <c r="G37" s="25">
        <f t="shared" si="1"/>
        <v>1.1658206429780051</v>
      </c>
      <c r="H37" s="25">
        <f t="shared" si="2"/>
        <v>7.6209717553306147E-2</v>
      </c>
      <c r="J37" s="52" t="s">
        <v>24</v>
      </c>
      <c r="K37" s="18">
        <f>CHIDIST(K33,K35)</f>
        <v>0.77341746114785548</v>
      </c>
    </row>
    <row r="38" spans="1:12" x14ac:dyDescent="0.35">
      <c r="A38" s="1">
        <v>5</v>
      </c>
      <c r="B38" s="16">
        <v>-1</v>
      </c>
      <c r="C38" s="1">
        <v>19</v>
      </c>
      <c r="D38" s="1">
        <v>21</v>
      </c>
      <c r="E38" s="54">
        <f t="shared" si="0"/>
        <v>22.030456852791879</v>
      </c>
      <c r="G38" s="25">
        <f t="shared" si="1"/>
        <v>-3.0304568527918789</v>
      </c>
      <c r="H38" s="25">
        <f t="shared" si="2"/>
        <v>0.41686238274579546</v>
      </c>
    </row>
    <row r="39" spans="1:12" x14ac:dyDescent="0.35">
      <c r="A39" s="1">
        <v>6</v>
      </c>
      <c r="B39" s="16">
        <v>1</v>
      </c>
      <c r="C39" s="1">
        <v>23</v>
      </c>
      <c r="D39" s="1">
        <v>20</v>
      </c>
      <c r="E39" s="54">
        <f t="shared" si="0"/>
        <v>20.981387478849406</v>
      </c>
      <c r="G39" s="25">
        <f t="shared" si="1"/>
        <v>2.0186125211505939</v>
      </c>
      <c r="H39" s="25">
        <f t="shared" si="2"/>
        <v>0.1942100594945694</v>
      </c>
      <c r="J39" s="76" t="s">
        <v>25</v>
      </c>
      <c r="K39" s="76"/>
      <c r="L39" s="76"/>
    </row>
    <row r="40" spans="1:12" x14ac:dyDescent="0.35">
      <c r="A40" s="1">
        <v>7</v>
      </c>
      <c r="B40" s="16">
        <v>3</v>
      </c>
      <c r="C40" s="1">
        <v>17</v>
      </c>
      <c r="D40" s="1">
        <v>16</v>
      </c>
      <c r="E40" s="54">
        <f t="shared" si="0"/>
        <v>16.785109983079526</v>
      </c>
      <c r="G40" s="25">
        <f t="shared" si="1"/>
        <v>0.21489001692047438</v>
      </c>
      <c r="H40" s="25">
        <f t="shared" si="2"/>
        <v>2.7511121117843071E-3</v>
      </c>
      <c r="J40" s="76"/>
      <c r="K40" s="76"/>
      <c r="L40" s="76"/>
    </row>
    <row r="41" spans="1:12" x14ac:dyDescent="0.35">
      <c r="A41" s="1">
        <v>8</v>
      </c>
      <c r="B41" s="16">
        <v>5</v>
      </c>
      <c r="C41" s="1">
        <v>18</v>
      </c>
      <c r="D41" s="1">
        <v>12</v>
      </c>
      <c r="E41" s="54">
        <f t="shared" si="0"/>
        <v>12.588832487309645</v>
      </c>
      <c r="G41" s="25">
        <f t="shared" si="1"/>
        <v>5.4111675126903549</v>
      </c>
      <c r="H41" s="25">
        <f t="shared" si="2"/>
        <v>2.3259292615031923</v>
      </c>
      <c r="J41" s="77"/>
      <c r="K41" s="77"/>
      <c r="L41" s="77"/>
    </row>
    <row r="42" spans="1:12" x14ac:dyDescent="0.35">
      <c r="A42" s="1">
        <v>9</v>
      </c>
      <c r="B42" s="16">
        <v>8</v>
      </c>
      <c r="C42" s="1">
        <v>9</v>
      </c>
      <c r="D42" s="1">
        <v>14</v>
      </c>
      <c r="E42" s="54">
        <f t="shared" si="0"/>
        <v>14.686971235194585</v>
      </c>
      <c r="G42" s="25">
        <f t="shared" si="1"/>
        <v>-5.6869712351945854</v>
      </c>
      <c r="H42" s="25">
        <f t="shared" si="2"/>
        <v>2.202063401093203</v>
      </c>
      <c r="J42" s="77"/>
      <c r="K42" s="77"/>
      <c r="L42" s="77"/>
    </row>
    <row r="43" spans="1:12" x14ac:dyDescent="0.35">
      <c r="A43" s="1">
        <v>10</v>
      </c>
      <c r="B43" s="16">
        <v>13</v>
      </c>
      <c r="C43" s="1">
        <v>10</v>
      </c>
      <c r="D43" s="1">
        <v>9.5</v>
      </c>
      <c r="E43" s="54">
        <f t="shared" si="0"/>
        <v>9.9661590524534684</v>
      </c>
      <c r="G43" s="25">
        <f t="shared" si="1"/>
        <v>3.3840947546531552E-2</v>
      </c>
      <c r="H43" s="25">
        <f t="shared" si="2"/>
        <v>1.1490983886768015E-4</v>
      </c>
      <c r="J43" s="77"/>
      <c r="K43" s="77"/>
      <c r="L43" s="77"/>
    </row>
    <row r="44" spans="1:12" x14ac:dyDescent="0.35">
      <c r="A44" s="1">
        <v>11</v>
      </c>
      <c r="B44" s="16">
        <v>20</v>
      </c>
      <c r="C44" s="1">
        <v>8</v>
      </c>
      <c r="D44" s="1">
        <v>6.5</v>
      </c>
      <c r="E44" s="54">
        <f t="shared" si="0"/>
        <v>6.8189509306260572</v>
      </c>
      <c r="G44" s="25">
        <f t="shared" si="1"/>
        <v>1.1810490693739428</v>
      </c>
      <c r="H44" s="25">
        <f t="shared" si="2"/>
        <v>0.20455887107270782</v>
      </c>
      <c r="J44" s="77"/>
      <c r="K44" s="77"/>
      <c r="L44" s="77"/>
    </row>
    <row r="45" spans="1:12" x14ac:dyDescent="0.35">
      <c r="B45" s="17" t="s">
        <v>15</v>
      </c>
      <c r="C45" s="18">
        <f>SUM(C34:C44)</f>
        <v>155</v>
      </c>
      <c r="D45" s="18">
        <f>SUM(D34:D44)</f>
        <v>147.75</v>
      </c>
      <c r="E45" s="18">
        <f>SUM(E34:E44)</f>
        <v>154.99999999999997</v>
      </c>
    </row>
    <row r="46" spans="1:12" ht="18" x14ac:dyDescent="0.4">
      <c r="J46" s="53" t="s">
        <v>23</v>
      </c>
      <c r="K46" s="22">
        <v>8</v>
      </c>
    </row>
    <row r="47" spans="1:12" x14ac:dyDescent="0.35">
      <c r="J47" s="21" t="s">
        <v>24</v>
      </c>
      <c r="K47" s="22">
        <f>_xlfn.CHISQ.DIST.RT(K33,K46)</f>
        <v>0.59358202912741431</v>
      </c>
    </row>
    <row r="49" spans="1:8" x14ac:dyDescent="0.35">
      <c r="A49" s="69" t="s">
        <v>27</v>
      </c>
      <c r="B49" s="70"/>
      <c r="C49" s="70"/>
      <c r="D49" s="70"/>
      <c r="E49" s="70"/>
      <c r="F49" s="70"/>
      <c r="G49" s="70"/>
      <c r="H49" s="70"/>
    </row>
    <row r="50" spans="1:8" x14ac:dyDescent="0.35">
      <c r="A50" s="70"/>
      <c r="B50" s="70"/>
      <c r="C50" s="70"/>
      <c r="D50" s="70"/>
      <c r="E50" s="70"/>
      <c r="F50" s="70"/>
      <c r="G50" s="70"/>
      <c r="H50" s="70"/>
    </row>
    <row r="51" spans="1:8" x14ac:dyDescent="0.35">
      <c r="A51" s="70"/>
      <c r="B51" s="70"/>
      <c r="C51" s="70"/>
      <c r="D51" s="70"/>
      <c r="E51" s="70"/>
      <c r="F51" s="70"/>
      <c r="G51" s="70"/>
      <c r="H51" s="70"/>
    </row>
    <row r="55" spans="1:8" x14ac:dyDescent="0.35">
      <c r="A55" s="114" t="s">
        <v>104</v>
      </c>
      <c r="B55" s="83"/>
      <c r="C55" s="83"/>
      <c r="D55" s="83"/>
    </row>
    <row r="56" spans="1:8" x14ac:dyDescent="0.35">
      <c r="A56" s="83"/>
      <c r="B56" s="83"/>
      <c r="C56" s="83"/>
      <c r="D56" s="83"/>
    </row>
    <row r="57" spans="1:8" x14ac:dyDescent="0.35">
      <c r="A57" s="83"/>
      <c r="B57" s="83"/>
      <c r="C57" s="83"/>
      <c r="D57" s="83"/>
    </row>
    <row r="58" spans="1:8" x14ac:dyDescent="0.35">
      <c r="A58" s="83"/>
      <c r="B58" s="83"/>
      <c r="C58" s="83"/>
      <c r="D58" s="83"/>
    </row>
    <row r="59" spans="1:8" x14ac:dyDescent="0.35">
      <c r="A59" s="83"/>
      <c r="B59" s="83"/>
      <c r="C59" s="83"/>
      <c r="D59" s="83"/>
    </row>
    <row r="60" spans="1:8" x14ac:dyDescent="0.35">
      <c r="A60" s="83"/>
      <c r="B60" s="83"/>
      <c r="C60" s="83"/>
      <c r="D60" s="83"/>
    </row>
    <row r="61" spans="1:8" x14ac:dyDescent="0.35">
      <c r="A61" s="83"/>
      <c r="B61" s="83"/>
      <c r="C61" s="83"/>
      <c r="D61" s="83"/>
    </row>
    <row r="62" spans="1:8" x14ac:dyDescent="0.35">
      <c r="A62" s="83"/>
      <c r="B62" s="83"/>
      <c r="C62" s="83"/>
      <c r="D62" s="83"/>
    </row>
    <row r="63" spans="1:8" x14ac:dyDescent="0.35">
      <c r="A63" s="83"/>
      <c r="B63" s="83"/>
      <c r="C63" s="83"/>
      <c r="D63" s="83"/>
    </row>
    <row r="64" spans="1:8" x14ac:dyDescent="0.35">
      <c r="A64" s="83"/>
      <c r="B64" s="83"/>
      <c r="C64" s="83"/>
      <c r="D64" s="83"/>
    </row>
    <row r="65" spans="1:4" x14ac:dyDescent="0.35">
      <c r="A65" s="83"/>
      <c r="B65" s="83"/>
      <c r="C65" s="83"/>
      <c r="D65" s="83"/>
    </row>
    <row r="66" spans="1:4" x14ac:dyDescent="0.35">
      <c r="A66" s="83"/>
      <c r="B66" s="83"/>
      <c r="C66" s="83"/>
      <c r="D66" s="83"/>
    </row>
    <row r="67" spans="1:4" x14ac:dyDescent="0.35">
      <c r="A67" s="83"/>
      <c r="B67" s="83"/>
      <c r="C67" s="83"/>
      <c r="D67" s="83"/>
    </row>
    <row r="68" spans="1:4" x14ac:dyDescent="0.35">
      <c r="A68" s="83"/>
      <c r="B68" s="83"/>
      <c r="C68" s="83"/>
      <c r="D68" s="83"/>
    </row>
    <row r="69" spans="1:4" x14ac:dyDescent="0.35">
      <c r="A69" s="83"/>
      <c r="B69" s="83"/>
      <c r="C69" s="83"/>
      <c r="D69" s="83"/>
    </row>
    <row r="70" spans="1:4" x14ac:dyDescent="0.35">
      <c r="A70" s="83"/>
      <c r="B70" s="83"/>
      <c r="C70" s="83"/>
      <c r="D70" s="83"/>
    </row>
    <row r="71" spans="1:4" x14ac:dyDescent="0.35">
      <c r="A71" s="83"/>
      <c r="B71" s="83"/>
      <c r="C71" s="83"/>
      <c r="D71" s="83"/>
    </row>
  </sheetData>
  <mergeCells count="7">
    <mergeCell ref="A55:D71"/>
    <mergeCell ref="A49:H51"/>
    <mergeCell ref="B6:K6"/>
    <mergeCell ref="A1:L2"/>
    <mergeCell ref="F25:L29"/>
    <mergeCell ref="J39:L44"/>
    <mergeCell ref="A4:K4"/>
  </mergeCells>
  <phoneticPr fontId="0" type="noConversion"/>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workbookViewId="0">
      <selection sqref="A1:J2"/>
    </sheetView>
  </sheetViews>
  <sheetFormatPr defaultColWidth="9.1796875" defaultRowHeight="17.5" x14ac:dyDescent="0.35"/>
  <cols>
    <col min="1" max="1" width="16.81640625" style="1" customWidth="1"/>
    <col min="2" max="2" width="9.1796875" style="25"/>
    <col min="3" max="3" width="13.26953125" style="25" customWidth="1"/>
    <col min="4" max="4" width="12.81640625" style="25" customWidth="1"/>
    <col min="5" max="6" width="9.1796875" style="25"/>
    <col min="7" max="7" width="9.1796875" style="26"/>
    <col min="8" max="16384" width="9.1796875" style="1"/>
  </cols>
  <sheetData>
    <row r="1" spans="1:10" x14ac:dyDescent="0.35">
      <c r="A1" s="69" t="s">
        <v>64</v>
      </c>
      <c r="B1" s="91"/>
      <c r="C1" s="91"/>
      <c r="D1" s="91"/>
      <c r="E1" s="91"/>
      <c r="F1" s="91"/>
      <c r="G1" s="92"/>
      <c r="H1" s="69"/>
      <c r="I1" s="69"/>
      <c r="J1" s="69"/>
    </row>
    <row r="2" spans="1:10" x14ac:dyDescent="0.35">
      <c r="A2" s="69"/>
      <c r="B2" s="91"/>
      <c r="C2" s="91"/>
      <c r="D2" s="91"/>
      <c r="E2" s="91"/>
      <c r="F2" s="91"/>
      <c r="G2" s="92"/>
      <c r="H2" s="69"/>
      <c r="I2" s="69"/>
      <c r="J2" s="69"/>
    </row>
    <row r="3" spans="1:10" x14ac:dyDescent="0.35">
      <c r="A3" s="10"/>
      <c r="B3" s="29"/>
      <c r="C3" s="29"/>
      <c r="D3" s="29"/>
      <c r="E3" s="29"/>
      <c r="F3" s="29"/>
      <c r="G3" s="30"/>
      <c r="H3" s="10"/>
      <c r="I3" s="10"/>
      <c r="J3" s="10"/>
    </row>
    <row r="4" spans="1:10" x14ac:dyDescent="0.35">
      <c r="A4" s="88" t="s">
        <v>37</v>
      </c>
      <c r="B4" s="93"/>
      <c r="C4" s="93"/>
      <c r="D4" s="93"/>
      <c r="E4" s="93"/>
      <c r="F4" s="93"/>
      <c r="G4" s="93"/>
      <c r="H4" s="93"/>
      <c r="I4" s="93"/>
      <c r="J4" s="10"/>
    </row>
    <row r="5" spans="1:10" x14ac:dyDescent="0.35">
      <c r="A5" s="93"/>
      <c r="B5" s="93"/>
      <c r="C5" s="93"/>
      <c r="D5" s="93"/>
      <c r="E5" s="93"/>
      <c r="F5" s="93"/>
      <c r="G5" s="93"/>
      <c r="H5" s="93"/>
      <c r="I5" s="93"/>
      <c r="J5" s="10"/>
    </row>
    <row r="6" spans="1:10" x14ac:dyDescent="0.35">
      <c r="A6" s="36"/>
      <c r="B6" s="36"/>
      <c r="C6" s="36"/>
      <c r="D6" s="36"/>
      <c r="E6" s="36"/>
      <c r="F6" s="36"/>
      <c r="G6" s="36"/>
      <c r="H6" s="36"/>
      <c r="I6" s="36"/>
      <c r="J6" s="10"/>
    </row>
    <row r="7" spans="1:10" x14ac:dyDescent="0.35">
      <c r="A7" s="95" t="s">
        <v>41</v>
      </c>
      <c r="B7" s="70"/>
      <c r="C7" s="70"/>
      <c r="D7" s="70"/>
      <c r="E7" s="70"/>
      <c r="F7" s="70"/>
      <c r="G7" s="70"/>
      <c r="H7" s="70"/>
      <c r="I7" s="70"/>
      <c r="J7" s="70"/>
    </row>
    <row r="8" spans="1:10" x14ac:dyDescent="0.35">
      <c r="A8" s="55"/>
      <c r="B8" s="36"/>
      <c r="C8" s="36"/>
      <c r="D8" s="36"/>
      <c r="E8" s="36"/>
      <c r="F8" s="36"/>
      <c r="G8" s="36"/>
      <c r="H8" s="36"/>
      <c r="I8" s="36"/>
      <c r="J8" s="36"/>
    </row>
    <row r="9" spans="1:10" x14ac:dyDescent="0.35">
      <c r="A9" s="94" t="s">
        <v>65</v>
      </c>
      <c r="B9" s="93"/>
      <c r="C9" s="93"/>
      <c r="D9" s="93"/>
      <c r="E9" s="93"/>
      <c r="F9" s="93"/>
      <c r="G9" s="93"/>
      <c r="H9" s="93"/>
      <c r="I9" s="93"/>
      <c r="J9" s="93"/>
    </row>
    <row r="10" spans="1:10" x14ac:dyDescent="0.35">
      <c r="A10" s="93"/>
      <c r="B10" s="93"/>
      <c r="C10" s="93"/>
      <c r="D10" s="93"/>
      <c r="E10" s="93"/>
      <c r="F10" s="93"/>
      <c r="G10" s="93"/>
      <c r="H10" s="93"/>
      <c r="I10" s="93"/>
      <c r="J10" s="93"/>
    </row>
    <row r="11" spans="1:10" x14ac:dyDescent="0.35">
      <c r="A11" s="93"/>
      <c r="B11" s="93"/>
      <c r="C11" s="93"/>
      <c r="D11" s="93"/>
      <c r="E11" s="93"/>
      <c r="F11" s="93"/>
      <c r="G11" s="93"/>
      <c r="H11" s="93"/>
      <c r="I11" s="93"/>
      <c r="J11" s="93"/>
    </row>
    <row r="12" spans="1:10" x14ac:dyDescent="0.35">
      <c r="A12" s="93"/>
      <c r="B12" s="93"/>
      <c r="C12" s="93"/>
      <c r="D12" s="93"/>
      <c r="E12" s="93"/>
      <c r="F12" s="93"/>
      <c r="G12" s="93"/>
      <c r="H12" s="93"/>
      <c r="I12" s="93"/>
      <c r="J12" s="93"/>
    </row>
    <row r="13" spans="1:10" x14ac:dyDescent="0.35">
      <c r="A13" s="93"/>
      <c r="B13" s="93"/>
      <c r="C13" s="93"/>
      <c r="D13" s="93"/>
      <c r="E13" s="93"/>
      <c r="F13" s="93"/>
      <c r="G13" s="93"/>
      <c r="H13" s="93"/>
      <c r="I13" s="93"/>
      <c r="J13" s="93"/>
    </row>
    <row r="14" spans="1:10" x14ac:dyDescent="0.35">
      <c r="A14" s="93"/>
      <c r="B14" s="93"/>
      <c r="C14" s="93"/>
      <c r="D14" s="93"/>
      <c r="E14" s="93"/>
      <c r="F14" s="93"/>
      <c r="G14" s="93"/>
      <c r="H14" s="93"/>
      <c r="I14" s="93"/>
      <c r="J14" s="93"/>
    </row>
    <row r="15" spans="1:10" x14ac:dyDescent="0.35">
      <c r="A15" s="6"/>
      <c r="B15" s="6"/>
      <c r="C15" s="6"/>
      <c r="D15" s="6"/>
      <c r="E15" s="6"/>
      <c r="F15" s="6"/>
      <c r="G15" s="6"/>
      <c r="H15" s="6"/>
      <c r="I15" s="6"/>
      <c r="J15" s="6"/>
    </row>
    <row r="16" spans="1:10" x14ac:dyDescent="0.35">
      <c r="A16" s="16" t="s">
        <v>30</v>
      </c>
      <c r="B16" s="31" t="s">
        <v>38</v>
      </c>
      <c r="D16" s="31" t="s">
        <v>39</v>
      </c>
      <c r="E16" s="31" t="s">
        <v>32</v>
      </c>
      <c r="F16" s="31" t="s">
        <v>31</v>
      </c>
      <c r="G16" s="32" t="s">
        <v>33</v>
      </c>
    </row>
    <row r="17" spans="1:13" x14ac:dyDescent="0.35">
      <c r="A17" s="16">
        <v>1</v>
      </c>
      <c r="B17" s="35">
        <v>1.98</v>
      </c>
      <c r="D17" s="31">
        <v>-2.7</v>
      </c>
      <c r="E17" s="31">
        <f>A17/$A$36</f>
        <v>0.05</v>
      </c>
      <c r="F17" s="31">
        <f t="shared" ref="F17:F30" si="0">NORMDIST(D17,0,2,1)</f>
        <v>8.8507991437401998E-2</v>
      </c>
      <c r="G17" s="33">
        <f>ABS(E17-F17)</f>
        <v>3.8507991437401995E-2</v>
      </c>
    </row>
    <row r="18" spans="1:13" x14ac:dyDescent="0.35">
      <c r="A18" s="16">
        <v>2</v>
      </c>
      <c r="B18" s="35">
        <v>-1.1200000000000001</v>
      </c>
      <c r="D18" s="31">
        <v>-2.52</v>
      </c>
      <c r="E18" s="31">
        <f t="shared" ref="E18:E36" si="1">A18/$A$36</f>
        <v>0.1</v>
      </c>
      <c r="F18" s="31">
        <f t="shared" si="0"/>
        <v>0.10383468112130037</v>
      </c>
      <c r="G18" s="33">
        <f t="shared" ref="G18:G36" si="2">ABS(E18-F18)</f>
        <v>3.8346811213003651E-3</v>
      </c>
      <c r="I18" s="28" t="s">
        <v>35</v>
      </c>
      <c r="J18" s="27">
        <v>0.1</v>
      </c>
    </row>
    <row r="19" spans="1:13" x14ac:dyDescent="0.35">
      <c r="A19" s="16">
        <v>3</v>
      </c>
      <c r="B19" s="35">
        <v>2.56</v>
      </c>
      <c r="D19" s="31">
        <v>-2.04</v>
      </c>
      <c r="E19" s="31">
        <f t="shared" si="1"/>
        <v>0.15</v>
      </c>
      <c r="F19" s="31">
        <f t="shared" si="0"/>
        <v>0.15386423037273483</v>
      </c>
      <c r="G19" s="33">
        <f t="shared" si="2"/>
        <v>3.8642303727348393E-3</v>
      </c>
    </row>
    <row r="20" spans="1:13" x14ac:dyDescent="0.35">
      <c r="A20" s="16">
        <v>4</v>
      </c>
      <c r="B20" s="35">
        <v>1.5</v>
      </c>
      <c r="D20" s="31">
        <v>-1.94</v>
      </c>
      <c r="E20" s="31">
        <f t="shared" si="1"/>
        <v>0.2</v>
      </c>
      <c r="F20" s="31">
        <f t="shared" si="0"/>
        <v>0.16602324606352964</v>
      </c>
      <c r="G20" s="33">
        <f t="shared" si="2"/>
        <v>3.3976753936470372E-2</v>
      </c>
      <c r="I20" s="88" t="s">
        <v>36</v>
      </c>
      <c r="J20" s="88"/>
      <c r="K20" s="88"/>
      <c r="L20" s="88"/>
      <c r="M20" s="88"/>
    </row>
    <row r="21" spans="1:13" x14ac:dyDescent="0.35">
      <c r="A21" s="16">
        <v>5</v>
      </c>
      <c r="B21" s="35">
        <v>2.4</v>
      </c>
      <c r="D21" s="31">
        <v>-1.3</v>
      </c>
      <c r="E21" s="31">
        <f t="shared" si="1"/>
        <v>0.25</v>
      </c>
      <c r="F21" s="31">
        <f t="shared" si="0"/>
        <v>0.25784611080586467</v>
      </c>
      <c r="G21" s="33">
        <f t="shared" si="2"/>
        <v>7.84611080586467E-3</v>
      </c>
      <c r="I21" s="88"/>
      <c r="J21" s="88"/>
      <c r="K21" s="88"/>
      <c r="L21" s="88"/>
      <c r="M21" s="88"/>
    </row>
    <row r="22" spans="1:13" x14ac:dyDescent="0.35">
      <c r="A22" s="16">
        <v>6</v>
      </c>
      <c r="B22" s="35">
        <v>-0.82</v>
      </c>
      <c r="D22" s="31">
        <v>-1.22</v>
      </c>
      <c r="E22" s="31">
        <f t="shared" si="1"/>
        <v>0.3</v>
      </c>
      <c r="F22" s="31">
        <f t="shared" si="0"/>
        <v>0.27093090378300566</v>
      </c>
      <c r="G22" s="33">
        <f t="shared" si="2"/>
        <v>2.9069096216994328E-2</v>
      </c>
      <c r="I22" s="88"/>
      <c r="J22" s="88"/>
      <c r="K22" s="88"/>
      <c r="L22" s="88"/>
      <c r="M22" s="88"/>
    </row>
    <row r="23" spans="1:13" x14ac:dyDescent="0.35">
      <c r="A23" s="16">
        <v>7</v>
      </c>
      <c r="B23" s="35">
        <v>-2.7</v>
      </c>
      <c r="D23" s="31">
        <v>-1.1200000000000001</v>
      </c>
      <c r="E23" s="31">
        <f t="shared" si="1"/>
        <v>0.35</v>
      </c>
      <c r="F23" s="31">
        <f t="shared" si="0"/>
        <v>0.28773971884902705</v>
      </c>
      <c r="G23" s="33">
        <f t="shared" si="2"/>
        <v>6.2260281150972929E-2</v>
      </c>
      <c r="I23" s="88"/>
      <c r="J23" s="88"/>
      <c r="K23" s="88"/>
      <c r="L23" s="88"/>
      <c r="M23" s="88"/>
    </row>
    <row r="24" spans="1:13" x14ac:dyDescent="0.35">
      <c r="A24" s="16">
        <v>8</v>
      </c>
      <c r="B24" s="35">
        <v>1.62</v>
      </c>
      <c r="D24" s="31">
        <v>-0.82</v>
      </c>
      <c r="E24" s="31">
        <f t="shared" si="1"/>
        <v>0.4</v>
      </c>
      <c r="F24" s="31">
        <f t="shared" si="0"/>
        <v>0.34090297377232259</v>
      </c>
      <c r="G24" s="33">
        <f t="shared" si="2"/>
        <v>5.9097026227677429E-2</v>
      </c>
    </row>
    <row r="25" spans="1:13" x14ac:dyDescent="0.35">
      <c r="A25" s="16">
        <v>9</v>
      </c>
      <c r="B25" s="35">
        <v>0.32</v>
      </c>
      <c r="D25" s="31">
        <v>-0.62</v>
      </c>
      <c r="E25" s="31">
        <f t="shared" si="1"/>
        <v>0.45</v>
      </c>
      <c r="F25" s="31">
        <f t="shared" si="0"/>
        <v>0.37828047817798072</v>
      </c>
      <c r="G25" s="33">
        <f t="shared" si="2"/>
        <v>7.1719521822019294E-2</v>
      </c>
    </row>
    <row r="26" spans="1:13" x14ac:dyDescent="0.35">
      <c r="A26" s="16">
        <v>10</v>
      </c>
      <c r="B26" s="35">
        <v>2.1</v>
      </c>
      <c r="D26" s="31">
        <v>-0.26</v>
      </c>
      <c r="E26" s="31">
        <f t="shared" si="1"/>
        <v>0.5</v>
      </c>
      <c r="F26" s="31">
        <f t="shared" si="0"/>
        <v>0.44828321334543886</v>
      </c>
      <c r="G26" s="33">
        <f t="shared" si="2"/>
        <v>5.1716786654561142E-2</v>
      </c>
      <c r="I26" s="69" t="s">
        <v>66</v>
      </c>
      <c r="J26" s="69"/>
      <c r="K26" s="69"/>
      <c r="L26" s="69"/>
      <c r="M26" s="69"/>
    </row>
    <row r="27" spans="1:13" x14ac:dyDescent="0.35">
      <c r="A27" s="16">
        <v>11</v>
      </c>
      <c r="B27" s="35">
        <v>-0.62</v>
      </c>
      <c r="D27" s="31">
        <v>-0.22</v>
      </c>
      <c r="E27" s="31">
        <f t="shared" si="1"/>
        <v>0.55000000000000004</v>
      </c>
      <c r="F27" s="31">
        <f t="shared" si="0"/>
        <v>0.45620468745768322</v>
      </c>
      <c r="G27" s="33">
        <f t="shared" si="2"/>
        <v>9.3795312542316822E-2</v>
      </c>
      <c r="I27" s="69"/>
      <c r="J27" s="69"/>
      <c r="K27" s="69"/>
      <c r="L27" s="69"/>
      <c r="M27" s="69"/>
    </row>
    <row r="28" spans="1:13" x14ac:dyDescent="0.35">
      <c r="A28" s="16">
        <v>12</v>
      </c>
      <c r="B28" s="35">
        <v>-1.94</v>
      </c>
      <c r="D28" s="31">
        <v>0.32</v>
      </c>
      <c r="E28" s="31">
        <f t="shared" si="1"/>
        <v>0.6</v>
      </c>
      <c r="F28" s="31">
        <f t="shared" si="0"/>
        <v>0.56355946289143288</v>
      </c>
      <c r="G28" s="33">
        <f t="shared" si="2"/>
        <v>3.6440537108567095E-2</v>
      </c>
      <c r="I28" s="69"/>
      <c r="J28" s="69"/>
      <c r="K28" s="69"/>
      <c r="L28" s="69"/>
      <c r="M28" s="69"/>
    </row>
    <row r="29" spans="1:13" x14ac:dyDescent="0.35">
      <c r="A29" s="16">
        <v>13</v>
      </c>
      <c r="B29" s="35">
        <v>-2.52</v>
      </c>
      <c r="D29" s="31">
        <v>0.82</v>
      </c>
      <c r="E29" s="31">
        <f t="shared" si="1"/>
        <v>0.65</v>
      </c>
      <c r="F29" s="31">
        <f t="shared" si="0"/>
        <v>0.65909702622767741</v>
      </c>
      <c r="G29" s="33">
        <f t="shared" si="2"/>
        <v>9.097026227677385E-3</v>
      </c>
    </row>
    <row r="30" spans="1:13" x14ac:dyDescent="0.35">
      <c r="A30" s="16">
        <v>14</v>
      </c>
      <c r="B30" s="35">
        <v>-1.22</v>
      </c>
      <c r="D30" s="31">
        <v>1.4</v>
      </c>
      <c r="E30" s="31">
        <f t="shared" si="1"/>
        <v>0.7</v>
      </c>
      <c r="F30" s="31">
        <f t="shared" si="0"/>
        <v>0.75803634777692697</v>
      </c>
      <c r="G30" s="33">
        <f t="shared" si="2"/>
        <v>5.8036347776927011E-2</v>
      </c>
    </row>
    <row r="31" spans="1:13" x14ac:dyDescent="0.35">
      <c r="A31" s="16">
        <v>15</v>
      </c>
      <c r="B31" s="35">
        <v>0.82</v>
      </c>
      <c r="D31" s="31">
        <v>1.5</v>
      </c>
      <c r="E31" s="31">
        <f t="shared" si="1"/>
        <v>0.75</v>
      </c>
      <c r="F31" s="31">
        <f t="shared" ref="F31:F36" si="3">NORMDIST(D31,0,2,1)</f>
        <v>0.77337264762313174</v>
      </c>
      <c r="G31" s="33">
        <f t="shared" si="2"/>
        <v>2.3372647623131737E-2</v>
      </c>
    </row>
    <row r="32" spans="1:13" x14ac:dyDescent="0.35">
      <c r="A32" s="16">
        <v>16</v>
      </c>
      <c r="B32" s="35">
        <v>-1.3</v>
      </c>
      <c r="D32" s="31">
        <v>1.62</v>
      </c>
      <c r="E32" s="31">
        <f t="shared" si="1"/>
        <v>0.8</v>
      </c>
      <c r="F32" s="31">
        <f t="shared" si="3"/>
        <v>0.79102991212839835</v>
      </c>
      <c r="G32" s="33">
        <f t="shared" si="2"/>
        <v>8.9700878716016952E-3</v>
      </c>
    </row>
    <row r="33" spans="1:13" x14ac:dyDescent="0.35">
      <c r="A33" s="16">
        <v>17</v>
      </c>
      <c r="B33" s="35">
        <v>-2.04</v>
      </c>
      <c r="D33" s="31">
        <v>1.98</v>
      </c>
      <c r="E33" s="31">
        <f t="shared" si="1"/>
        <v>0.85</v>
      </c>
      <c r="F33" s="31">
        <f t="shared" si="3"/>
        <v>0.83891294048916909</v>
      </c>
      <c r="G33" s="33">
        <f t="shared" si="2"/>
        <v>1.1087059510830888E-2</v>
      </c>
    </row>
    <row r="34" spans="1:13" x14ac:dyDescent="0.35">
      <c r="A34" s="16">
        <v>18</v>
      </c>
      <c r="B34" s="35">
        <v>-0.26</v>
      </c>
      <c r="D34" s="31">
        <v>2.1</v>
      </c>
      <c r="E34" s="31">
        <f t="shared" si="1"/>
        <v>0.9</v>
      </c>
      <c r="F34" s="31">
        <f t="shared" si="3"/>
        <v>0.85314094362410409</v>
      </c>
      <c r="G34" s="33">
        <f t="shared" si="2"/>
        <v>4.6859056375895936E-2</v>
      </c>
    </row>
    <row r="35" spans="1:13" x14ac:dyDescent="0.35">
      <c r="A35" s="16">
        <v>19</v>
      </c>
      <c r="B35" s="35">
        <v>1.4</v>
      </c>
      <c r="D35" s="31">
        <v>2.4</v>
      </c>
      <c r="E35" s="31">
        <f t="shared" si="1"/>
        <v>0.95</v>
      </c>
      <c r="F35" s="31">
        <f t="shared" si="3"/>
        <v>0.88493032977829178</v>
      </c>
      <c r="G35" s="33">
        <f t="shared" si="2"/>
        <v>6.5069670221708176E-2</v>
      </c>
    </row>
    <row r="36" spans="1:13" x14ac:dyDescent="0.35">
      <c r="A36" s="16">
        <v>20</v>
      </c>
      <c r="B36" s="35">
        <v>-0.22</v>
      </c>
      <c r="D36" s="31">
        <v>2.56</v>
      </c>
      <c r="E36" s="31">
        <f t="shared" si="1"/>
        <v>1</v>
      </c>
      <c r="F36" s="31">
        <f t="shared" si="3"/>
        <v>0.89972743204555794</v>
      </c>
      <c r="G36" s="34">
        <f t="shared" si="2"/>
        <v>0.10027256795444206</v>
      </c>
    </row>
    <row r="38" spans="1:13" x14ac:dyDescent="0.35">
      <c r="A38" s="88" t="s">
        <v>40</v>
      </c>
      <c r="B38" s="93"/>
      <c r="C38" s="93"/>
      <c r="D38" s="93"/>
      <c r="E38" s="93"/>
      <c r="F38" s="93"/>
      <c r="G38" s="93"/>
      <c r="H38" s="93"/>
      <c r="I38" s="93"/>
      <c r="J38" s="93"/>
    </row>
    <row r="39" spans="1:13" x14ac:dyDescent="0.35">
      <c r="A39" s="93"/>
      <c r="B39" s="93"/>
      <c r="C39" s="93"/>
      <c r="D39" s="93"/>
      <c r="E39" s="93"/>
      <c r="F39" s="93"/>
      <c r="G39" s="93"/>
      <c r="H39" s="93"/>
      <c r="I39" s="93"/>
      <c r="J39" s="93"/>
    </row>
    <row r="40" spans="1:13" x14ac:dyDescent="0.35">
      <c r="A40" s="93"/>
      <c r="B40" s="93"/>
      <c r="C40" s="93"/>
      <c r="D40" s="93"/>
      <c r="E40" s="93"/>
      <c r="F40" s="93"/>
      <c r="G40" s="93"/>
      <c r="H40" s="93"/>
      <c r="I40" s="93"/>
      <c r="J40" s="93"/>
    </row>
    <row r="42" spans="1:13" ht="18" x14ac:dyDescent="0.4">
      <c r="A42" s="26"/>
      <c r="B42" s="59" t="s">
        <v>67</v>
      </c>
      <c r="C42" s="60">
        <f>(SQRT(A36)+0.12+0.11/SQRT(A36))*J18</f>
        <v>0.46167327027520777</v>
      </c>
      <c r="D42" s="89" t="s">
        <v>78</v>
      </c>
      <c r="E42" s="90"/>
      <c r="F42" s="90"/>
      <c r="G42" s="90"/>
      <c r="H42" s="90"/>
      <c r="I42" s="90"/>
    </row>
    <row r="44" spans="1:13" x14ac:dyDescent="0.35">
      <c r="A44" s="1">
        <v>1</v>
      </c>
      <c r="B44" s="25">
        <f>(-1)^(A44-1)</f>
        <v>1</v>
      </c>
      <c r="C44" s="56">
        <f>B44*EXP(-2*A44*A44*$C$42*$C$42)</f>
        <v>0.65293061116126627</v>
      </c>
      <c r="F44" s="26"/>
      <c r="G44" s="1"/>
    </row>
    <row r="45" spans="1:13" x14ac:dyDescent="0.35">
      <c r="A45" s="1">
        <v>2</v>
      </c>
      <c r="B45" s="25">
        <f t="shared" ref="B45:B53" si="4">(-1)^(A45-1)</f>
        <v>-1</v>
      </c>
      <c r="C45" s="56">
        <f t="shared" ref="C45:C53" si="5">B45*EXP(-2*A45*A45*$C$42*$C$42)</f>
        <v>-0.18174736367642308</v>
      </c>
      <c r="F45" s="26"/>
      <c r="G45" s="1"/>
    </row>
    <row r="46" spans="1:13" x14ac:dyDescent="0.35">
      <c r="A46" s="1">
        <v>3</v>
      </c>
      <c r="B46" s="25">
        <f t="shared" si="4"/>
        <v>1</v>
      </c>
      <c r="C46" s="56">
        <f t="shared" si="5"/>
        <v>2.1567671985422882E-2</v>
      </c>
      <c r="F46" s="26"/>
      <c r="G46" s="1"/>
    </row>
    <row r="47" spans="1:13" x14ac:dyDescent="0.35">
      <c r="A47" s="1">
        <v>4</v>
      </c>
      <c r="B47" s="25">
        <f t="shared" si="4"/>
        <v>-1</v>
      </c>
      <c r="C47" s="56">
        <f t="shared" si="5"/>
        <v>-1.0911199080996508E-3</v>
      </c>
      <c r="E47" s="88" t="s">
        <v>70</v>
      </c>
      <c r="F47" s="88"/>
      <c r="G47" s="88"/>
      <c r="H47" s="88"/>
      <c r="I47" s="88"/>
      <c r="J47" s="88"/>
      <c r="K47" s="88"/>
      <c r="L47" s="88"/>
      <c r="M47" s="88"/>
    </row>
    <row r="48" spans="1:13" x14ac:dyDescent="0.35">
      <c r="A48" s="1">
        <v>5</v>
      </c>
      <c r="B48" s="25">
        <f t="shared" si="4"/>
        <v>1</v>
      </c>
      <c r="C48" s="56">
        <f t="shared" si="5"/>
        <v>2.3532916274658019E-5</v>
      </c>
      <c r="E48" s="88"/>
      <c r="F48" s="88"/>
      <c r="G48" s="88"/>
      <c r="H48" s="88"/>
      <c r="I48" s="88"/>
      <c r="J48" s="88"/>
      <c r="K48" s="88"/>
      <c r="L48" s="88"/>
      <c r="M48" s="88"/>
    </row>
    <row r="49" spans="1:13" x14ac:dyDescent="0.35">
      <c r="A49" s="1">
        <v>6</v>
      </c>
      <c r="B49" s="25">
        <f t="shared" si="4"/>
        <v>-1</v>
      </c>
      <c r="C49" s="56">
        <f t="shared" si="5"/>
        <v>-2.1637798868182252E-7</v>
      </c>
      <c r="E49" s="88"/>
      <c r="F49" s="88"/>
      <c r="G49" s="88"/>
      <c r="H49" s="88"/>
      <c r="I49" s="88"/>
      <c r="J49" s="88"/>
      <c r="K49" s="88"/>
      <c r="L49" s="88"/>
      <c r="M49" s="88"/>
    </row>
    <row r="50" spans="1:13" x14ac:dyDescent="0.35">
      <c r="A50" s="1">
        <v>7</v>
      </c>
      <c r="B50" s="25">
        <f t="shared" si="4"/>
        <v>1</v>
      </c>
      <c r="C50" s="56">
        <f t="shared" si="5"/>
        <v>8.4817305073981712E-10</v>
      </c>
      <c r="F50" s="26"/>
      <c r="G50" s="1"/>
    </row>
    <row r="51" spans="1:13" x14ac:dyDescent="0.35">
      <c r="A51" s="1">
        <v>8</v>
      </c>
      <c r="B51" s="25">
        <f t="shared" si="4"/>
        <v>-1</v>
      </c>
      <c r="C51" s="56">
        <f t="shared" si="5"/>
        <v>-1.4173918106395116E-12</v>
      </c>
      <c r="F51" s="26"/>
      <c r="G51" s="1"/>
    </row>
    <row r="52" spans="1:13" x14ac:dyDescent="0.35">
      <c r="A52" s="1">
        <v>9</v>
      </c>
      <c r="B52" s="25">
        <f t="shared" si="4"/>
        <v>1</v>
      </c>
      <c r="C52" s="56">
        <f t="shared" si="5"/>
        <v>1.0097861947530119E-15</v>
      </c>
      <c r="F52" s="26"/>
      <c r="G52" s="1"/>
    </row>
    <row r="53" spans="1:13" x14ac:dyDescent="0.35">
      <c r="A53" s="1">
        <v>10</v>
      </c>
      <c r="B53" s="25">
        <f t="shared" si="4"/>
        <v>-1</v>
      </c>
      <c r="C53" s="56">
        <f t="shared" si="5"/>
        <v>-3.0669238916026365E-19</v>
      </c>
      <c r="F53" s="26"/>
      <c r="G53" s="1"/>
    </row>
    <row r="54" spans="1:13" ht="18" x14ac:dyDescent="0.4">
      <c r="A54" s="28" t="s">
        <v>71</v>
      </c>
      <c r="B54" s="57" t="s">
        <v>68</v>
      </c>
      <c r="C54" s="58">
        <f>2*SUM(C44:C53)</f>
        <v>0.98336623389441813</v>
      </c>
    </row>
    <row r="56" spans="1:13" ht="18" customHeight="1" x14ac:dyDescent="0.35">
      <c r="B56" s="1"/>
      <c r="C56" s="1"/>
      <c r="D56" s="1"/>
      <c r="E56" s="1"/>
      <c r="F56" s="1"/>
      <c r="G56" s="1"/>
    </row>
    <row r="57" spans="1:13" x14ac:dyDescent="0.35">
      <c r="B57" s="1"/>
      <c r="C57" s="1"/>
      <c r="D57" s="1"/>
      <c r="E57" s="1"/>
      <c r="F57" s="1"/>
      <c r="G57" s="1"/>
    </row>
    <row r="58" spans="1:13" x14ac:dyDescent="0.35">
      <c r="B58" s="1"/>
      <c r="C58" s="1"/>
      <c r="D58" s="1"/>
      <c r="E58" s="1"/>
      <c r="F58" s="1"/>
      <c r="G58" s="1"/>
    </row>
  </sheetData>
  <mergeCells count="9">
    <mergeCell ref="E47:M49"/>
    <mergeCell ref="D42:I42"/>
    <mergeCell ref="A1:J2"/>
    <mergeCell ref="A4:I5"/>
    <mergeCell ref="A9:J14"/>
    <mergeCell ref="A38:J40"/>
    <mergeCell ref="A7:J7"/>
    <mergeCell ref="I20:M23"/>
    <mergeCell ref="I26:M28"/>
  </mergeCells>
  <phoneticPr fontId="0"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workbookViewId="0">
      <selection activeCell="M15" sqref="M15"/>
    </sheetView>
  </sheetViews>
  <sheetFormatPr defaultColWidth="9.1796875" defaultRowHeight="17.5" x14ac:dyDescent="0.35"/>
  <cols>
    <col min="1" max="1" width="25.7265625" style="1" customWidth="1"/>
    <col min="2" max="3" width="9.1796875" style="1"/>
    <col min="4" max="4" width="13.453125" style="1" customWidth="1"/>
    <col min="5" max="5" width="13.54296875" style="1" customWidth="1"/>
    <col min="6" max="16384" width="9.1796875" style="1"/>
  </cols>
  <sheetData>
    <row r="1" spans="1:13" x14ac:dyDescent="0.35">
      <c r="A1" s="69" t="s">
        <v>72</v>
      </c>
      <c r="B1" s="69"/>
      <c r="C1" s="69"/>
      <c r="D1" s="69"/>
      <c r="E1" s="69"/>
      <c r="F1" s="69"/>
      <c r="G1" s="69"/>
      <c r="H1" s="69"/>
      <c r="I1" s="69"/>
      <c r="J1" s="69"/>
    </row>
    <row r="2" spans="1:13" x14ac:dyDescent="0.35">
      <c r="A2" s="69"/>
      <c r="B2" s="69"/>
      <c r="C2" s="69"/>
      <c r="D2" s="69"/>
      <c r="E2" s="69"/>
      <c r="F2" s="69"/>
      <c r="G2" s="69"/>
      <c r="H2" s="69"/>
      <c r="I2" s="69"/>
      <c r="J2" s="69"/>
    </row>
    <row r="4" spans="1:13" x14ac:dyDescent="0.35">
      <c r="A4" s="87" t="s">
        <v>51</v>
      </c>
      <c r="B4" s="87"/>
      <c r="C4" s="87"/>
      <c r="D4" s="87"/>
      <c r="E4" s="87"/>
      <c r="F4" s="87"/>
      <c r="G4" s="87"/>
      <c r="H4" s="87"/>
      <c r="I4" s="98"/>
      <c r="J4" s="98"/>
    </row>
    <row r="6" spans="1:13" x14ac:dyDescent="0.35">
      <c r="A6" s="99" t="s">
        <v>52</v>
      </c>
      <c r="B6" s="99"/>
      <c r="C6" s="99"/>
      <c r="D6" s="99"/>
      <c r="E6" s="99"/>
      <c r="F6" s="99"/>
      <c r="G6" s="99"/>
      <c r="H6" s="99"/>
      <c r="I6" s="99"/>
    </row>
    <row r="9" spans="1:13" x14ac:dyDescent="0.35">
      <c r="A9" s="1" t="s">
        <v>30</v>
      </c>
      <c r="B9" s="1">
        <v>1</v>
      </c>
      <c r="C9" s="1">
        <v>2</v>
      </c>
      <c r="D9" s="1">
        <v>3</v>
      </c>
      <c r="E9" s="1">
        <v>4</v>
      </c>
      <c r="F9" s="1">
        <v>5</v>
      </c>
      <c r="G9" s="1">
        <v>6</v>
      </c>
      <c r="H9" s="1">
        <v>7</v>
      </c>
      <c r="I9" s="1">
        <v>8</v>
      </c>
      <c r="J9" s="1">
        <v>9</v>
      </c>
      <c r="K9" s="1">
        <v>10</v>
      </c>
      <c r="L9" s="1">
        <v>11</v>
      </c>
      <c r="M9" s="1">
        <v>12</v>
      </c>
    </row>
    <row r="10" spans="1:13" x14ac:dyDescent="0.35">
      <c r="A10" s="1" t="s">
        <v>38</v>
      </c>
      <c r="B10" s="26">
        <f>1/$M$9</f>
        <v>8.3333333333333329E-2</v>
      </c>
      <c r="C10" s="26">
        <f>C9*$B$10</f>
        <v>0.16666666666666666</v>
      </c>
      <c r="D10" s="26">
        <f t="shared" ref="D10:M10" si="0">D9*$B$10</f>
        <v>0.25</v>
      </c>
      <c r="E10" s="26">
        <f t="shared" si="0"/>
        <v>0.33333333333333331</v>
      </c>
      <c r="F10" s="26">
        <f t="shared" si="0"/>
        <v>0.41666666666666663</v>
      </c>
      <c r="G10" s="26">
        <f t="shared" si="0"/>
        <v>0.5</v>
      </c>
      <c r="H10" s="26">
        <f t="shared" si="0"/>
        <v>0.58333333333333326</v>
      </c>
      <c r="I10" s="26">
        <f t="shared" si="0"/>
        <v>0.66666666666666663</v>
      </c>
      <c r="J10" s="26">
        <f t="shared" si="0"/>
        <v>0.75</v>
      </c>
      <c r="K10" s="26">
        <f t="shared" si="0"/>
        <v>0.83333333333333326</v>
      </c>
      <c r="L10" s="26">
        <f t="shared" si="0"/>
        <v>0.91666666666666663</v>
      </c>
      <c r="M10" s="26">
        <f t="shared" si="0"/>
        <v>1</v>
      </c>
    </row>
    <row r="11" spans="1:13" x14ac:dyDescent="0.35">
      <c r="A11" s="1" t="s">
        <v>73</v>
      </c>
      <c r="B11" s="1">
        <v>0</v>
      </c>
      <c r="C11" s="1">
        <v>2</v>
      </c>
      <c r="D11" s="1">
        <v>5</v>
      </c>
      <c r="E11" s="1">
        <v>6</v>
      </c>
      <c r="F11" s="1">
        <v>11</v>
      </c>
      <c r="G11" s="1">
        <v>14</v>
      </c>
      <c r="H11" s="1">
        <v>16</v>
      </c>
      <c r="I11" s="1">
        <v>9</v>
      </c>
      <c r="J11" s="1">
        <v>10</v>
      </c>
      <c r="K11" s="1">
        <v>5</v>
      </c>
      <c r="L11" s="1">
        <v>2</v>
      </c>
      <c r="M11" s="1">
        <v>0</v>
      </c>
    </row>
    <row r="12" spans="1:13" x14ac:dyDescent="0.35">
      <c r="A12" s="1" t="s">
        <v>47</v>
      </c>
      <c r="B12" s="1">
        <v>0</v>
      </c>
      <c r="C12" s="1">
        <v>2</v>
      </c>
      <c r="D12" s="1">
        <v>7</v>
      </c>
      <c r="E12" s="1">
        <v>13</v>
      </c>
      <c r="F12" s="1">
        <v>24</v>
      </c>
      <c r="G12" s="1">
        <v>38</v>
      </c>
      <c r="H12" s="1">
        <v>54</v>
      </c>
      <c r="I12" s="1">
        <v>63</v>
      </c>
      <c r="J12" s="1">
        <v>73</v>
      </c>
      <c r="K12" s="1">
        <v>78</v>
      </c>
      <c r="L12" s="1">
        <v>80</v>
      </c>
      <c r="M12" s="18">
        <v>80</v>
      </c>
    </row>
    <row r="13" spans="1:13" x14ac:dyDescent="0.35">
      <c r="A13" s="28" t="s">
        <v>48</v>
      </c>
      <c r="B13" s="27">
        <f>B12/$M$12</f>
        <v>0</v>
      </c>
      <c r="C13" s="27">
        <f t="shared" ref="C13:M13" si="1">C12/$M$12</f>
        <v>2.5000000000000001E-2</v>
      </c>
      <c r="D13" s="27">
        <f t="shared" si="1"/>
        <v>8.7499999999999994E-2</v>
      </c>
      <c r="E13" s="27">
        <f t="shared" si="1"/>
        <v>0.16250000000000001</v>
      </c>
      <c r="F13" s="27">
        <f t="shared" si="1"/>
        <v>0.3</v>
      </c>
      <c r="G13" s="27">
        <f t="shared" si="1"/>
        <v>0.47499999999999998</v>
      </c>
      <c r="H13" s="27">
        <f t="shared" si="1"/>
        <v>0.67500000000000004</v>
      </c>
      <c r="I13" s="27">
        <f t="shared" si="1"/>
        <v>0.78749999999999998</v>
      </c>
      <c r="J13" s="27">
        <f t="shared" si="1"/>
        <v>0.91249999999999998</v>
      </c>
      <c r="K13" s="27">
        <f t="shared" si="1"/>
        <v>0.97499999999999998</v>
      </c>
      <c r="L13" s="27">
        <f t="shared" si="1"/>
        <v>1</v>
      </c>
      <c r="M13" s="27">
        <f t="shared" si="1"/>
        <v>1</v>
      </c>
    </row>
    <row r="14" spans="1:13" x14ac:dyDescent="0.35">
      <c r="A14" s="1" t="s">
        <v>74</v>
      </c>
      <c r="B14" s="1">
        <v>1</v>
      </c>
      <c r="C14" s="1">
        <v>0</v>
      </c>
      <c r="D14" s="1">
        <v>3</v>
      </c>
      <c r="E14" s="1">
        <v>9</v>
      </c>
      <c r="F14" s="1">
        <v>12</v>
      </c>
      <c r="G14" s="1">
        <v>7</v>
      </c>
      <c r="H14" s="1">
        <v>10</v>
      </c>
      <c r="I14" s="1">
        <v>11</v>
      </c>
      <c r="J14" s="1">
        <v>4</v>
      </c>
      <c r="K14" s="1">
        <v>4</v>
      </c>
      <c r="L14" s="1">
        <v>0</v>
      </c>
      <c r="M14" s="1">
        <v>4</v>
      </c>
    </row>
    <row r="15" spans="1:13" x14ac:dyDescent="0.35">
      <c r="A15" s="1" t="s">
        <v>49</v>
      </c>
      <c r="B15" s="1">
        <v>1</v>
      </c>
      <c r="C15" s="1">
        <v>1</v>
      </c>
      <c r="D15" s="1">
        <v>4</v>
      </c>
      <c r="E15" s="1">
        <v>13</v>
      </c>
      <c r="F15" s="1">
        <v>25</v>
      </c>
      <c r="G15" s="1">
        <v>32</v>
      </c>
      <c r="H15" s="1">
        <v>42</v>
      </c>
      <c r="I15" s="1">
        <v>53</v>
      </c>
      <c r="J15" s="1">
        <v>57</v>
      </c>
      <c r="K15" s="1">
        <v>61</v>
      </c>
      <c r="L15" s="1">
        <v>61</v>
      </c>
      <c r="M15" s="18">
        <v>65</v>
      </c>
    </row>
    <row r="16" spans="1:13" x14ac:dyDescent="0.35">
      <c r="A16" s="28" t="s">
        <v>50</v>
      </c>
      <c r="B16" s="27">
        <f>B15/$M$15</f>
        <v>1.5384615384615385E-2</v>
      </c>
      <c r="C16" s="27">
        <f>C15/$M$15</f>
        <v>1.5384615384615385E-2</v>
      </c>
      <c r="D16" s="27">
        <f t="shared" ref="D16:M16" si="2">D15/$M$15</f>
        <v>6.1538461538461542E-2</v>
      </c>
      <c r="E16" s="27">
        <f t="shared" si="2"/>
        <v>0.2</v>
      </c>
      <c r="F16" s="27">
        <f t="shared" si="2"/>
        <v>0.38461538461538464</v>
      </c>
      <c r="G16" s="27">
        <f t="shared" si="2"/>
        <v>0.49230769230769234</v>
      </c>
      <c r="H16" s="27">
        <f t="shared" si="2"/>
        <v>0.64615384615384619</v>
      </c>
      <c r="I16" s="27">
        <f t="shared" si="2"/>
        <v>0.81538461538461537</v>
      </c>
      <c r="J16" s="27">
        <f t="shared" si="2"/>
        <v>0.87692307692307692</v>
      </c>
      <c r="K16" s="27">
        <f t="shared" si="2"/>
        <v>0.93846153846153846</v>
      </c>
      <c r="L16" s="27">
        <f t="shared" si="2"/>
        <v>0.93846153846153846</v>
      </c>
      <c r="M16" s="27">
        <f t="shared" si="2"/>
        <v>1</v>
      </c>
    </row>
    <row r="18" spans="1:13" x14ac:dyDescent="0.35">
      <c r="A18" s="2" t="s">
        <v>69</v>
      </c>
      <c r="B18" s="26">
        <f>ABS(B13-B16)</f>
        <v>1.5384615384615385E-2</v>
      </c>
      <c r="C18" s="26">
        <f t="shared" ref="C18:M18" si="3">ABS(C13-C16)</f>
        <v>9.6153846153846159E-3</v>
      </c>
      <c r="D18" s="26">
        <f t="shared" si="3"/>
        <v>2.5961538461538453E-2</v>
      </c>
      <c r="E18" s="26">
        <f t="shared" si="3"/>
        <v>3.7500000000000006E-2</v>
      </c>
      <c r="F18" s="39">
        <f t="shared" si="3"/>
        <v>8.4615384615384648E-2</v>
      </c>
      <c r="G18" s="26">
        <f t="shared" si="3"/>
        <v>1.7307692307692357E-2</v>
      </c>
      <c r="H18" s="26">
        <f t="shared" si="3"/>
        <v>2.8846153846153855E-2</v>
      </c>
      <c r="I18" s="26">
        <f t="shared" si="3"/>
        <v>2.7884615384615397E-2</v>
      </c>
      <c r="J18" s="26">
        <f t="shared" si="3"/>
        <v>3.5576923076923062E-2</v>
      </c>
      <c r="K18" s="26">
        <f t="shared" si="3"/>
        <v>3.653846153846152E-2</v>
      </c>
      <c r="L18" s="26">
        <f t="shared" si="3"/>
        <v>6.1538461538461542E-2</v>
      </c>
      <c r="M18" s="26">
        <f t="shared" si="3"/>
        <v>0</v>
      </c>
    </row>
    <row r="19" spans="1:13" x14ac:dyDescent="0.35">
      <c r="F19" s="20"/>
    </row>
    <row r="20" spans="1:13" x14ac:dyDescent="0.35">
      <c r="B20" s="63" t="s">
        <v>34</v>
      </c>
      <c r="C20" s="18">
        <v>8.5000000000000006E-2</v>
      </c>
      <c r="F20" s="20"/>
    </row>
    <row r="21" spans="1:13" ht="18" x14ac:dyDescent="0.4">
      <c r="B21" s="62" t="s">
        <v>67</v>
      </c>
      <c r="C21" s="1">
        <f>$C$20*SQRT(($M$12*$M$15)/($M$12+$M$15))</f>
        <v>0.50902205087389096</v>
      </c>
      <c r="D21" s="96" t="s">
        <v>76</v>
      </c>
      <c r="E21" s="97"/>
      <c r="F21" s="97"/>
      <c r="G21" s="97"/>
      <c r="H21" s="97"/>
      <c r="I21" s="97"/>
    </row>
    <row r="23" spans="1:13" x14ac:dyDescent="0.35">
      <c r="B23" s="1">
        <v>1</v>
      </c>
      <c r="C23" s="25">
        <f>(-1)^(B23-1)</f>
        <v>1</v>
      </c>
      <c r="D23" s="56">
        <f t="shared" ref="D23:D32" si="4">C23*EXP(-2*B23*B23*$C$21*$C$21)</f>
        <v>0.59558754114351498</v>
      </c>
    </row>
    <row r="24" spans="1:13" x14ac:dyDescent="0.35">
      <c r="B24" s="1">
        <v>2</v>
      </c>
      <c r="C24" s="25">
        <f t="shared" ref="C24:C32" si="5">(-1)^(B24-1)</f>
        <v>-1</v>
      </c>
      <c r="D24" s="56">
        <f t="shared" si="4"/>
        <v>-0.12582948449710873</v>
      </c>
    </row>
    <row r="25" spans="1:13" x14ac:dyDescent="0.35">
      <c r="B25" s="1">
        <v>3</v>
      </c>
      <c r="C25" s="25">
        <f t="shared" si="5"/>
        <v>1</v>
      </c>
      <c r="D25" s="56">
        <f t="shared" si="4"/>
        <v>9.4299727791302152E-3</v>
      </c>
    </row>
    <row r="26" spans="1:13" x14ac:dyDescent="0.35">
      <c r="B26" s="1">
        <v>4</v>
      </c>
      <c r="C26" s="25">
        <f t="shared" si="5"/>
        <v>-1</v>
      </c>
      <c r="D26" s="56">
        <f t="shared" si="4"/>
        <v>-2.5068576264297921E-4</v>
      </c>
    </row>
    <row r="27" spans="1:13" x14ac:dyDescent="0.35">
      <c r="B27" s="1">
        <v>5</v>
      </c>
      <c r="C27" s="25">
        <f t="shared" si="5"/>
        <v>1</v>
      </c>
      <c r="D27" s="56">
        <f t="shared" si="4"/>
        <v>2.36395991783879E-6</v>
      </c>
    </row>
    <row r="28" spans="1:13" x14ac:dyDescent="0.35">
      <c r="B28" s="1">
        <v>6</v>
      </c>
      <c r="C28" s="25">
        <f t="shared" si="5"/>
        <v>-1</v>
      </c>
      <c r="D28" s="56">
        <f t="shared" si="4"/>
        <v>-7.9075465348783251E-9</v>
      </c>
    </row>
    <row r="29" spans="1:13" x14ac:dyDescent="0.35">
      <c r="B29" s="1">
        <v>7</v>
      </c>
      <c r="C29" s="25">
        <f t="shared" si="5"/>
        <v>1</v>
      </c>
      <c r="D29" s="56">
        <f t="shared" si="4"/>
        <v>9.3828465290240222E-12</v>
      </c>
    </row>
    <row r="30" spans="1:13" x14ac:dyDescent="0.35">
      <c r="B30" s="1">
        <v>8</v>
      </c>
      <c r="C30" s="25">
        <f t="shared" si="5"/>
        <v>-1</v>
      </c>
      <c r="D30" s="56">
        <f t="shared" si="4"/>
        <v>-3.9492868393021686E-15</v>
      </c>
    </row>
    <row r="31" spans="1:13" x14ac:dyDescent="0.35">
      <c r="B31" s="1">
        <v>9</v>
      </c>
      <c r="C31" s="25">
        <f t="shared" si="5"/>
        <v>1</v>
      </c>
      <c r="D31" s="56">
        <f t="shared" si="4"/>
        <v>5.8964952335622114E-19</v>
      </c>
      <c r="E31" s="101" t="s">
        <v>77</v>
      </c>
      <c r="F31" s="101"/>
      <c r="G31" s="101"/>
      <c r="H31" s="101"/>
      <c r="I31" s="101"/>
      <c r="J31" s="101"/>
      <c r="K31" s="101"/>
      <c r="L31" s="101"/>
    </row>
    <row r="32" spans="1:13" x14ac:dyDescent="0.35">
      <c r="B32" s="1">
        <v>10</v>
      </c>
      <c r="C32" s="25">
        <f t="shared" si="5"/>
        <v>-1</v>
      </c>
      <c r="D32" s="56">
        <f t="shared" si="4"/>
        <v>-3.1229169461364327E-23</v>
      </c>
    </row>
    <row r="33" spans="1:4" ht="18" x14ac:dyDescent="0.4">
      <c r="A33" s="42" t="s">
        <v>75</v>
      </c>
      <c r="B33" s="100" t="s">
        <v>71</v>
      </c>
      <c r="C33" s="90"/>
      <c r="D33" s="56">
        <f>2*SUM(D23:D32)</f>
        <v>0.95787939944928724</v>
      </c>
    </row>
  </sheetData>
  <mergeCells count="6">
    <mergeCell ref="A1:J2"/>
    <mergeCell ref="D21:I21"/>
    <mergeCell ref="A4:J4"/>
    <mergeCell ref="A6:I6"/>
    <mergeCell ref="B33:C33"/>
    <mergeCell ref="E31:L31"/>
  </mergeCells>
  <phoneticPr fontId="1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Chi-square coins</vt:lpstr>
      <vt:lpstr>Chi-square random numbers</vt:lpstr>
      <vt:lpstr>Department Stores</vt:lpstr>
      <vt:lpstr>Chisquare 5 GHz Radio</vt:lpstr>
      <vt:lpstr>K-S Test 1</vt:lpstr>
      <vt:lpstr>K-S Test 2</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FSE</dc:creator>
  <cp:lastModifiedBy>Michael</cp:lastModifiedBy>
  <dcterms:created xsi:type="dcterms:W3CDTF">2011-03-04T17:05:01Z</dcterms:created>
  <dcterms:modified xsi:type="dcterms:W3CDTF">2021-03-04T14:57:12Z</dcterms:modified>
</cp:coreProperties>
</file>