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iveuclac-my.sharepoint.com/personal/ucecafi_ucl_ac_uk/Documents/Documents/Manuscripts/WIREs/"/>
    </mc:Choice>
  </mc:AlternateContent>
  <xr:revisionPtr revIDLastSave="0" documentId="8_{6C4D8FFF-AD83-4D18-BCF1-12DFB7D9B57D}" xr6:coauthVersionLast="47" xr6:coauthVersionMax="47" xr10:uidLastSave="{00000000-0000-0000-0000-000000000000}"/>
  <bookViews>
    <workbookView xWindow="-108" yWindow="-108" windowWidth="23256" windowHeight="12576" xr2:uid="{8E568FBF-03A3-4A55-8616-0CD4259278D4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23" i="2" l="1"/>
  <c r="M123" i="2" s="1"/>
  <c r="N123" i="2" s="1"/>
  <c r="C116" i="2"/>
  <c r="D116" i="2" s="1"/>
  <c r="D123" i="2"/>
  <c r="D124" i="2"/>
  <c r="B123" i="2"/>
  <c r="C123" i="2" s="1"/>
  <c r="D117" i="2"/>
  <c r="D118" i="2"/>
  <c r="N124" i="2"/>
  <c r="N125" i="2"/>
  <c r="M124" i="2"/>
  <c r="M125" i="2"/>
  <c r="C117" i="2"/>
  <c r="C118" i="2"/>
  <c r="B121" i="2"/>
  <c r="D251" i="2" s="1"/>
  <c r="B114" i="2"/>
  <c r="A115" i="2"/>
  <c r="J124" i="2"/>
  <c r="J125" i="2" s="1"/>
  <c r="H123" i="2"/>
  <c r="I123" i="2" s="1"/>
  <c r="E99" i="2"/>
  <c r="I99" i="2" s="1"/>
  <c r="D99" i="2"/>
  <c r="H99" i="2" s="1"/>
  <c r="E98" i="2"/>
  <c r="I98" i="2" s="1"/>
  <c r="D98" i="2"/>
  <c r="H98" i="2" s="1"/>
  <c r="E97" i="2"/>
  <c r="I97" i="2" s="1"/>
  <c r="D97" i="2"/>
  <c r="H97" i="2" s="1"/>
  <c r="E105" i="2"/>
  <c r="I105" i="2" s="1"/>
  <c r="D105" i="2"/>
  <c r="H105" i="2" s="1"/>
  <c r="E104" i="2"/>
  <c r="I104" i="2" s="1"/>
  <c r="D104" i="2"/>
  <c r="H104" i="2" s="1"/>
  <c r="E103" i="2"/>
  <c r="I103" i="2" s="1"/>
  <c r="D103" i="2"/>
  <c r="H103" i="2" s="1"/>
  <c r="B117" i="2"/>
  <c r="B118" i="2"/>
  <c r="B116" i="2"/>
  <c r="E111" i="2"/>
  <c r="I111" i="2" s="1"/>
  <c r="D111" i="2"/>
  <c r="H111" i="2" s="1"/>
  <c r="E110" i="2"/>
  <c r="I110" i="2" s="1"/>
  <c r="D110" i="2"/>
  <c r="H110" i="2" s="1"/>
  <c r="E93" i="2"/>
  <c r="I93" i="2" s="1"/>
  <c r="D93" i="2"/>
  <c r="H93" i="2" s="1"/>
  <c r="E92" i="2"/>
  <c r="I92" i="2" s="1"/>
  <c r="D92" i="2"/>
  <c r="H92" i="2" s="1"/>
  <c r="E91" i="2"/>
  <c r="I91" i="2" s="1"/>
  <c r="D91" i="2"/>
  <c r="H91" i="2" s="1"/>
  <c r="E79" i="2"/>
  <c r="I79" i="2" s="1"/>
  <c r="E80" i="2"/>
  <c r="I80" i="2" s="1"/>
  <c r="E81" i="2"/>
  <c r="I81" i="2" s="1"/>
  <c r="D80" i="2"/>
  <c r="H80" i="2" s="1"/>
  <c r="D81" i="2"/>
  <c r="H81" i="2" s="1"/>
  <c r="D79" i="2"/>
  <c r="H79" i="2" s="1"/>
  <c r="E87" i="2"/>
  <c r="I87" i="2" s="1"/>
  <c r="E86" i="2"/>
  <c r="I86" i="2" s="1"/>
  <c r="E85" i="2"/>
  <c r="I85" i="2" s="1"/>
  <c r="D86" i="2"/>
  <c r="H86" i="2" s="1"/>
  <c r="D87" i="2"/>
  <c r="H87" i="2" s="1"/>
  <c r="D85" i="2"/>
  <c r="H85" i="2" s="1"/>
  <c r="B124" i="2"/>
  <c r="C124" i="2" s="1"/>
  <c r="B125" i="2"/>
  <c r="C125" i="2" s="1"/>
  <c r="B126" i="2"/>
  <c r="C126" i="2" s="1"/>
  <c r="B127" i="2"/>
  <c r="C127" i="2" s="1"/>
  <c r="B128" i="2"/>
  <c r="C128" i="2" s="1"/>
  <c r="B129" i="2"/>
  <c r="C129" i="2" s="1"/>
  <c r="B130" i="2"/>
  <c r="C130" i="2" s="1"/>
  <c r="B131" i="2"/>
  <c r="C131" i="2" s="1"/>
  <c r="B132" i="2"/>
  <c r="C132" i="2" s="1"/>
  <c r="B133" i="2"/>
  <c r="C133" i="2" s="1"/>
  <c r="B134" i="2"/>
  <c r="C134" i="2" s="1"/>
  <c r="B135" i="2"/>
  <c r="C135" i="2" s="1"/>
  <c r="B136" i="2"/>
  <c r="C136" i="2" s="1"/>
  <c r="B137" i="2"/>
  <c r="C137" i="2" s="1"/>
  <c r="B138" i="2"/>
  <c r="C138" i="2" s="1"/>
  <c r="B139" i="2"/>
  <c r="C139" i="2" s="1"/>
  <c r="B140" i="2"/>
  <c r="C140" i="2" s="1"/>
  <c r="B141" i="2"/>
  <c r="C141" i="2" s="1"/>
  <c r="B142" i="2"/>
  <c r="C142" i="2" s="1"/>
  <c r="B143" i="2"/>
  <c r="C143" i="2" s="1"/>
  <c r="B144" i="2"/>
  <c r="C144" i="2" s="1"/>
  <c r="B145" i="2"/>
  <c r="C145" i="2" s="1"/>
  <c r="B146" i="2"/>
  <c r="C146" i="2" s="1"/>
  <c r="B147" i="2"/>
  <c r="C147" i="2" s="1"/>
  <c r="B148" i="2"/>
  <c r="C148" i="2" s="1"/>
  <c r="B149" i="2"/>
  <c r="C149" i="2" s="1"/>
  <c r="B150" i="2"/>
  <c r="C150" i="2" s="1"/>
  <c r="B151" i="2"/>
  <c r="C151" i="2" s="1"/>
  <c r="B152" i="2"/>
  <c r="C152" i="2" s="1"/>
  <c r="B153" i="2"/>
  <c r="C153" i="2" s="1"/>
  <c r="B154" i="2"/>
  <c r="C154" i="2" s="1"/>
  <c r="B155" i="2"/>
  <c r="C155" i="2" s="1"/>
  <c r="B156" i="2"/>
  <c r="C156" i="2" s="1"/>
  <c r="B157" i="2"/>
  <c r="C157" i="2" s="1"/>
  <c r="B158" i="2"/>
  <c r="C158" i="2" s="1"/>
  <c r="B159" i="2"/>
  <c r="C159" i="2" s="1"/>
  <c r="B160" i="2"/>
  <c r="C160" i="2" s="1"/>
  <c r="B161" i="2"/>
  <c r="C161" i="2" s="1"/>
  <c r="B162" i="2"/>
  <c r="C162" i="2" s="1"/>
  <c r="B163" i="2"/>
  <c r="C163" i="2" s="1"/>
  <c r="B164" i="2"/>
  <c r="C164" i="2" s="1"/>
  <c r="B165" i="2"/>
  <c r="C165" i="2" s="1"/>
  <c r="B166" i="2"/>
  <c r="C166" i="2" s="1"/>
  <c r="B167" i="2"/>
  <c r="C167" i="2" s="1"/>
  <c r="B168" i="2"/>
  <c r="C168" i="2" s="1"/>
  <c r="B169" i="2"/>
  <c r="C169" i="2" s="1"/>
  <c r="B170" i="2"/>
  <c r="C170" i="2" s="1"/>
  <c r="B171" i="2"/>
  <c r="C171" i="2" s="1"/>
  <c r="B172" i="2"/>
  <c r="C172" i="2" s="1"/>
  <c r="B173" i="2"/>
  <c r="C173" i="2" s="1"/>
  <c r="B174" i="2"/>
  <c r="C174" i="2" s="1"/>
  <c r="B175" i="2"/>
  <c r="C175" i="2" s="1"/>
  <c r="B176" i="2"/>
  <c r="C176" i="2" s="1"/>
  <c r="B177" i="2"/>
  <c r="C177" i="2" s="1"/>
  <c r="B178" i="2"/>
  <c r="C178" i="2" s="1"/>
  <c r="B179" i="2"/>
  <c r="C179" i="2" s="1"/>
  <c r="B180" i="2"/>
  <c r="C180" i="2" s="1"/>
  <c r="B181" i="2"/>
  <c r="C181" i="2" s="1"/>
  <c r="B182" i="2"/>
  <c r="C182" i="2" s="1"/>
  <c r="B183" i="2"/>
  <c r="C183" i="2" s="1"/>
  <c r="B184" i="2"/>
  <c r="C184" i="2" s="1"/>
  <c r="B185" i="2"/>
  <c r="C185" i="2" s="1"/>
  <c r="B186" i="2"/>
  <c r="C186" i="2" s="1"/>
  <c r="B187" i="2"/>
  <c r="C187" i="2" s="1"/>
  <c r="B188" i="2"/>
  <c r="C188" i="2" s="1"/>
  <c r="B189" i="2"/>
  <c r="C189" i="2" s="1"/>
  <c r="B190" i="2"/>
  <c r="C190" i="2" s="1"/>
  <c r="B191" i="2"/>
  <c r="C191" i="2" s="1"/>
  <c r="B192" i="2"/>
  <c r="C192" i="2" s="1"/>
  <c r="B193" i="2"/>
  <c r="C193" i="2" s="1"/>
  <c r="B194" i="2"/>
  <c r="C194" i="2" s="1"/>
  <c r="B195" i="2"/>
  <c r="C195" i="2" s="1"/>
  <c r="B196" i="2"/>
  <c r="C196" i="2" s="1"/>
  <c r="B197" i="2"/>
  <c r="C197" i="2" s="1"/>
  <c r="B198" i="2"/>
  <c r="C198" i="2" s="1"/>
  <c r="B199" i="2"/>
  <c r="C199" i="2" s="1"/>
  <c r="B200" i="2"/>
  <c r="C200" i="2" s="1"/>
  <c r="B201" i="2"/>
  <c r="C201" i="2" s="1"/>
  <c r="B202" i="2"/>
  <c r="C202" i="2" s="1"/>
  <c r="B203" i="2"/>
  <c r="C203" i="2" s="1"/>
  <c r="B204" i="2"/>
  <c r="C204" i="2" s="1"/>
  <c r="B205" i="2"/>
  <c r="C205" i="2" s="1"/>
  <c r="B206" i="2"/>
  <c r="C206" i="2" s="1"/>
  <c r="B207" i="2"/>
  <c r="C207" i="2" s="1"/>
  <c r="B208" i="2"/>
  <c r="C208" i="2" s="1"/>
  <c r="B209" i="2"/>
  <c r="C209" i="2" s="1"/>
  <c r="B210" i="2"/>
  <c r="C210" i="2" s="1"/>
  <c r="B211" i="2"/>
  <c r="C211" i="2" s="1"/>
  <c r="B212" i="2"/>
  <c r="C212" i="2" s="1"/>
  <c r="B213" i="2"/>
  <c r="C213" i="2" s="1"/>
  <c r="B214" i="2"/>
  <c r="C214" i="2" s="1"/>
  <c r="B215" i="2"/>
  <c r="C215" i="2" s="1"/>
  <c r="B216" i="2"/>
  <c r="C216" i="2" s="1"/>
  <c r="B217" i="2"/>
  <c r="C217" i="2" s="1"/>
  <c r="B218" i="2"/>
  <c r="C218" i="2" s="1"/>
  <c r="B219" i="2"/>
  <c r="C219" i="2" s="1"/>
  <c r="B220" i="2"/>
  <c r="C220" i="2" s="1"/>
  <c r="B221" i="2"/>
  <c r="C221" i="2" s="1"/>
  <c r="B222" i="2"/>
  <c r="C222" i="2" s="1"/>
  <c r="B223" i="2"/>
  <c r="C223" i="2" s="1"/>
  <c r="B224" i="2"/>
  <c r="C224" i="2" s="1"/>
  <c r="B225" i="2"/>
  <c r="C225" i="2" s="1"/>
  <c r="B226" i="2"/>
  <c r="C226" i="2" s="1"/>
  <c r="B227" i="2"/>
  <c r="C227" i="2" s="1"/>
  <c r="B228" i="2"/>
  <c r="C228" i="2" s="1"/>
  <c r="B229" i="2"/>
  <c r="C229" i="2" s="1"/>
  <c r="B230" i="2"/>
  <c r="C230" i="2" s="1"/>
  <c r="B231" i="2"/>
  <c r="C231" i="2" s="1"/>
  <c r="B232" i="2"/>
  <c r="C232" i="2" s="1"/>
  <c r="B233" i="2"/>
  <c r="C233" i="2" s="1"/>
  <c r="B234" i="2"/>
  <c r="C234" i="2" s="1"/>
  <c r="B235" i="2"/>
  <c r="C235" i="2" s="1"/>
  <c r="B236" i="2"/>
  <c r="C236" i="2" s="1"/>
  <c r="B237" i="2"/>
  <c r="C237" i="2" s="1"/>
  <c r="B238" i="2"/>
  <c r="C238" i="2" s="1"/>
  <c r="B239" i="2"/>
  <c r="C239" i="2" s="1"/>
  <c r="B240" i="2"/>
  <c r="C240" i="2" s="1"/>
  <c r="B241" i="2"/>
  <c r="C241" i="2" s="1"/>
  <c r="B242" i="2"/>
  <c r="C242" i="2" s="1"/>
  <c r="B243" i="2"/>
  <c r="C243" i="2" s="1"/>
  <c r="B244" i="2"/>
  <c r="C244" i="2" s="1"/>
  <c r="B245" i="2"/>
  <c r="C245" i="2" s="1"/>
  <c r="B246" i="2"/>
  <c r="C246" i="2" s="1"/>
  <c r="B247" i="2"/>
  <c r="C247" i="2" s="1"/>
  <c r="B248" i="2"/>
  <c r="C248" i="2" s="1"/>
  <c r="B249" i="2"/>
  <c r="C249" i="2" s="1"/>
  <c r="B250" i="2"/>
  <c r="C250" i="2" s="1"/>
  <c r="B251" i="2"/>
  <c r="C251" i="2" s="1"/>
  <c r="B252" i="2"/>
  <c r="C252" i="2" s="1"/>
  <c r="B253" i="2"/>
  <c r="C253" i="2" s="1"/>
  <c r="B254" i="2"/>
  <c r="C254" i="2" s="1"/>
  <c r="B255" i="2"/>
  <c r="C255" i="2" s="1"/>
  <c r="B256" i="2"/>
  <c r="C256" i="2" s="1"/>
  <c r="B257" i="2"/>
  <c r="C257" i="2" s="1"/>
  <c r="B258" i="2"/>
  <c r="C258" i="2" s="1"/>
  <c r="B259" i="2"/>
  <c r="C259" i="2" s="1"/>
  <c r="B260" i="2"/>
  <c r="C260" i="2" s="1"/>
  <c r="B261" i="2"/>
  <c r="C261" i="2" s="1"/>
  <c r="B262" i="2"/>
  <c r="C262" i="2" s="1"/>
  <c r="B263" i="2"/>
  <c r="C263" i="2" s="1"/>
  <c r="B264" i="2"/>
  <c r="C264" i="2" s="1"/>
  <c r="B265" i="2"/>
  <c r="C265" i="2" s="1"/>
  <c r="B266" i="2"/>
  <c r="C266" i="2" s="1"/>
  <c r="B267" i="2"/>
  <c r="C267" i="2" s="1"/>
  <c r="B268" i="2"/>
  <c r="C268" i="2" s="1"/>
  <c r="B269" i="2"/>
  <c r="C269" i="2" s="1"/>
  <c r="B270" i="2"/>
  <c r="C270" i="2" s="1"/>
  <c r="B271" i="2"/>
  <c r="C271" i="2" s="1"/>
  <c r="B272" i="2"/>
  <c r="C272" i="2" s="1"/>
  <c r="B273" i="2"/>
  <c r="C273" i="2" s="1"/>
  <c r="B274" i="2"/>
  <c r="C274" i="2" s="1"/>
  <c r="B275" i="2"/>
  <c r="C275" i="2" s="1"/>
  <c r="B276" i="2"/>
  <c r="C276" i="2" s="1"/>
  <c r="B277" i="2"/>
  <c r="C277" i="2" s="1"/>
  <c r="B278" i="2"/>
  <c r="C278" i="2" s="1"/>
  <c r="B279" i="2"/>
  <c r="C279" i="2" s="1"/>
  <c r="B280" i="2"/>
  <c r="C280" i="2" s="1"/>
  <c r="B281" i="2"/>
  <c r="C281" i="2" s="1"/>
  <c r="B282" i="2"/>
  <c r="C282" i="2" s="1"/>
  <c r="B283" i="2"/>
  <c r="C283" i="2" s="1"/>
  <c r="B284" i="2"/>
  <c r="C284" i="2" s="1"/>
  <c r="B285" i="2"/>
  <c r="C285" i="2" s="1"/>
  <c r="B286" i="2"/>
  <c r="C286" i="2" s="1"/>
  <c r="B287" i="2"/>
  <c r="C287" i="2" s="1"/>
  <c r="B288" i="2"/>
  <c r="C288" i="2" s="1"/>
  <c r="B289" i="2"/>
  <c r="C289" i="2" s="1"/>
  <c r="B290" i="2"/>
  <c r="C290" i="2" s="1"/>
  <c r="B291" i="2"/>
  <c r="C291" i="2" s="1"/>
  <c r="B292" i="2"/>
  <c r="C292" i="2" s="1"/>
  <c r="B293" i="2"/>
  <c r="C293" i="2" s="1"/>
  <c r="B294" i="2"/>
  <c r="C294" i="2" s="1"/>
  <c r="B295" i="2"/>
  <c r="C295" i="2" s="1"/>
  <c r="B296" i="2"/>
  <c r="C296" i="2" s="1"/>
  <c r="B297" i="2"/>
  <c r="C297" i="2" s="1"/>
  <c r="B298" i="2"/>
  <c r="C298" i="2" s="1"/>
  <c r="B299" i="2"/>
  <c r="C299" i="2" s="1"/>
  <c r="B300" i="2"/>
  <c r="C300" i="2" s="1"/>
  <c r="B301" i="2"/>
  <c r="C301" i="2" s="1"/>
  <c r="B302" i="2"/>
  <c r="C302" i="2" s="1"/>
  <c r="H124" i="2"/>
  <c r="I124" i="2" s="1"/>
  <c r="L124" i="2" s="1"/>
  <c r="H125" i="2"/>
  <c r="I125" i="2" s="1"/>
  <c r="L125" i="2" s="1"/>
  <c r="A75" i="2"/>
  <c r="B75" i="2" s="1"/>
  <c r="H75" i="2" s="1"/>
  <c r="A71" i="2"/>
  <c r="B71" i="2" s="1"/>
  <c r="I75" i="2"/>
  <c r="I71" i="2"/>
  <c r="I67" i="2"/>
  <c r="A67" i="2"/>
  <c r="B67" i="2" s="1"/>
  <c r="H67" i="2" s="1"/>
  <c r="D63" i="2"/>
  <c r="I63" i="2" s="1"/>
  <c r="D62" i="2"/>
  <c r="I62" i="2" s="1"/>
  <c r="B63" i="2"/>
  <c r="H63" i="2" s="1"/>
  <c r="B62" i="2"/>
  <c r="H62" i="2" s="1"/>
  <c r="M58" i="2"/>
  <c r="E55" i="2" s="1"/>
  <c r="F55" i="2" s="1"/>
  <c r="I55" i="2" s="1"/>
  <c r="B55" i="2"/>
  <c r="H55" i="2" s="1"/>
  <c r="I51" i="2"/>
  <c r="B51" i="2"/>
  <c r="H51" i="2" s="1"/>
  <c r="B38" i="2"/>
  <c r="H38" i="2" s="1"/>
  <c r="B39" i="2"/>
  <c r="H39" i="2" s="1"/>
  <c r="B40" i="2"/>
  <c r="H40" i="2" s="1"/>
  <c r="B41" i="2"/>
  <c r="H41" i="2" s="1"/>
  <c r="B42" i="2"/>
  <c r="H42" i="2" s="1"/>
  <c r="B43" i="2"/>
  <c r="H43" i="2" s="1"/>
  <c r="B37" i="2"/>
  <c r="H37" i="2" s="1"/>
  <c r="I38" i="2"/>
  <c r="I39" i="2"/>
  <c r="I40" i="2"/>
  <c r="I41" i="2"/>
  <c r="I42" i="2"/>
  <c r="I43" i="2"/>
  <c r="I37" i="2"/>
  <c r="I47" i="2"/>
  <c r="A47" i="2"/>
  <c r="B47" i="2" s="1"/>
  <c r="H47" i="2" s="1"/>
  <c r="I33" i="2"/>
  <c r="I32" i="2"/>
  <c r="A33" i="2"/>
  <c r="B33" i="2" s="1"/>
  <c r="H33" i="2" s="1"/>
  <c r="A32" i="2"/>
  <c r="B32" i="2" s="1"/>
  <c r="H32" i="2" s="1"/>
  <c r="I26" i="2"/>
  <c r="I27" i="2"/>
  <c r="I28" i="2"/>
  <c r="I25" i="2"/>
  <c r="B28" i="2"/>
  <c r="H28" i="2" s="1"/>
  <c r="B27" i="2"/>
  <c r="H27" i="2" s="1"/>
  <c r="B26" i="2"/>
  <c r="H26" i="2" s="1"/>
  <c r="B25" i="2"/>
  <c r="H25" i="2" s="1"/>
  <c r="I21" i="2"/>
  <c r="B21" i="2"/>
  <c r="H21" i="2" s="1"/>
  <c r="I20" i="2"/>
  <c r="B20" i="2"/>
  <c r="H20" i="2" s="1"/>
  <c r="I19" i="2"/>
  <c r="B19" i="2"/>
  <c r="H19" i="2" s="1"/>
  <c r="I13" i="2"/>
  <c r="I14" i="2"/>
  <c r="I15" i="2"/>
  <c r="I8" i="2"/>
  <c r="I9" i="2"/>
  <c r="I7" i="2"/>
  <c r="B15" i="2"/>
  <c r="H15" i="2" s="1"/>
  <c r="B14" i="2"/>
  <c r="H14" i="2" s="1"/>
  <c r="B13" i="2"/>
  <c r="H13" i="2" s="1"/>
  <c r="B8" i="2"/>
  <c r="H8" i="2" s="1"/>
  <c r="B9" i="2"/>
  <c r="H9" i="2" s="1"/>
  <c r="B7" i="2"/>
  <c r="H7" i="2" s="1"/>
  <c r="D187" i="2" l="1"/>
  <c r="D259" i="2"/>
  <c r="D195" i="2"/>
  <c r="D131" i="2"/>
  <c r="D243" i="2"/>
  <c r="D179" i="2"/>
  <c r="D299" i="2"/>
  <c r="D235" i="2"/>
  <c r="D171" i="2"/>
  <c r="D291" i="2"/>
  <c r="D227" i="2"/>
  <c r="D163" i="2"/>
  <c r="D283" i="2"/>
  <c r="D219" i="2"/>
  <c r="D155" i="2"/>
  <c r="D275" i="2"/>
  <c r="D211" i="2"/>
  <c r="D147" i="2"/>
  <c r="D267" i="2"/>
  <c r="D203" i="2"/>
  <c r="D139" i="2"/>
  <c r="D298" i="2"/>
  <c r="D290" i="2"/>
  <c r="D282" i="2"/>
  <c r="D274" i="2"/>
  <c r="D266" i="2"/>
  <c r="D258" i="2"/>
  <c r="D250" i="2"/>
  <c r="D242" i="2"/>
  <c r="D234" i="2"/>
  <c r="D226" i="2"/>
  <c r="D218" i="2"/>
  <c r="D210" i="2"/>
  <c r="D202" i="2"/>
  <c r="D194" i="2"/>
  <c r="D186" i="2"/>
  <c r="D178" i="2"/>
  <c r="D170" i="2"/>
  <c r="D162" i="2"/>
  <c r="D154" i="2"/>
  <c r="D146" i="2"/>
  <c r="D138" i="2"/>
  <c r="D130" i="2"/>
  <c r="D297" i="2"/>
  <c r="D289" i="2"/>
  <c r="D281" i="2"/>
  <c r="D273" i="2"/>
  <c r="D265" i="2"/>
  <c r="D257" i="2"/>
  <c r="D249" i="2"/>
  <c r="D241" i="2"/>
  <c r="D233" i="2"/>
  <c r="D225" i="2"/>
  <c r="D217" i="2"/>
  <c r="D209" i="2"/>
  <c r="D201" i="2"/>
  <c r="D193" i="2"/>
  <c r="D185" i="2"/>
  <c r="D177" i="2"/>
  <c r="D169" i="2"/>
  <c r="D161" i="2"/>
  <c r="D153" i="2"/>
  <c r="D145" i="2"/>
  <c r="D137" i="2"/>
  <c r="D129" i="2"/>
  <c r="D296" i="2"/>
  <c r="D288" i="2"/>
  <c r="D280" i="2"/>
  <c r="D272" i="2"/>
  <c r="D264" i="2"/>
  <c r="D256" i="2"/>
  <c r="D248" i="2"/>
  <c r="D240" i="2"/>
  <c r="D232" i="2"/>
  <c r="D224" i="2"/>
  <c r="D216" i="2"/>
  <c r="D208" i="2"/>
  <c r="D200" i="2"/>
  <c r="D192" i="2"/>
  <c r="D184" i="2"/>
  <c r="D176" i="2"/>
  <c r="D168" i="2"/>
  <c r="D160" i="2"/>
  <c r="D152" i="2"/>
  <c r="D144" i="2"/>
  <c r="D136" i="2"/>
  <c r="D128" i="2"/>
  <c r="D295" i="2"/>
  <c r="D287" i="2"/>
  <c r="D279" i="2"/>
  <c r="D271" i="2"/>
  <c r="D263" i="2"/>
  <c r="D255" i="2"/>
  <c r="D247" i="2"/>
  <c r="D239" i="2"/>
  <c r="D231" i="2"/>
  <c r="D223" i="2"/>
  <c r="D215" i="2"/>
  <c r="D207" i="2"/>
  <c r="D199" i="2"/>
  <c r="D191" i="2"/>
  <c r="D183" i="2"/>
  <c r="D175" i="2"/>
  <c r="D167" i="2"/>
  <c r="D159" i="2"/>
  <c r="D151" i="2"/>
  <c r="D143" i="2"/>
  <c r="D135" i="2"/>
  <c r="D127" i="2"/>
  <c r="D302" i="2"/>
  <c r="D294" i="2"/>
  <c r="D286" i="2"/>
  <c r="D278" i="2"/>
  <c r="D270" i="2"/>
  <c r="D262" i="2"/>
  <c r="D254" i="2"/>
  <c r="D246" i="2"/>
  <c r="D238" i="2"/>
  <c r="D230" i="2"/>
  <c r="D222" i="2"/>
  <c r="D214" i="2"/>
  <c r="D206" i="2"/>
  <c r="D198" i="2"/>
  <c r="D190" i="2"/>
  <c r="D182" i="2"/>
  <c r="D174" i="2"/>
  <c r="D166" i="2"/>
  <c r="D158" i="2"/>
  <c r="D150" i="2"/>
  <c r="D142" i="2"/>
  <c r="D134" i="2"/>
  <c r="D126" i="2"/>
  <c r="D301" i="2"/>
  <c r="D293" i="2"/>
  <c r="D285" i="2"/>
  <c r="D277" i="2"/>
  <c r="D269" i="2"/>
  <c r="D261" i="2"/>
  <c r="D253" i="2"/>
  <c r="D245" i="2"/>
  <c r="D237" i="2"/>
  <c r="D229" i="2"/>
  <c r="D221" i="2"/>
  <c r="D213" i="2"/>
  <c r="D205" i="2"/>
  <c r="D197" i="2"/>
  <c r="D189" i="2"/>
  <c r="D181" i="2"/>
  <c r="D173" i="2"/>
  <c r="D165" i="2"/>
  <c r="D157" i="2"/>
  <c r="D149" i="2"/>
  <c r="D141" i="2"/>
  <c r="D133" i="2"/>
  <c r="D125" i="2"/>
  <c r="D300" i="2"/>
  <c r="D292" i="2"/>
  <c r="D284" i="2"/>
  <c r="D276" i="2"/>
  <c r="D268" i="2"/>
  <c r="D260" i="2"/>
  <c r="D252" i="2"/>
  <c r="D244" i="2"/>
  <c r="D236" i="2"/>
  <c r="D228" i="2"/>
  <c r="D220" i="2"/>
  <c r="D212" i="2"/>
  <c r="D204" i="2"/>
  <c r="D196" i="2"/>
  <c r="D188" i="2"/>
  <c r="D180" i="2"/>
  <c r="D172" i="2"/>
  <c r="D164" i="2"/>
  <c r="D156" i="2"/>
  <c r="D148" i="2"/>
  <c r="D140" i="2"/>
  <c r="D132" i="2"/>
  <c r="H71" i="2"/>
</calcChain>
</file>

<file path=xl/sharedStrings.xml><?xml version="1.0" encoding="utf-8"?>
<sst xmlns="http://schemas.openxmlformats.org/spreadsheetml/2006/main" count="181" uniqueCount="55">
  <si>
    <t>b</t>
  </si>
  <si>
    <t>S</t>
  </si>
  <si>
    <t>log10(J)</t>
  </si>
  <si>
    <t>Solubility</t>
  </si>
  <si>
    <t>err</t>
  </si>
  <si>
    <t>Lamas Seeded 2021</t>
  </si>
  <si>
    <t>J</t>
  </si>
  <si>
    <t>Lamas Bruteforce NPT 2021</t>
  </si>
  <si>
    <t>Lamas Bruteforce NVT 2021</t>
  </si>
  <si>
    <t>Jiang FFS 2018</t>
  </si>
  <si>
    <t>Jiang Bruteforce 2018</t>
  </si>
  <si>
    <t>Jiang MFPT 2019</t>
  </si>
  <si>
    <t>Lanaro Bruteforce 2016</t>
  </si>
  <si>
    <t>Finney MSM 2022</t>
  </si>
  <si>
    <t>Bulutoglu MFPT 2022</t>
  </si>
  <si>
    <t>J (/s)</t>
  </si>
  <si>
    <t>Nions</t>
  </si>
  <si>
    <t>b=15 mol/kg</t>
  </si>
  <si>
    <t>est. V</t>
  </si>
  <si>
    <t>V (nm3)</t>
  </si>
  <si>
    <t>V (m3)</t>
  </si>
  <si>
    <t>MY SIM DATA</t>
  </si>
  <si>
    <t>J (/m3s)</t>
  </si>
  <si>
    <t>Karamakar WTmetaD 2019</t>
  </si>
  <si>
    <t>J (/cm3s)</t>
  </si>
  <si>
    <t>Xpt Desarnaud 2014</t>
  </si>
  <si>
    <t>Source: Lamas 2021</t>
  </si>
  <si>
    <t>Source: Jiang 2019</t>
  </si>
  <si>
    <t>Source:Finney 2022</t>
  </si>
  <si>
    <t>Source: Bulutoglu 2022</t>
  </si>
  <si>
    <t>Source: Karmakar 2019</t>
  </si>
  <si>
    <t>Xpt Gao 2007</t>
  </si>
  <si>
    <t>Zimmerman Seeded 2019</t>
  </si>
  <si>
    <t>Source:Zimmerman 2019</t>
  </si>
  <si>
    <t>1/sigma2</t>
  </si>
  <si>
    <t>sigma</t>
  </si>
  <si>
    <t xml:space="preserve">S </t>
  </si>
  <si>
    <t>m</t>
  </si>
  <si>
    <t>log10(gamma)</t>
  </si>
  <si>
    <t>kT</t>
  </si>
  <si>
    <t>mu'</t>
  </si>
  <si>
    <t>mu</t>
  </si>
  <si>
    <t>2kT</t>
  </si>
  <si>
    <t>gamma</t>
  </si>
  <si>
    <t>Zimmerman Seeded 2019 CN&gt;4</t>
  </si>
  <si>
    <t>Zimmerman Seeded 2019 CN&gt;5</t>
  </si>
  <si>
    <t>Zimmerman Seeded 2019 linear</t>
  </si>
  <si>
    <t>Zimmerman Jiang 2019</t>
  </si>
  <si>
    <t>Zimmerman Seeded 2019 CN&gt;1</t>
  </si>
  <si>
    <t>Dmu/kT</t>
  </si>
  <si>
    <t>Table I</t>
  </si>
  <si>
    <t>1/(Dmu/kT))</t>
  </si>
  <si>
    <t>1/(Dmu/kT))2</t>
  </si>
  <si>
    <t>Check</t>
  </si>
  <si>
    <t>Dmu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</si>
</sst>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1" fontId="0" fillId="0" borderId="0" xfId="0" applyNumberFormat="1"/>
    <xf numFmtId="0" fontId="1" fillId="0" borderId="0" xfId="0" applyFon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1" fillId="2" borderId="0" xfId="0" applyFont="1" applyFill="1"/>
    <xf numFmtId="11" fontId="0" fillId="2" borderId="0" xfId="0" applyNumberFormat="1" applyFill="1"/>
    <xf numFmtId="0" fontId="0" fillId="3" borderId="0" xfId="0" applyFill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2" fontId="0" fillId="3" borderId="0" xfId="0" applyNumberFormat="1" applyFill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Sheet2!$D$122</c:f>
              <c:strCache>
                <c:ptCount val="1"/>
                <c:pt idx="0">
                  <c:v>mu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Sheet2!$A$123:$A$302</c:f>
              <c:numCache>
                <c:formatCode>General</c:formatCode>
                <c:ptCount val="18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8.1999999999999993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8.6999999999999993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9.1999999999999993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9.6999999999999993</c:v>
                </c:pt>
                <c:pt idx="97">
                  <c:v>9.8000000000000007</c:v>
                </c:pt>
                <c:pt idx="98">
                  <c:v>9.9</c:v>
                </c:pt>
                <c:pt idx="99">
                  <c:v>10</c:v>
                </c:pt>
                <c:pt idx="100">
                  <c:v>10.1</c:v>
                </c:pt>
                <c:pt idx="101">
                  <c:v>10.199999999999999</c:v>
                </c:pt>
                <c:pt idx="102">
                  <c:v>10.3</c:v>
                </c:pt>
                <c:pt idx="103">
                  <c:v>10.4</c:v>
                </c:pt>
                <c:pt idx="104">
                  <c:v>10.5</c:v>
                </c:pt>
                <c:pt idx="105">
                  <c:v>10.6</c:v>
                </c:pt>
                <c:pt idx="106">
                  <c:v>10.7</c:v>
                </c:pt>
                <c:pt idx="107">
                  <c:v>10.8</c:v>
                </c:pt>
                <c:pt idx="108">
                  <c:v>10.9</c:v>
                </c:pt>
                <c:pt idx="109">
                  <c:v>11</c:v>
                </c:pt>
                <c:pt idx="110">
                  <c:v>11.1</c:v>
                </c:pt>
                <c:pt idx="111">
                  <c:v>11.2</c:v>
                </c:pt>
                <c:pt idx="112">
                  <c:v>11.3</c:v>
                </c:pt>
                <c:pt idx="113">
                  <c:v>11.4</c:v>
                </c:pt>
                <c:pt idx="114">
                  <c:v>11.5</c:v>
                </c:pt>
                <c:pt idx="115">
                  <c:v>11.6</c:v>
                </c:pt>
                <c:pt idx="116">
                  <c:v>11.7</c:v>
                </c:pt>
                <c:pt idx="117">
                  <c:v>11.8</c:v>
                </c:pt>
                <c:pt idx="118">
                  <c:v>11.9</c:v>
                </c:pt>
                <c:pt idx="119">
                  <c:v>12</c:v>
                </c:pt>
                <c:pt idx="120">
                  <c:v>12.1</c:v>
                </c:pt>
                <c:pt idx="121">
                  <c:v>12.2</c:v>
                </c:pt>
                <c:pt idx="122">
                  <c:v>12.3</c:v>
                </c:pt>
                <c:pt idx="123">
                  <c:v>12.4</c:v>
                </c:pt>
                <c:pt idx="124">
                  <c:v>12.5</c:v>
                </c:pt>
                <c:pt idx="125">
                  <c:v>12.6</c:v>
                </c:pt>
                <c:pt idx="126">
                  <c:v>12.7</c:v>
                </c:pt>
                <c:pt idx="127">
                  <c:v>12.8</c:v>
                </c:pt>
                <c:pt idx="128">
                  <c:v>12.9</c:v>
                </c:pt>
                <c:pt idx="129">
                  <c:v>13</c:v>
                </c:pt>
                <c:pt idx="130">
                  <c:v>13.1</c:v>
                </c:pt>
                <c:pt idx="131">
                  <c:v>13.2</c:v>
                </c:pt>
                <c:pt idx="132">
                  <c:v>13.3</c:v>
                </c:pt>
                <c:pt idx="133">
                  <c:v>13.4</c:v>
                </c:pt>
                <c:pt idx="134">
                  <c:v>13.5</c:v>
                </c:pt>
                <c:pt idx="135">
                  <c:v>13.6</c:v>
                </c:pt>
                <c:pt idx="136">
                  <c:v>13.7</c:v>
                </c:pt>
                <c:pt idx="137">
                  <c:v>13.8</c:v>
                </c:pt>
                <c:pt idx="138">
                  <c:v>13.9</c:v>
                </c:pt>
                <c:pt idx="139">
                  <c:v>14</c:v>
                </c:pt>
                <c:pt idx="140">
                  <c:v>14.1</c:v>
                </c:pt>
                <c:pt idx="141">
                  <c:v>14.2</c:v>
                </c:pt>
                <c:pt idx="142">
                  <c:v>14.3</c:v>
                </c:pt>
                <c:pt idx="143">
                  <c:v>14.4</c:v>
                </c:pt>
                <c:pt idx="144">
                  <c:v>14.5</c:v>
                </c:pt>
                <c:pt idx="145">
                  <c:v>14.6</c:v>
                </c:pt>
                <c:pt idx="146">
                  <c:v>14.7</c:v>
                </c:pt>
                <c:pt idx="147">
                  <c:v>14.8</c:v>
                </c:pt>
                <c:pt idx="148">
                  <c:v>14.9</c:v>
                </c:pt>
                <c:pt idx="149">
                  <c:v>15</c:v>
                </c:pt>
                <c:pt idx="150">
                  <c:v>15.1</c:v>
                </c:pt>
                <c:pt idx="151">
                  <c:v>15.2</c:v>
                </c:pt>
                <c:pt idx="152">
                  <c:v>15.3</c:v>
                </c:pt>
                <c:pt idx="153">
                  <c:v>15.4</c:v>
                </c:pt>
                <c:pt idx="154">
                  <c:v>15.5</c:v>
                </c:pt>
                <c:pt idx="155">
                  <c:v>15.6</c:v>
                </c:pt>
                <c:pt idx="156">
                  <c:v>15.7</c:v>
                </c:pt>
                <c:pt idx="157">
                  <c:v>15.8</c:v>
                </c:pt>
                <c:pt idx="158">
                  <c:v>15.9</c:v>
                </c:pt>
                <c:pt idx="159">
                  <c:v>16</c:v>
                </c:pt>
                <c:pt idx="160">
                  <c:v>16.100000000000001</c:v>
                </c:pt>
                <c:pt idx="161">
                  <c:v>16.2</c:v>
                </c:pt>
                <c:pt idx="162">
                  <c:v>16.3</c:v>
                </c:pt>
                <c:pt idx="163">
                  <c:v>16.399999999999999</c:v>
                </c:pt>
                <c:pt idx="164">
                  <c:v>16.5</c:v>
                </c:pt>
                <c:pt idx="165">
                  <c:v>16.600000000000001</c:v>
                </c:pt>
                <c:pt idx="166">
                  <c:v>16.7</c:v>
                </c:pt>
                <c:pt idx="167">
                  <c:v>16.8</c:v>
                </c:pt>
                <c:pt idx="168">
                  <c:v>16.899999999999999</c:v>
                </c:pt>
                <c:pt idx="169">
                  <c:v>17</c:v>
                </c:pt>
                <c:pt idx="170">
                  <c:v>17.100000000000001</c:v>
                </c:pt>
                <c:pt idx="171">
                  <c:v>17.2</c:v>
                </c:pt>
                <c:pt idx="172">
                  <c:v>17.3</c:v>
                </c:pt>
                <c:pt idx="173">
                  <c:v>17.399999999999999</c:v>
                </c:pt>
                <c:pt idx="174">
                  <c:v>17.5</c:v>
                </c:pt>
                <c:pt idx="175">
                  <c:v>17.600000000000001</c:v>
                </c:pt>
                <c:pt idx="176">
                  <c:v>17.7</c:v>
                </c:pt>
                <c:pt idx="177">
                  <c:v>17.8</c:v>
                </c:pt>
                <c:pt idx="178">
                  <c:v>17.899999999999999</c:v>
                </c:pt>
                <c:pt idx="179">
                  <c:v>18</c:v>
                </c:pt>
              </c:numCache>
            </c:numRef>
          </c:xVal>
          <c:yVal>
            <c:numRef>
              <c:f>Sheet2!$D$123:$D$302</c:f>
              <c:numCache>
                <c:formatCode>General</c:formatCode>
                <c:ptCount val="180"/>
                <c:pt idx="0">
                  <c:v>-404.30152918126129</c:v>
                </c:pt>
                <c:pt idx="1">
                  <c:v>-401.06970588975253</c:v>
                </c:pt>
                <c:pt idx="2">
                  <c:v>-399.11767831958639</c:v>
                </c:pt>
                <c:pt idx="3">
                  <c:v>-397.68126691973299</c:v>
                </c:pt>
                <c:pt idx="4">
                  <c:v>-396.5246451817074</c:v>
                </c:pt>
                <c:pt idx="5">
                  <c:v>-395.54382668089386</c:v>
                </c:pt>
                <c:pt idx="6">
                  <c:v>-394.68375186785954</c:v>
                </c:pt>
                <c:pt idx="7">
                  <c:v>-393.9117426718002</c:v>
                </c:pt>
                <c:pt idx="8">
                  <c:v>-393.20681674236846</c:v>
                </c:pt>
                <c:pt idx="9">
                  <c:v>-392.55470021797771</c:v>
                </c:pt>
                <c:pt idx="10">
                  <c:v>-391.94524294984603</c:v>
                </c:pt>
                <c:pt idx="11">
                  <c:v>-391.37096928061982</c:v>
                </c:pt>
                <c:pt idx="12">
                  <c:v>-390.8262140479207</c:v>
                </c:pt>
                <c:pt idx="13">
                  <c:v>-390.3065814128388</c:v>
                </c:pt>
                <c:pt idx="14">
                  <c:v>-389.80859183565445</c:v>
                </c:pt>
                <c:pt idx="15">
                  <c:v>-389.32944380927444</c:v>
                </c:pt>
                <c:pt idx="16">
                  <c:v>-388.86684831916426</c:v>
                </c:pt>
                <c:pt idx="17">
                  <c:v>-388.41891092476862</c:v>
                </c:pt>
                <c:pt idx="18">
                  <c:v>-387.98404591752222</c:v>
                </c:pt>
                <c:pt idx="19">
                  <c:v>-387.5609126248433</c:v>
                </c:pt>
                <c:pt idx="20">
                  <c:v>-387.1483673402135</c:v>
                </c:pt>
                <c:pt idx="21">
                  <c:v>-386.74542649405993</c:v>
                </c:pt>
                <c:pt idx="22">
                  <c:v>-386.35123805177227</c:v>
                </c:pt>
                <c:pt idx="23">
                  <c:v>-385.96505902749948</c:v>
                </c:pt>
                <c:pt idx="24">
                  <c:v>-385.58623760859984</c:v>
                </c:pt>
                <c:pt idx="25">
                  <c:v>-385.2141988007628</c:v>
                </c:pt>
                <c:pt idx="26">
                  <c:v>-384.84843279306119</c:v>
                </c:pt>
                <c:pt idx="27">
                  <c:v>-384.48848544692225</c:v>
                </c:pt>
                <c:pt idx="28">
                  <c:v>-384.13395046001978</c:v>
                </c:pt>
                <c:pt idx="29">
                  <c:v>-383.78446286306871</c:v>
                </c:pt>
                <c:pt idx="30">
                  <c:v>-383.43969358631489</c:v>
                </c:pt>
                <c:pt idx="31">
                  <c:v>-383.0993448912244</c:v>
                </c:pt>
                <c:pt idx="32">
                  <c:v>-382.76314650708724</c:v>
                </c:pt>
                <c:pt idx="33">
                  <c:v>-382.43085234586067</c:v>
                </c:pt>
                <c:pt idx="34">
                  <c:v>-382.10223769436908</c:v>
                </c:pt>
                <c:pt idx="35">
                  <c:v>-381.77709680293532</c:v>
                </c:pt>
                <c:pt idx="36">
                  <c:v>-381.45524080508727</c:v>
                </c:pt>
                <c:pt idx="37">
                  <c:v>-381.13649591522244</c:v>
                </c:pt>
                <c:pt idx="38">
                  <c:v>-380.82070186079801</c:v>
                </c:pt>
                <c:pt idx="39">
                  <c:v>-380.50771051333368</c:v>
                </c:pt>
                <c:pt idx="40">
                  <c:v>-380.19738468870332</c:v>
                </c:pt>
                <c:pt idx="41">
                  <c:v>-379.88959709218659</c:v>
                </c:pt>
                <c:pt idx="42">
                  <c:v>-379.58422938779836</c:v>
                </c:pt>
                <c:pt idx="43">
                  <c:v>-379.28117137472123</c:v>
                </c:pt>
                <c:pt idx="44">
                  <c:v>-378.9803202563732</c:v>
                </c:pt>
                <c:pt idx="45">
                  <c:v>-378.68157998987226</c:v>
                </c:pt>
                <c:pt idx="46">
                  <c:v>-378.38486070550738</c:v>
                </c:pt>
                <c:pt idx="47">
                  <c:v>-378.09007818735972</c:v>
                </c:pt>
                <c:pt idx="48">
                  <c:v>-377.79715340749738</c:v>
                </c:pt>
                <c:pt idx="49">
                  <c:v>-377.50601210724102</c:v>
                </c:pt>
                <c:pt idx="50">
                  <c:v>-377.21658441990257</c:v>
                </c:pt>
                <c:pt idx="51">
                  <c:v>-376.92880453015721</c:v>
                </c:pt>
                <c:pt idx="52">
                  <c:v>-376.64261036585953</c:v>
                </c:pt>
                <c:pt idx="53">
                  <c:v>-376.35794331866089</c:v>
                </c:pt>
                <c:pt idx="54">
                  <c:v>-376.07474799025505</c:v>
                </c:pt>
                <c:pt idx="55">
                  <c:v>-375.79297196147849</c:v>
                </c:pt>
                <c:pt idx="56">
                  <c:v>-375.51256558183769</c:v>
                </c:pt>
                <c:pt idx="57">
                  <c:v>-375.23348177733027</c:v>
                </c:pt>
                <c:pt idx="58">
                  <c:v>-374.9556758746823</c:v>
                </c:pt>
                <c:pt idx="59">
                  <c:v>-374.67910544034652</c:v>
                </c:pt>
                <c:pt idx="60">
                  <c:v>-374.40373013279634</c:v>
                </c:pt>
                <c:pt idx="61">
                  <c:v>-374.12951156681879</c:v>
                </c:pt>
                <c:pt idx="62">
                  <c:v>-373.85641318865356</c:v>
                </c:pt>
                <c:pt idx="63">
                  <c:v>-373.58440016095403</c:v>
                </c:pt>
                <c:pt idx="64">
                  <c:v>-373.31343925665647</c:v>
                </c:pt>
                <c:pt idx="65">
                  <c:v>-373.04349876094039</c:v>
                </c:pt>
                <c:pt idx="66">
                  <c:v>-372.77454838055178</c:v>
                </c:pt>
                <c:pt idx="67">
                  <c:v>-372.50655915983361</c:v>
                </c:pt>
                <c:pt idx="68">
                  <c:v>-372.23950340287678</c:v>
                </c:pt>
                <c:pt idx="69">
                  <c:v>-371.9733546012634</c:v>
                </c:pt>
                <c:pt idx="70">
                  <c:v>-371.70808736692641</c:v>
                </c:pt>
                <c:pt idx="71">
                  <c:v>-371.44367736969639</c:v>
                </c:pt>
                <c:pt idx="72">
                  <c:v>-371.18010127914823</c:v>
                </c:pt>
                <c:pt idx="73">
                  <c:v>-370.91733671039651</c:v>
                </c:pt>
                <c:pt idx="74">
                  <c:v>-370.65536217352178</c:v>
                </c:pt>
                <c:pt idx="75">
                  <c:v>-370.39415702633988</c:v>
                </c:pt>
                <c:pt idx="76">
                  <c:v>-370.13370143025168</c:v>
                </c:pt>
                <c:pt idx="77">
                  <c:v>-369.87397630893508</c:v>
                </c:pt>
                <c:pt idx="78">
                  <c:v>-369.61496330966327</c:v>
                </c:pt>
                <c:pt idx="79">
                  <c:v>-369.35664476704937</c:v>
                </c:pt>
                <c:pt idx="80">
                  <c:v>-369.09900366903838</c:v>
                </c:pt>
                <c:pt idx="81">
                  <c:v>-368.84202362498019</c:v>
                </c:pt>
                <c:pt idx="82">
                  <c:v>-368.58568883563356</c:v>
                </c:pt>
                <c:pt idx="83">
                  <c:v>-368.32998406496131</c:v>
                </c:pt>
                <c:pt idx="84">
                  <c:v>-368.07489461358995</c:v>
                </c:pt>
                <c:pt idx="85">
                  <c:v>-367.82040629381817</c:v>
                </c:pt>
                <c:pt idx="86">
                  <c:v>-367.56650540606518</c:v>
                </c:pt>
                <c:pt idx="87">
                  <c:v>-367.31317871666215</c:v>
                </c:pt>
                <c:pt idx="88">
                  <c:v>-367.06041343689395</c:v>
                </c:pt>
                <c:pt idx="89">
                  <c:v>-366.80819720320915</c:v>
                </c:pt>
                <c:pt idx="90">
                  <c:v>-366.55651805851983</c:v>
                </c:pt>
                <c:pt idx="91">
                  <c:v>-366.3053644345207</c:v>
                </c:pt>
                <c:pt idx="92">
                  <c:v>-366.05472513496045</c:v>
                </c:pt>
                <c:pt idx="93">
                  <c:v>-365.80458931980564</c:v>
                </c:pt>
                <c:pt idx="94">
                  <c:v>-365.55494649023956</c:v>
                </c:pt>
                <c:pt idx="95">
                  <c:v>-365.30578647444378</c:v>
                </c:pt>
                <c:pt idx="96">
                  <c:v>-365.05709941411487</c:v>
                </c:pt>
                <c:pt idx="97">
                  <c:v>-364.80887575166935</c:v>
                </c:pt>
                <c:pt idx="98">
                  <c:v>-364.56110621809677</c:v>
                </c:pt>
                <c:pt idx="99">
                  <c:v>-364.31378182142066</c:v>
                </c:pt>
                <c:pt idx="100">
                  <c:v>-364.06689383573212</c:v>
                </c:pt>
                <c:pt idx="101">
                  <c:v>-363.82043379076111</c:v>
                </c:pt>
                <c:pt idx="102">
                  <c:v>-363.57439346195565</c:v>
                </c:pt>
                <c:pt idx="103">
                  <c:v>-363.32876486103748</c:v>
                </c:pt>
                <c:pt idx="104">
                  <c:v>-363.08354022700888</c:v>
                </c:pt>
                <c:pt idx="105">
                  <c:v>-362.83871201758393</c:v>
                </c:pt>
                <c:pt idx="106">
                  <c:v>-362.5942729010203</c:v>
                </c:pt>
                <c:pt idx="107">
                  <c:v>-362.35021574832996</c:v>
                </c:pt>
                <c:pt idx="108">
                  <c:v>-362.10653362584742</c:v>
                </c:pt>
                <c:pt idx="109">
                  <c:v>-361.86321978813584</c:v>
                </c:pt>
                <c:pt idx="110">
                  <c:v>-361.62026767121324</c:v>
                </c:pt>
                <c:pt idx="111">
                  <c:v>-361.37767088608086</c:v>
                </c:pt>
                <c:pt idx="112">
                  <c:v>-361.13542321253857</c:v>
                </c:pt>
                <c:pt idx="113">
                  <c:v>-360.89351859327132</c:v>
                </c:pt>
                <c:pt idx="114">
                  <c:v>-360.65195112819282</c:v>
                </c:pt>
                <c:pt idx="115">
                  <c:v>-360.4107150690333</c:v>
                </c:pt>
                <c:pt idx="116">
                  <c:v>-360.16980481415828</c:v>
                </c:pt>
                <c:pt idx="117">
                  <c:v>-359.9292149036076</c:v>
                </c:pt>
                <c:pt idx="118">
                  <c:v>-359.68894001434182</c:v>
                </c:pt>
                <c:pt idx="119">
                  <c:v>-359.4489749556879</c:v>
                </c:pt>
                <c:pt idx="120">
                  <c:v>-359.20931466497234</c:v>
                </c:pt>
                <c:pt idx="121">
                  <c:v>-358.96995420333337</c:v>
                </c:pt>
                <c:pt idx="122">
                  <c:v>-358.73088875170356</c:v>
                </c:pt>
                <c:pt idx="123">
                  <c:v>-358.49211360695421</c:v>
                </c:pt>
                <c:pt idx="124">
                  <c:v>-358.25362417819383</c:v>
                </c:pt>
                <c:pt idx="125">
                  <c:v>-358.01541598321387</c:v>
                </c:pt>
                <c:pt idx="126">
                  <c:v>-357.77748464507408</c:v>
                </c:pt>
                <c:pt idx="127">
                  <c:v>-357.5398258888207</c:v>
                </c:pt>
                <c:pt idx="128">
                  <c:v>-357.3024355383327</c:v>
                </c:pt>
                <c:pt idx="129">
                  <c:v>-357.06530951328892</c:v>
                </c:pt>
                <c:pt idx="130">
                  <c:v>-356.82844382625018</c:v>
                </c:pt>
                <c:pt idx="131">
                  <c:v>-356.59183457985296</c:v>
                </c:pt>
                <c:pt idx="132">
                  <c:v>-356.35547796410782</c:v>
                </c:pt>
                <c:pt idx="133">
                  <c:v>-356.11937025379871</c:v>
                </c:pt>
                <c:pt idx="134">
                  <c:v>-355.88350780597835</c:v>
                </c:pt>
                <c:pt idx="135">
                  <c:v>-355.64788705755609</c:v>
                </c:pt>
                <c:pt idx="136">
                  <c:v>-355.41250452297299</c:v>
                </c:pt>
                <c:pt idx="137">
                  <c:v>-355.17735679196193</c:v>
                </c:pt>
                <c:pt idx="138">
                  <c:v>-354.94244052738713</c:v>
                </c:pt>
                <c:pt idx="139">
                  <c:v>-354.70775246316202</c:v>
                </c:pt>
                <c:pt idx="140">
                  <c:v>-354.47328940223957</c:v>
                </c:pt>
                <c:pt idx="141">
                  <c:v>-354.23904821467426</c:v>
                </c:pt>
                <c:pt idx="142">
                  <c:v>-354.00502583575133</c:v>
                </c:pt>
                <c:pt idx="143">
                  <c:v>-353.77121926418079</c:v>
                </c:pt>
                <c:pt idx="144">
                  <c:v>-353.53762556035383</c:v>
                </c:pt>
                <c:pt idx="145">
                  <c:v>-353.30424184465903</c:v>
                </c:pt>
                <c:pt idx="146">
                  <c:v>-353.07106529585508</c:v>
                </c:pt>
                <c:pt idx="147">
                  <c:v>-352.83809314949912</c:v>
                </c:pt>
                <c:pt idx="148">
                  <c:v>-352.60532269642749</c:v>
                </c:pt>
                <c:pt idx="149">
                  <c:v>-352.37275128128692</c:v>
                </c:pt>
                <c:pt idx="150">
                  <c:v>-352.1403763011142</c:v>
                </c:pt>
                <c:pt idx="151">
                  <c:v>-351.90819520396303</c:v>
                </c:pt>
                <c:pt idx="152">
                  <c:v>-351.6762054875748</c:v>
                </c:pt>
                <c:pt idx="153">
                  <c:v>-351.44440469809342</c:v>
                </c:pt>
                <c:pt idx="154">
                  <c:v>-351.21279042882077</c:v>
                </c:pt>
                <c:pt idx="155">
                  <c:v>-350.98136031901225</c:v>
                </c:pt>
                <c:pt idx="156">
                  <c:v>-350.75011205271056</c:v>
                </c:pt>
                <c:pt idx="157">
                  <c:v>-350.51904335761668</c:v>
                </c:pt>
                <c:pt idx="158">
                  <c:v>-350.28815200399555</c:v>
                </c:pt>
                <c:pt idx="159">
                  <c:v>-350.05743580361656</c:v>
                </c:pt>
                <c:pt idx="160">
                  <c:v>-349.8268926087265</c:v>
                </c:pt>
                <c:pt idx="161">
                  <c:v>-349.59652031105429</c:v>
                </c:pt>
                <c:pt idx="162">
                  <c:v>-349.36631684084614</c:v>
                </c:pt>
                <c:pt idx="163">
                  <c:v>-349.13628016593003</c:v>
                </c:pt>
                <c:pt idx="164">
                  <c:v>-348.90640829080837</c:v>
                </c:pt>
                <c:pt idx="165">
                  <c:v>-348.67669925577843</c:v>
                </c:pt>
                <c:pt idx="166">
                  <c:v>-348.44715113607833</c:v>
                </c:pt>
                <c:pt idx="167">
                  <c:v>-348.21776204105885</c:v>
                </c:pt>
                <c:pt idx="168">
                  <c:v>-347.98853011337951</c:v>
                </c:pt>
                <c:pt idx="169">
                  <c:v>-347.75945352822851</c:v>
                </c:pt>
                <c:pt idx="170">
                  <c:v>-347.53053049256482</c:v>
                </c:pt>
                <c:pt idx="171">
                  <c:v>-347.30175924438305</c:v>
                </c:pt>
                <c:pt idx="172">
                  <c:v>-347.07313805199885</c:v>
                </c:pt>
                <c:pt idx="173">
                  <c:v>-346.84466521335509</c:v>
                </c:pt>
                <c:pt idx="174">
                  <c:v>-346.61633905534779</c:v>
                </c:pt>
                <c:pt idx="175">
                  <c:v>-346.3881579331711</c:v>
                </c:pt>
                <c:pt idx="176">
                  <c:v>-346.16012022968079</c:v>
                </c:pt>
                <c:pt idx="177">
                  <c:v>-345.93222435477554</c:v>
                </c:pt>
                <c:pt idx="178">
                  <c:v>-345.70446874479541</c:v>
                </c:pt>
                <c:pt idx="179">
                  <c:v>-345.47685186193712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147-42AE-B981-2476766BC3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0482560"/>
        <c:axId val="1020482920"/>
      </c:scatterChart>
      <c:valAx>
        <c:axId val="1020482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0482920"/>
        <c:crosses val="autoZero"/>
        <c:crossBetween val="midCat"/>
      </c:valAx>
      <c:valAx>
        <c:axId val="1020482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0482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9528149606299214"/>
                  <c:y val="5.830641128134365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Sheet2!$A$110:$A$111</c:f>
              <c:numCache>
                <c:formatCode>General</c:formatCode>
                <c:ptCount val="2"/>
                <c:pt idx="0">
                  <c:v>0.1273</c:v>
                </c:pt>
                <c:pt idx="1">
                  <c:v>0.94669999999999999</c:v>
                </c:pt>
              </c:numCache>
            </c:numRef>
          </c:xVal>
          <c:yVal>
            <c:numRef>
              <c:f>Sheet2!$E$110:$E$111</c:f>
              <c:numCache>
                <c:formatCode>0.00</c:formatCode>
                <c:ptCount val="2"/>
                <c:pt idx="0">
                  <c:v>33.105850674385145</c:v>
                </c:pt>
                <c:pt idx="1">
                  <c:v>-8.3439017979871686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116-46A4-BB0C-394FA769EB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9867184"/>
        <c:axId val="1029869704"/>
      </c:scatterChart>
      <c:valAx>
        <c:axId val="1029867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869704"/>
        <c:crosses val="autoZero"/>
        <c:crossBetween val="midCat"/>
      </c:valAx>
      <c:valAx>
        <c:axId val="1029869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867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373380</xdr:colOff>
      <xdr:row>128</xdr:row>
      <xdr:rowOff>96202</xdr:rowOff>
    </xdr:from>
    <xdr:to>
      <xdr:col>13</xdr:col>
      <xdr:colOff>68580</xdr:colOff>
      <xdr:row>143</xdr:row>
      <xdr:rowOff>117157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EEC0419-E5B0-BF34-E7A8-10493338A2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219075</xdr:colOff>
      <xdr:row>102</xdr:row>
      <xdr:rowOff>153352</xdr:rowOff>
    </xdr:from>
    <xdr:to>
      <xdr:col>24</xdr:col>
      <xdr:colOff>523875</xdr:colOff>
      <xdr:row>119</xdr:row>
      <xdr:rowOff>180022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D6F0224-BC81-5A2A-CC61-6138D4F942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4610D-BCF7-45C7-83A7-360DB4D62AD9}">
  <dimension ref="A1:N302"/>
  <sheetViews>
    <sheetView tabSelected="1" topLeftCell="A11" workbookViewId="0">
      <selection activeCell="H19" sqref="H19"/>
    </sheetView>
  </sheetViews>
  <sheetFormatPr defaultRowHeight="14.4" x14ac:dyDescent="0.3"/>
  <cols>
    <col min="3" max="3" width="9.21875" bestFit="1" customWidth="1"/>
    <col min="8" max="9" width="8.88671875" style="3"/>
  </cols>
  <sheetData>
    <row r="1" spans="1:9" x14ac:dyDescent="0.3">
      <c r="A1" t="s">
        <v>3</v>
      </c>
      <c r="B1">
        <v>3.7</v>
      </c>
    </row>
    <row r="5" spans="1:9" x14ac:dyDescent="0.3">
      <c r="A5" s="2" t="s">
        <v>5</v>
      </c>
      <c r="D5" t="s">
        <v>26</v>
      </c>
    </row>
    <row r="6" spans="1:9" x14ac:dyDescent="0.3">
      <c r="A6" t="s">
        <v>0</v>
      </c>
      <c r="B6" t="s">
        <v>1</v>
      </c>
      <c r="C6" t="s">
        <v>2</v>
      </c>
      <c r="D6" t="s">
        <v>4</v>
      </c>
      <c r="H6" s="3" t="s">
        <v>1</v>
      </c>
      <c r="I6" s="3" t="s">
        <v>2</v>
      </c>
    </row>
    <row r="7" spans="1:9" x14ac:dyDescent="0.3">
      <c r="A7">
        <v>8</v>
      </c>
      <c r="B7">
        <f>A7/B$1</f>
        <v>2.1621621621621618</v>
      </c>
      <c r="C7">
        <v>0</v>
      </c>
      <c r="D7">
        <v>3</v>
      </c>
      <c r="H7" s="3">
        <f>B7</f>
        <v>2.1621621621621618</v>
      </c>
      <c r="I7" s="3">
        <f>C7</f>
        <v>0</v>
      </c>
    </row>
    <row r="8" spans="1:9" x14ac:dyDescent="0.3">
      <c r="A8">
        <v>10</v>
      </c>
      <c r="B8">
        <f t="shared" ref="B8:B9" si="0">A8/B$1</f>
        <v>2.7027027027027026</v>
      </c>
      <c r="C8">
        <v>21</v>
      </c>
      <c r="D8">
        <v>4</v>
      </c>
      <c r="H8" s="3">
        <f t="shared" ref="H8:H9" si="1">B8</f>
        <v>2.7027027027027026</v>
      </c>
      <c r="I8" s="3">
        <f t="shared" ref="I8:I9" si="2">C8</f>
        <v>21</v>
      </c>
    </row>
    <row r="9" spans="1:9" x14ac:dyDescent="0.3">
      <c r="A9">
        <v>12</v>
      </c>
      <c r="B9">
        <f t="shared" si="0"/>
        <v>3.243243243243243</v>
      </c>
      <c r="C9">
        <v>28</v>
      </c>
      <c r="D9">
        <v>4</v>
      </c>
      <c r="H9" s="3">
        <f t="shared" si="1"/>
        <v>3.243243243243243</v>
      </c>
      <c r="I9" s="3">
        <f t="shared" si="2"/>
        <v>28</v>
      </c>
    </row>
    <row r="11" spans="1:9" x14ac:dyDescent="0.3">
      <c r="A11" s="2" t="s">
        <v>7</v>
      </c>
      <c r="D11" t="s">
        <v>26</v>
      </c>
    </row>
    <row r="12" spans="1:9" x14ac:dyDescent="0.3">
      <c r="A12" t="s">
        <v>0</v>
      </c>
      <c r="B12" t="s">
        <v>1</v>
      </c>
      <c r="C12" t="s">
        <v>6</v>
      </c>
      <c r="D12" t="s">
        <v>4</v>
      </c>
      <c r="H12" s="3" t="s">
        <v>1</v>
      </c>
      <c r="I12" s="3" t="s">
        <v>2</v>
      </c>
    </row>
    <row r="13" spans="1:9" x14ac:dyDescent="0.3">
      <c r="A13">
        <v>15</v>
      </c>
      <c r="B13">
        <f>A13/B$1</f>
        <v>4.0540540540540535</v>
      </c>
      <c r="C13" s="1">
        <v>2.9999999999999999E+31</v>
      </c>
      <c r="D13" s="1">
        <v>9.9999999999999996E+30</v>
      </c>
      <c r="H13" s="3">
        <f t="shared" ref="H13:H14" si="3">B13</f>
        <v>4.0540540540540535</v>
      </c>
      <c r="I13" s="3">
        <f t="shared" ref="I13:I14" si="4">LOG10(C13)</f>
        <v>31.477121254719663</v>
      </c>
    </row>
    <row r="14" spans="1:9" x14ac:dyDescent="0.3">
      <c r="A14">
        <v>14.71</v>
      </c>
      <c r="B14">
        <f>A14/B$1</f>
        <v>3.9756756756756757</v>
      </c>
      <c r="C14" s="1">
        <v>1.1000000000000001E+31</v>
      </c>
      <c r="D14" s="1">
        <v>4.0000000000000001E+30</v>
      </c>
      <c r="H14" s="3">
        <f t="shared" si="3"/>
        <v>3.9756756756756757</v>
      </c>
      <c r="I14" s="3">
        <f t="shared" si="4"/>
        <v>31.041392685158225</v>
      </c>
    </row>
    <row r="15" spans="1:9" x14ac:dyDescent="0.3">
      <c r="A15">
        <v>14.5</v>
      </c>
      <c r="B15">
        <f>A15/B$1</f>
        <v>3.9189189189189189</v>
      </c>
      <c r="C15" s="1">
        <v>7.0000000000000004E+30</v>
      </c>
      <c r="D15" s="1">
        <v>2E+30</v>
      </c>
      <c r="H15" s="3">
        <f>B15</f>
        <v>3.9189189189189189</v>
      </c>
      <c r="I15" s="3">
        <f>LOG10(C15)</f>
        <v>30.845098040014257</v>
      </c>
    </row>
    <row r="17" spans="1:9" x14ac:dyDescent="0.3">
      <c r="A17" s="2" t="s">
        <v>8</v>
      </c>
      <c r="D17" t="s">
        <v>26</v>
      </c>
    </row>
    <row r="18" spans="1:9" x14ac:dyDescent="0.3">
      <c r="A18" t="s">
        <v>0</v>
      </c>
      <c r="B18" t="s">
        <v>1</v>
      </c>
      <c r="C18" t="s">
        <v>6</v>
      </c>
      <c r="D18" t="s">
        <v>4</v>
      </c>
      <c r="H18" s="3" t="s">
        <v>1</v>
      </c>
      <c r="I18" s="3" t="s">
        <v>2</v>
      </c>
    </row>
    <row r="19" spans="1:9" x14ac:dyDescent="0.3">
      <c r="A19">
        <v>15</v>
      </c>
      <c r="B19">
        <f>A19/B$1</f>
        <v>4.0540540540540535</v>
      </c>
      <c r="C19" s="1">
        <v>1.1999999999999999E+31</v>
      </c>
      <c r="D19" s="1">
        <v>4.0000000000000001E+30</v>
      </c>
      <c r="H19" s="3">
        <f t="shared" ref="H19:H20" si="5">B19</f>
        <v>4.0540540540540535</v>
      </c>
      <c r="I19" s="3">
        <f t="shared" ref="I19:I20" si="6">LOG10(C19)</f>
        <v>31.079181246047625</v>
      </c>
    </row>
    <row r="20" spans="1:9" x14ac:dyDescent="0.3">
      <c r="A20">
        <v>14.5</v>
      </c>
      <c r="B20">
        <f>A20/B$1</f>
        <v>3.9189189189189189</v>
      </c>
      <c r="C20" s="1">
        <v>9.9999999999999996E+30</v>
      </c>
      <c r="D20" s="1">
        <v>2.9999999999999998E+30</v>
      </c>
      <c r="H20" s="3">
        <f t="shared" si="5"/>
        <v>3.9189189189189189</v>
      </c>
      <c r="I20" s="3">
        <f t="shared" si="6"/>
        <v>31</v>
      </c>
    </row>
    <row r="21" spans="1:9" x14ac:dyDescent="0.3">
      <c r="A21">
        <v>14</v>
      </c>
      <c r="B21">
        <f>A21/B$1</f>
        <v>3.7837837837837838</v>
      </c>
      <c r="C21" s="1">
        <v>5.9999999999999996E+30</v>
      </c>
      <c r="D21" s="1">
        <v>2E+30</v>
      </c>
      <c r="H21" s="3">
        <f>B21</f>
        <v>3.7837837837837838</v>
      </c>
      <c r="I21" s="3">
        <f>LOG10(C21)</f>
        <v>30.778151250383644</v>
      </c>
    </row>
    <row r="23" spans="1:9" x14ac:dyDescent="0.3">
      <c r="A23" s="2" t="s">
        <v>9</v>
      </c>
      <c r="D23" t="s">
        <v>26</v>
      </c>
    </row>
    <row r="24" spans="1:9" x14ac:dyDescent="0.3">
      <c r="A24" t="s">
        <v>0</v>
      </c>
      <c r="B24" t="s">
        <v>1</v>
      </c>
      <c r="C24" t="s">
        <v>2</v>
      </c>
      <c r="D24" t="s">
        <v>4</v>
      </c>
      <c r="H24" s="3" t="s">
        <v>1</v>
      </c>
      <c r="I24" s="3" t="s">
        <v>2</v>
      </c>
    </row>
    <row r="25" spans="1:9" x14ac:dyDescent="0.3">
      <c r="A25">
        <v>8</v>
      </c>
      <c r="B25">
        <f>A25/B$1</f>
        <v>2.1621621621621618</v>
      </c>
      <c r="C25" s="3">
        <v>-7.12</v>
      </c>
      <c r="D25" s="1"/>
      <c r="H25" s="3">
        <f t="shared" ref="H25:H26" si="7">B25</f>
        <v>2.1621621621621618</v>
      </c>
      <c r="I25" s="3">
        <f>C25</f>
        <v>-7.12</v>
      </c>
    </row>
    <row r="26" spans="1:9" x14ac:dyDescent="0.3">
      <c r="A26">
        <v>10</v>
      </c>
      <c r="B26">
        <f>A26/B$1</f>
        <v>2.7027027027027026</v>
      </c>
      <c r="C26" s="3">
        <v>19.07</v>
      </c>
      <c r="D26" s="1"/>
      <c r="H26" s="3">
        <f t="shared" si="7"/>
        <v>2.7027027027027026</v>
      </c>
      <c r="I26" s="3">
        <f t="shared" ref="I26:I28" si="8">C26</f>
        <v>19.07</v>
      </c>
    </row>
    <row r="27" spans="1:9" x14ac:dyDescent="0.3">
      <c r="A27">
        <v>12</v>
      </c>
      <c r="B27">
        <f>A27/B$1</f>
        <v>3.243243243243243</v>
      </c>
      <c r="C27" s="3">
        <v>27.33</v>
      </c>
      <c r="D27" s="1"/>
      <c r="H27" s="3">
        <f>B27</f>
        <v>3.243243243243243</v>
      </c>
      <c r="I27" s="3">
        <f t="shared" si="8"/>
        <v>27.33</v>
      </c>
    </row>
    <row r="28" spans="1:9" x14ac:dyDescent="0.3">
      <c r="A28">
        <v>15.4</v>
      </c>
      <c r="B28">
        <f>A28/B$1</f>
        <v>4.1621621621621623</v>
      </c>
      <c r="C28" s="3">
        <v>30.64</v>
      </c>
      <c r="D28" s="1"/>
      <c r="H28" s="3">
        <f>B28</f>
        <v>4.1621621621621623</v>
      </c>
      <c r="I28" s="3">
        <f t="shared" si="8"/>
        <v>30.64</v>
      </c>
    </row>
    <row r="30" spans="1:9" x14ac:dyDescent="0.3">
      <c r="A30" s="2" t="s">
        <v>10</v>
      </c>
      <c r="D30" t="s">
        <v>26</v>
      </c>
    </row>
    <row r="31" spans="1:9" x14ac:dyDescent="0.3">
      <c r="A31" t="s">
        <v>0</v>
      </c>
      <c r="B31" t="s">
        <v>1</v>
      </c>
      <c r="C31" t="s">
        <v>2</v>
      </c>
      <c r="D31" t="s">
        <v>4</v>
      </c>
      <c r="H31" s="3" t="s">
        <v>1</v>
      </c>
      <c r="I31" s="3" t="s">
        <v>2</v>
      </c>
    </row>
    <row r="32" spans="1:9" x14ac:dyDescent="0.3">
      <c r="A32">
        <f>4.14*B1</f>
        <v>15.318</v>
      </c>
      <c r="B32">
        <f>A32/B$1</f>
        <v>4.1399999999999997</v>
      </c>
      <c r="C32">
        <v>31.27</v>
      </c>
      <c r="H32" s="3">
        <f>B32</f>
        <v>4.1399999999999997</v>
      </c>
      <c r="I32" s="3">
        <f>C32</f>
        <v>31.27</v>
      </c>
    </row>
    <row r="33" spans="1:9" x14ac:dyDescent="0.3">
      <c r="A33">
        <f>4.49*B1</f>
        <v>16.613000000000003</v>
      </c>
      <c r="B33">
        <f>A33/B$1</f>
        <v>4.49</v>
      </c>
      <c r="C33">
        <v>32.29</v>
      </c>
      <c r="H33" s="3">
        <f>B33</f>
        <v>4.49</v>
      </c>
      <c r="I33" s="3">
        <f>C33</f>
        <v>32.29</v>
      </c>
    </row>
    <row r="35" spans="1:9" x14ac:dyDescent="0.3">
      <c r="A35" s="2" t="s">
        <v>11</v>
      </c>
      <c r="D35" t="s">
        <v>27</v>
      </c>
    </row>
    <row r="36" spans="1:9" x14ac:dyDescent="0.3">
      <c r="A36" t="s">
        <v>0</v>
      </c>
      <c r="B36" t="s">
        <v>1</v>
      </c>
      <c r="C36" t="s">
        <v>2</v>
      </c>
      <c r="D36" t="s">
        <v>4</v>
      </c>
      <c r="H36" s="3" t="s">
        <v>1</v>
      </c>
      <c r="I36" s="3" t="s">
        <v>2</v>
      </c>
    </row>
    <row r="37" spans="1:9" x14ac:dyDescent="0.3">
      <c r="A37">
        <v>13.25</v>
      </c>
      <c r="B37">
        <f>A37/B$1</f>
        <v>3.5810810810810807</v>
      </c>
      <c r="C37" s="1">
        <v>1.17119025726424E+31</v>
      </c>
      <c r="D37" s="1"/>
      <c r="H37" s="3">
        <f>B37</f>
        <v>3.5810810810810807</v>
      </c>
      <c r="I37" s="3">
        <f>LOG10(C37)</f>
        <v>31.068627450980387</v>
      </c>
    </row>
    <row r="38" spans="1:9" x14ac:dyDescent="0.3">
      <c r="A38">
        <v>13.88</v>
      </c>
      <c r="B38">
        <f t="shared" ref="B38:B43" si="9">A38/B$1</f>
        <v>3.7513513513513512</v>
      </c>
      <c r="C38" s="1">
        <v>2.1544346900318702E+31</v>
      </c>
      <c r="D38" s="1"/>
      <c r="H38" s="3">
        <f t="shared" ref="H38:H43" si="10">B38</f>
        <v>3.7513513513513512</v>
      </c>
      <c r="I38" s="3">
        <f t="shared" ref="I38:I43" si="11">LOG10(C38)</f>
        <v>31.333333333333332</v>
      </c>
    </row>
    <row r="39" spans="1:9" x14ac:dyDescent="0.3">
      <c r="A39">
        <v>14.6</v>
      </c>
      <c r="B39">
        <f t="shared" si="9"/>
        <v>3.9459459459459456</v>
      </c>
      <c r="C39" s="1">
        <v>3.54013323973656E+31</v>
      </c>
      <c r="H39" s="3">
        <f t="shared" si="10"/>
        <v>3.9459459459459456</v>
      </c>
      <c r="I39" s="3">
        <f t="shared" si="11"/>
        <v>31.549019607843135</v>
      </c>
    </row>
    <row r="40" spans="1:9" x14ac:dyDescent="0.3">
      <c r="A40">
        <v>15</v>
      </c>
      <c r="B40">
        <f t="shared" si="9"/>
        <v>4.0540540540540535</v>
      </c>
      <c r="C40" s="1">
        <v>4.2408311417676397E+31</v>
      </c>
      <c r="D40" s="1"/>
      <c r="H40" s="3">
        <f t="shared" si="10"/>
        <v>4.0540540540540535</v>
      </c>
      <c r="I40" s="3">
        <f t="shared" si="11"/>
        <v>31.627450980392155</v>
      </c>
    </row>
    <row r="41" spans="1:9" x14ac:dyDescent="0.3">
      <c r="A41">
        <v>16</v>
      </c>
      <c r="B41">
        <f t="shared" si="9"/>
        <v>4.3243243243243237</v>
      </c>
      <c r="C41" s="1">
        <v>7.12756483443883E+31</v>
      </c>
      <c r="D41" s="1"/>
      <c r="H41" s="3">
        <f t="shared" si="10"/>
        <v>4.3243243243243237</v>
      </c>
      <c r="I41" s="3">
        <f t="shared" si="11"/>
        <v>31.852941176470583</v>
      </c>
    </row>
    <row r="42" spans="1:9" x14ac:dyDescent="0.3">
      <c r="A42">
        <v>17</v>
      </c>
      <c r="B42">
        <f t="shared" si="9"/>
        <v>4.5945945945945947</v>
      </c>
      <c r="C42" s="1">
        <v>1.6806999845478101E+32</v>
      </c>
      <c r="H42" s="3">
        <f t="shared" si="10"/>
        <v>4.5945945945945947</v>
      </c>
      <c r="I42" s="3">
        <f t="shared" si="11"/>
        <v>32.225490196078425</v>
      </c>
    </row>
    <row r="43" spans="1:9" x14ac:dyDescent="0.3">
      <c r="A43">
        <v>18.489999999999998</v>
      </c>
      <c r="B43">
        <f t="shared" si="9"/>
        <v>4.9972972972972967</v>
      </c>
      <c r="C43" s="1">
        <v>4.3376539511007302E+32</v>
      </c>
      <c r="H43" s="3">
        <f t="shared" si="10"/>
        <v>4.9972972972972967</v>
      </c>
      <c r="I43" s="3">
        <f t="shared" si="11"/>
        <v>32.63725490196078</v>
      </c>
    </row>
    <row r="45" spans="1:9" x14ac:dyDescent="0.3">
      <c r="A45" s="2" t="s">
        <v>12</v>
      </c>
      <c r="D45" t="s">
        <v>26</v>
      </c>
    </row>
    <row r="46" spans="1:9" x14ac:dyDescent="0.3">
      <c r="A46" t="s">
        <v>0</v>
      </c>
      <c r="B46" t="s">
        <v>1</v>
      </c>
      <c r="C46" t="s">
        <v>2</v>
      </c>
      <c r="D46" t="s">
        <v>4</v>
      </c>
      <c r="H46" s="3" t="s">
        <v>1</v>
      </c>
      <c r="I46" s="3" t="s">
        <v>2</v>
      </c>
    </row>
    <row r="47" spans="1:9" x14ac:dyDescent="0.3">
      <c r="A47">
        <f>4.22*B1</f>
        <v>15.613999999999999</v>
      </c>
      <c r="B47">
        <f>A47/B$1</f>
        <v>4.22</v>
      </c>
      <c r="C47">
        <v>30.64</v>
      </c>
      <c r="H47" s="3">
        <f>B47</f>
        <v>4.22</v>
      </c>
      <c r="I47" s="3">
        <f>C47</f>
        <v>30.64</v>
      </c>
    </row>
    <row r="49" spans="1:14" x14ac:dyDescent="0.3">
      <c r="A49" s="2" t="s">
        <v>13</v>
      </c>
      <c r="D49" t="s">
        <v>28</v>
      </c>
    </row>
    <row r="50" spans="1:14" x14ac:dyDescent="0.3">
      <c r="A50" t="s">
        <v>0</v>
      </c>
      <c r="B50" t="s">
        <v>1</v>
      </c>
      <c r="C50" t="s">
        <v>6</v>
      </c>
      <c r="D50" t="s">
        <v>4</v>
      </c>
      <c r="H50" s="3" t="s">
        <v>1</v>
      </c>
      <c r="I50" s="3" t="s">
        <v>2</v>
      </c>
    </row>
    <row r="51" spans="1:14" x14ac:dyDescent="0.3">
      <c r="A51">
        <v>13.7</v>
      </c>
      <c r="B51">
        <f>A51/B$1</f>
        <v>3.7027027027027022</v>
      </c>
      <c r="C51" s="1">
        <v>3.5000000000000001E+31</v>
      </c>
      <c r="H51" s="3">
        <f>B51</f>
        <v>3.7027027027027022</v>
      </c>
      <c r="I51" s="3">
        <f t="shared" ref="I51" si="12">LOG10(C51)</f>
        <v>31.544068044350276</v>
      </c>
    </row>
    <row r="53" spans="1:14" x14ac:dyDescent="0.3">
      <c r="A53" s="6" t="s">
        <v>14</v>
      </c>
      <c r="B53" s="4"/>
      <c r="C53" s="4"/>
      <c r="D53" s="4" t="s">
        <v>29</v>
      </c>
      <c r="E53" s="4"/>
      <c r="F53" s="4"/>
      <c r="G53" s="4"/>
      <c r="H53" s="5"/>
      <c r="I53" s="5"/>
      <c r="J53" s="4"/>
      <c r="K53" s="4"/>
      <c r="L53" s="4"/>
      <c r="M53" s="4"/>
      <c r="N53" s="4"/>
    </row>
    <row r="54" spans="1:14" x14ac:dyDescent="0.3">
      <c r="A54" s="4" t="s">
        <v>0</v>
      </c>
      <c r="B54" s="4" t="s">
        <v>1</v>
      </c>
      <c r="C54" s="4" t="s">
        <v>15</v>
      </c>
      <c r="D54" s="4" t="s">
        <v>16</v>
      </c>
      <c r="E54" s="4" t="s">
        <v>18</v>
      </c>
      <c r="F54" s="4" t="s">
        <v>22</v>
      </c>
      <c r="G54" s="4"/>
      <c r="H54" s="5" t="s">
        <v>1</v>
      </c>
      <c r="I54" s="5" t="s">
        <v>2</v>
      </c>
      <c r="J54" s="4"/>
      <c r="K54" s="4"/>
      <c r="L54" s="6" t="s">
        <v>21</v>
      </c>
      <c r="M54" s="4"/>
      <c r="N54" s="4"/>
    </row>
    <row r="55" spans="1:14" x14ac:dyDescent="0.3">
      <c r="A55" s="4">
        <v>15</v>
      </c>
      <c r="B55" s="4">
        <f>A55/B$1</f>
        <v>4.0540540540540535</v>
      </c>
      <c r="C55" s="7">
        <v>4300</v>
      </c>
      <c r="D55" s="4">
        <v>500</v>
      </c>
      <c r="E55" s="4">
        <f>(D55/M56)*M58</f>
        <v>7.6351351351351351E-26</v>
      </c>
      <c r="F55" s="7">
        <f>C55/E55</f>
        <v>5.6318584070796463E+28</v>
      </c>
      <c r="G55" s="4"/>
      <c r="H55" s="5">
        <f>B55</f>
        <v>4.0540540540540535</v>
      </c>
      <c r="I55" s="5">
        <f>LOG10(F55)</f>
        <v>28.750651727491125</v>
      </c>
      <c r="J55" s="4"/>
      <c r="K55" s="4"/>
      <c r="L55" s="4" t="s">
        <v>17</v>
      </c>
      <c r="M55" s="4"/>
      <c r="N55" s="4"/>
    </row>
    <row r="56" spans="1:14" x14ac:dyDescent="0.3">
      <c r="A56" s="4"/>
      <c r="B56" s="4"/>
      <c r="C56" s="4"/>
      <c r="D56" s="4"/>
      <c r="E56" s="4"/>
      <c r="F56" s="4"/>
      <c r="G56" s="4"/>
      <c r="H56" s="5"/>
      <c r="I56" s="5"/>
      <c r="J56" s="4"/>
      <c r="K56" s="4"/>
      <c r="L56" s="4" t="s">
        <v>16</v>
      </c>
      <c r="M56" s="4">
        <v>370</v>
      </c>
      <c r="N56" s="4"/>
    </row>
    <row r="57" spans="1:14" x14ac:dyDescent="0.3">
      <c r="A57" s="4"/>
      <c r="B57" s="4"/>
      <c r="C57" s="4"/>
      <c r="D57" s="4"/>
      <c r="E57" s="4"/>
      <c r="F57" s="4"/>
      <c r="G57" s="4"/>
      <c r="H57" s="5"/>
      <c r="I57" s="5"/>
      <c r="J57" s="4"/>
      <c r="K57" s="4"/>
      <c r="L57" s="4" t="s">
        <v>19</v>
      </c>
      <c r="M57" s="4">
        <v>56.5</v>
      </c>
      <c r="N57" s="4">
        <v>-7.0000000000000001E-3</v>
      </c>
    </row>
    <row r="58" spans="1:14" x14ac:dyDescent="0.3">
      <c r="A58" s="4"/>
      <c r="B58" s="4"/>
      <c r="C58" s="4"/>
      <c r="D58" s="4"/>
      <c r="E58" s="4"/>
      <c r="F58" s="4"/>
      <c r="G58" s="4"/>
      <c r="H58" s="5"/>
      <c r="I58" s="5"/>
      <c r="J58" s="4"/>
      <c r="K58" s="4"/>
      <c r="L58" s="4" t="s">
        <v>20</v>
      </c>
      <c r="M58" s="4">
        <f>M57*1E-27</f>
        <v>5.6500000000000001E-26</v>
      </c>
      <c r="N58" s="4"/>
    </row>
    <row r="60" spans="1:14" x14ac:dyDescent="0.3">
      <c r="A60" s="2" t="s">
        <v>23</v>
      </c>
      <c r="D60" t="s">
        <v>30</v>
      </c>
    </row>
    <row r="61" spans="1:14" x14ac:dyDescent="0.3">
      <c r="A61" t="s">
        <v>0</v>
      </c>
      <c r="B61" t="s">
        <v>1</v>
      </c>
      <c r="C61" t="s">
        <v>24</v>
      </c>
      <c r="D61" t="s">
        <v>22</v>
      </c>
      <c r="H61" s="3" t="s">
        <v>1</v>
      </c>
      <c r="I61" s="3" t="s">
        <v>2</v>
      </c>
    </row>
    <row r="62" spans="1:14" x14ac:dyDescent="0.3">
      <c r="A62">
        <v>9.6</v>
      </c>
      <c r="B62">
        <f>A62/B$1</f>
        <v>2.5945945945945943</v>
      </c>
      <c r="C62" s="1">
        <v>2500</v>
      </c>
      <c r="D62" s="1">
        <f>C62*1000000</f>
        <v>2500000000</v>
      </c>
      <c r="H62" s="3">
        <f>B62</f>
        <v>2.5945945945945943</v>
      </c>
      <c r="I62" s="3">
        <f>LOG10(D62)</f>
        <v>9.3979400086720375</v>
      </c>
    </row>
    <row r="63" spans="1:14" x14ac:dyDescent="0.3">
      <c r="A63">
        <v>11.6</v>
      </c>
      <c r="B63">
        <f>A63/B$1</f>
        <v>3.1351351351351351</v>
      </c>
      <c r="C63" s="1">
        <v>620000000000000</v>
      </c>
      <c r="D63" s="1">
        <f>C63*1000000</f>
        <v>6.2E+20</v>
      </c>
      <c r="H63" s="3">
        <f>B63</f>
        <v>3.1351351351351351</v>
      </c>
      <c r="I63" s="3">
        <f>LOG10(D63)</f>
        <v>20.792391689498253</v>
      </c>
    </row>
    <row r="65" spans="1:9" x14ac:dyDescent="0.3">
      <c r="A65" s="2" t="s">
        <v>25</v>
      </c>
      <c r="D65" t="s">
        <v>26</v>
      </c>
    </row>
    <row r="66" spans="1:9" x14ac:dyDescent="0.3">
      <c r="A66" t="s">
        <v>0</v>
      </c>
      <c r="B66" t="s">
        <v>1</v>
      </c>
      <c r="C66" t="s">
        <v>2</v>
      </c>
      <c r="H66" s="3" t="s">
        <v>1</v>
      </c>
      <c r="I66" s="3" t="s">
        <v>2</v>
      </c>
    </row>
    <row r="67" spans="1:9" x14ac:dyDescent="0.3">
      <c r="A67">
        <f>1.6*B1</f>
        <v>5.9200000000000008</v>
      </c>
      <c r="B67">
        <f>A67/B1</f>
        <v>1.6</v>
      </c>
      <c r="C67">
        <v>-2.42</v>
      </c>
      <c r="H67" s="3">
        <f>B67</f>
        <v>1.6</v>
      </c>
      <c r="I67" s="3">
        <f>C67</f>
        <v>-2.42</v>
      </c>
    </row>
    <row r="69" spans="1:9" x14ac:dyDescent="0.3">
      <c r="A69" s="2" t="s">
        <v>31</v>
      </c>
      <c r="D69" t="s">
        <v>26</v>
      </c>
    </row>
    <row r="70" spans="1:9" x14ac:dyDescent="0.3">
      <c r="A70" t="s">
        <v>0</v>
      </c>
      <c r="B70" t="s">
        <v>1</v>
      </c>
      <c r="C70" t="s">
        <v>2</v>
      </c>
      <c r="H70" s="3" t="s">
        <v>1</v>
      </c>
      <c r="I70" s="3" t="s">
        <v>2</v>
      </c>
    </row>
    <row r="71" spans="1:9" x14ac:dyDescent="0.3">
      <c r="A71">
        <f>2.39*B1</f>
        <v>8.8430000000000017</v>
      </c>
      <c r="B71">
        <f>A71/B1</f>
        <v>2.3900000000000006</v>
      </c>
      <c r="C71">
        <v>19.66</v>
      </c>
      <c r="H71" s="3">
        <f>B71</f>
        <v>2.3900000000000006</v>
      </c>
      <c r="I71" s="3">
        <f>C71</f>
        <v>19.66</v>
      </c>
    </row>
    <row r="73" spans="1:9" x14ac:dyDescent="0.3">
      <c r="A73" s="2" t="s">
        <v>25</v>
      </c>
      <c r="D73" t="s">
        <v>26</v>
      </c>
    </row>
    <row r="74" spans="1:9" x14ac:dyDescent="0.3">
      <c r="A74" t="s">
        <v>0</v>
      </c>
      <c r="B74" t="s">
        <v>1</v>
      </c>
      <c r="C74" t="s">
        <v>2</v>
      </c>
      <c r="H74" s="3" t="s">
        <v>1</v>
      </c>
      <c r="I74" s="3" t="s">
        <v>2</v>
      </c>
    </row>
    <row r="75" spans="1:9" x14ac:dyDescent="0.3">
      <c r="A75">
        <f>2.31*B1</f>
        <v>8.5470000000000006</v>
      </c>
      <c r="B75">
        <f>A75/B1</f>
        <v>2.31</v>
      </c>
      <c r="C75">
        <v>14.62</v>
      </c>
      <c r="H75" s="3">
        <f>B75</f>
        <v>2.31</v>
      </c>
      <c r="I75" s="3">
        <f>C75</f>
        <v>14.62</v>
      </c>
    </row>
    <row r="77" spans="1:9" x14ac:dyDescent="0.3">
      <c r="A77" s="2" t="s">
        <v>32</v>
      </c>
      <c r="D77" t="s">
        <v>33</v>
      </c>
    </row>
    <row r="78" spans="1:9" x14ac:dyDescent="0.3">
      <c r="A78" t="s">
        <v>34</v>
      </c>
      <c r="B78" t="s">
        <v>24</v>
      </c>
      <c r="C78" t="s">
        <v>0</v>
      </c>
      <c r="D78" t="s">
        <v>1</v>
      </c>
      <c r="E78" t="s">
        <v>6</v>
      </c>
      <c r="H78" s="3" t="s">
        <v>1</v>
      </c>
      <c r="I78" s="3" t="s">
        <v>2</v>
      </c>
    </row>
    <row r="79" spans="1:9" x14ac:dyDescent="0.3">
      <c r="A79">
        <v>9.1999999999999998E-2</v>
      </c>
      <c r="B79" s="1">
        <v>8.01549100349781E+27</v>
      </c>
      <c r="C79">
        <v>12</v>
      </c>
      <c r="D79">
        <f>C79/B$1</f>
        <v>3.243243243243243</v>
      </c>
      <c r="E79" s="3">
        <f>LOG10(B79)+6</f>
        <v>33.903930131004373</v>
      </c>
      <c r="H79" s="3">
        <f>D79</f>
        <v>3.243243243243243</v>
      </c>
      <c r="I79" s="3">
        <f>E79</f>
        <v>33.903930131004373</v>
      </c>
    </row>
    <row r="80" spans="1:9" x14ac:dyDescent="0.3">
      <c r="A80">
        <v>0.15</v>
      </c>
      <c r="B80" s="1">
        <v>4.2972218263709599E+25</v>
      </c>
      <c r="C80">
        <v>10</v>
      </c>
      <c r="D80">
        <f t="shared" ref="D80:D81" si="13">C80/B$1</f>
        <v>2.7027027027027026</v>
      </c>
      <c r="E80" s="3">
        <f t="shared" ref="E80:E81" si="14">LOG10(B80)+6</f>
        <v>31.633187772925766</v>
      </c>
      <c r="H80" s="3">
        <f t="shared" ref="H80:H81" si="15">D80</f>
        <v>2.7027027027027026</v>
      </c>
      <c r="I80" s="3">
        <f t="shared" ref="I80" si="16">E80</f>
        <v>31.633187772925766</v>
      </c>
    </row>
    <row r="81" spans="1:9" x14ac:dyDescent="0.3">
      <c r="A81">
        <v>0.28999999999999998</v>
      </c>
      <c r="B81" s="1">
        <v>1.3795517335163101E+22</v>
      </c>
      <c r="C81">
        <v>8</v>
      </c>
      <c r="D81">
        <f t="shared" si="13"/>
        <v>2.1621621621621618</v>
      </c>
      <c r="E81" s="3">
        <f t="shared" si="14"/>
        <v>28.139737991266372</v>
      </c>
      <c r="H81" s="3">
        <f t="shared" si="15"/>
        <v>2.1621621621621618</v>
      </c>
      <c r="I81" s="3">
        <f>E81</f>
        <v>28.139737991266372</v>
      </c>
    </row>
    <row r="83" spans="1:9" x14ac:dyDescent="0.3">
      <c r="A83" s="2" t="s">
        <v>44</v>
      </c>
      <c r="D83" t="s">
        <v>33</v>
      </c>
    </row>
    <row r="84" spans="1:9" x14ac:dyDescent="0.3">
      <c r="A84" t="s">
        <v>34</v>
      </c>
      <c r="B84" t="s">
        <v>24</v>
      </c>
      <c r="C84" t="s">
        <v>0</v>
      </c>
      <c r="D84" t="s">
        <v>36</v>
      </c>
      <c r="E84" t="s">
        <v>2</v>
      </c>
      <c r="H84" s="3" t="s">
        <v>1</v>
      </c>
      <c r="I84" s="3" t="s">
        <v>2</v>
      </c>
    </row>
    <row r="85" spans="1:9" x14ac:dyDescent="0.3">
      <c r="A85">
        <v>9.1999999999999998E-2</v>
      </c>
      <c r="B85" s="1">
        <v>8.2407433098935304E+19</v>
      </c>
      <c r="C85">
        <v>12</v>
      </c>
      <c r="D85">
        <f>C85/B$1</f>
        <v>3.243243243243243</v>
      </c>
      <c r="E85" s="3">
        <f>LOG10(B85)+6</f>
        <v>25.915966386554615</v>
      </c>
      <c r="H85" s="3">
        <f>D85</f>
        <v>3.243243243243243</v>
      </c>
      <c r="I85" s="3">
        <f>E85</f>
        <v>25.915966386554615</v>
      </c>
    </row>
    <row r="86" spans="1:9" x14ac:dyDescent="0.3">
      <c r="A86">
        <v>0.15</v>
      </c>
      <c r="B86" s="1">
        <v>943604310147.88098</v>
      </c>
      <c r="C86">
        <v>10</v>
      </c>
      <c r="D86">
        <f t="shared" ref="D86:D87" si="17">C86/B$1</f>
        <v>2.7027027027027026</v>
      </c>
      <c r="E86" s="3">
        <f t="shared" ref="E86" si="18">LOG10(B86)+6</f>
        <v>17.974789915966383</v>
      </c>
      <c r="H86" s="3">
        <f t="shared" ref="H86:H87" si="19">D86</f>
        <v>2.7027027027027026</v>
      </c>
      <c r="I86" s="3">
        <f t="shared" ref="I86" si="20">E86</f>
        <v>17.974789915966383</v>
      </c>
    </row>
    <row r="87" spans="1:9" x14ac:dyDescent="0.3">
      <c r="A87">
        <v>0.28999999999999998</v>
      </c>
      <c r="B87" s="1">
        <v>4793715.6455582203</v>
      </c>
      <c r="C87">
        <v>8</v>
      </c>
      <c r="D87">
        <f t="shared" si="17"/>
        <v>2.1621621621621618</v>
      </c>
      <c r="E87" s="3">
        <f>LOG10(B87)+6</f>
        <v>12.680672268907564</v>
      </c>
      <c r="H87" s="3">
        <f t="shared" si="19"/>
        <v>2.1621621621621618</v>
      </c>
      <c r="I87" s="3">
        <f>E87</f>
        <v>12.680672268907564</v>
      </c>
    </row>
    <row r="89" spans="1:9" x14ac:dyDescent="0.3">
      <c r="A89" s="2" t="s">
        <v>45</v>
      </c>
      <c r="D89" t="s">
        <v>33</v>
      </c>
    </row>
    <row r="90" spans="1:9" x14ac:dyDescent="0.3">
      <c r="A90" t="s">
        <v>34</v>
      </c>
      <c r="B90" t="s">
        <v>24</v>
      </c>
      <c r="C90" t="s">
        <v>0</v>
      </c>
      <c r="D90" t="s">
        <v>36</v>
      </c>
      <c r="E90" t="s">
        <v>2</v>
      </c>
      <c r="H90" s="3" t="s">
        <v>1</v>
      </c>
      <c r="I90" s="3" t="s">
        <v>2</v>
      </c>
    </row>
    <row r="91" spans="1:9" x14ac:dyDescent="0.3">
      <c r="A91">
        <v>9.1999999999999998E-2</v>
      </c>
      <c r="B91" s="1">
        <v>3.2870531214418898E+24</v>
      </c>
      <c r="C91">
        <v>12</v>
      </c>
      <c r="D91">
        <f>C91/B$1</f>
        <v>3.243243243243243</v>
      </c>
      <c r="E91" s="3">
        <f>LOG10(B91)+6</f>
        <v>30.516806722689068</v>
      </c>
      <c r="H91" s="3">
        <f>D91</f>
        <v>3.243243243243243</v>
      </c>
      <c r="I91" s="3">
        <f>E91</f>
        <v>30.516806722689068</v>
      </c>
    </row>
    <row r="92" spans="1:9" x14ac:dyDescent="0.3">
      <c r="A92">
        <v>0.15</v>
      </c>
      <c r="B92" s="1">
        <v>3.5860954820116302E+21</v>
      </c>
      <c r="C92">
        <v>10</v>
      </c>
      <c r="D92">
        <f t="shared" ref="D92:D93" si="21">C92/B$1</f>
        <v>2.7027027027027026</v>
      </c>
      <c r="E92" s="3">
        <f t="shared" ref="E92" si="22">LOG10(B92)+6</f>
        <v>27.554621848739473</v>
      </c>
      <c r="H92" s="3">
        <f t="shared" ref="H92:H93" si="23">D92</f>
        <v>2.7027027027027026</v>
      </c>
      <c r="I92" s="3">
        <f t="shared" ref="I92" si="24">E92</f>
        <v>27.554621848739473</v>
      </c>
    </row>
    <row r="93" spans="1:9" x14ac:dyDescent="0.3">
      <c r="A93">
        <v>0.28999999999999998</v>
      </c>
      <c r="B93" s="1">
        <v>1.63789370695409E+18</v>
      </c>
      <c r="C93">
        <v>8</v>
      </c>
      <c r="D93">
        <f t="shared" si="21"/>
        <v>2.1621621621621618</v>
      </c>
      <c r="E93" s="3">
        <f>LOG10(B93)+6</f>
        <v>24.214285714285722</v>
      </c>
      <c r="H93" s="3">
        <f t="shared" si="23"/>
        <v>2.1621621621621618</v>
      </c>
      <c r="I93" s="3">
        <f>E93</f>
        <v>24.214285714285722</v>
      </c>
    </row>
    <row r="94" spans="1:9" x14ac:dyDescent="0.3">
      <c r="B94" s="1"/>
      <c r="E94" s="3"/>
    </row>
    <row r="95" spans="1:9" x14ac:dyDescent="0.3">
      <c r="A95" s="2" t="s">
        <v>48</v>
      </c>
      <c r="D95" t="s">
        <v>33</v>
      </c>
    </row>
    <row r="96" spans="1:9" x14ac:dyDescent="0.3">
      <c r="A96" t="s">
        <v>34</v>
      </c>
      <c r="B96" t="s">
        <v>24</v>
      </c>
      <c r="C96" t="s">
        <v>0</v>
      </c>
      <c r="D96" t="s">
        <v>36</v>
      </c>
      <c r="E96" t="s">
        <v>2</v>
      </c>
      <c r="H96" s="3" t="s">
        <v>1</v>
      </c>
      <c r="I96" s="3" t="s">
        <v>2</v>
      </c>
    </row>
    <row r="97" spans="1:9" x14ac:dyDescent="0.3">
      <c r="A97">
        <v>9.1999999999999998E-2</v>
      </c>
      <c r="B97" s="1">
        <v>7408800.4770825598</v>
      </c>
      <c r="C97">
        <v>12</v>
      </c>
      <c r="D97">
        <f>C97/B$1</f>
        <v>3.243243243243243</v>
      </c>
      <c r="E97" s="3">
        <f>LOG10(B97)+6</f>
        <v>12.869747899159677</v>
      </c>
      <c r="H97" s="3">
        <f>D97</f>
        <v>3.243243243243243</v>
      </c>
      <c r="I97" s="3">
        <f>E97</f>
        <v>12.869747899159677</v>
      </c>
    </row>
    <row r="98" spans="1:9" x14ac:dyDescent="0.3">
      <c r="A98">
        <v>0.15</v>
      </c>
      <c r="B98" s="1">
        <v>1.16741935882338E-7</v>
      </c>
      <c r="C98">
        <v>10</v>
      </c>
      <c r="D98">
        <f t="shared" ref="D98:D99" si="25">C98/B$1</f>
        <v>2.7027027027027026</v>
      </c>
      <c r="E98" s="3">
        <f t="shared" ref="E98" si="26">LOG10(B98)+6</f>
        <v>-0.93277310924372614</v>
      </c>
      <c r="H98" s="3">
        <f t="shared" ref="H98:H99" si="27">D98</f>
        <v>2.7027027027027026</v>
      </c>
      <c r="I98" s="3">
        <f t="shared" ref="I98" si="28">E98</f>
        <v>-0.93277310924372614</v>
      </c>
    </row>
    <row r="99" spans="1:9" x14ac:dyDescent="0.3">
      <c r="A99">
        <v>0.28999999999999998</v>
      </c>
      <c r="B99" s="1">
        <v>5.0313053129791501E-14</v>
      </c>
      <c r="C99">
        <v>8</v>
      </c>
      <c r="D99">
        <f t="shared" si="25"/>
        <v>2.1621621621621618</v>
      </c>
      <c r="E99" s="3">
        <f>LOG10(B99)+6</f>
        <v>-7.2983193277311216</v>
      </c>
      <c r="H99" s="3">
        <f t="shared" si="27"/>
        <v>2.1621621621621618</v>
      </c>
      <c r="I99" s="3">
        <f>E99</f>
        <v>-7.2983193277311216</v>
      </c>
    </row>
    <row r="100" spans="1:9" x14ac:dyDescent="0.3">
      <c r="B100" s="1"/>
      <c r="E100" s="3"/>
    </row>
    <row r="101" spans="1:9" x14ac:dyDescent="0.3">
      <c r="A101" s="2" t="s">
        <v>47</v>
      </c>
      <c r="D101" t="s">
        <v>33</v>
      </c>
    </row>
    <row r="102" spans="1:9" x14ac:dyDescent="0.3">
      <c r="A102" t="s">
        <v>34</v>
      </c>
      <c r="B102" t="s">
        <v>24</v>
      </c>
      <c r="C102" t="s">
        <v>0</v>
      </c>
      <c r="D102" t="s">
        <v>1</v>
      </c>
      <c r="E102" t="s">
        <v>6</v>
      </c>
      <c r="H102" s="3" t="s">
        <v>1</v>
      </c>
      <c r="I102" s="3" t="s">
        <v>2</v>
      </c>
    </row>
    <row r="103" spans="1:9" x14ac:dyDescent="0.3">
      <c r="A103">
        <v>9.1999999999999998E-2</v>
      </c>
      <c r="B103" s="1">
        <v>4.13E+21</v>
      </c>
      <c r="C103">
        <v>12</v>
      </c>
      <c r="D103">
        <f>C103/B$1</f>
        <v>3.243243243243243</v>
      </c>
      <c r="E103" s="3">
        <f>LOG10(B103)+6</f>
        <v>27.615950051656402</v>
      </c>
      <c r="H103" s="3">
        <f>D103</f>
        <v>3.243243243243243</v>
      </c>
      <c r="I103" s="3">
        <f>E103</f>
        <v>27.615950051656402</v>
      </c>
    </row>
    <row r="104" spans="1:9" x14ac:dyDescent="0.3">
      <c r="A104">
        <v>0.15</v>
      </c>
      <c r="B104" s="1">
        <v>11396422958445</v>
      </c>
      <c r="C104">
        <v>10</v>
      </c>
      <c r="D104">
        <f t="shared" ref="D104:D105" si="29">C104/B$1</f>
        <v>2.7027027027027026</v>
      </c>
      <c r="E104" s="3">
        <f t="shared" ref="E104:E105" si="30">LOG10(B104)+6</f>
        <v>19.056768558951966</v>
      </c>
      <c r="H104" s="3">
        <f t="shared" ref="H104:H105" si="31">D104</f>
        <v>2.7027027027027026</v>
      </c>
      <c r="I104" s="3">
        <f t="shared" ref="I104" si="32">E104</f>
        <v>19.056768558951966</v>
      </c>
    </row>
    <row r="105" spans="1:9" x14ac:dyDescent="0.3">
      <c r="A105">
        <v>0.28999999999999998</v>
      </c>
      <c r="B105" s="1">
        <v>1.07292085148323E-13</v>
      </c>
      <c r="C105">
        <v>8</v>
      </c>
      <c r="D105">
        <f t="shared" si="29"/>
        <v>2.1621621621621618</v>
      </c>
      <c r="E105" s="3">
        <f t="shared" si="30"/>
        <v>-6.9694323144104846</v>
      </c>
      <c r="H105" s="3">
        <f t="shared" si="31"/>
        <v>2.1621621621621618</v>
      </c>
      <c r="I105" s="3">
        <f>E105</f>
        <v>-6.9694323144104846</v>
      </c>
    </row>
    <row r="108" spans="1:9" x14ac:dyDescent="0.3">
      <c r="A108" s="2" t="s">
        <v>46</v>
      </c>
      <c r="D108" t="s">
        <v>33</v>
      </c>
    </row>
    <row r="109" spans="1:9" x14ac:dyDescent="0.3">
      <c r="A109" t="s">
        <v>34</v>
      </c>
      <c r="B109" t="s">
        <v>24</v>
      </c>
      <c r="C109" t="s">
        <v>0</v>
      </c>
      <c r="D109" t="s">
        <v>36</v>
      </c>
      <c r="E109" t="s">
        <v>2</v>
      </c>
      <c r="H109" s="3" t="s">
        <v>1</v>
      </c>
      <c r="I109" s="3" t="s">
        <v>2</v>
      </c>
    </row>
    <row r="110" spans="1:9" x14ac:dyDescent="0.3">
      <c r="A110">
        <v>0.1273</v>
      </c>
      <c r="B110" s="1">
        <v>1.2760000000000001E+27</v>
      </c>
      <c r="D110">
        <f>C110/B$1</f>
        <v>0</v>
      </c>
      <c r="E110" s="3">
        <f>LOG10(B110)+6</f>
        <v>33.105850674385145</v>
      </c>
      <c r="H110" s="3">
        <f>D110</f>
        <v>0</v>
      </c>
      <c r="I110" s="3">
        <f>E110</f>
        <v>33.105850674385145</v>
      </c>
    </row>
    <row r="111" spans="1:9" x14ac:dyDescent="0.3">
      <c r="A111">
        <v>0.94669999999999999</v>
      </c>
      <c r="B111" s="1">
        <v>4.5299999999999999E-15</v>
      </c>
      <c r="D111">
        <f>C111/B$1</f>
        <v>0</v>
      </c>
      <c r="E111" s="3">
        <f t="shared" ref="E111" si="33">LOG10(B111)+6</f>
        <v>-8.3439017979871686</v>
      </c>
      <c r="H111" s="3">
        <f t="shared" ref="H111" si="34">D111</f>
        <v>0</v>
      </c>
      <c r="I111" s="3">
        <f t="shared" ref="I111" si="35">E111</f>
        <v>-8.3439017979871686</v>
      </c>
    </row>
    <row r="112" spans="1:9" x14ac:dyDescent="0.3">
      <c r="B112" s="1"/>
      <c r="E112" s="3"/>
    </row>
    <row r="113" spans="1:14" x14ac:dyDescent="0.3">
      <c r="B113" s="1"/>
      <c r="E113" s="3"/>
    </row>
    <row r="114" spans="1:14" x14ac:dyDescent="0.3">
      <c r="A114" t="s">
        <v>39</v>
      </c>
      <c r="B114" s="1">
        <f>8.3145*298/1000</f>
        <v>2.4777209999999998</v>
      </c>
      <c r="E114" s="3"/>
    </row>
    <row r="115" spans="1:14" x14ac:dyDescent="0.3">
      <c r="A115" t="str">
        <f>A109</f>
        <v>1/sigma2</v>
      </c>
      <c r="C115" t="s">
        <v>35</v>
      </c>
      <c r="D115" t="s">
        <v>1</v>
      </c>
      <c r="E115" s="3"/>
    </row>
    <row r="116" spans="1:14" x14ac:dyDescent="0.3">
      <c r="A116">
        <v>0.1</v>
      </c>
      <c r="B116" s="3">
        <f>-50.585*A116+39.545</f>
        <v>34.486499999999999</v>
      </c>
      <c r="C116">
        <f>1/SQRT(A116)</f>
        <v>3.1622776601683791</v>
      </c>
      <c r="D116" s="1">
        <f>EXP(C116)</f>
        <v>23.624342922017796</v>
      </c>
      <c r="E116" s="3"/>
    </row>
    <row r="117" spans="1:14" x14ac:dyDescent="0.3">
      <c r="A117">
        <v>0.5</v>
      </c>
      <c r="B117" s="3">
        <f t="shared" ref="B117:B118" si="36">-50.585*A117+39.545</f>
        <v>14.252500000000001</v>
      </c>
      <c r="C117">
        <f t="shared" ref="C117:C118" si="37">1/SQRT(A117)</f>
        <v>1.4142135623730949</v>
      </c>
      <c r="D117" s="1">
        <f t="shared" ref="D117:D118" si="38">EXP(C117)</f>
        <v>4.1132503787829267</v>
      </c>
      <c r="E117" s="3"/>
    </row>
    <row r="118" spans="1:14" x14ac:dyDescent="0.3">
      <c r="A118">
        <v>1</v>
      </c>
      <c r="B118" s="3">
        <f t="shared" si="36"/>
        <v>-11.04</v>
      </c>
      <c r="C118">
        <f t="shared" si="37"/>
        <v>1</v>
      </c>
      <c r="D118" s="1">
        <f t="shared" si="38"/>
        <v>2.7182818284590451</v>
      </c>
      <c r="E118" s="3"/>
    </row>
    <row r="119" spans="1:14" x14ac:dyDescent="0.3">
      <c r="B119" s="1"/>
      <c r="E119" s="3"/>
    </row>
    <row r="120" spans="1:14" x14ac:dyDescent="0.3">
      <c r="A120" t="s">
        <v>40</v>
      </c>
      <c r="B120">
        <v>-391.6</v>
      </c>
    </row>
    <row r="121" spans="1:14" x14ac:dyDescent="0.3">
      <c r="A121" t="s">
        <v>42</v>
      </c>
      <c r="B121">
        <f>2*8.3145*298/1000</f>
        <v>4.9554419999999997</v>
      </c>
      <c r="F121" s="14" t="s">
        <v>50</v>
      </c>
      <c r="G121" s="15"/>
    </row>
    <row r="122" spans="1:14" x14ac:dyDescent="0.3">
      <c r="A122" t="s">
        <v>37</v>
      </c>
      <c r="B122" t="s">
        <v>38</v>
      </c>
      <c r="C122" t="s">
        <v>43</v>
      </c>
      <c r="D122" t="s">
        <v>41</v>
      </c>
      <c r="F122" s="9" t="s">
        <v>37</v>
      </c>
      <c r="G122" s="10" t="s">
        <v>49</v>
      </c>
      <c r="H122" t="s">
        <v>51</v>
      </c>
      <c r="I122" s="8" t="s">
        <v>52</v>
      </c>
      <c r="K122" s="3"/>
      <c r="L122" s="3" t="s">
        <v>49</v>
      </c>
      <c r="M122" t="s">
        <v>54</v>
      </c>
      <c r="N122" t="s">
        <v>41</v>
      </c>
    </row>
    <row r="123" spans="1:14" x14ac:dyDescent="0.3">
      <c r="A123">
        <v>0.1</v>
      </c>
      <c r="B123">
        <f>(-0.568*SQRT(A123))/(1+1.17769*SQRT(A123))+0.177157*A123</f>
        <v>-0.1131608512731869</v>
      </c>
      <c r="C123">
        <f>10^B123</f>
        <v>0.77061799952893528</v>
      </c>
      <c r="D123">
        <f t="shared" ref="D123:D187" si="39">B$120+B$121*LN(A123)+B$121*LN(C123)</f>
        <v>-404.30152918126129</v>
      </c>
      <c r="F123" s="9">
        <v>8</v>
      </c>
      <c r="G123" s="10">
        <v>1.85</v>
      </c>
      <c r="H123">
        <f>1/G123</f>
        <v>0.54054054054054046</v>
      </c>
      <c r="I123" s="13">
        <f>H123*H123</f>
        <v>0.29218407596785967</v>
      </c>
      <c r="J123" s="8" t="s">
        <v>53</v>
      </c>
      <c r="K123" s="3"/>
      <c r="L123" s="3">
        <f>1/SQRT(I123)</f>
        <v>1.8500000000000003</v>
      </c>
      <c r="M123" s="3">
        <f>L123*B$114</f>
        <v>4.5837838500000005</v>
      </c>
      <c r="N123">
        <f>2*M123+D159</f>
        <v>-372.28767310508726</v>
      </c>
    </row>
    <row r="124" spans="1:14" x14ac:dyDescent="0.3">
      <c r="A124">
        <v>0.2</v>
      </c>
      <c r="B124">
        <f t="shared" ref="B124:B187" si="40">(-0.568*SQRT(A124))/(1+1.17769*SQRT(A124))+0.177157*A124</f>
        <v>-0.13095415039452413</v>
      </c>
      <c r="C124">
        <f t="shared" ref="C124:C187" si="41">10^B124</f>
        <v>0.73968336124528677</v>
      </c>
      <c r="D124">
        <f t="shared" si="39"/>
        <v>-401.06970588975253</v>
      </c>
      <c r="F124" s="9">
        <v>10</v>
      </c>
      <c r="G124" s="10">
        <v>2.59</v>
      </c>
      <c r="H124">
        <f t="shared" ref="H124:H125" si="42">1/G124</f>
        <v>0.38610038610038611</v>
      </c>
      <c r="I124" s="13">
        <f t="shared" ref="I124:I125" si="43">H124*H124</f>
        <v>0.14907350814686723</v>
      </c>
      <c r="J124" s="8" t="str">
        <f>J123</f>
        <v>Check</v>
      </c>
      <c r="K124" s="3"/>
      <c r="L124" s="3">
        <f t="shared" ref="L124:L125" si="44">1/SQRT(I124)</f>
        <v>2.59</v>
      </c>
      <c r="M124" s="3">
        <f t="shared" ref="M124:M125" si="45">L124*B$114</f>
        <v>6.417297389999999</v>
      </c>
      <c r="N124">
        <f t="shared" ref="N124:N125" si="46">2*M124+D160</f>
        <v>-368.30190113522247</v>
      </c>
    </row>
    <row r="125" spans="1:14" x14ac:dyDescent="0.3">
      <c r="A125">
        <v>0.3</v>
      </c>
      <c r="B125">
        <f t="shared" si="40"/>
        <v>-0.13596989242344001</v>
      </c>
      <c r="C125">
        <f t="shared" si="41"/>
        <v>0.73118977164522769</v>
      </c>
      <c r="D125">
        <f t="shared" si="39"/>
        <v>-399.11767831958639</v>
      </c>
      <c r="F125" s="11">
        <v>12</v>
      </c>
      <c r="G125" s="12">
        <v>3.3</v>
      </c>
      <c r="H125">
        <f t="shared" si="42"/>
        <v>0.30303030303030304</v>
      </c>
      <c r="I125" s="13">
        <f t="shared" si="43"/>
        <v>9.1827364554637289E-2</v>
      </c>
      <c r="J125" s="8" t="str">
        <f>J124</f>
        <v>Check</v>
      </c>
      <c r="K125" s="3"/>
      <c r="L125" s="3">
        <f t="shared" si="44"/>
        <v>3.3</v>
      </c>
      <c r="M125" s="3">
        <f t="shared" si="45"/>
        <v>8.1764792999999987</v>
      </c>
      <c r="N125">
        <f t="shared" si="46"/>
        <v>-364.46774326079799</v>
      </c>
    </row>
    <row r="126" spans="1:14" x14ac:dyDescent="0.3">
      <c r="A126">
        <v>0.4</v>
      </c>
      <c r="B126">
        <f t="shared" si="40"/>
        <v>-0.13502166583062081</v>
      </c>
      <c r="C126">
        <f t="shared" si="41"/>
        <v>0.73278797532654327</v>
      </c>
      <c r="D126">
        <f t="shared" si="39"/>
        <v>-397.68126691973299</v>
      </c>
    </row>
    <row r="127" spans="1:14" x14ac:dyDescent="0.3">
      <c r="A127">
        <v>0.5</v>
      </c>
      <c r="B127">
        <f t="shared" si="40"/>
        <v>-0.13056545591167387</v>
      </c>
      <c r="C127">
        <f t="shared" si="41"/>
        <v>0.74034567576540433</v>
      </c>
      <c r="D127">
        <f t="shared" si="39"/>
        <v>-396.5246451817074</v>
      </c>
    </row>
    <row r="128" spans="1:14" x14ac:dyDescent="0.3">
      <c r="A128">
        <v>0.6</v>
      </c>
      <c r="B128">
        <f t="shared" si="40"/>
        <v>-0.12378785860042921</v>
      </c>
      <c r="C128">
        <f t="shared" si="41"/>
        <v>0.75199013166297179</v>
      </c>
      <c r="D128">
        <f t="shared" si="39"/>
        <v>-395.54382668089386</v>
      </c>
    </row>
    <row r="129" spans="1:4" x14ac:dyDescent="0.3">
      <c r="A129">
        <v>0.7</v>
      </c>
      <c r="B129">
        <f t="shared" si="40"/>
        <v>-0.11535777058324208</v>
      </c>
      <c r="C129">
        <f t="shared" si="41"/>
        <v>0.76672959941685115</v>
      </c>
      <c r="D129">
        <f t="shared" si="39"/>
        <v>-394.68375186785954</v>
      </c>
    </row>
    <row r="130" spans="1:4" x14ac:dyDescent="0.3">
      <c r="A130">
        <v>0.8</v>
      </c>
      <c r="B130">
        <f t="shared" si="40"/>
        <v>-0.10569090249919488</v>
      </c>
      <c r="C130">
        <f t="shared" si="41"/>
        <v>0.78398742636527263</v>
      </c>
      <c r="D130">
        <f t="shared" si="39"/>
        <v>-393.9117426718002</v>
      </c>
    </row>
    <row r="131" spans="1:4" x14ac:dyDescent="0.3">
      <c r="A131">
        <v>0.9</v>
      </c>
      <c r="B131">
        <f t="shared" si="40"/>
        <v>-9.5063781212936849E-2</v>
      </c>
      <c r="C131">
        <f t="shared" si="41"/>
        <v>0.80340812366226899</v>
      </c>
      <c r="D131">
        <f t="shared" si="39"/>
        <v>-393.20681674236846</v>
      </c>
    </row>
    <row r="132" spans="1:4" x14ac:dyDescent="0.3">
      <c r="A132">
        <v>1</v>
      </c>
      <c r="B132">
        <f t="shared" si="40"/>
        <v>-8.3669839449141026E-2</v>
      </c>
      <c r="C132">
        <f t="shared" si="41"/>
        <v>0.82476488177864093</v>
      </c>
      <c r="D132">
        <f t="shared" si="39"/>
        <v>-392.55470021797771</v>
      </c>
    </row>
    <row r="133" spans="1:4" x14ac:dyDescent="0.3">
      <c r="A133">
        <v>1.1000000000000001</v>
      </c>
      <c r="B133">
        <f t="shared" si="40"/>
        <v>-7.1649745584746488E-2</v>
      </c>
      <c r="C133">
        <f t="shared" si="41"/>
        <v>0.84791097068610888</v>
      </c>
      <c r="D133">
        <f t="shared" si="39"/>
        <v>-391.94524294984603</v>
      </c>
    </row>
    <row r="134" spans="1:4" x14ac:dyDescent="0.3">
      <c r="A134">
        <v>1.2</v>
      </c>
      <c r="B134">
        <f t="shared" si="40"/>
        <v>-5.9109014829270334E-2</v>
      </c>
      <c r="C134">
        <f t="shared" si="41"/>
        <v>0.87275226617647172</v>
      </c>
      <c r="D134">
        <f t="shared" si="39"/>
        <v>-391.37096928061982</v>
      </c>
    </row>
    <row r="135" spans="1:4" x14ac:dyDescent="0.3">
      <c r="A135">
        <v>1.3</v>
      </c>
      <c r="B135">
        <f t="shared" si="40"/>
        <v>-4.6128822510644374E-2</v>
      </c>
      <c r="C135">
        <f t="shared" si="41"/>
        <v>0.89923080781422815</v>
      </c>
      <c r="D135">
        <f t="shared" si="39"/>
        <v>-390.8262140479207</v>
      </c>
    </row>
    <row r="136" spans="1:4" x14ac:dyDescent="0.3">
      <c r="A136">
        <v>1.4</v>
      </c>
      <c r="B136">
        <f t="shared" si="40"/>
        <v>-3.2772949452789996E-2</v>
      </c>
      <c r="C136">
        <f t="shared" si="41"/>
        <v>0.92731449966595569</v>
      </c>
      <c r="D136">
        <f t="shared" si="39"/>
        <v>-390.3065814128388</v>
      </c>
    </row>
    <row r="137" spans="1:4" x14ac:dyDescent="0.3">
      <c r="A137">
        <v>1.5</v>
      </c>
      <c r="B137">
        <f t="shared" si="40"/>
        <v>-1.9092412007991555E-2</v>
      </c>
      <c r="C137">
        <f t="shared" si="41"/>
        <v>0.95699041497551951</v>
      </c>
      <c r="D137">
        <f t="shared" si="39"/>
        <v>-389.80859183565445</v>
      </c>
    </row>
    <row r="138" spans="1:4" x14ac:dyDescent="0.3">
      <c r="A138">
        <v>1.6</v>
      </c>
      <c r="B138">
        <f t="shared" si="40"/>
        <v>-5.1286465685744798E-3</v>
      </c>
      <c r="C138">
        <f t="shared" si="41"/>
        <v>0.98826030915096397</v>
      </c>
      <c r="D138">
        <f t="shared" si="39"/>
        <v>-389.32944380927444</v>
      </c>
    </row>
    <row r="139" spans="1:4" x14ac:dyDescent="0.3">
      <c r="A139">
        <v>1.7</v>
      </c>
      <c r="B139">
        <f t="shared" si="40"/>
        <v>9.0842409897953225E-3</v>
      </c>
      <c r="C139">
        <f t="shared" si="41"/>
        <v>1.0211375366372715</v>
      </c>
      <c r="D139">
        <f t="shared" si="39"/>
        <v>-388.86684831916426</v>
      </c>
    </row>
    <row r="140" spans="1:4" x14ac:dyDescent="0.3">
      <c r="A140">
        <v>1.8</v>
      </c>
      <c r="B140">
        <f t="shared" si="40"/>
        <v>2.3517849382876821E-2</v>
      </c>
      <c r="C140">
        <f t="shared" si="41"/>
        <v>1.055644889036804</v>
      </c>
      <c r="D140">
        <f t="shared" si="39"/>
        <v>-388.41891092476862</v>
      </c>
    </row>
    <row r="141" spans="1:4" x14ac:dyDescent="0.3">
      <c r="A141">
        <v>1.9</v>
      </c>
      <c r="B141">
        <f t="shared" si="40"/>
        <v>3.8148282841926229E-2</v>
      </c>
      <c r="C141">
        <f t="shared" si="41"/>
        <v>1.0918130547629867</v>
      </c>
      <c r="D141">
        <f t="shared" si="39"/>
        <v>-387.98404591752222</v>
      </c>
    </row>
    <row r="142" spans="1:4" x14ac:dyDescent="0.3">
      <c r="A142">
        <v>2</v>
      </c>
      <c r="B142">
        <f t="shared" si="40"/>
        <v>5.2955251051785279E-2</v>
      </c>
      <c r="C142">
        <f t="shared" si="41"/>
        <v>1.1296795084636171</v>
      </c>
      <c r="D142">
        <f t="shared" si="39"/>
        <v>-387.5609126248433</v>
      </c>
    </row>
    <row r="143" spans="1:4" x14ac:dyDescent="0.3">
      <c r="A143">
        <v>2.1</v>
      </c>
      <c r="B143">
        <f t="shared" si="40"/>
        <v>6.7921382849550405E-2</v>
      </c>
      <c r="C143">
        <f t="shared" si="41"/>
        <v>1.1692877042680248</v>
      </c>
      <c r="D143">
        <f t="shared" si="39"/>
        <v>-387.1483673402135</v>
      </c>
    </row>
    <row r="144" spans="1:4" x14ac:dyDescent="0.3">
      <c r="A144">
        <v>2.2000000000000002</v>
      </c>
      <c r="B144">
        <f t="shared" si="40"/>
        <v>8.3031695522731763E-2</v>
      </c>
      <c r="C144">
        <f t="shared" si="41"/>
        <v>1.2106864882095132</v>
      </c>
      <c r="D144">
        <f t="shared" si="39"/>
        <v>-386.74542649405993</v>
      </c>
    </row>
    <row r="145" spans="1:4" x14ac:dyDescent="0.3">
      <c r="A145">
        <v>2.2999999999999998</v>
      </c>
      <c r="B145">
        <f t="shared" si="40"/>
        <v>9.8273179217590545E-2</v>
      </c>
      <c r="C145">
        <f t="shared" si="41"/>
        <v>1.2539296717544093</v>
      </c>
      <c r="D145">
        <f t="shared" si="39"/>
        <v>-386.35123805177227</v>
      </c>
    </row>
    <row r="146" spans="1:4" x14ac:dyDescent="0.3">
      <c r="A146">
        <v>2.4</v>
      </c>
      <c r="B146">
        <f t="shared" si="40"/>
        <v>0.11363446775437724</v>
      </c>
      <c r="C146">
        <f t="shared" si="41"/>
        <v>1.2990757258703431</v>
      </c>
      <c r="D146">
        <f t="shared" si="39"/>
        <v>-385.96505902749948</v>
      </c>
    </row>
    <row r="147" spans="1:4" x14ac:dyDescent="0.3">
      <c r="A147">
        <v>2.5</v>
      </c>
      <c r="B147">
        <f t="shared" si="40"/>
        <v>0.1291055751653658</v>
      </c>
      <c r="C147">
        <f t="shared" si="41"/>
        <v>1.3461875668284602</v>
      </c>
      <c r="D147">
        <f t="shared" si="39"/>
        <v>-385.58623760859984</v>
      </c>
    </row>
    <row r="148" spans="1:4" x14ac:dyDescent="0.3">
      <c r="A148">
        <v>2.6</v>
      </c>
      <c r="B148">
        <f t="shared" si="40"/>
        <v>0.14467768282721832</v>
      </c>
      <c r="C148">
        <f t="shared" si="41"/>
        <v>1.3953324129873634</v>
      </c>
      <c r="D148">
        <f t="shared" si="39"/>
        <v>-385.2141988007628</v>
      </c>
    </row>
    <row r="149" spans="1:4" x14ac:dyDescent="0.3">
      <c r="A149">
        <v>2.7</v>
      </c>
      <c r="B149">
        <f t="shared" si="40"/>
        <v>0.16034296597174469</v>
      </c>
      <c r="C149">
        <f t="shared" si="41"/>
        <v>1.4465816974142565</v>
      </c>
      <c r="D149">
        <f t="shared" si="39"/>
        <v>-384.84843279306119</v>
      </c>
    </row>
    <row r="150" spans="1:4" x14ac:dyDescent="0.3">
      <c r="A150">
        <v>2.8</v>
      </c>
      <c r="B150">
        <f t="shared" si="40"/>
        <v>0.17609445115607897</v>
      </c>
      <c r="C150">
        <f t="shared" si="41"/>
        <v>1.5000110251647047</v>
      </c>
      <c r="D150">
        <f t="shared" si="39"/>
        <v>-384.48848544692225</v>
      </c>
    </row>
    <row r="151" spans="1:4" x14ac:dyDescent="0.3">
      <c r="A151">
        <v>2.9</v>
      </c>
      <c r="B151">
        <f t="shared" si="40"/>
        <v>0.1919258983003585</v>
      </c>
      <c r="C151">
        <f t="shared" si="41"/>
        <v>1.5557001668876611</v>
      </c>
      <c r="D151">
        <f t="shared" si="39"/>
        <v>-384.13395046001978</v>
      </c>
    </row>
    <row r="152" spans="1:4" x14ac:dyDescent="0.3">
      <c r="A152">
        <v>3</v>
      </c>
      <c r="B152">
        <f t="shared" si="40"/>
        <v>0.2078317023887441</v>
      </c>
      <c r="C152">
        <f t="shared" si="41"/>
        <v>1.6137330824909242</v>
      </c>
      <c r="D152">
        <f t="shared" si="39"/>
        <v>-383.78446286306871</v>
      </c>
    </row>
    <row r="153" spans="1:4" x14ac:dyDescent="0.3">
      <c r="A153">
        <v>3.1</v>
      </c>
      <c r="B153">
        <f t="shared" si="40"/>
        <v>0.22380681103434613</v>
      </c>
      <c r="C153">
        <f t="shared" si="41"/>
        <v>1.67419797012481</v>
      </c>
      <c r="D153">
        <f t="shared" si="39"/>
        <v>-383.43969358631489</v>
      </c>
    </row>
    <row r="154" spans="1:4" x14ac:dyDescent="0.3">
      <c r="A154">
        <v>3.2</v>
      </c>
      <c r="B154">
        <f t="shared" si="40"/>
        <v>0.23984665493781865</v>
      </c>
      <c r="C154">
        <f t="shared" si="41"/>
        <v>1.7371873368757675</v>
      </c>
      <c r="D154">
        <f t="shared" si="39"/>
        <v>-383.0993448912244</v>
      </c>
    </row>
    <row r="155" spans="1:4" x14ac:dyDescent="0.3">
      <c r="A155">
        <v>3.3</v>
      </c>
      <c r="B155">
        <f t="shared" si="40"/>
        <v>0.25594708889805057</v>
      </c>
      <c r="C155">
        <f t="shared" si="41"/>
        <v>1.802798088415585</v>
      </c>
      <c r="D155">
        <f t="shared" si="39"/>
        <v>-382.76314650708724</v>
      </c>
    </row>
    <row r="156" spans="1:4" x14ac:dyDescent="0.3">
      <c r="A156">
        <v>3.4</v>
      </c>
      <c r="B156">
        <f t="shared" si="40"/>
        <v>0.27210434151447366</v>
      </c>
      <c r="C156">
        <f t="shared" si="41"/>
        <v>1.8711316355017547</v>
      </c>
      <c r="D156">
        <f t="shared" si="39"/>
        <v>-382.43085234586067</v>
      </c>
    </row>
    <row r="157" spans="1:4" x14ac:dyDescent="0.3">
      <c r="A157">
        <v>3.5</v>
      </c>
      <c r="B157">
        <f t="shared" si="40"/>
        <v>0.28831497209189511</v>
      </c>
      <c r="C157">
        <f t="shared" si="41"/>
        <v>1.9422940157243429</v>
      </c>
      <c r="D157">
        <f t="shared" si="39"/>
        <v>-382.10223769436908</v>
      </c>
    </row>
    <row r="158" spans="1:4" x14ac:dyDescent="0.3">
      <c r="A158">
        <v>3.6</v>
      </c>
      <c r="B158">
        <f t="shared" si="40"/>
        <v>0.30457583354779966</v>
      </c>
      <c r="C158">
        <f t="shared" si="41"/>
        <v>2.0163960292829386</v>
      </c>
      <c r="D158">
        <f t="shared" si="39"/>
        <v>-381.77709680293532</v>
      </c>
    </row>
    <row r="159" spans="1:4" x14ac:dyDescent="0.3">
      <c r="A159" s="8">
        <v>3.7</v>
      </c>
      <c r="B159" s="8">
        <f t="shared" si="40"/>
        <v>0.32088404034875195</v>
      </c>
      <c r="C159" s="8">
        <f t="shared" si="41"/>
        <v>2.0935533878818853</v>
      </c>
      <c r="D159">
        <f t="shared" si="39"/>
        <v>-381.45524080508727</v>
      </c>
    </row>
    <row r="160" spans="1:4" x14ac:dyDescent="0.3">
      <c r="A160">
        <v>3.8</v>
      </c>
      <c r="B160">
        <f t="shared" si="40"/>
        <v>0.33723694068158666</v>
      </c>
      <c r="C160">
        <f t="shared" si="41"/>
        <v>2.1738868760734515</v>
      </c>
      <c r="D160">
        <f t="shared" si="39"/>
        <v>-381.13649591522244</v>
      </c>
    </row>
    <row r="161" spans="1:4" x14ac:dyDescent="0.3">
      <c r="A161">
        <v>3.9</v>
      </c>
      <c r="B161">
        <f t="shared" si="40"/>
        <v>0.35363209220747704</v>
      </c>
      <c r="C161">
        <f t="shared" si="41"/>
        <v>2.2575225245719777</v>
      </c>
      <c r="D161">
        <f t="shared" si="39"/>
        <v>-380.82070186079801</v>
      </c>
    </row>
    <row r="162" spans="1:4" x14ac:dyDescent="0.3">
      <c r="A162">
        <v>4</v>
      </c>
      <c r="B162">
        <f t="shared" si="40"/>
        <v>0.37006724086094578</v>
      </c>
      <c r="C162">
        <f t="shared" si="41"/>
        <v>2.3445917952185633</v>
      </c>
      <c r="D162">
        <f t="shared" si="39"/>
        <v>-380.50771051333368</v>
      </c>
    </row>
    <row r="163" spans="1:4" x14ac:dyDescent="0.3">
      <c r="A163">
        <v>4.0999999999999996</v>
      </c>
      <c r="B163">
        <f t="shared" si="40"/>
        <v>0.38654030224765562</v>
      </c>
      <c r="C163">
        <f t="shared" si="41"/>
        <v>2.4352317774039864</v>
      </c>
      <c r="D163">
        <f t="shared" si="39"/>
        <v>-380.19738468870332</v>
      </c>
    </row>
    <row r="164" spans="1:4" x14ac:dyDescent="0.3">
      <c r="A164">
        <v>4.2</v>
      </c>
      <c r="B164">
        <f t="shared" si="40"/>
        <v>0.40304934526914082</v>
      </c>
      <c r="C164">
        <f t="shared" si="41"/>
        <v>2.5295853958636818</v>
      </c>
      <c r="D164">
        <f t="shared" si="39"/>
        <v>-379.88959709218659</v>
      </c>
    </row>
    <row r="165" spans="1:4" x14ac:dyDescent="0.3">
      <c r="A165">
        <v>4.3</v>
      </c>
      <c r="B165">
        <f t="shared" si="40"/>
        <v>0.41959257766314856</v>
      </c>
      <c r="C165">
        <f t="shared" si="41"/>
        <v>2.6278016298475415</v>
      </c>
      <c r="D165">
        <f t="shared" si="39"/>
        <v>-379.58422938779836</v>
      </c>
    </row>
    <row r="166" spans="1:4" x14ac:dyDescent="0.3">
      <c r="A166">
        <v>4.4000000000000004</v>
      </c>
      <c r="B166">
        <f t="shared" si="40"/>
        <v>0.43616833319779269</v>
      </c>
      <c r="C166">
        <f t="shared" si="41"/>
        <v>2.730035743742965</v>
      </c>
      <c r="D166">
        <f t="shared" si="39"/>
        <v>-379.28117137472123</v>
      </c>
    </row>
    <row r="167" spans="1:4" x14ac:dyDescent="0.3">
      <c r="A167">
        <v>4.5</v>
      </c>
      <c r="B167">
        <f t="shared" si="40"/>
        <v>0.45277506029844566</v>
      </c>
      <c r="C167">
        <f t="shared" si="41"/>
        <v>2.8364495292946197</v>
      </c>
      <c r="D167">
        <f t="shared" si="39"/>
        <v>-378.9803202563732</v>
      </c>
    </row>
    <row r="168" spans="1:4" x14ac:dyDescent="0.3">
      <c r="A168">
        <v>4.5999999999999996</v>
      </c>
      <c r="B168">
        <f t="shared" si="40"/>
        <v>0.46941131191995472</v>
      </c>
      <c r="C168">
        <f t="shared" si="41"/>
        <v>2.9472115596213291</v>
      </c>
      <c r="D168">
        <f t="shared" si="39"/>
        <v>-378.68157998987226</v>
      </c>
    </row>
    <row r="169" spans="1:4" x14ac:dyDescent="0.3">
      <c r="A169">
        <v>4.7</v>
      </c>
      <c r="B169">
        <f t="shared" si="40"/>
        <v>0.48607573650469477</v>
      </c>
      <c r="C169">
        <f t="shared" si="41"/>
        <v>3.0624974552808926</v>
      </c>
      <c r="D169">
        <f t="shared" si="39"/>
        <v>-378.38486070550738</v>
      </c>
    </row>
    <row r="170" spans="1:4" x14ac:dyDescent="0.3">
      <c r="A170">
        <v>4.8</v>
      </c>
      <c r="B170">
        <f t="shared" si="40"/>
        <v>0.50276706989025022</v>
      </c>
      <c r="C170">
        <f t="shared" si="41"/>
        <v>3.1824901626790769</v>
      </c>
      <c r="D170">
        <f t="shared" si="39"/>
        <v>-378.09007818735972</v>
      </c>
    </row>
    <row r="171" spans="1:4" x14ac:dyDescent="0.3">
      <c r="A171">
        <v>4.9000000000000004</v>
      </c>
      <c r="B171">
        <f t="shared" si="40"/>
        <v>0.51948412805000077</v>
      </c>
      <c r="C171">
        <f t="shared" si="41"/>
        <v>3.3073802451604926</v>
      </c>
      <c r="D171">
        <f t="shared" si="39"/>
        <v>-377.79715340749738</v>
      </c>
    </row>
    <row r="172" spans="1:4" x14ac:dyDescent="0.3">
      <c r="A172">
        <v>5</v>
      </c>
      <c r="B172">
        <f t="shared" si="40"/>
        <v>0.53622580056624214</v>
      </c>
      <c r="C172">
        <f t="shared" si="41"/>
        <v>3.4373661871574699</v>
      </c>
      <c r="D172">
        <f t="shared" si="39"/>
        <v>-377.50601210724102</v>
      </c>
    </row>
    <row r="173" spans="1:4" x14ac:dyDescent="0.3">
      <c r="A173">
        <v>5.0999999999999996</v>
      </c>
      <c r="B173">
        <f t="shared" si="40"/>
        <v>0.55299104474928162</v>
      </c>
      <c r="C173">
        <f t="shared" si="41"/>
        <v>3.572654711809284</v>
      </c>
      <c r="D173">
        <f t="shared" si="39"/>
        <v>-377.21658441990257</v>
      </c>
    </row>
    <row r="174" spans="1:4" x14ac:dyDescent="0.3">
      <c r="A174">
        <v>5.2</v>
      </c>
      <c r="B174">
        <f t="shared" si="40"/>
        <v>0.56977888032760871</v>
      </c>
      <c r="C174">
        <f t="shared" si="41"/>
        <v>3.713461112498369</v>
      </c>
      <c r="D174">
        <f t="shared" si="39"/>
        <v>-376.92880453015721</v>
      </c>
    </row>
    <row r="175" spans="1:4" x14ac:dyDescent="0.3">
      <c r="A175">
        <v>5.3</v>
      </c>
      <c r="B175">
        <f t="shared" si="40"/>
        <v>0.58658838464416507</v>
      </c>
      <c r="C175">
        <f t="shared" si="41"/>
        <v>3.8600095987834524</v>
      </c>
      <c r="D175">
        <f t="shared" si="39"/>
        <v>-376.64261036585953</v>
      </c>
    </row>
    <row r="176" spans="1:4" x14ac:dyDescent="0.3">
      <c r="A176">
        <v>5.4</v>
      </c>
      <c r="B176">
        <f t="shared" si="40"/>
        <v>0.6034186883021766</v>
      </c>
      <c r="C176">
        <f t="shared" si="41"/>
        <v>4.0125336572418533</v>
      </c>
      <c r="D176">
        <f t="shared" si="39"/>
        <v>-376.35794331866089</v>
      </c>
    </row>
    <row r="177" spans="1:4" x14ac:dyDescent="0.3">
      <c r="A177">
        <v>5.5</v>
      </c>
      <c r="B177">
        <f t="shared" si="40"/>
        <v>0.62026897121121927</v>
      </c>
      <c r="C177">
        <f t="shared" si="41"/>
        <v>4.1712764277649743</v>
      </c>
      <c r="D177">
        <f t="shared" si="39"/>
        <v>-376.07474799025505</v>
      </c>
    </row>
    <row r="178" spans="1:4" x14ac:dyDescent="0.3">
      <c r="A178">
        <v>5.6</v>
      </c>
      <c r="B178">
        <f t="shared" si="40"/>
        <v>0.63713845899038357</v>
      </c>
      <c r="C178">
        <f t="shared" si="41"/>
        <v>4.3364910958827201</v>
      </c>
      <c r="D178">
        <f t="shared" si="39"/>
        <v>-375.79297196147849</v>
      </c>
    </row>
    <row r="179" spans="1:4" x14ac:dyDescent="0.3">
      <c r="A179">
        <v>5.7</v>
      </c>
      <c r="B179">
        <f t="shared" si="40"/>
        <v>0.65402641969070452</v>
      </c>
      <c r="C179">
        <f t="shared" si="41"/>
        <v>4.5084413017240745</v>
      </c>
      <c r="D179">
        <f t="shared" si="39"/>
        <v>-375.51256558183769</v>
      </c>
    </row>
    <row r="180" spans="1:4" x14ac:dyDescent="0.3">
      <c r="A180">
        <v>5.8</v>
      </c>
      <c r="B180">
        <f t="shared" si="40"/>
        <v>0.67093216080361373</v>
      </c>
      <c r="C180">
        <f t="shared" si="41"/>
        <v>4.6874015662530102</v>
      </c>
      <c r="D180">
        <f t="shared" si="39"/>
        <v>-375.23348177733027</v>
      </c>
    </row>
    <row r="181" spans="1:4" x14ac:dyDescent="0.3">
      <c r="A181">
        <v>5.9</v>
      </c>
      <c r="B181">
        <f t="shared" si="40"/>
        <v>0.68785502652612662</v>
      </c>
      <c r="C181">
        <f t="shared" si="41"/>
        <v>4.8736577354510944</v>
      </c>
      <c r="D181">
        <f t="shared" si="39"/>
        <v>-374.9556758746823</v>
      </c>
    </row>
    <row r="182" spans="1:4" x14ac:dyDescent="0.3">
      <c r="A182">
        <v>6</v>
      </c>
      <c r="B182">
        <f t="shared" si="40"/>
        <v>0.70479439525689969</v>
      </c>
      <c r="C182">
        <f t="shared" si="41"/>
        <v>5.0675074431508476</v>
      </c>
      <c r="D182">
        <f t="shared" si="39"/>
        <v>-374.67910544034652</v>
      </c>
    </row>
    <row r="183" spans="1:4" x14ac:dyDescent="0.3">
      <c r="A183">
        <v>6.1</v>
      </c>
      <c r="B183">
        <f t="shared" si="40"/>
        <v>0.72174967730028528</v>
      </c>
      <c r="C183">
        <f t="shared" si="41"/>
        <v>5.2692605932575258</v>
      </c>
      <c r="D183">
        <f t="shared" si="39"/>
        <v>-374.40373013279634</v>
      </c>
    </row>
    <row r="184" spans="1:4" x14ac:dyDescent="0.3">
      <c r="A184">
        <v>6.2</v>
      </c>
      <c r="B184">
        <f t="shared" si="40"/>
        <v>0.7387203127580928</v>
      </c>
      <c r="C184">
        <f t="shared" si="41"/>
        <v>5.4792398621311307</v>
      </c>
      <c r="D184">
        <f t="shared" si="39"/>
        <v>-374.12951156681879</v>
      </c>
    </row>
    <row r="185" spans="1:4" x14ac:dyDescent="0.3">
      <c r="A185">
        <v>6.3</v>
      </c>
      <c r="B185">
        <f t="shared" si="40"/>
        <v>0.7557057695910363</v>
      </c>
      <c r="C185">
        <f t="shared" si="41"/>
        <v>5.6977812219357373</v>
      </c>
      <c r="D185">
        <f t="shared" si="39"/>
        <v>-373.85641318865356</v>
      </c>
    </row>
    <row r="186" spans="1:4" x14ac:dyDescent="0.3">
      <c r="A186">
        <v>6.4</v>
      </c>
      <c r="B186">
        <f t="shared" si="40"/>
        <v>0.77270554183382911</v>
      </c>
      <c r="C186">
        <f t="shared" si="41"/>
        <v>5.9252344857995007</v>
      </c>
      <c r="D186">
        <f t="shared" si="39"/>
        <v>-373.58440016095403</v>
      </c>
    </row>
    <row r="187" spans="1:4" x14ac:dyDescent="0.3">
      <c r="A187">
        <v>6.5</v>
      </c>
      <c r="B187">
        <f t="shared" si="40"/>
        <v>0.78971914794961506</v>
      </c>
      <c r="C187">
        <f t="shared" si="41"/>
        <v>6.1619638756659851</v>
      </c>
      <c r="D187">
        <f t="shared" si="39"/>
        <v>-373.31343925665647</v>
      </c>
    </row>
    <row r="188" spans="1:4" x14ac:dyDescent="0.3">
      <c r="A188">
        <v>6.6</v>
      </c>
      <c r="B188">
        <f t="shared" ref="B188:B251" si="47">(-0.568*SQRT(A188))/(1+1.17769*SQRT(A188))+0.177157*A188</f>
        <v>0.80674612931096146</v>
      </c>
      <c r="C188">
        <f t="shared" ref="C188:C251" si="48">10^B188</f>
        <v>6.4083486137562389</v>
      </c>
      <c r="D188">
        <f t="shared" ref="D188:D251" si="49">B$120+B$121*LN(A188)+B$121*LN(C188)</f>
        <v>-373.04349876094039</v>
      </c>
    </row>
    <row r="189" spans="1:4" x14ac:dyDescent="0.3">
      <c r="A189">
        <v>6.7</v>
      </c>
      <c r="B189">
        <f t="shared" si="47"/>
        <v>0.82378604879597139</v>
      </c>
      <c r="C189">
        <f t="shared" si="48"/>
        <v>6.6647835386008634</v>
      </c>
      <c r="D189">
        <f t="shared" si="49"/>
        <v>-372.77454838055178</v>
      </c>
    </row>
    <row r="190" spans="1:4" x14ac:dyDescent="0.3">
      <c r="A190">
        <v>6.8</v>
      </c>
      <c r="B190">
        <f t="shared" si="47"/>
        <v>0.84083848948926176</v>
      </c>
      <c r="C190">
        <f t="shared" si="48"/>
        <v>6.931679746642784</v>
      </c>
      <c r="D190">
        <f t="shared" si="49"/>
        <v>-372.50655915983361</v>
      </c>
    </row>
    <row r="191" spans="1:4" x14ac:dyDescent="0.3">
      <c r="A191">
        <v>6.9</v>
      </c>
      <c r="B191">
        <f t="shared" si="47"/>
        <v>0.8579030534786023</v>
      </c>
      <c r="C191">
        <f t="shared" si="48"/>
        <v>7.2094652604543255</v>
      </c>
      <c r="D191">
        <f t="shared" si="49"/>
        <v>-372.23950340287678</v>
      </c>
    </row>
    <row r="192" spans="1:4" x14ac:dyDescent="0.3">
      <c r="A192">
        <v>7</v>
      </c>
      <c r="B192">
        <f t="shared" si="47"/>
        <v>0.87497936073892946</v>
      </c>
      <c r="C192">
        <f t="shared" si="48"/>
        <v>7.4985857246566532</v>
      </c>
      <c r="D192">
        <f t="shared" si="49"/>
        <v>-371.9733546012634</v>
      </c>
    </row>
    <row r="193" spans="1:4" x14ac:dyDescent="0.3">
      <c r="A193">
        <v>7.1</v>
      </c>
      <c r="B193">
        <f t="shared" si="47"/>
        <v>0.89206704809627846</v>
      </c>
      <c r="C193">
        <f t="shared" si="48"/>
        <v>7.7995051306758523</v>
      </c>
      <c r="D193">
        <f t="shared" si="49"/>
        <v>-371.70808736692641</v>
      </c>
    </row>
    <row r="194" spans="1:4" x14ac:dyDescent="0.3">
      <c r="A194">
        <v>7.2</v>
      </c>
      <c r="B194">
        <f t="shared" si="47"/>
        <v>0.90916576826490214</v>
      </c>
      <c r="C194">
        <f t="shared" si="48"/>
        <v>8.112706571517899</v>
      </c>
      <c r="D194">
        <f t="shared" si="49"/>
        <v>-371.44367736969639</v>
      </c>
    </row>
    <row r="195" spans="1:4" x14ac:dyDescent="0.3">
      <c r="A195">
        <v>7.3</v>
      </c>
      <c r="B195">
        <f t="shared" si="47"/>
        <v>0.92627518895149574</v>
      </c>
      <c r="C195">
        <f t="shared" si="48"/>
        <v>8.4386930277945833</v>
      </c>
      <c r="D195">
        <f t="shared" si="49"/>
        <v>-371.18010127914823</v>
      </c>
    </row>
    <row r="196" spans="1:4" x14ac:dyDescent="0.3">
      <c r="A196">
        <v>7.4</v>
      </c>
      <c r="B196">
        <f t="shared" si="47"/>
        <v>0.94339499202102739</v>
      </c>
      <c r="C196">
        <f t="shared" si="48"/>
        <v>8.7779881862842277</v>
      </c>
      <c r="D196">
        <f t="shared" si="49"/>
        <v>-370.91733671039651</v>
      </c>
    </row>
    <row r="197" spans="1:4" x14ac:dyDescent="0.3">
      <c r="A197">
        <v>7.5</v>
      </c>
      <c r="B197">
        <f t="shared" si="47"/>
        <v>0.96052487271918863</v>
      </c>
      <c r="C197">
        <f t="shared" si="48"/>
        <v>9.1311372923649898</v>
      </c>
      <c r="D197">
        <f t="shared" si="49"/>
        <v>-370.65536217352178</v>
      </c>
    </row>
    <row r="198" spans="1:4" x14ac:dyDescent="0.3">
      <c r="A198">
        <v>7.6</v>
      </c>
      <c r="B198">
        <f t="shared" si="47"/>
        <v>0.97766453894694538</v>
      </c>
      <c r="C198">
        <f t="shared" si="48"/>
        <v>9.4987080377143975</v>
      </c>
      <c r="D198">
        <f t="shared" si="49"/>
        <v>-370.39415702633988</v>
      </c>
    </row>
    <row r="199" spans="1:4" x14ac:dyDescent="0.3">
      <c r="A199">
        <v>7.7</v>
      </c>
      <c r="B199">
        <f t="shared" si="47"/>
        <v>0.99481371058307677</v>
      </c>
      <c r="C199">
        <f t="shared" si="48"/>
        <v>9.8812914847271038</v>
      </c>
      <c r="D199">
        <f t="shared" si="49"/>
        <v>-370.13370143025168</v>
      </c>
    </row>
    <row r="200" spans="1:4" x14ac:dyDescent="0.3">
      <c r="A200">
        <v>7.8</v>
      </c>
      <c r="B200">
        <f t="shared" si="47"/>
        <v>1.0119721188509738</v>
      </c>
      <c r="C200">
        <f t="shared" si="48"/>
        <v>10.279503029163507</v>
      </c>
      <c r="D200">
        <f t="shared" si="49"/>
        <v>-369.87397630893508</v>
      </c>
    </row>
    <row r="201" spans="1:4" x14ac:dyDescent="0.3">
      <c r="A201">
        <v>7.9</v>
      </c>
      <c r="B201">
        <f t="shared" si="47"/>
        <v>1.0291395057262867</v>
      </c>
      <c r="C201">
        <f t="shared" si="48"/>
        <v>10.693983402604788</v>
      </c>
      <c r="D201">
        <f t="shared" si="49"/>
        <v>-369.61496330966327</v>
      </c>
    </row>
    <row r="202" spans="1:4" x14ac:dyDescent="0.3">
      <c r="A202">
        <v>8</v>
      </c>
      <c r="B202">
        <f t="shared" si="47"/>
        <v>1.0463156233823216</v>
      </c>
      <c r="C202">
        <f t="shared" si="48"/>
        <v>11.125399716355593</v>
      </c>
      <c r="D202">
        <f t="shared" si="49"/>
        <v>-369.35664476704937</v>
      </c>
    </row>
    <row r="203" spans="1:4" x14ac:dyDescent="0.3">
      <c r="A203">
        <v>8.1</v>
      </c>
      <c r="B203">
        <f t="shared" si="47"/>
        <v>1.0635002336703596</v>
      </c>
      <c r="C203">
        <f t="shared" si="48"/>
        <v>11.574446548504051</v>
      </c>
      <c r="D203">
        <f t="shared" si="49"/>
        <v>-369.09900366903838</v>
      </c>
    </row>
    <row r="204" spans="1:4" x14ac:dyDescent="0.3">
      <c r="A204">
        <v>8.1999999999999993</v>
      </c>
      <c r="B204">
        <f t="shared" si="47"/>
        <v>1.0806931076323001</v>
      </c>
      <c r="C204">
        <f t="shared" si="48"/>
        <v>12.041847075919591</v>
      </c>
      <c r="D204">
        <f t="shared" si="49"/>
        <v>-368.84202362498019</v>
      </c>
    </row>
    <row r="205" spans="1:4" x14ac:dyDescent="0.3">
      <c r="A205">
        <v>8.3000000000000007</v>
      </c>
      <c r="B205">
        <f t="shared" si="47"/>
        <v>1.0978940250432692</v>
      </c>
      <c r="C205">
        <f t="shared" si="48"/>
        <v>12.52835425304329</v>
      </c>
      <c r="D205">
        <f t="shared" si="49"/>
        <v>-368.58568883563356</v>
      </c>
    </row>
    <row r="206" spans="1:4" x14ac:dyDescent="0.3">
      <c r="A206">
        <v>8.4</v>
      </c>
      <c r="B206">
        <f t="shared" si="47"/>
        <v>1.1151027739820165</v>
      </c>
      <c r="C206">
        <f t="shared" si="48"/>
        <v>13.034752039402283</v>
      </c>
      <c r="D206">
        <f t="shared" si="49"/>
        <v>-368.32998406496131</v>
      </c>
    </row>
    <row r="207" spans="1:4" x14ac:dyDescent="0.3">
      <c r="A207">
        <v>8.5</v>
      </c>
      <c r="B207">
        <f t="shared" si="47"/>
        <v>1.1323191504271215</v>
      </c>
      <c r="C207">
        <f t="shared" si="48"/>
        <v>13.561856677860325</v>
      </c>
      <c r="D207">
        <f t="shared" si="49"/>
        <v>-368.07489461358995</v>
      </c>
    </row>
    <row r="208" spans="1:4" x14ac:dyDescent="0.3">
      <c r="A208">
        <v>8.6</v>
      </c>
      <c r="B208">
        <f t="shared" si="47"/>
        <v>1.1495429578771714</v>
      </c>
      <c r="C208">
        <f t="shared" si="48"/>
        <v>14.110518025699436</v>
      </c>
      <c r="D208">
        <f t="shared" si="49"/>
        <v>-367.82040629381817</v>
      </c>
    </row>
    <row r="209" spans="1:4" x14ac:dyDescent="0.3">
      <c r="A209">
        <v>8.6999999999999993</v>
      </c>
      <c r="B209">
        <f t="shared" si="47"/>
        <v>1.1667740069932453</v>
      </c>
      <c r="C209">
        <f t="shared" si="48"/>
        <v>14.681620940715344</v>
      </c>
      <c r="D209">
        <f t="shared" si="49"/>
        <v>-367.56650540606518</v>
      </c>
    </row>
    <row r="210" spans="1:4" x14ac:dyDescent="0.3">
      <c r="A210">
        <v>8.8000000000000007</v>
      </c>
      <c r="B210">
        <f t="shared" si="47"/>
        <v>1.1840121152621532</v>
      </c>
      <c r="C210">
        <f t="shared" si="48"/>
        <v>15.276086724599043</v>
      </c>
      <c r="D210">
        <f t="shared" si="49"/>
        <v>-367.31317871666215</v>
      </c>
    </row>
    <row r="211" spans="1:4" x14ac:dyDescent="0.3">
      <c r="A211">
        <v>8.9</v>
      </c>
      <c r="B211">
        <f t="shared" si="47"/>
        <v>1.2012571066790148</v>
      </c>
      <c r="C211">
        <f t="shared" si="48"/>
        <v>15.894874625971722</v>
      </c>
      <c r="D211">
        <f t="shared" si="49"/>
        <v>-367.06041343689395</v>
      </c>
    </row>
    <row r="212" spans="1:4" x14ac:dyDescent="0.3">
      <c r="A212">
        <v>9</v>
      </c>
      <c r="B212">
        <f t="shared" si="47"/>
        <v>1.218508811447871</v>
      </c>
      <c r="C212">
        <f t="shared" si="48"/>
        <v>16.538983405538239</v>
      </c>
      <c r="D212">
        <f t="shared" si="49"/>
        <v>-366.80819720320915</v>
      </c>
    </row>
    <row r="213" spans="1:4" x14ac:dyDescent="0.3">
      <c r="A213">
        <v>9.1</v>
      </c>
      <c r="B213">
        <f t="shared" si="47"/>
        <v>1.235767065699114</v>
      </c>
      <c r="C213">
        <f t="shared" si="48"/>
        <v>17.209452965926033</v>
      </c>
      <c r="D213">
        <f t="shared" si="49"/>
        <v>-366.55651805851983</v>
      </c>
    </row>
    <row r="214" spans="1:4" x14ac:dyDescent="0.3">
      <c r="A214">
        <v>9.1999999999999993</v>
      </c>
      <c r="B214">
        <f t="shared" si="47"/>
        <v>1.253031711222631</v>
      </c>
      <c r="C214">
        <f t="shared" si="48"/>
        <v>17.907366048883617</v>
      </c>
      <c r="D214">
        <f t="shared" si="49"/>
        <v>-366.3053644345207</v>
      </c>
    </row>
    <row r="215" spans="1:4" x14ac:dyDescent="0.3">
      <c r="A215">
        <v>9.3000000000000007</v>
      </c>
      <c r="B215">
        <f t="shared" si="47"/>
        <v>1.2703025952156262</v>
      </c>
      <c r="C215">
        <f t="shared" si="48"/>
        <v>18.633850002622811</v>
      </c>
      <c r="D215">
        <f t="shared" si="49"/>
        <v>-366.05472513496045</v>
      </c>
    </row>
    <row r="216" spans="1:4" x14ac:dyDescent="0.3">
      <c r="A216">
        <v>9.4</v>
      </c>
      <c r="B216">
        <f t="shared" si="47"/>
        <v>1.2875795700441699</v>
      </c>
      <c r="C216">
        <f t="shared" si="48"/>
        <v>19.390078622204538</v>
      </c>
      <c r="D216">
        <f t="shared" si="49"/>
        <v>-365.80458931980564</v>
      </c>
    </row>
    <row r="217" spans="1:4" x14ac:dyDescent="0.3">
      <c r="A217">
        <v>9.5</v>
      </c>
      <c r="B217">
        <f t="shared" si="47"/>
        <v>1.3048624930176005</v>
      </c>
      <c r="C217">
        <f t="shared" si="48"/>
        <v>20.177274065988414</v>
      </c>
      <c r="D217">
        <f t="shared" si="49"/>
        <v>-365.55494649023956</v>
      </c>
    </row>
    <row r="218" spans="1:4" x14ac:dyDescent="0.3">
      <c r="A218">
        <v>9.6</v>
      </c>
      <c r="B218">
        <f t="shared" si="47"/>
        <v>1.3221512261749515</v>
      </c>
      <c r="C218">
        <f t="shared" si="48"/>
        <v>20.996708851290819</v>
      </c>
      <c r="D218">
        <f t="shared" si="49"/>
        <v>-365.30578647444378</v>
      </c>
    </row>
    <row r="219" spans="1:4" x14ac:dyDescent="0.3">
      <c r="A219">
        <v>9.6999999999999993</v>
      </c>
      <c r="B219">
        <f t="shared" si="47"/>
        <v>1.3394456360826583</v>
      </c>
      <c r="C219">
        <f t="shared" si="48"/>
        <v>21.849707932526968</v>
      </c>
      <c r="D219">
        <f t="shared" si="49"/>
        <v>-365.05709941411487</v>
      </c>
    </row>
    <row r="220" spans="1:4" x14ac:dyDescent="0.3">
      <c r="A220">
        <v>9.8000000000000007</v>
      </c>
      <c r="B220">
        <f t="shared" si="47"/>
        <v>1.3567455936428372</v>
      </c>
      <c r="C220">
        <f t="shared" si="48"/>
        <v>22.737650865248046</v>
      </c>
      <c r="D220">
        <f t="shared" si="49"/>
        <v>-364.80887575166935</v>
      </c>
    </row>
    <row r="221" spans="1:4" x14ac:dyDescent="0.3">
      <c r="A221">
        <v>9.9</v>
      </c>
      <c r="B221">
        <f t="shared" si="47"/>
        <v>1.3740509739114837</v>
      </c>
      <c r="C221">
        <f t="shared" si="48"/>
        <v>23.661974059625368</v>
      </c>
      <c r="D221">
        <f t="shared" si="49"/>
        <v>-364.56110621809677</v>
      </c>
    </row>
    <row r="222" spans="1:4" x14ac:dyDescent="0.3">
      <c r="A222">
        <v>10</v>
      </c>
      <c r="B222">
        <f t="shared" si="47"/>
        <v>1.3913616559259943</v>
      </c>
      <c r="C222">
        <f t="shared" si="48"/>
        <v>24.62417312708153</v>
      </c>
      <c r="D222">
        <f t="shared" si="49"/>
        <v>-364.31378182142066</v>
      </c>
    </row>
    <row r="223" spans="1:4" x14ac:dyDescent="0.3">
      <c r="A223">
        <v>10.1</v>
      </c>
      <c r="B223">
        <f t="shared" si="47"/>
        <v>1.4086775225414341</v>
      </c>
      <c r="C223">
        <f t="shared" si="48"/>
        <v>25.625805323920449</v>
      </c>
      <c r="D223">
        <f t="shared" si="49"/>
        <v>-364.06689383573212</v>
      </c>
    </row>
    <row r="224" spans="1:4" x14ac:dyDescent="0.3">
      <c r="A224">
        <v>10.199999999999999</v>
      </c>
      <c r="B224">
        <f t="shared" si="47"/>
        <v>1.4259984602750388</v>
      </c>
      <c r="C224">
        <f t="shared" si="48"/>
        <v>26.668492095968944</v>
      </c>
      <c r="D224">
        <f t="shared" si="49"/>
        <v>-363.82043379076111</v>
      </c>
    </row>
    <row r="225" spans="1:4" x14ac:dyDescent="0.3">
      <c r="A225">
        <v>10.3</v>
      </c>
      <c r="B225">
        <f t="shared" si="47"/>
        <v>1.4433243591584581</v>
      </c>
      <c r="C225">
        <f t="shared" si="48"/>
        <v>27.753921728408113</v>
      </c>
      <c r="D225">
        <f t="shared" si="49"/>
        <v>-363.57439346195565</v>
      </c>
    </row>
    <row r="226" spans="1:4" x14ac:dyDescent="0.3">
      <c r="A226">
        <v>10.4</v>
      </c>
      <c r="B226">
        <f t="shared" si="47"/>
        <v>1.4606551125972833</v>
      </c>
      <c r="C226">
        <f t="shared" si="48"/>
        <v>28.883852105145554</v>
      </c>
      <c r="D226">
        <f t="shared" si="49"/>
        <v>-363.32876486103748</v>
      </c>
    </row>
    <row r="227" spans="1:4" x14ac:dyDescent="0.3">
      <c r="A227">
        <v>10.5</v>
      </c>
      <c r="B227">
        <f t="shared" si="47"/>
        <v>1.4779906172374444</v>
      </c>
      <c r="C227">
        <f t="shared" si="48"/>
        <v>30.060113582260648</v>
      </c>
      <c r="D227">
        <f t="shared" si="49"/>
        <v>-363.08354022700888</v>
      </c>
    </row>
    <row r="228" spans="1:4" x14ac:dyDescent="0.3">
      <c r="A228">
        <v>10.6</v>
      </c>
      <c r="B228">
        <f t="shared" si="47"/>
        <v>1.4953307728380687</v>
      </c>
      <c r="C228">
        <f t="shared" si="48"/>
        <v>31.284611980241266</v>
      </c>
      <c r="D228">
        <f t="shared" si="49"/>
        <v>-362.83871201758393</v>
      </c>
    </row>
    <row r="229" spans="1:4" x14ac:dyDescent="0.3">
      <c r="A229">
        <v>10.7</v>
      </c>
      <c r="B229">
        <f t="shared" si="47"/>
        <v>1.5126754821504442</v>
      </c>
      <c r="C229">
        <f t="shared" si="48"/>
        <v>32.559331699927526</v>
      </c>
      <c r="D229">
        <f t="shared" si="49"/>
        <v>-362.5942729010203</v>
      </c>
    </row>
    <row r="230" spans="1:4" x14ac:dyDescent="0.3">
      <c r="A230">
        <v>10.8</v>
      </c>
      <c r="B230">
        <f t="shared" si="47"/>
        <v>1.5300246508027304</v>
      </c>
      <c r="C230">
        <f t="shared" si="48"/>
        <v>33.886338967279833</v>
      </c>
      <c r="D230">
        <f t="shared" si="49"/>
        <v>-362.35021574832996</v>
      </c>
    </row>
    <row r="231" spans="1:4" x14ac:dyDescent="0.3">
      <c r="A231">
        <v>10.9</v>
      </c>
      <c r="B231">
        <f t="shared" si="47"/>
        <v>1.5473781871901047</v>
      </c>
      <c r="C231">
        <f t="shared" si="48"/>
        <v>35.26778521230235</v>
      </c>
      <c r="D231">
        <f t="shared" si="49"/>
        <v>-362.10653362584742</v>
      </c>
    </row>
    <row r="232" spans="1:4" x14ac:dyDescent="0.3">
      <c r="A232">
        <v>11</v>
      </c>
      <c r="B232">
        <f t="shared" si="47"/>
        <v>1.5647360023700359</v>
      </c>
      <c r="C232">
        <f t="shared" si="48"/>
        <v>36.705910587672065</v>
      </c>
      <c r="D232">
        <f t="shared" si="49"/>
        <v>-361.86321978813584</v>
      </c>
    </row>
    <row r="233" spans="1:4" x14ac:dyDescent="0.3">
      <c r="A233">
        <v>11.1</v>
      </c>
      <c r="B233">
        <f t="shared" si="47"/>
        <v>1.5820980099624056</v>
      </c>
      <c r="C233">
        <f t="shared" si="48"/>
        <v>38.203047632854712</v>
      </c>
      <c r="D233">
        <f t="shared" si="49"/>
        <v>-361.62026767121324</v>
      </c>
    </row>
    <row r="234" spans="1:4" x14ac:dyDescent="0.3">
      <c r="A234">
        <v>11.2</v>
      </c>
      <c r="B234">
        <f t="shared" si="47"/>
        <v>1.59946412605421</v>
      </c>
      <c r="C234">
        <f t="shared" si="48"/>
        <v>39.761625089727545</v>
      </c>
      <c r="D234">
        <f t="shared" si="49"/>
        <v>-361.37767088608086</v>
      </c>
    </row>
    <row r="235" spans="1:4" x14ac:dyDescent="0.3">
      <c r="A235">
        <v>11.3</v>
      </c>
      <c r="B235">
        <f t="shared" si="47"/>
        <v>1.6168342691085968</v>
      </c>
      <c r="C235">
        <f t="shared" si="48"/>
        <v>41.384171875978687</v>
      </c>
      <c r="D235">
        <f t="shared" si="49"/>
        <v>-361.13542321253857</v>
      </c>
    </row>
    <row r="236" spans="1:4" x14ac:dyDescent="0.3">
      <c r="A236">
        <v>11.4</v>
      </c>
      <c r="B236">
        <f t="shared" si="47"/>
        <v>1.6342083598780024</v>
      </c>
      <c r="C236">
        <f t="shared" si="48"/>
        <v>43.073321222811991</v>
      </c>
      <c r="D236">
        <f t="shared" si="49"/>
        <v>-360.89351859327132</v>
      </c>
    </row>
    <row r="237" spans="1:4" x14ac:dyDescent="0.3">
      <c r="A237">
        <v>11.5</v>
      </c>
      <c r="B237">
        <f t="shared" si="47"/>
        <v>1.6515863213211737</v>
      </c>
      <c r="C237">
        <f t="shared" si="48"/>
        <v>44.831814983757432</v>
      </c>
      <c r="D237">
        <f t="shared" si="49"/>
        <v>-360.65195112819282</v>
      </c>
    </row>
    <row r="238" spans="1:4" x14ac:dyDescent="0.3">
      <c r="A238">
        <v>11.6</v>
      </c>
      <c r="B238">
        <f t="shared" si="47"/>
        <v>1.668968078523869</v>
      </c>
      <c r="C238">
        <f t="shared" si="48"/>
        <v>46.662508121668317</v>
      </c>
      <c r="D238">
        <f t="shared" si="49"/>
        <v>-360.4107150690333</v>
      </c>
    </row>
    <row r="239" spans="1:4" x14ac:dyDescent="0.3">
      <c r="A239">
        <v>11.7</v>
      </c>
      <c r="B239">
        <f t="shared" si="47"/>
        <v>1.6863535586230407</v>
      </c>
      <c r="C239">
        <f t="shared" si="48"/>
        <v>48.568373381278874</v>
      </c>
      <c r="D239">
        <f t="shared" si="49"/>
        <v>-360.16980481415828</v>
      </c>
    </row>
    <row r="240" spans="1:4" x14ac:dyDescent="0.3">
      <c r="A240">
        <v>11.8</v>
      </c>
      <c r="B240">
        <f t="shared" si="47"/>
        <v>1.7037426907343298</v>
      </c>
      <c r="C240">
        <f t="shared" si="48"/>
        <v>50.552506155004096</v>
      </c>
      <c r="D240">
        <f t="shared" si="49"/>
        <v>-359.9292149036076</v>
      </c>
    </row>
    <row r="241" spans="1:4" x14ac:dyDescent="0.3">
      <c r="A241">
        <v>11.9</v>
      </c>
      <c r="B241">
        <f t="shared" si="47"/>
        <v>1.7211354058826855</v>
      </c>
      <c r="C241">
        <f t="shared" si="48"/>
        <v>52.618129549977404</v>
      </c>
      <c r="D241">
        <f t="shared" si="49"/>
        <v>-359.68894001434182</v>
      </c>
    </row>
    <row r="242" spans="1:4" x14ac:dyDescent="0.3">
      <c r="A242">
        <v>12</v>
      </c>
      <c r="B242">
        <f t="shared" si="47"/>
        <v>1.7385316369359736</v>
      </c>
      <c r="C242">
        <f t="shared" si="48"/>
        <v>54.768599664658559</v>
      </c>
      <c r="D242">
        <f t="shared" si="49"/>
        <v>-359.4489749556879</v>
      </c>
    </row>
    <row r="243" spans="1:4" x14ac:dyDescent="0.3">
      <c r="A243">
        <v>12.1</v>
      </c>
      <c r="B243">
        <f t="shared" si="47"/>
        <v>1.7559313185413958</v>
      </c>
      <c r="C243">
        <f t="shared" si="48"/>
        <v>57.007411083683238</v>
      </c>
      <c r="D243">
        <f t="shared" si="49"/>
        <v>-359.20931466497234</v>
      </c>
    </row>
    <row r="244" spans="1:4" x14ac:dyDescent="0.3">
      <c r="A244">
        <v>12.2</v>
      </c>
      <c r="B244">
        <f t="shared" si="47"/>
        <v>1.7733343870645999</v>
      </c>
      <c r="C244">
        <f t="shared" si="48"/>
        <v>59.338202599989614</v>
      </c>
      <c r="D244">
        <f t="shared" si="49"/>
        <v>-358.96995420333337</v>
      </c>
    </row>
    <row r="245" spans="1:4" x14ac:dyDescent="0.3">
      <c r="A245">
        <v>12.3</v>
      </c>
      <c r="B245">
        <f t="shared" si="47"/>
        <v>1.7907407805313382</v>
      </c>
      <c r="C245">
        <f t="shared" si="48"/>
        <v>61.764763173630136</v>
      </c>
      <c r="D245">
        <f t="shared" si="49"/>
        <v>-358.73088875170356</v>
      </c>
    </row>
    <row r="246" spans="1:4" x14ac:dyDescent="0.3">
      <c r="A246">
        <v>12.4</v>
      </c>
      <c r="B246">
        <f t="shared" si="47"/>
        <v>1.8081504385715435</v>
      </c>
      <c r="C246">
        <f t="shared" si="48"/>
        <v>64.291038137064078</v>
      </c>
      <c r="D246">
        <f t="shared" si="49"/>
        <v>-358.49211360695421</v>
      </c>
    </row>
    <row r="247" spans="1:4" x14ac:dyDescent="0.3">
      <c r="A247">
        <v>12.5</v>
      </c>
      <c r="B247">
        <f t="shared" si="47"/>
        <v>1.825563302365719</v>
      </c>
      <c r="C247">
        <f t="shared" si="48"/>
        <v>66.921135657137526</v>
      </c>
      <c r="D247">
        <f t="shared" si="49"/>
        <v>-358.25362417819383</v>
      </c>
    </row>
    <row r="248" spans="1:4" x14ac:dyDescent="0.3">
      <c r="A248">
        <v>12.6</v>
      </c>
      <c r="B248">
        <f t="shared" si="47"/>
        <v>1.8429793145935096</v>
      </c>
      <c r="C248">
        <f t="shared" si="48"/>
        <v>69.659333464372807</v>
      </c>
      <c r="D248">
        <f t="shared" si="49"/>
        <v>-358.01541598321387</v>
      </c>
    </row>
    <row r="249" spans="1:4" x14ac:dyDescent="0.3">
      <c r="A249">
        <v>12.7</v>
      </c>
      <c r="B249">
        <f t="shared" si="47"/>
        <v>1.8603984193843703</v>
      </c>
      <c r="C249">
        <f t="shared" si="48"/>
        <v>72.510085860638057</v>
      </c>
      <c r="D249">
        <f t="shared" si="49"/>
        <v>-357.77748464507408</v>
      </c>
    </row>
    <row r="250" spans="1:4" x14ac:dyDescent="0.3">
      <c r="A250">
        <v>12.8</v>
      </c>
      <c r="B250">
        <f t="shared" si="47"/>
        <v>1.8778205622702111</v>
      </c>
      <c r="C250">
        <f t="shared" si="48"/>
        <v>75.478031016717594</v>
      </c>
      <c r="D250">
        <f t="shared" si="49"/>
        <v>-357.5398258888207</v>
      </c>
    </row>
    <row r="251" spans="1:4" x14ac:dyDescent="0.3">
      <c r="A251">
        <v>12.9</v>
      </c>
      <c r="B251">
        <f t="shared" si="47"/>
        <v>1.8952456901399406</v>
      </c>
      <c r="C251">
        <f t="shared" si="48"/>
        <v>78.56799857178828</v>
      </c>
      <c r="D251">
        <f t="shared" si="49"/>
        <v>-357.3024355383327</v>
      </c>
    </row>
    <row r="252" spans="1:4" x14ac:dyDescent="0.3">
      <c r="A252">
        <v>13</v>
      </c>
      <c r="B252">
        <f t="shared" ref="B252:B302" si="50">(-0.568*SQRT(A252))/(1+1.17769*SQRT(A252))+0.177157*A252</f>
        <v>1.9126737511958103</v>
      </c>
      <c r="C252">
        <f t="shared" ref="C252:C302" si="51">10^B252</f>
        <v>81.785017547299674</v>
      </c>
      <c r="D252">
        <f t="shared" ref="D252:D302" si="52">B$120+B$121*LN(A252)+B$121*LN(C252)</f>
        <v>-357.06530951328892</v>
      </c>
    </row>
    <row r="253" spans="1:4" x14ac:dyDescent="0.3">
      <c r="A253">
        <v>13.1</v>
      </c>
      <c r="B253">
        <f t="shared" si="50"/>
        <v>1.9301046949114773</v>
      </c>
      <c r="C253">
        <f t="shared" si="51"/>
        <v>85.134324588275618</v>
      </c>
      <c r="D253">
        <f t="shared" si="52"/>
        <v>-356.82844382625018</v>
      </c>
    </row>
    <row r="254" spans="1:4" x14ac:dyDescent="0.3">
      <c r="A254">
        <v>13.2</v>
      </c>
      <c r="B254">
        <f t="shared" si="50"/>
        <v>1.9475384719917062</v>
      </c>
      <c r="C254">
        <f t="shared" si="51"/>
        <v>88.621372545593985</v>
      </c>
      <c r="D254">
        <f t="shared" si="52"/>
        <v>-356.59183457985296</v>
      </c>
    </row>
    <row r="255" spans="1:4" x14ac:dyDescent="0.3">
      <c r="A255">
        <v>13.3</v>
      </c>
      <c r="B255">
        <f t="shared" si="50"/>
        <v>1.9649750343336312</v>
      </c>
      <c r="C255">
        <f t="shared" si="51"/>
        <v>92.251839413361594</v>
      </c>
      <c r="D255">
        <f t="shared" si="52"/>
        <v>-356.35547796410782</v>
      </c>
    </row>
    <row r="256" spans="1:4" x14ac:dyDescent="0.3">
      <c r="A256">
        <v>13.4</v>
      </c>
      <c r="B256">
        <f t="shared" si="50"/>
        <v>1.9824143349895134</v>
      </c>
      <c r="C256">
        <f t="shared" si="51"/>
        <v>96.031637636089499</v>
      </c>
      <c r="D256">
        <f t="shared" si="52"/>
        <v>-356.11937025379871</v>
      </c>
    </row>
    <row r="257" spans="1:4" x14ac:dyDescent="0.3">
      <c r="A257">
        <v>13.5</v>
      </c>
      <c r="B257">
        <f t="shared" si="50"/>
        <v>1.999856328130919</v>
      </c>
      <c r="C257">
        <f t="shared" si="51"/>
        <v>99.966923800978392</v>
      </c>
      <c r="D257">
        <f t="shared" si="52"/>
        <v>-355.88350780597835</v>
      </c>
    </row>
    <row r="258" spans="1:4" x14ac:dyDescent="0.3">
      <c r="A258">
        <v>13.6</v>
      </c>
      <c r="B258">
        <f t="shared" si="50"/>
        <v>2.0173009690142587</v>
      </c>
      <c r="C258">
        <f t="shared" si="51"/>
        <v>104.06410873126323</v>
      </c>
      <c r="D258">
        <f t="shared" si="52"/>
        <v>-355.64788705755609</v>
      </c>
    </row>
    <row r="259" spans="1:4" x14ac:dyDescent="0.3">
      <c r="A259">
        <v>13.7</v>
      </c>
      <c r="B259">
        <f t="shared" si="50"/>
        <v>2.0347482139476218</v>
      </c>
      <c r="C259">
        <f t="shared" si="51"/>
        <v>108.32986799722141</v>
      </c>
      <c r="D259">
        <f t="shared" si="52"/>
        <v>-355.41250452297299</v>
      </c>
    </row>
    <row r="260" spans="1:4" x14ac:dyDescent="0.3">
      <c r="A260">
        <v>13.8</v>
      </c>
      <c r="B260">
        <f t="shared" si="50"/>
        <v>2.0521980202588583</v>
      </c>
      <c r="C260">
        <f t="shared" si="51"/>
        <v>112.77115286214449</v>
      </c>
      <c r="D260">
        <f t="shared" si="52"/>
        <v>-355.17735679196193</v>
      </c>
    </row>
    <row r="261" spans="1:4" x14ac:dyDescent="0.3">
      <c r="A261">
        <v>13.9</v>
      </c>
      <c r="B261">
        <f t="shared" si="50"/>
        <v>2.0696503462648344</v>
      </c>
      <c r="C261">
        <f t="shared" si="51"/>
        <v>117.39520168127923</v>
      </c>
      <c r="D261">
        <f t="shared" si="52"/>
        <v>-354.94244052738713</v>
      </c>
    </row>
    <row r="262" spans="1:4" x14ac:dyDescent="0.3">
      <c r="A262">
        <v>14</v>
      </c>
      <c r="B262">
        <f t="shared" si="50"/>
        <v>2.0871051512418375</v>
      </c>
      <c r="C262">
        <f t="shared" si="51"/>
        <v>122.20955177250397</v>
      </c>
      <c r="D262">
        <f t="shared" si="52"/>
        <v>-354.70775246316202</v>
      </c>
    </row>
    <row r="263" spans="1:4" x14ac:dyDescent="0.3">
      <c r="A263">
        <v>14.1</v>
      </c>
      <c r="B263">
        <f t="shared" si="50"/>
        <v>2.1045623953970525</v>
      </c>
      <c r="C263">
        <f t="shared" si="51"/>
        <v>127.22205177826918</v>
      </c>
      <c r="D263">
        <f t="shared" si="52"/>
        <v>-354.47328940223957</v>
      </c>
    </row>
    <row r="264" spans="1:4" x14ac:dyDescent="0.3">
      <c r="A264">
        <v>14.2</v>
      </c>
      <c r="B264">
        <f t="shared" si="50"/>
        <v>2.1220220398410805</v>
      </c>
      <c r="C264">
        <f t="shared" si="51"/>
        <v>132.44087453915085</v>
      </c>
      <c r="D264">
        <f t="shared" si="52"/>
        <v>-354.23904821467426</v>
      </c>
    </row>
    <row r="265" spans="1:4" x14ac:dyDescent="0.3">
      <c r="A265">
        <v>14.3</v>
      </c>
      <c r="B265">
        <f t="shared" si="50"/>
        <v>2.1394840465614551</v>
      </c>
      <c r="C265">
        <f t="shared" si="51"/>
        <v>137.8745305002073</v>
      </c>
      <c r="D265">
        <f t="shared" si="52"/>
        <v>-354.00502583575133</v>
      </c>
    </row>
    <row r="266" spans="1:4" x14ac:dyDescent="0.3">
      <c r="A266">
        <v>14.4</v>
      </c>
      <c r="B266">
        <f t="shared" si="50"/>
        <v>2.1569483783970971</v>
      </c>
      <c r="C266">
        <f t="shared" si="51"/>
        <v>143.53188167219736</v>
      </c>
      <c r="D266">
        <f t="shared" si="52"/>
        <v>-353.77121926418079</v>
      </c>
    </row>
    <row r="267" spans="1:4" x14ac:dyDescent="0.3">
      <c r="A267">
        <v>14.5</v>
      </c>
      <c r="B267">
        <f t="shared" si="50"/>
        <v>2.1744149990136932</v>
      </c>
      <c r="C267">
        <f t="shared" si="51"/>
        <v>149.4221561706525</v>
      </c>
      <c r="D267">
        <f t="shared" si="52"/>
        <v>-353.53762556035383</v>
      </c>
    </row>
    <row r="268" spans="1:4" x14ac:dyDescent="0.3">
      <c r="A268">
        <v>14.6</v>
      </c>
      <c r="B268">
        <f t="shared" si="50"/>
        <v>2.1918838728799366</v>
      </c>
      <c r="C268">
        <f t="shared" si="51"/>
        <v>155.55496335672444</v>
      </c>
      <c r="D268">
        <f t="shared" si="52"/>
        <v>-353.30424184465903</v>
      </c>
    </row>
    <row r="269" spans="1:4" x14ac:dyDescent="0.3">
      <c r="A269">
        <v>14.7</v>
      </c>
      <c r="B269">
        <f t="shared" si="50"/>
        <v>2.2093549652446103</v>
      </c>
      <c r="C269">
        <f t="shared" si="51"/>
        <v>161.94030960474245</v>
      </c>
      <c r="D269">
        <f t="shared" si="52"/>
        <v>-353.07106529585508</v>
      </c>
    </row>
    <row r="270" spans="1:4" x14ac:dyDescent="0.3">
      <c r="A270">
        <v>14.8</v>
      </c>
      <c r="B270">
        <f t="shared" si="50"/>
        <v>2.2268282421144625</v>
      </c>
      <c r="C270">
        <f t="shared" si="51"/>
        <v>168.58861472242953</v>
      </c>
      <c r="D270">
        <f t="shared" si="52"/>
        <v>-352.83809314949912</v>
      </c>
    </row>
    <row r="271" spans="1:4" x14ac:dyDescent="0.3">
      <c r="A271">
        <v>14.9</v>
      </c>
      <c r="B271">
        <f t="shared" si="50"/>
        <v>2.2443036702328589</v>
      </c>
      <c r="C271">
        <f t="shared" si="51"/>
        <v>175.51072905081949</v>
      </c>
      <c r="D271">
        <f t="shared" si="52"/>
        <v>-352.60532269642749</v>
      </c>
    </row>
    <row r="272" spans="1:4" x14ac:dyDescent="0.3">
      <c r="A272">
        <v>15</v>
      </c>
      <c r="B272">
        <f t="shared" si="50"/>
        <v>2.2617812170591649</v>
      </c>
      <c r="C272">
        <f t="shared" si="51"/>
        <v>182.71795127202196</v>
      </c>
      <c r="D272">
        <f t="shared" si="52"/>
        <v>-352.37275128128692</v>
      </c>
    </row>
    <row r="273" spans="1:4" x14ac:dyDescent="0.3">
      <c r="A273">
        <v>15.1</v>
      </c>
      <c r="B273">
        <f t="shared" si="50"/>
        <v>2.2792608507488383</v>
      </c>
      <c r="C273">
        <f t="shared" si="51"/>
        <v>190.22204695415996</v>
      </c>
      <c r="D273">
        <f t="shared" si="52"/>
        <v>-352.1403763011142</v>
      </c>
    </row>
    <row r="274" spans="1:4" x14ac:dyDescent="0.3">
      <c r="A274">
        <v>15.2</v>
      </c>
      <c r="B274">
        <f t="shared" si="50"/>
        <v>2.2967425401341952</v>
      </c>
      <c r="C274">
        <f t="shared" si="51"/>
        <v>198.03526786401315</v>
      </c>
      <c r="D274">
        <f t="shared" si="52"/>
        <v>-351.90819520396303</v>
      </c>
    </row>
    <row r="275" spans="1:4" x14ac:dyDescent="0.3">
      <c r="A275">
        <v>15.3</v>
      </c>
      <c r="B275">
        <f t="shared" si="50"/>
        <v>2.3142262547058299</v>
      </c>
      <c r="C275">
        <f t="shared" si="51"/>
        <v>206.17037207917136</v>
      </c>
      <c r="D275">
        <f t="shared" si="52"/>
        <v>-351.6762054875748</v>
      </c>
    </row>
    <row r="276" spans="1:4" x14ac:dyDescent="0.3">
      <c r="A276">
        <v>15.4</v>
      </c>
      <c r="B276">
        <f t="shared" si="50"/>
        <v>2.3317119645946569</v>
      </c>
      <c r="C276">
        <f t="shared" si="51"/>
        <v>214.64064493281387</v>
      </c>
      <c r="D276">
        <f t="shared" si="52"/>
        <v>-351.44440469809342</v>
      </c>
    </row>
    <row r="277" spans="1:4" x14ac:dyDescent="0.3">
      <c r="A277">
        <v>15.5</v>
      </c>
      <c r="B277">
        <f t="shared" si="50"/>
        <v>2.3491996405545557</v>
      </c>
      <c r="C277">
        <f t="shared" si="51"/>
        <v>223.45992082561065</v>
      </c>
      <c r="D277">
        <f t="shared" si="52"/>
        <v>-351.21279042882077</v>
      </c>
    </row>
    <row r="278" spans="1:4" x14ac:dyDescent="0.3">
      <c r="A278">
        <v>15.6</v>
      </c>
      <c r="B278">
        <f t="shared" si="50"/>
        <v>2.3666892539455868</v>
      </c>
      <c r="C278">
        <f t="shared" si="51"/>
        <v>232.642605940664</v>
      </c>
      <c r="D278">
        <f t="shared" si="52"/>
        <v>-350.98136031901225</v>
      </c>
    </row>
    <row r="279" spans="1:4" x14ac:dyDescent="0.3">
      <c r="A279">
        <v>15.7</v>
      </c>
      <c r="B279">
        <f t="shared" si="50"/>
        <v>2.3841807767177663</v>
      </c>
      <c r="C279">
        <f t="shared" si="51"/>
        <v>242.20370189890258</v>
      </c>
      <c r="D279">
        <f t="shared" si="52"/>
        <v>-350.75011205271056</v>
      </c>
    </row>
    <row r="280" spans="1:4" x14ac:dyDescent="0.3">
      <c r="A280">
        <v>15.8</v>
      </c>
      <c r="B280">
        <f t="shared" si="50"/>
        <v>2.4016741813953688</v>
      </c>
      <c r="C280">
        <f t="shared" si="51"/>
        <v>252.15883039389033</v>
      </c>
      <c r="D280">
        <f t="shared" si="52"/>
        <v>-350.51904335761668</v>
      </c>
    </row>
    <row r="281" spans="1:4" x14ac:dyDescent="0.3">
      <c r="A281">
        <v>15.9</v>
      </c>
      <c r="B281">
        <f t="shared" si="50"/>
        <v>2.4191694410617393</v>
      </c>
      <c r="C281">
        <f t="shared" si="51"/>
        <v>262.52425884662028</v>
      </c>
      <c r="D281">
        <f t="shared" si="52"/>
        <v>-350.28815200399555</v>
      </c>
    </row>
    <row r="282" spans="1:4" x14ac:dyDescent="0.3">
      <c r="A282">
        <v>16</v>
      </c>
      <c r="B282">
        <f t="shared" si="50"/>
        <v>2.4366665293446057</v>
      </c>
      <c r="C282">
        <f t="shared" si="51"/>
        <v>273.31692712256438</v>
      </c>
      <c r="D282">
        <f t="shared" si="52"/>
        <v>-350.05743580361656</v>
      </c>
    </row>
    <row r="283" spans="1:4" x14ac:dyDescent="0.3">
      <c r="A283">
        <v>16.100000000000001</v>
      </c>
      <c r="B283">
        <f t="shared" si="50"/>
        <v>2.4541654204018544</v>
      </c>
      <c r="C283">
        <f t="shared" si="51"/>
        <v>284.55447535497223</v>
      </c>
      <c r="D283">
        <f t="shared" si="52"/>
        <v>-349.8268926087265</v>
      </c>
    </row>
    <row r="284" spans="1:4" x14ac:dyDescent="0.3">
      <c r="A284">
        <v>16.2</v>
      </c>
      <c r="B284">
        <f t="shared" si="50"/>
        <v>2.4716660889077646</v>
      </c>
      <c r="C284">
        <f t="shared" si="51"/>
        <v>296.2552729202655</v>
      </c>
      <c r="D284">
        <f t="shared" si="52"/>
        <v>-349.59652031105429</v>
      </c>
    </row>
    <row r="285" spans="1:4" x14ac:dyDescent="0.3">
      <c r="A285">
        <v>16.3</v>
      </c>
      <c r="B285">
        <f t="shared" si="50"/>
        <v>2.4891685100396823</v>
      </c>
      <c r="C285">
        <f t="shared" si="51"/>
        <v>308.43844861325726</v>
      </c>
      <c r="D285">
        <f t="shared" si="52"/>
        <v>-349.36631684084614</v>
      </c>
    </row>
    <row r="286" spans="1:4" x14ac:dyDescent="0.3">
      <c r="A286">
        <v>16.399999999999999</v>
      </c>
      <c r="B286">
        <f t="shared" si="50"/>
        <v>2.5066726594651088</v>
      </c>
      <c r="C286">
        <f t="shared" si="51"/>
        <v>321.12392207190464</v>
      </c>
      <c r="D286">
        <f t="shared" si="52"/>
        <v>-349.13628016593003</v>
      </c>
    </row>
    <row r="287" spans="1:4" x14ac:dyDescent="0.3">
      <c r="A287">
        <v>16.5</v>
      </c>
      <c r="B287">
        <f t="shared" si="50"/>
        <v>2.5241785133292054</v>
      </c>
      <c r="C287">
        <f t="shared" si="51"/>
        <v>334.33243650338181</v>
      </c>
      <c r="D287">
        <f t="shared" si="52"/>
        <v>-348.90640829080837</v>
      </c>
    </row>
    <row r="288" spans="1:4" x14ac:dyDescent="0.3">
      <c r="A288">
        <v>16.600000000000001</v>
      </c>
      <c r="B288">
        <f t="shared" si="50"/>
        <v>2.5416860482426764</v>
      </c>
      <c r="C288">
        <f t="shared" si="51"/>
        <v>348.08559276537108</v>
      </c>
      <c r="D288">
        <f t="shared" si="52"/>
        <v>-348.67669925577843</v>
      </c>
    </row>
    <row r="289" spans="1:4" x14ac:dyDescent="0.3">
      <c r="A289">
        <v>16.7</v>
      </c>
      <c r="B289">
        <f t="shared" si="50"/>
        <v>2.5591952412700358</v>
      </c>
      <c r="C289">
        <f t="shared" si="51"/>
        <v>362.40588485874827</v>
      </c>
      <c r="D289">
        <f t="shared" si="52"/>
        <v>-348.44715113607833</v>
      </c>
    </row>
    <row r="290" spans="1:4" x14ac:dyDescent="0.3">
      <c r="A290">
        <v>16.8</v>
      </c>
      <c r="B290">
        <f t="shared" si="50"/>
        <v>2.5767060699182367</v>
      </c>
      <c r="C290">
        <f t="shared" si="51"/>
        <v>377.31673689013456</v>
      </c>
      <c r="D290">
        <f t="shared" si="52"/>
        <v>-348.21776204105885</v>
      </c>
    </row>
    <row r="291" spans="1:4" x14ac:dyDescent="0.3">
      <c r="A291">
        <v>16.899999999999999</v>
      </c>
      <c r="B291">
        <f t="shared" si="50"/>
        <v>2.5942185121256425</v>
      </c>
      <c r="C291">
        <f t="shared" si="51"/>
        <v>392.84254156521831</v>
      </c>
      <c r="D291">
        <f t="shared" si="52"/>
        <v>-347.98853011337951</v>
      </c>
    </row>
    <row r="292" spans="1:4" x14ac:dyDescent="0.3">
      <c r="A292">
        <v>17</v>
      </c>
      <c r="B292">
        <f t="shared" si="50"/>
        <v>2.6117325462513441</v>
      </c>
      <c r="C292">
        <f t="shared" si="51"/>
        <v>409.00870027629173</v>
      </c>
      <c r="D292">
        <f t="shared" si="52"/>
        <v>-347.75945352822851</v>
      </c>
    </row>
    <row r="293" spans="1:4" x14ac:dyDescent="0.3">
      <c r="A293">
        <v>17.100000000000001</v>
      </c>
      <c r="B293">
        <f t="shared" si="50"/>
        <v>2.6292481510647905</v>
      </c>
      <c r="C293">
        <f t="shared" si="51"/>
        <v>425.84166485004721</v>
      </c>
      <c r="D293">
        <f t="shared" si="52"/>
        <v>-347.53053049256482</v>
      </c>
    </row>
    <row r="294" spans="1:4" x14ac:dyDescent="0.3">
      <c r="A294">
        <v>17.2</v>
      </c>
      <c r="B294">
        <f t="shared" si="50"/>
        <v>2.6467653057357428</v>
      </c>
      <c r="C294">
        <f t="shared" si="51"/>
        <v>443.36898102445394</v>
      </c>
      <c r="D294">
        <f t="shared" si="52"/>
        <v>-347.30175924438305</v>
      </c>
    </row>
    <row r="295" spans="1:4" x14ac:dyDescent="0.3">
      <c r="A295">
        <v>17.3</v>
      </c>
      <c r="B295">
        <f t="shared" si="50"/>
        <v>2.6642839898245234</v>
      </c>
      <c r="C295">
        <f t="shared" si="51"/>
        <v>461.61933372635195</v>
      </c>
      <c r="D295">
        <f t="shared" si="52"/>
        <v>-347.07313805199885</v>
      </c>
    </row>
    <row r="296" spans="1:4" x14ac:dyDescent="0.3">
      <c r="A296">
        <v>17.399999999999999</v>
      </c>
      <c r="B296">
        <f t="shared" si="50"/>
        <v>2.681804183272555</v>
      </c>
      <c r="C296">
        <f t="shared" si="51"/>
        <v>480.62259422439001</v>
      </c>
      <c r="D296">
        <f t="shared" si="52"/>
        <v>-346.84466521335509</v>
      </c>
    </row>
    <row r="297" spans="1:4" x14ac:dyDescent="0.3">
      <c r="A297">
        <v>17.5</v>
      </c>
      <c r="B297">
        <f t="shared" si="50"/>
        <v>2.6993258663931847</v>
      </c>
      <c r="C297">
        <f t="shared" si="51"/>
        <v>500.40986923503584</v>
      </c>
      <c r="D297">
        <f t="shared" si="52"/>
        <v>-346.61633905534779</v>
      </c>
    </row>
    <row r="298" spans="1:4" x14ac:dyDescent="0.3">
      <c r="A298">
        <v>17.600000000000001</v>
      </c>
      <c r="B298">
        <f t="shared" si="50"/>
        <v>2.7168490198627748</v>
      </c>
      <c r="C298">
        <f t="shared" si="51"/>
        <v>521.01355206258506</v>
      </c>
      <c r="D298">
        <f t="shared" si="52"/>
        <v>-346.3881579331711</v>
      </c>
    </row>
    <row r="299" spans="1:4" x14ac:dyDescent="0.3">
      <c r="A299">
        <v>17.7</v>
      </c>
      <c r="B299">
        <f t="shared" si="50"/>
        <v>2.7343736247120551</v>
      </c>
      <c r="C299">
        <f t="shared" si="51"/>
        <v>542.46737585746962</v>
      </c>
      <c r="D299">
        <f t="shared" si="52"/>
        <v>-346.16012022968079</v>
      </c>
    </row>
    <row r="300" spans="1:4" x14ac:dyDescent="0.3">
      <c r="A300">
        <v>17.8</v>
      </c>
      <c r="B300">
        <f t="shared" si="50"/>
        <v>2.7518996623177352</v>
      </c>
      <c r="C300">
        <f t="shared" si="51"/>
        <v>564.80646908067024</v>
      </c>
      <c r="D300">
        <f t="shared" si="52"/>
        <v>-345.93222435477554</v>
      </c>
    </row>
    <row r="301" spans="1:4" x14ac:dyDescent="0.3">
      <c r="A301">
        <v>17.899999999999999</v>
      </c>
      <c r="B301">
        <f t="shared" si="50"/>
        <v>2.7694271143943419</v>
      </c>
      <c r="C301">
        <f t="shared" si="51"/>
        <v>588.06741326562531</v>
      </c>
      <c r="D301">
        <f t="shared" si="52"/>
        <v>-345.70446874479541</v>
      </c>
    </row>
    <row r="302" spans="1:4" x14ac:dyDescent="0.3">
      <c r="A302">
        <v>18</v>
      </c>
      <c r="B302">
        <f t="shared" si="50"/>
        <v>2.7869559629863163</v>
      </c>
      <c r="C302">
        <f t="shared" si="51"/>
        <v>612.28830317292045</v>
      </c>
      <c r="D302">
        <f t="shared" si="52"/>
        <v>-345.47685186193712</v>
      </c>
    </row>
  </sheetData>
  <mergeCells count="1">
    <mergeCell ref="F121:G121"/>
  </mergeCells>
  <phoneticPr fontId="2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Finney, Aaron</cp:lastModifiedBy>
  <dcterms:created xsi:type="dcterms:W3CDTF">2023-04-18T11:33:38Z</dcterms:created>
  <dcterms:modified xsi:type="dcterms:W3CDTF">2023-04-21T06:09:15Z</dcterms:modified>
</cp:coreProperties>
</file>