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a569e8bc8c8ba4ad/Documents/embalajes-dashboard/"/>
    </mc:Choice>
  </mc:AlternateContent>
  <xr:revisionPtr revIDLastSave="2" documentId="8_{FE3EC55F-9238-43C2-81AF-077F699E57AD}" xr6:coauthVersionLast="47" xr6:coauthVersionMax="47" xr10:uidLastSave="{7A2ACA79-7EBB-4F87-9B97-0147DD4C149D}"/>
  <bookViews>
    <workbookView xWindow="-108" yWindow="-108" windowWidth="23256" windowHeight="12456" xr2:uid="{B44A5F66-141C-4E82-B77F-48C3C0E31794}"/>
  </bookViews>
  <sheets>
    <sheet name="Hoja1" sheetId="8" r:id="rId1"/>
  </sheets>
  <externalReferences>
    <externalReference r:id="rId2"/>
  </externalReferences>
  <definedNames>
    <definedName name="_xlnm._FilterDatabase" localSheetId="0" hidden="1">Hoja1!$A$1:$BR$1</definedName>
    <definedName name="imagen_500_Contenedor">#REF!</definedName>
    <definedName name="tbl_embalaj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64" i="8" l="1"/>
  <c r="BJ64" i="8"/>
  <c r="BH64" i="8"/>
  <c r="BF64" i="8"/>
  <c r="AU64" i="8"/>
  <c r="AW64" i="8" s="1"/>
  <c r="AY64" i="8" s="1"/>
  <c r="AZ64" i="8" s="1"/>
  <c r="AQ64" i="8"/>
  <c r="AN64" i="8"/>
  <c r="AO64" i="8" s="1"/>
  <c r="AM64" i="8"/>
  <c r="AH64" i="8"/>
  <c r="AI64" i="8" s="1"/>
  <c r="AE64" i="8"/>
  <c r="Y64" i="8"/>
  <c r="AA64" i="8" s="1"/>
  <c r="W64" i="8"/>
  <c r="U64" i="8"/>
  <c r="T64" i="8"/>
  <c r="R64" i="8"/>
  <c r="Q64" i="8"/>
  <c r="G64" i="8"/>
  <c r="AF64" i="8" s="1"/>
  <c r="AG64" i="8" s="1"/>
  <c r="E64" i="8"/>
  <c r="F64" i="8" s="1"/>
  <c r="BN63" i="8"/>
  <c r="BJ63" i="8"/>
  <c r="BH63" i="8"/>
  <c r="BF63" i="8"/>
  <c r="AU63" i="8"/>
  <c r="AW63" i="8" s="1"/>
  <c r="BA63" i="8" s="1"/>
  <c r="BB63" i="8" s="1"/>
  <c r="AQ63" i="8"/>
  <c r="AO63" i="8"/>
  <c r="AN63" i="8"/>
  <c r="AM63" i="8"/>
  <c r="AH63" i="8"/>
  <c r="AF63" i="8"/>
  <c r="AG63" i="8" s="1"/>
  <c r="AE63" i="8"/>
  <c r="Y63" i="8"/>
  <c r="Z63" i="8" s="1"/>
  <c r="W63" i="8"/>
  <c r="U63" i="8"/>
  <c r="T63" i="8"/>
  <c r="R63" i="8"/>
  <c r="Q63" i="8"/>
  <c r="E63" i="8"/>
  <c r="F63" i="8" s="1"/>
  <c r="BN62" i="8"/>
  <c r="BJ62" i="8"/>
  <c r="BH62" i="8"/>
  <c r="BF62" i="8"/>
  <c r="AU62" i="8"/>
  <c r="AW62" i="8" s="1"/>
  <c r="AQ62" i="8"/>
  <c r="AN62" i="8"/>
  <c r="AO62" i="8" s="1"/>
  <c r="AM62" i="8"/>
  <c r="AH62" i="8"/>
  <c r="AF62" i="8"/>
  <c r="AG62" i="8" s="1"/>
  <c r="AE62" i="8"/>
  <c r="Y62" i="8"/>
  <c r="AA62" i="8" s="1"/>
  <c r="W62" i="8"/>
  <c r="U62" i="8"/>
  <c r="T62" i="8"/>
  <c r="R62" i="8"/>
  <c r="Q62" i="8"/>
  <c r="E62" i="8"/>
  <c r="F62" i="8" s="1"/>
  <c r="BN61" i="8"/>
  <c r="BJ61" i="8"/>
  <c r="BH61" i="8"/>
  <c r="BF61" i="8"/>
  <c r="AU61" i="8"/>
  <c r="AW61" i="8" s="1"/>
  <c r="AY61" i="8" s="1"/>
  <c r="AZ61" i="8" s="1"/>
  <c r="AQ61" i="8"/>
  <c r="AN61" i="8"/>
  <c r="AO61" i="8" s="1"/>
  <c r="AM61" i="8"/>
  <c r="AH61" i="8"/>
  <c r="AF61" i="8"/>
  <c r="AG61" i="8" s="1"/>
  <c r="AE61" i="8"/>
  <c r="Y61" i="8"/>
  <c r="AA61" i="8" s="1"/>
  <c r="W61" i="8"/>
  <c r="U61" i="8"/>
  <c r="T61" i="8"/>
  <c r="R61" i="8"/>
  <c r="Q61" i="8"/>
  <c r="E61" i="8"/>
  <c r="F61" i="8" s="1"/>
  <c r="BN60" i="8"/>
  <c r="BJ60" i="8"/>
  <c r="BH60" i="8"/>
  <c r="BF60" i="8"/>
  <c r="AU60" i="8"/>
  <c r="AW60" i="8" s="1"/>
  <c r="BK60" i="8" s="1"/>
  <c r="BL60" i="8" s="1"/>
  <c r="AQ60" i="8"/>
  <c r="AN60" i="8"/>
  <c r="AO60" i="8" s="1"/>
  <c r="AM60" i="8"/>
  <c r="AH60" i="8"/>
  <c r="AI60" i="8" s="1"/>
  <c r="AF60" i="8"/>
  <c r="AG60" i="8" s="1"/>
  <c r="AE60" i="8"/>
  <c r="W60" i="8"/>
  <c r="S60" i="8"/>
  <c r="U60" i="8" s="1"/>
  <c r="R60" i="8"/>
  <c r="Q60" i="8"/>
  <c r="E60" i="8"/>
  <c r="F60" i="8" s="1"/>
  <c r="BN59" i="8"/>
  <c r="BJ59" i="8"/>
  <c r="BH59" i="8"/>
  <c r="BF59" i="8"/>
  <c r="AU59" i="8"/>
  <c r="AW59" i="8" s="1"/>
  <c r="AQ59" i="8"/>
  <c r="AN59" i="8"/>
  <c r="AO59" i="8" s="1"/>
  <c r="AM59" i="8"/>
  <c r="AI59" i="8"/>
  <c r="AF59" i="8"/>
  <c r="AG59" i="8" s="1"/>
  <c r="AE59" i="8"/>
  <c r="W59" i="8"/>
  <c r="S59" i="8"/>
  <c r="Y59" i="8" s="1"/>
  <c r="AA59" i="8" s="1"/>
  <c r="R59" i="8"/>
  <c r="Q59" i="8"/>
  <c r="E59" i="8"/>
  <c r="F59" i="8" s="1"/>
  <c r="BN58" i="8"/>
  <c r="BJ58" i="8"/>
  <c r="BH58" i="8"/>
  <c r="BF58" i="8"/>
  <c r="AU58" i="8"/>
  <c r="AW58" i="8" s="1"/>
  <c r="AQ58" i="8"/>
  <c r="AN58" i="8"/>
  <c r="AO58" i="8" s="1"/>
  <c r="AM58" i="8"/>
  <c r="AI58" i="8"/>
  <c r="AF58" i="8"/>
  <c r="AG58" i="8" s="1"/>
  <c r="AE58" i="8"/>
  <c r="W58" i="8"/>
  <c r="S58" i="8"/>
  <c r="R58" i="8"/>
  <c r="Q58" i="8"/>
  <c r="E58" i="8"/>
  <c r="F58" i="8" s="1"/>
  <c r="BN57" i="8"/>
  <c r="BJ57" i="8"/>
  <c r="BH57" i="8"/>
  <c r="BF57" i="8"/>
  <c r="AU57" i="8"/>
  <c r="AV57" i="8" s="1"/>
  <c r="AQ57" i="8"/>
  <c r="AN57" i="8"/>
  <c r="AO57" i="8" s="1"/>
  <c r="AM57" i="8"/>
  <c r="AI57" i="8"/>
  <c r="AF57" i="8"/>
  <c r="AG57" i="8" s="1"/>
  <c r="AE57" i="8"/>
  <c r="W57" i="8"/>
  <c r="S57" i="8"/>
  <c r="T57" i="8" s="1"/>
  <c r="R57" i="8"/>
  <c r="Q57" i="8"/>
  <c r="E57" i="8"/>
  <c r="F57" i="8" s="1"/>
  <c r="BN56" i="8"/>
  <c r="BJ56" i="8"/>
  <c r="BH56" i="8"/>
  <c r="BF56" i="8"/>
  <c r="AU56" i="8"/>
  <c r="AV56" i="8" s="1"/>
  <c r="AQ56" i="8"/>
  <c r="AN56" i="8"/>
  <c r="AO56" i="8" s="1"/>
  <c r="AM56" i="8"/>
  <c r="AI56" i="8"/>
  <c r="AF56" i="8"/>
  <c r="AG56" i="8" s="1"/>
  <c r="AE56" i="8"/>
  <c r="W56" i="8"/>
  <c r="S56" i="8"/>
  <c r="Y56" i="8" s="1"/>
  <c r="AJ56" i="8" s="1"/>
  <c r="AK56" i="8" s="1"/>
  <c r="R56" i="8"/>
  <c r="Q56" i="8"/>
  <c r="E56" i="8"/>
  <c r="F56" i="8" s="1"/>
  <c r="BN55" i="8"/>
  <c r="BJ55" i="8"/>
  <c r="BH55" i="8"/>
  <c r="BF55" i="8"/>
  <c r="AU55" i="8"/>
  <c r="AQ55" i="8"/>
  <c r="AN55" i="8"/>
  <c r="AO55" i="8" s="1"/>
  <c r="AM55" i="8"/>
  <c r="AI55" i="8"/>
  <c r="AF55" i="8"/>
  <c r="AG55" i="8" s="1"/>
  <c r="AE55" i="8"/>
  <c r="W55" i="8"/>
  <c r="S55" i="8"/>
  <c r="R55" i="8"/>
  <c r="Q55" i="8"/>
  <c r="E55" i="8"/>
  <c r="F55" i="8" s="1"/>
  <c r="BN54" i="8"/>
  <c r="BJ54" i="8"/>
  <c r="BH54" i="8"/>
  <c r="BF54" i="8"/>
  <c r="AU54" i="8"/>
  <c r="AW54" i="8" s="1"/>
  <c r="BK54" i="8" s="1"/>
  <c r="BL54" i="8" s="1"/>
  <c r="AQ54" i="8"/>
  <c r="AN54" i="8"/>
  <c r="AO54" i="8" s="1"/>
  <c r="AM54" i="8"/>
  <c r="AI54" i="8"/>
  <c r="AF54" i="8"/>
  <c r="AG54" i="8" s="1"/>
  <c r="AE54" i="8"/>
  <c r="W54" i="8"/>
  <c r="S54" i="8"/>
  <c r="T54" i="8" s="1"/>
  <c r="R54" i="8"/>
  <c r="Q54" i="8"/>
  <c r="E54" i="8"/>
  <c r="F54" i="8" s="1"/>
  <c r="BN53" i="8"/>
  <c r="BJ53" i="8"/>
  <c r="BH53" i="8"/>
  <c r="BF53" i="8"/>
  <c r="AU53" i="8"/>
  <c r="AW53" i="8" s="1"/>
  <c r="AQ53" i="8"/>
  <c r="AN53" i="8"/>
  <c r="AO53" i="8" s="1"/>
  <c r="AM53" i="8"/>
  <c r="AI53" i="8"/>
  <c r="AF53" i="8"/>
  <c r="AG53" i="8" s="1"/>
  <c r="AE53" i="8"/>
  <c r="W53" i="8"/>
  <c r="S53" i="8"/>
  <c r="U53" i="8" s="1"/>
  <c r="R53" i="8"/>
  <c r="Q53" i="8"/>
  <c r="E53" i="8"/>
  <c r="F53" i="8" s="1"/>
  <c r="BN52" i="8"/>
  <c r="BJ52" i="8"/>
  <c r="BH52" i="8"/>
  <c r="BF52" i="8"/>
  <c r="AU52" i="8"/>
  <c r="AV52" i="8" s="1"/>
  <c r="AQ52" i="8"/>
  <c r="AN52" i="8"/>
  <c r="AO52" i="8" s="1"/>
  <c r="AM52" i="8"/>
  <c r="AI52" i="8"/>
  <c r="AF52" i="8"/>
  <c r="AG52" i="8" s="1"/>
  <c r="AE52" i="8"/>
  <c r="W52" i="8"/>
  <c r="S52" i="8"/>
  <c r="Y52" i="8" s="1"/>
  <c r="R52" i="8"/>
  <c r="Q52" i="8"/>
  <c r="E52" i="8"/>
  <c r="F52" i="8" s="1"/>
  <c r="BN51" i="8"/>
  <c r="BJ51" i="8"/>
  <c r="BH51" i="8"/>
  <c r="BF51" i="8"/>
  <c r="AU51" i="8"/>
  <c r="AW51" i="8" s="1"/>
  <c r="BK51" i="8" s="1"/>
  <c r="BL51" i="8" s="1"/>
  <c r="AQ51" i="8"/>
  <c r="AN51" i="8"/>
  <c r="AO51" i="8" s="1"/>
  <c r="AM51" i="8"/>
  <c r="AI51" i="8"/>
  <c r="AF51" i="8"/>
  <c r="AG51" i="8" s="1"/>
  <c r="AE51" i="8"/>
  <c r="W51" i="8"/>
  <c r="S51" i="8"/>
  <c r="T51" i="8" s="1"/>
  <c r="R51" i="8"/>
  <c r="Q51" i="8"/>
  <c r="E51" i="8"/>
  <c r="F51" i="8" s="1"/>
  <c r="BN50" i="8"/>
  <c r="BJ50" i="8"/>
  <c r="BH50" i="8"/>
  <c r="BF50" i="8"/>
  <c r="AU50" i="8"/>
  <c r="AW50" i="8" s="1"/>
  <c r="AQ50" i="8"/>
  <c r="AN50" i="8"/>
  <c r="AO50" i="8" s="1"/>
  <c r="AM50" i="8"/>
  <c r="AI50" i="8"/>
  <c r="AF50" i="8"/>
  <c r="AG50" i="8" s="1"/>
  <c r="AE50" i="8"/>
  <c r="W50" i="8"/>
  <c r="S50" i="8"/>
  <c r="R50" i="8"/>
  <c r="Q50" i="8"/>
  <c r="E50" i="8"/>
  <c r="F50" i="8" s="1"/>
  <c r="BN49" i="8"/>
  <c r="BJ49" i="8"/>
  <c r="BH49" i="8"/>
  <c r="BF49" i="8"/>
  <c r="AU49" i="8"/>
  <c r="AV49" i="8" s="1"/>
  <c r="AQ49" i="8"/>
  <c r="AN49" i="8"/>
  <c r="AO49" i="8" s="1"/>
  <c r="AM49" i="8"/>
  <c r="AI49" i="8"/>
  <c r="AF49" i="8"/>
  <c r="AG49" i="8" s="1"/>
  <c r="AE49" i="8"/>
  <c r="W49" i="8"/>
  <c r="S49" i="8"/>
  <c r="Y49" i="8" s="1"/>
  <c r="Z49" i="8" s="1"/>
  <c r="R49" i="8"/>
  <c r="Q49" i="8"/>
  <c r="E49" i="8"/>
  <c r="F49" i="8" s="1"/>
  <c r="BN48" i="8"/>
  <c r="BJ48" i="8"/>
  <c r="BH48" i="8"/>
  <c r="BF48" i="8"/>
  <c r="AU48" i="8"/>
  <c r="AW48" i="8" s="1"/>
  <c r="AQ48" i="8"/>
  <c r="AN48" i="8"/>
  <c r="AO48" i="8" s="1"/>
  <c r="AM48" i="8"/>
  <c r="AI48" i="8"/>
  <c r="AF48" i="8"/>
  <c r="AG48" i="8" s="1"/>
  <c r="AE48" i="8"/>
  <c r="W48" i="8"/>
  <c r="S48" i="8"/>
  <c r="T48" i="8" s="1"/>
  <c r="R48" i="8"/>
  <c r="Q48" i="8"/>
  <c r="E48" i="8"/>
  <c r="F48" i="8" s="1"/>
  <c r="BN47" i="8"/>
  <c r="BJ47" i="8"/>
  <c r="BH47" i="8"/>
  <c r="BF47" i="8"/>
  <c r="AU47" i="8"/>
  <c r="AW47" i="8" s="1"/>
  <c r="AQ47" i="8"/>
  <c r="AN47" i="8"/>
  <c r="AO47" i="8" s="1"/>
  <c r="AM47" i="8"/>
  <c r="AI47" i="8"/>
  <c r="AF47" i="8"/>
  <c r="AG47" i="8" s="1"/>
  <c r="AE47" i="8"/>
  <c r="W47" i="8"/>
  <c r="S47" i="8"/>
  <c r="T47" i="8" s="1"/>
  <c r="R47" i="8"/>
  <c r="Q47" i="8"/>
  <c r="E47" i="8"/>
  <c r="F47" i="8" s="1"/>
  <c r="BN46" i="8"/>
  <c r="BJ46" i="8"/>
  <c r="BH46" i="8"/>
  <c r="BF46" i="8"/>
  <c r="AU46" i="8"/>
  <c r="AW46" i="8" s="1"/>
  <c r="AQ46" i="8"/>
  <c r="AN46" i="8"/>
  <c r="AO46" i="8" s="1"/>
  <c r="AM46" i="8"/>
  <c r="AI46" i="8"/>
  <c r="AF46" i="8"/>
  <c r="AG46" i="8" s="1"/>
  <c r="AE46" i="8"/>
  <c r="W46" i="8"/>
  <c r="S46" i="8"/>
  <c r="Y46" i="8" s="1"/>
  <c r="R46" i="8"/>
  <c r="Q46" i="8"/>
  <c r="E46" i="8"/>
  <c r="F46" i="8" s="1"/>
  <c r="BN45" i="8"/>
  <c r="BJ45" i="8"/>
  <c r="BH45" i="8"/>
  <c r="BF45" i="8"/>
  <c r="AU45" i="8"/>
  <c r="AW45" i="8" s="1"/>
  <c r="AY45" i="8" s="1"/>
  <c r="AZ45" i="8" s="1"/>
  <c r="AQ45" i="8"/>
  <c r="AN45" i="8"/>
  <c r="AO45" i="8" s="1"/>
  <c r="AM45" i="8"/>
  <c r="AI45" i="8"/>
  <c r="AF45" i="8"/>
  <c r="AG45" i="8" s="1"/>
  <c r="AE45" i="8"/>
  <c r="W45" i="8"/>
  <c r="S45" i="8"/>
  <c r="U45" i="8" s="1"/>
  <c r="R45" i="8"/>
  <c r="Q45" i="8"/>
  <c r="E45" i="8"/>
  <c r="F45" i="8" s="1"/>
  <c r="BN44" i="8"/>
  <c r="BJ44" i="8"/>
  <c r="BH44" i="8"/>
  <c r="BF44" i="8"/>
  <c r="AU44" i="8"/>
  <c r="AW44" i="8" s="1"/>
  <c r="AQ44" i="8"/>
  <c r="AN44" i="8"/>
  <c r="AO44" i="8" s="1"/>
  <c r="AM44" i="8"/>
  <c r="AI44" i="8"/>
  <c r="AF44" i="8"/>
  <c r="AG44" i="8" s="1"/>
  <c r="AE44" i="8"/>
  <c r="W44" i="8"/>
  <c r="S44" i="8"/>
  <c r="Y44" i="8" s="1"/>
  <c r="R44" i="8"/>
  <c r="Q44" i="8"/>
  <c r="E44" i="8"/>
  <c r="F44" i="8" s="1"/>
  <c r="BN43" i="8"/>
  <c r="BJ43" i="8"/>
  <c r="BH43" i="8"/>
  <c r="BF43" i="8"/>
  <c r="AU43" i="8"/>
  <c r="AW43" i="8" s="1"/>
  <c r="AQ43" i="8"/>
  <c r="AN43" i="8"/>
  <c r="AO43" i="8" s="1"/>
  <c r="AM43" i="8"/>
  <c r="AI43" i="8"/>
  <c r="AF43" i="8"/>
  <c r="AG43" i="8" s="1"/>
  <c r="AE43" i="8"/>
  <c r="W43" i="8"/>
  <c r="S43" i="8"/>
  <c r="Y43" i="8" s="1"/>
  <c r="AA43" i="8" s="1"/>
  <c r="R43" i="8"/>
  <c r="Q43" i="8"/>
  <c r="E43" i="8"/>
  <c r="BN42" i="8"/>
  <c r="BJ42" i="8"/>
  <c r="BH42" i="8"/>
  <c r="BF42" i="8"/>
  <c r="AU42" i="8"/>
  <c r="AV42" i="8" s="1"/>
  <c r="AQ42" i="8"/>
  <c r="AN42" i="8"/>
  <c r="AO42" i="8" s="1"/>
  <c r="AM42" i="8"/>
  <c r="AI42" i="8"/>
  <c r="AF42" i="8"/>
  <c r="AG42" i="8" s="1"/>
  <c r="AE42" i="8"/>
  <c r="W42" i="8"/>
  <c r="S42" i="8"/>
  <c r="U42" i="8" s="1"/>
  <c r="R42" i="8"/>
  <c r="Q42" i="8"/>
  <c r="E42" i="8"/>
  <c r="F42" i="8" s="1"/>
  <c r="BN41" i="8"/>
  <c r="BL41" i="8"/>
  <c r="BJ41" i="8"/>
  <c r="BH41" i="8"/>
  <c r="BF41" i="8"/>
  <c r="AU41" i="8"/>
  <c r="AW41" i="8" s="1"/>
  <c r="AQ41" i="8"/>
  <c r="AN41" i="8"/>
  <c r="AO41" i="8" s="1"/>
  <c r="AM41" i="8"/>
  <c r="AH41" i="8"/>
  <c r="AI41" i="8" s="1"/>
  <c r="AF41" i="8"/>
  <c r="AG41" i="8" s="1"/>
  <c r="AE41" i="8"/>
  <c r="W41" i="8"/>
  <c r="S41" i="8"/>
  <c r="U41" i="8" s="1"/>
  <c r="R41" i="8"/>
  <c r="Q41" i="8"/>
  <c r="E41" i="8"/>
  <c r="F41" i="8" s="1"/>
  <c r="BN40" i="8"/>
  <c r="BL40" i="8"/>
  <c r="BJ40" i="8"/>
  <c r="BH40" i="8"/>
  <c r="BF40" i="8"/>
  <c r="AU40" i="8"/>
  <c r="AW40" i="8" s="1"/>
  <c r="AX40" i="8" s="1"/>
  <c r="AQ40" i="8"/>
  <c r="AN40" i="8"/>
  <c r="AO40" i="8" s="1"/>
  <c r="AM40" i="8"/>
  <c r="AH40" i="8"/>
  <c r="AI40" i="8" s="1"/>
  <c r="AF40" i="8"/>
  <c r="AG40" i="8" s="1"/>
  <c r="AE40" i="8"/>
  <c r="Y40" i="8"/>
  <c r="AA40" i="8" s="1"/>
  <c r="W40" i="8"/>
  <c r="U40" i="8"/>
  <c r="T40" i="8"/>
  <c r="R40" i="8"/>
  <c r="Q40" i="8"/>
  <c r="E40" i="8"/>
  <c r="F40" i="8" s="1"/>
  <c r="BN39" i="8"/>
  <c r="BL39" i="8"/>
  <c r="BJ39" i="8"/>
  <c r="BH39" i="8"/>
  <c r="BF39" i="8"/>
  <c r="AU39" i="8"/>
  <c r="AV39" i="8" s="1"/>
  <c r="AQ39" i="8"/>
  <c r="AN39" i="8"/>
  <c r="AO39" i="8" s="1"/>
  <c r="AM39" i="8"/>
  <c r="AH39" i="8"/>
  <c r="AI39" i="8" s="1"/>
  <c r="AF39" i="8"/>
  <c r="AG39" i="8" s="1"/>
  <c r="AE39" i="8"/>
  <c r="Y39" i="8"/>
  <c r="Z39" i="8" s="1"/>
  <c r="W39" i="8"/>
  <c r="U39" i="8"/>
  <c r="T39" i="8"/>
  <c r="R39" i="8"/>
  <c r="Q39" i="8"/>
  <c r="E39" i="8"/>
  <c r="F39" i="8" s="1"/>
  <c r="BN38" i="8"/>
  <c r="BL38" i="8"/>
  <c r="BJ38" i="8"/>
  <c r="BH38" i="8"/>
  <c r="BF38" i="8"/>
  <c r="AU38" i="8"/>
  <c r="AV38" i="8" s="1"/>
  <c r="AQ38" i="8"/>
  <c r="AN38" i="8"/>
  <c r="AO38" i="8" s="1"/>
  <c r="AM38" i="8"/>
  <c r="AF38" i="8"/>
  <c r="AG38" i="8" s="1"/>
  <c r="AE38" i="8"/>
  <c r="W38" i="8"/>
  <c r="S38" i="8"/>
  <c r="Y38" i="8" s="1"/>
  <c r="R38" i="8"/>
  <c r="Q38" i="8"/>
  <c r="E38" i="8"/>
  <c r="F38" i="8" s="1"/>
  <c r="BN37" i="8"/>
  <c r="BJ37" i="8"/>
  <c r="BH37" i="8"/>
  <c r="BF37" i="8"/>
  <c r="AU37" i="8"/>
  <c r="AV37" i="8" s="1"/>
  <c r="AQ37" i="8"/>
  <c r="AN37" i="8"/>
  <c r="AO37" i="8" s="1"/>
  <c r="AM37" i="8"/>
  <c r="AH37" i="8"/>
  <c r="AI37" i="8" s="1"/>
  <c r="AF37" i="8"/>
  <c r="AG37" i="8" s="1"/>
  <c r="AE37" i="8"/>
  <c r="W37" i="8"/>
  <c r="S37" i="8"/>
  <c r="U37" i="8" s="1"/>
  <c r="R37" i="8"/>
  <c r="Q37" i="8"/>
  <c r="E37" i="8"/>
  <c r="F37" i="8" s="1"/>
  <c r="BN36" i="8"/>
  <c r="BJ36" i="8"/>
  <c r="BH36" i="8"/>
  <c r="BF36" i="8"/>
  <c r="AU36" i="8"/>
  <c r="AW36" i="8" s="1"/>
  <c r="AQ36" i="8"/>
  <c r="AN36" i="8"/>
  <c r="AO36" i="8" s="1"/>
  <c r="AM36" i="8"/>
  <c r="AH36" i="8"/>
  <c r="AI36" i="8" s="1"/>
  <c r="AF36" i="8"/>
  <c r="AG36" i="8" s="1"/>
  <c r="AE36" i="8"/>
  <c r="W36" i="8"/>
  <c r="S36" i="8"/>
  <c r="U36" i="8" s="1"/>
  <c r="R36" i="8"/>
  <c r="Q36" i="8"/>
  <c r="E36" i="8"/>
  <c r="F36" i="8" s="1"/>
  <c r="BN35" i="8"/>
  <c r="BJ35" i="8"/>
  <c r="BH35" i="8"/>
  <c r="BF35" i="8"/>
  <c r="AU35" i="8"/>
  <c r="AV35" i="8" s="1"/>
  <c r="AQ35" i="8"/>
  <c r="AN35" i="8"/>
  <c r="AO35" i="8" s="1"/>
  <c r="AM35" i="8"/>
  <c r="AH35" i="8"/>
  <c r="AI35" i="8" s="1"/>
  <c r="AF35" i="8"/>
  <c r="AG35" i="8" s="1"/>
  <c r="AE35" i="8"/>
  <c r="W35" i="8"/>
  <c r="S35" i="8"/>
  <c r="U35" i="8" s="1"/>
  <c r="R35" i="8"/>
  <c r="Q35" i="8"/>
  <c r="E35" i="8"/>
  <c r="F35" i="8" s="1"/>
  <c r="BN34" i="8"/>
  <c r="BJ34" i="8"/>
  <c r="BH34" i="8"/>
  <c r="BF34" i="8"/>
  <c r="AU34" i="8"/>
  <c r="AW34" i="8" s="1"/>
  <c r="AQ34" i="8"/>
  <c r="AN34" i="8"/>
  <c r="AO34" i="8" s="1"/>
  <c r="AM34" i="8"/>
  <c r="AH34" i="8"/>
  <c r="AI34" i="8" s="1"/>
  <c r="AF34" i="8"/>
  <c r="AG34" i="8" s="1"/>
  <c r="AE34" i="8"/>
  <c r="AC34" i="8"/>
  <c r="W34" i="8"/>
  <c r="S34" i="8"/>
  <c r="Y34" i="8" s="1"/>
  <c r="R34" i="8"/>
  <c r="Q34" i="8"/>
  <c r="E34" i="8"/>
  <c r="F34" i="8" s="1"/>
  <c r="BN33" i="8"/>
  <c r="BJ33" i="8"/>
  <c r="BH33" i="8"/>
  <c r="BF33" i="8"/>
  <c r="AU33" i="8"/>
  <c r="AV33" i="8" s="1"/>
  <c r="AQ33" i="8"/>
  <c r="AN33" i="8"/>
  <c r="AO33" i="8" s="1"/>
  <c r="AM33" i="8"/>
  <c r="AH33" i="8"/>
  <c r="AI33" i="8" s="1"/>
  <c r="AF33" i="8"/>
  <c r="AG33" i="8" s="1"/>
  <c r="AE33" i="8"/>
  <c r="AC33" i="8"/>
  <c r="Y33" i="8"/>
  <c r="W33" i="8"/>
  <c r="U33" i="8"/>
  <c r="T33" i="8"/>
  <c r="R33" i="8"/>
  <c r="Q33" i="8"/>
  <c r="E33" i="8"/>
  <c r="F33" i="8" s="1"/>
  <c r="BN32" i="8"/>
  <c r="BJ32" i="8"/>
  <c r="BH32" i="8"/>
  <c r="BF32" i="8"/>
  <c r="AU32" i="8"/>
  <c r="AV32" i="8" s="1"/>
  <c r="AQ32" i="8"/>
  <c r="AN32" i="8"/>
  <c r="AO32" i="8" s="1"/>
  <c r="AM32" i="8"/>
  <c r="AH32" i="8"/>
  <c r="AI32" i="8" s="1"/>
  <c r="AF32" i="8"/>
  <c r="AG32" i="8" s="1"/>
  <c r="AE32" i="8"/>
  <c r="AC32" i="8"/>
  <c r="W32" i="8"/>
  <c r="S32" i="8"/>
  <c r="U32" i="8" s="1"/>
  <c r="R32" i="8"/>
  <c r="Q32" i="8"/>
  <c r="E32" i="8"/>
  <c r="F32" i="8" s="1"/>
  <c r="BN31" i="8"/>
  <c r="BJ31" i="8"/>
  <c r="BH31" i="8"/>
  <c r="BF31" i="8"/>
  <c r="AU31" i="8"/>
  <c r="AV31" i="8" s="1"/>
  <c r="AQ31" i="8"/>
  <c r="AN31" i="8"/>
  <c r="AO31" i="8" s="1"/>
  <c r="AM31" i="8"/>
  <c r="AH31" i="8"/>
  <c r="AI31" i="8" s="1"/>
  <c r="AF31" i="8"/>
  <c r="AG31" i="8" s="1"/>
  <c r="AE31" i="8"/>
  <c r="Y31" i="8"/>
  <c r="Z31" i="8" s="1"/>
  <c r="W31" i="8"/>
  <c r="U31" i="8"/>
  <c r="T31" i="8"/>
  <c r="R31" i="8"/>
  <c r="Q31" i="8"/>
  <c r="E31" i="8"/>
  <c r="F31" i="8" s="1"/>
  <c r="BN30" i="8"/>
  <c r="BJ30" i="8"/>
  <c r="BH30" i="8"/>
  <c r="BF30" i="8"/>
  <c r="AU30" i="8"/>
  <c r="AW30" i="8" s="1"/>
  <c r="AQ30" i="8"/>
  <c r="AN30" i="8"/>
  <c r="AO30" i="8" s="1"/>
  <c r="AM30" i="8"/>
  <c r="AH30" i="8"/>
  <c r="AF30" i="8"/>
  <c r="AG30" i="8" s="1"/>
  <c r="AE30" i="8"/>
  <c r="Y30" i="8"/>
  <c r="Z30" i="8" s="1"/>
  <c r="W30" i="8"/>
  <c r="U30" i="8"/>
  <c r="T30" i="8"/>
  <c r="R30" i="8"/>
  <c r="Q30" i="8"/>
  <c r="E30" i="8"/>
  <c r="F30" i="8" s="1"/>
  <c r="BN29" i="8"/>
  <c r="BJ29" i="8"/>
  <c r="BH29" i="8"/>
  <c r="BF29" i="8"/>
  <c r="AU29" i="8"/>
  <c r="AV29" i="8" s="1"/>
  <c r="AQ29" i="8"/>
  <c r="AN29" i="8"/>
  <c r="AO29" i="8" s="1"/>
  <c r="AM29" i="8"/>
  <c r="AH29" i="8"/>
  <c r="AF29" i="8"/>
  <c r="AG29" i="8" s="1"/>
  <c r="AE29" i="8"/>
  <c r="Y29" i="8"/>
  <c r="AA29" i="8" s="1"/>
  <c r="W29" i="8"/>
  <c r="U29" i="8"/>
  <c r="T29" i="8"/>
  <c r="R29" i="8"/>
  <c r="Q29" i="8"/>
  <c r="E29" i="8"/>
  <c r="F29" i="8" s="1"/>
  <c r="BN28" i="8"/>
  <c r="BJ28" i="8"/>
  <c r="BH28" i="8"/>
  <c r="BF28" i="8"/>
  <c r="AU28" i="8"/>
  <c r="AW28" i="8" s="1"/>
  <c r="AQ28" i="8"/>
  <c r="AN28" i="8"/>
  <c r="AO28" i="8" s="1"/>
  <c r="AM28" i="8"/>
  <c r="AH28" i="8"/>
  <c r="AF28" i="8"/>
  <c r="AG28" i="8" s="1"/>
  <c r="AE28" i="8"/>
  <c r="Y28" i="8"/>
  <c r="AA28" i="8" s="1"/>
  <c r="W28" i="8"/>
  <c r="U28" i="8"/>
  <c r="T28" i="8"/>
  <c r="R28" i="8"/>
  <c r="Q28" i="8"/>
  <c r="E28" i="8"/>
  <c r="F28" i="8" s="1"/>
  <c r="BN27" i="8"/>
  <c r="BJ27" i="8"/>
  <c r="BH27" i="8"/>
  <c r="BF27" i="8"/>
  <c r="AU27" i="8"/>
  <c r="AQ27" i="8"/>
  <c r="AN27" i="8"/>
  <c r="AO27" i="8" s="1"/>
  <c r="AM27" i="8"/>
  <c r="AH27" i="8"/>
  <c r="AF27" i="8"/>
  <c r="AG27" i="8" s="1"/>
  <c r="AE27" i="8"/>
  <c r="Y27" i="8"/>
  <c r="W27" i="8"/>
  <c r="U27" i="8"/>
  <c r="T27" i="8"/>
  <c r="R27" i="8"/>
  <c r="Q27" i="8"/>
  <c r="E27" i="8"/>
  <c r="F27" i="8" s="1"/>
  <c r="BN26" i="8"/>
  <c r="BJ26" i="8"/>
  <c r="BH26" i="8"/>
  <c r="BF26" i="8"/>
  <c r="AU26" i="8"/>
  <c r="AV26" i="8" s="1"/>
  <c r="AQ26" i="8"/>
  <c r="AN26" i="8"/>
  <c r="AO26" i="8" s="1"/>
  <c r="AM26" i="8"/>
  <c r="AH26" i="8"/>
  <c r="AI26" i="8" s="1"/>
  <c r="AF26" i="8"/>
  <c r="AG26" i="8" s="1"/>
  <c r="AE26" i="8"/>
  <c r="W26" i="8"/>
  <c r="S26" i="8"/>
  <c r="U26" i="8" s="1"/>
  <c r="R26" i="8"/>
  <c r="Q26" i="8"/>
  <c r="E26" i="8"/>
  <c r="F26" i="8" s="1"/>
  <c r="BN25" i="8"/>
  <c r="BJ25" i="8"/>
  <c r="BH25" i="8"/>
  <c r="BF25" i="8"/>
  <c r="AU25" i="8"/>
  <c r="AQ25" i="8"/>
  <c r="AN25" i="8"/>
  <c r="AO25" i="8" s="1"/>
  <c r="AM25" i="8"/>
  <c r="AH25" i="8"/>
  <c r="AI25" i="8" s="1"/>
  <c r="AF25" i="8"/>
  <c r="AG25" i="8" s="1"/>
  <c r="AE25" i="8"/>
  <c r="Y25" i="8"/>
  <c r="Z25" i="8" s="1"/>
  <c r="W25" i="8"/>
  <c r="U25" i="8"/>
  <c r="T25" i="8"/>
  <c r="R25" i="8"/>
  <c r="Q25" i="8"/>
  <c r="E25" i="8"/>
  <c r="F25" i="8" s="1"/>
  <c r="BN24" i="8"/>
  <c r="BJ24" i="8"/>
  <c r="BH24" i="8"/>
  <c r="BF24" i="8"/>
  <c r="AU24" i="8"/>
  <c r="AV24" i="8" s="1"/>
  <c r="AQ24" i="8"/>
  <c r="AN24" i="8"/>
  <c r="AO24" i="8" s="1"/>
  <c r="AM24" i="8"/>
  <c r="AH24" i="8"/>
  <c r="AI24" i="8" s="1"/>
  <c r="AF24" i="8"/>
  <c r="AG24" i="8" s="1"/>
  <c r="AE24" i="8"/>
  <c r="W24" i="8"/>
  <c r="S24" i="8"/>
  <c r="Y24" i="8" s="1"/>
  <c r="AA24" i="8" s="1"/>
  <c r="R24" i="8"/>
  <c r="Q24" i="8"/>
  <c r="E24" i="8"/>
  <c r="F24" i="8" s="1"/>
  <c r="BN23" i="8"/>
  <c r="BJ23" i="8"/>
  <c r="BH23" i="8"/>
  <c r="BF23" i="8"/>
  <c r="AU23" i="8"/>
  <c r="AW23" i="8" s="1"/>
  <c r="AQ23" i="8"/>
  <c r="AN23" i="8"/>
  <c r="AO23" i="8" s="1"/>
  <c r="AM23" i="8"/>
  <c r="AH23" i="8"/>
  <c r="AF23" i="8"/>
  <c r="AG23" i="8" s="1"/>
  <c r="AE23" i="8"/>
  <c r="W23" i="8"/>
  <c r="S23" i="8"/>
  <c r="U23" i="8" s="1"/>
  <c r="R23" i="8"/>
  <c r="Q23" i="8"/>
  <c r="E23" i="8"/>
  <c r="F23" i="8" s="1"/>
  <c r="BN22" i="8"/>
  <c r="BJ22" i="8"/>
  <c r="BH22" i="8"/>
  <c r="BF22" i="8"/>
  <c r="AU22" i="8"/>
  <c r="AV22" i="8" s="1"/>
  <c r="AQ22" i="8"/>
  <c r="AN22" i="8"/>
  <c r="AO22" i="8" s="1"/>
  <c r="AM22" i="8"/>
  <c r="AH22" i="8"/>
  <c r="AF22" i="8"/>
  <c r="AG22" i="8" s="1"/>
  <c r="AE22" i="8"/>
  <c r="W22" i="8"/>
  <c r="S22" i="8"/>
  <c r="R22" i="8"/>
  <c r="Q22" i="8"/>
  <c r="E22" i="8"/>
  <c r="F22" i="8" s="1"/>
  <c r="BN21" i="8"/>
  <c r="BJ21" i="8"/>
  <c r="BH21" i="8"/>
  <c r="BF21" i="8"/>
  <c r="AU21" i="8"/>
  <c r="AW21" i="8" s="1"/>
  <c r="BA21" i="8" s="1"/>
  <c r="BB21" i="8" s="1"/>
  <c r="AQ21" i="8"/>
  <c r="AN21" i="8"/>
  <c r="AO21" i="8" s="1"/>
  <c r="AM21" i="8"/>
  <c r="AH21" i="8"/>
  <c r="AF21" i="8"/>
  <c r="AG21" i="8" s="1"/>
  <c r="AE21" i="8"/>
  <c r="W21" i="8"/>
  <c r="S21" i="8"/>
  <c r="U21" i="8" s="1"/>
  <c r="R21" i="8"/>
  <c r="Q21" i="8"/>
  <c r="E21" i="8"/>
  <c r="F21" i="8" s="1"/>
  <c r="BN20" i="8"/>
  <c r="BJ20" i="8"/>
  <c r="BH20" i="8"/>
  <c r="BF20" i="8"/>
  <c r="AU20" i="8"/>
  <c r="AW20" i="8" s="1"/>
  <c r="AQ20" i="8"/>
  <c r="AN20" i="8"/>
  <c r="AO20" i="8" s="1"/>
  <c r="AM20" i="8"/>
  <c r="AH20" i="8"/>
  <c r="AI20" i="8" s="1"/>
  <c r="AF20" i="8"/>
  <c r="AG20" i="8" s="1"/>
  <c r="AE20" i="8"/>
  <c r="W20" i="8"/>
  <c r="S20" i="8"/>
  <c r="Y20" i="8" s="1"/>
  <c r="R20" i="8"/>
  <c r="Q20" i="8"/>
  <c r="E20" i="8"/>
  <c r="F20" i="8" s="1"/>
  <c r="BN19" i="8"/>
  <c r="BJ19" i="8"/>
  <c r="BH19" i="8"/>
  <c r="BF19" i="8"/>
  <c r="AU19" i="8"/>
  <c r="AV19" i="8" s="1"/>
  <c r="AQ19" i="8"/>
  <c r="AN19" i="8"/>
  <c r="AO19" i="8" s="1"/>
  <c r="AM19" i="8"/>
  <c r="AH19" i="8"/>
  <c r="AF19" i="8"/>
  <c r="AG19" i="8" s="1"/>
  <c r="AE19" i="8"/>
  <c r="W19" i="8"/>
  <c r="S19" i="8"/>
  <c r="R19" i="8"/>
  <c r="Q19" i="8"/>
  <c r="E19" i="8"/>
  <c r="F19" i="8" s="1"/>
  <c r="BN18" i="8"/>
  <c r="BJ18" i="8"/>
  <c r="BH18" i="8"/>
  <c r="BF18" i="8"/>
  <c r="AU18" i="8"/>
  <c r="AV18" i="8" s="1"/>
  <c r="AQ18" i="8"/>
  <c r="AN18" i="8"/>
  <c r="AO18" i="8" s="1"/>
  <c r="AM18" i="8"/>
  <c r="AH18" i="8"/>
  <c r="AI18" i="8" s="1"/>
  <c r="AF18" i="8"/>
  <c r="AG18" i="8" s="1"/>
  <c r="AE18" i="8"/>
  <c r="W18" i="8"/>
  <c r="S18" i="8"/>
  <c r="T18" i="8" s="1"/>
  <c r="R18" i="8"/>
  <c r="Q18" i="8"/>
  <c r="E18" i="8"/>
  <c r="F18" i="8" s="1"/>
  <c r="BN17" i="8"/>
  <c r="BJ17" i="8"/>
  <c r="BH17" i="8"/>
  <c r="BF17" i="8"/>
  <c r="AU17" i="8"/>
  <c r="AQ17" i="8"/>
  <c r="AN17" i="8"/>
  <c r="AO17" i="8" s="1"/>
  <c r="AM17" i="8"/>
  <c r="AH17" i="8"/>
  <c r="AI17" i="8" s="1"/>
  <c r="AF17" i="8"/>
  <c r="AG17" i="8" s="1"/>
  <c r="AE17" i="8"/>
  <c r="X17" i="8"/>
  <c r="W17" i="8"/>
  <c r="S17" i="8"/>
  <c r="U17" i="8" s="1"/>
  <c r="R17" i="8"/>
  <c r="Q17" i="8"/>
  <c r="E17" i="8"/>
  <c r="F17" i="8" s="1"/>
  <c r="BN16" i="8"/>
  <c r="BJ16" i="8"/>
  <c r="BH16" i="8"/>
  <c r="BF16" i="8"/>
  <c r="AU16" i="8"/>
  <c r="AW16" i="8" s="1"/>
  <c r="AQ16" i="8"/>
  <c r="AN16" i="8"/>
  <c r="AO16" i="8" s="1"/>
  <c r="AM16" i="8"/>
  <c r="AH16" i="8"/>
  <c r="AF16" i="8"/>
  <c r="AG16" i="8" s="1"/>
  <c r="AE16" i="8"/>
  <c r="X16" i="8"/>
  <c r="W16" i="8"/>
  <c r="S16" i="8"/>
  <c r="T16" i="8" s="1"/>
  <c r="R16" i="8"/>
  <c r="Q16" i="8"/>
  <c r="E16" i="8"/>
  <c r="F16" i="8" s="1"/>
  <c r="BN15" i="8"/>
  <c r="BJ15" i="8"/>
  <c r="BH15" i="8"/>
  <c r="BF15" i="8"/>
  <c r="AU15" i="8"/>
  <c r="AV15" i="8" s="1"/>
  <c r="AQ15" i="8"/>
  <c r="AN15" i="8"/>
  <c r="AO15" i="8" s="1"/>
  <c r="AM15" i="8"/>
  <c r="AH15" i="8"/>
  <c r="AF15" i="8"/>
  <c r="AG15" i="8" s="1"/>
  <c r="AE15" i="8"/>
  <c r="Y15" i="8"/>
  <c r="X15" i="8"/>
  <c r="W15" i="8"/>
  <c r="U15" i="8"/>
  <c r="T15" i="8"/>
  <c r="R15" i="8"/>
  <c r="Q15" i="8"/>
  <c r="E15" i="8"/>
  <c r="F15" i="8" s="1"/>
  <c r="BN14" i="8"/>
  <c r="BJ14" i="8"/>
  <c r="BH14" i="8"/>
  <c r="BF14" i="8"/>
  <c r="AU14" i="8"/>
  <c r="AW14" i="8" s="1"/>
  <c r="BA14" i="8" s="1"/>
  <c r="BB14" i="8" s="1"/>
  <c r="AQ14" i="8"/>
  <c r="AN14" i="8"/>
  <c r="AO14" i="8" s="1"/>
  <c r="AM14" i="8"/>
  <c r="AH14" i="8"/>
  <c r="AI14" i="8" s="1"/>
  <c r="AF14" i="8"/>
  <c r="AG14" i="8" s="1"/>
  <c r="AE14" i="8"/>
  <c r="X14" i="8"/>
  <c r="W14" i="8"/>
  <c r="S14" i="8"/>
  <c r="U14" i="8" s="1"/>
  <c r="R14" i="8"/>
  <c r="Q14" i="8"/>
  <c r="E14" i="8"/>
  <c r="F14" i="8" s="1"/>
  <c r="BN13" i="8"/>
  <c r="BJ13" i="8"/>
  <c r="BH13" i="8"/>
  <c r="BF13" i="8"/>
  <c r="AU13" i="8"/>
  <c r="AV13" i="8" s="1"/>
  <c r="AQ13" i="8"/>
  <c r="AN13" i="8"/>
  <c r="AO13" i="8" s="1"/>
  <c r="AM13" i="8"/>
  <c r="AH13" i="8"/>
  <c r="AI13" i="8" s="1"/>
  <c r="AF13" i="8"/>
  <c r="AG13" i="8" s="1"/>
  <c r="AE13" i="8"/>
  <c r="X13" i="8"/>
  <c r="W13" i="8"/>
  <c r="S13" i="8"/>
  <c r="Y13" i="8" s="1"/>
  <c r="Z13" i="8" s="1"/>
  <c r="R13" i="8"/>
  <c r="Q13" i="8"/>
  <c r="E13" i="8"/>
  <c r="F13" i="8" s="1"/>
  <c r="BN12" i="8"/>
  <c r="BJ12" i="8"/>
  <c r="BH12" i="8"/>
  <c r="BF12" i="8"/>
  <c r="AU12" i="8"/>
  <c r="AW12" i="8" s="1"/>
  <c r="AQ12" i="8"/>
  <c r="AN12" i="8"/>
  <c r="AO12" i="8" s="1"/>
  <c r="AM12" i="8"/>
  <c r="AH12" i="8"/>
  <c r="AI12" i="8" s="1"/>
  <c r="AF12" i="8"/>
  <c r="AG12" i="8" s="1"/>
  <c r="AE12" i="8"/>
  <c r="V12" i="8"/>
  <c r="X12" i="8" s="1"/>
  <c r="S12" i="8"/>
  <c r="U12" i="8" s="1"/>
  <c r="R12" i="8"/>
  <c r="Q12" i="8"/>
  <c r="E12" i="8"/>
  <c r="F12" i="8" s="1"/>
  <c r="BN11" i="8"/>
  <c r="BJ11" i="8"/>
  <c r="BH11" i="8"/>
  <c r="BF11" i="8"/>
  <c r="AU11" i="8"/>
  <c r="AW11" i="8" s="1"/>
  <c r="AQ11" i="8"/>
  <c r="AN11" i="8"/>
  <c r="AO11" i="8" s="1"/>
  <c r="AM11" i="8"/>
  <c r="AH11" i="8"/>
  <c r="AF11" i="8"/>
  <c r="AG11" i="8" s="1"/>
  <c r="AE11" i="8"/>
  <c r="V11" i="8"/>
  <c r="S11" i="8"/>
  <c r="U11" i="8" s="1"/>
  <c r="R11" i="8"/>
  <c r="Q11" i="8"/>
  <c r="E11" i="8"/>
  <c r="F11" i="8" s="1"/>
  <c r="BN10" i="8"/>
  <c r="BJ10" i="8"/>
  <c r="BH10" i="8"/>
  <c r="BF10" i="8"/>
  <c r="AU10" i="8"/>
  <c r="AV10" i="8" s="1"/>
  <c r="AQ10" i="8"/>
  <c r="AN10" i="8"/>
  <c r="AO10" i="8" s="1"/>
  <c r="AM10" i="8"/>
  <c r="AH10" i="8"/>
  <c r="AF10" i="8"/>
  <c r="AG10" i="8" s="1"/>
  <c r="AE10" i="8"/>
  <c r="V10" i="8"/>
  <c r="X10" i="8" s="1"/>
  <c r="S10" i="8"/>
  <c r="Y10" i="8" s="1"/>
  <c r="R10" i="8"/>
  <c r="Q10" i="8"/>
  <c r="E10" i="8"/>
  <c r="F10" i="8" s="1"/>
  <c r="BN9" i="8"/>
  <c r="BJ9" i="8"/>
  <c r="BH9" i="8"/>
  <c r="BF9" i="8"/>
  <c r="AU9" i="8"/>
  <c r="AV9" i="8" s="1"/>
  <c r="AQ9" i="8"/>
  <c r="AN9" i="8"/>
  <c r="AO9" i="8" s="1"/>
  <c r="AM9" i="8"/>
  <c r="AE9" i="8"/>
  <c r="X9" i="8"/>
  <c r="W9" i="8"/>
  <c r="P9" i="8"/>
  <c r="Q9" i="8" s="1"/>
  <c r="E9" i="8"/>
  <c r="F9" i="8" s="1"/>
  <c r="BN8" i="8"/>
  <c r="BJ8" i="8"/>
  <c r="BH8" i="8"/>
  <c r="BF8" i="8"/>
  <c r="AU8" i="8"/>
  <c r="AW8" i="8" s="1"/>
  <c r="AY8" i="8" s="1"/>
  <c r="AZ8" i="8" s="1"/>
  <c r="AQ8" i="8"/>
  <c r="AN8" i="8"/>
  <c r="AO8" i="8" s="1"/>
  <c r="AM8" i="8"/>
  <c r="AE8" i="8"/>
  <c r="P8" i="8"/>
  <c r="AH8" i="8" s="1"/>
  <c r="E8" i="8"/>
  <c r="F8" i="8" s="1"/>
  <c r="BN7" i="8"/>
  <c r="BJ7" i="8"/>
  <c r="BH7" i="8"/>
  <c r="BF7" i="8"/>
  <c r="AU7" i="8"/>
  <c r="AQ7" i="8"/>
  <c r="AN7" i="8"/>
  <c r="AO7" i="8" s="1"/>
  <c r="AM7" i="8"/>
  <c r="AE7" i="8"/>
  <c r="P7" i="8"/>
  <c r="AH7" i="8" s="1"/>
  <c r="E7" i="8"/>
  <c r="F7" i="8" s="1"/>
  <c r="BN6" i="8"/>
  <c r="BJ6" i="8"/>
  <c r="BH6" i="8"/>
  <c r="BF6" i="8"/>
  <c r="AU6" i="8"/>
  <c r="AW6" i="8" s="1"/>
  <c r="AY6" i="8" s="1"/>
  <c r="AZ6" i="8" s="1"/>
  <c r="AQ6" i="8"/>
  <c r="AN6" i="8"/>
  <c r="AO6" i="8" s="1"/>
  <c r="AM6" i="8"/>
  <c r="AE6" i="8"/>
  <c r="P6" i="8"/>
  <c r="R6" i="8" s="1"/>
  <c r="E6" i="8"/>
  <c r="F6" i="8" s="1"/>
  <c r="BN5" i="8"/>
  <c r="BJ5" i="8"/>
  <c r="BH5" i="8"/>
  <c r="BF5" i="8"/>
  <c r="AU5" i="8"/>
  <c r="AV5" i="8" s="1"/>
  <c r="AQ5" i="8"/>
  <c r="AN5" i="8"/>
  <c r="AO5" i="8" s="1"/>
  <c r="AM5" i="8"/>
  <c r="AE5" i="8"/>
  <c r="P5" i="8"/>
  <c r="E5" i="8"/>
  <c r="F5" i="8" s="1"/>
  <c r="BK4" i="8"/>
  <c r="BL4" i="8" s="1"/>
  <c r="BA4" i="8"/>
  <c r="AN4" i="8"/>
  <c r="AH4" i="8"/>
  <c r="AF4" i="8"/>
  <c r="AG4" i="8" s="1"/>
  <c r="AE4" i="8"/>
  <c r="V4" i="8"/>
  <c r="X4" i="8" s="1"/>
  <c r="S4" i="8"/>
  <c r="Y4" i="8" s="1"/>
  <c r="R4" i="8"/>
  <c r="Q4" i="8"/>
  <c r="E4" i="8"/>
  <c r="F4" i="8" s="1"/>
  <c r="BK3" i="8"/>
  <c r="BL3" i="8" s="1"/>
  <c r="BA3" i="8"/>
  <c r="AN3" i="8"/>
  <c r="AE3" i="8"/>
  <c r="P3" i="8"/>
  <c r="S3" i="8" s="1"/>
  <c r="E3" i="8"/>
  <c r="F3" i="8" s="1"/>
  <c r="BK2" i="8"/>
  <c r="BL2" i="8" s="1"/>
  <c r="BA2" i="8"/>
  <c r="AN2" i="8"/>
  <c r="AE2" i="8"/>
  <c r="P2" i="8"/>
  <c r="E2" i="8"/>
  <c r="F2" i="8" s="1"/>
  <c r="BK8" i="8" l="1"/>
  <c r="BL8" i="8" s="1"/>
  <c r="S6" i="8"/>
  <c r="U6" i="8" s="1"/>
  <c r="T52" i="8"/>
  <c r="V6" i="8"/>
  <c r="W6" i="8" s="1"/>
  <c r="BK21" i="8"/>
  <c r="BL21" i="8" s="1"/>
  <c r="AW49" i="8"/>
  <c r="AY49" i="8" s="1"/>
  <c r="AZ49" i="8" s="1"/>
  <c r="U16" i="8"/>
  <c r="AJ30" i="8"/>
  <c r="AK30" i="8" s="1"/>
  <c r="Y16" i="8"/>
  <c r="Z16" i="8" s="1"/>
  <c r="AX14" i="8"/>
  <c r="T12" i="8"/>
  <c r="AJ15" i="8"/>
  <c r="AK15" i="8" s="1"/>
  <c r="U18" i="8"/>
  <c r="Y42" i="8"/>
  <c r="Z42" i="8" s="1"/>
  <c r="AJ61" i="8"/>
  <c r="AK61" i="8" s="1"/>
  <c r="AF8" i="8"/>
  <c r="AG8" i="8" s="1"/>
  <c r="Y18" i="8"/>
  <c r="AA18" i="8" s="1"/>
  <c r="AW26" i="8"/>
  <c r="BA26" i="8" s="1"/>
  <c r="BB26" i="8" s="1"/>
  <c r="Y35" i="8"/>
  <c r="AA35" i="8" s="1"/>
  <c r="AV40" i="8"/>
  <c r="Y48" i="8"/>
  <c r="AJ48" i="8" s="1"/>
  <c r="AK48" i="8" s="1"/>
  <c r="AA13" i="8"/>
  <c r="AA30" i="8"/>
  <c r="T42" i="8"/>
  <c r="R8" i="8"/>
  <c r="AW31" i="8"/>
  <c r="AY31" i="8" s="1"/>
  <c r="AZ31" i="8" s="1"/>
  <c r="V8" i="8"/>
  <c r="W8" i="8" s="1"/>
  <c r="Y12" i="8"/>
  <c r="Z12" i="8" s="1"/>
  <c r="Y47" i="8"/>
  <c r="AA47" i="8" s="1"/>
  <c r="U48" i="8"/>
  <c r="BK14" i="8"/>
  <c r="BL14" i="8" s="1"/>
  <c r="BA41" i="8"/>
  <c r="BB41" i="8" s="1"/>
  <c r="Y23" i="8"/>
  <c r="Z23" i="8" s="1"/>
  <c r="Y11" i="8"/>
  <c r="AA11" i="8" s="1"/>
  <c r="U59" i="8"/>
  <c r="AV12" i="8"/>
  <c r="AV62" i="8"/>
  <c r="AX21" i="8"/>
  <c r="AW37" i="8"/>
  <c r="BA37" i="8" s="1"/>
  <c r="BB37" i="8" s="1"/>
  <c r="AV48" i="8"/>
  <c r="AY48" i="8"/>
  <c r="AZ48" i="8" s="1"/>
  <c r="BK48" i="8"/>
  <c r="BL48" i="8" s="1"/>
  <c r="AA10" i="8"/>
  <c r="Z10" i="8"/>
  <c r="BK23" i="8"/>
  <c r="BL23" i="8" s="1"/>
  <c r="BA23" i="8"/>
  <c r="BB23" i="8" s="1"/>
  <c r="AY23" i="8"/>
  <c r="AZ23" i="8" s="1"/>
  <c r="AJ44" i="8"/>
  <c r="AK44" i="8" s="1"/>
  <c r="Z44" i="8"/>
  <c r="AA44" i="8"/>
  <c r="AY59" i="8"/>
  <c r="AZ59" i="8" s="1"/>
  <c r="BA59" i="8"/>
  <c r="BB59" i="8" s="1"/>
  <c r="AX59" i="8"/>
  <c r="AJ20" i="8"/>
  <c r="AK20" i="8" s="1"/>
  <c r="AA20" i="8"/>
  <c r="BA12" i="8"/>
  <c r="BB12" i="8" s="1"/>
  <c r="BK12" i="8"/>
  <c r="BL12" i="8" s="1"/>
  <c r="AY12" i="8"/>
  <c r="AZ12" i="8" s="1"/>
  <c r="AX12" i="8"/>
  <c r="T14" i="8"/>
  <c r="AW29" i="8"/>
  <c r="AY29" i="8" s="1"/>
  <c r="AZ29" i="8" s="1"/>
  <c r="T44" i="8"/>
  <c r="U54" i="8"/>
  <c r="T4" i="8"/>
  <c r="AX45" i="8"/>
  <c r="Z62" i="8"/>
  <c r="U4" i="8"/>
  <c r="T10" i="8"/>
  <c r="AW24" i="8"/>
  <c r="AA25" i="8"/>
  <c r="AJ24" i="8"/>
  <c r="AK24" i="8" s="1"/>
  <c r="Q6" i="8"/>
  <c r="Q8" i="8"/>
  <c r="AV59" i="8"/>
  <c r="AX64" i="8"/>
  <c r="AJ13" i="8"/>
  <c r="AK13" i="8" s="1"/>
  <c r="AV20" i="8"/>
  <c r="AJ28" i="8"/>
  <c r="AK28" i="8" s="1"/>
  <c r="AW33" i="8"/>
  <c r="AV36" i="8"/>
  <c r="Y41" i="8"/>
  <c r="Z41" i="8" s="1"/>
  <c r="Y57" i="8"/>
  <c r="Z57" i="8" s="1"/>
  <c r="AW19" i="8"/>
  <c r="BA19" i="8" s="1"/>
  <c r="BB19" i="8" s="1"/>
  <c r="Y17" i="8"/>
  <c r="AV23" i="8"/>
  <c r="AV30" i="8"/>
  <c r="AF3" i="8"/>
  <c r="AG3" i="8" s="1"/>
  <c r="AV8" i="8"/>
  <c r="T13" i="8"/>
  <c r="T20" i="8"/>
  <c r="Y45" i="8"/>
  <c r="Z45" i="8" s="1"/>
  <c r="X8" i="8"/>
  <c r="W12" i="8"/>
  <c r="AW22" i="8"/>
  <c r="AY22" i="8" s="1"/>
  <c r="AZ22" i="8" s="1"/>
  <c r="AW38" i="8"/>
  <c r="AY38" i="8" s="1"/>
  <c r="AZ38" i="8" s="1"/>
  <c r="AW57" i="8"/>
  <c r="BA57" i="8" s="1"/>
  <c r="BB57" i="8" s="1"/>
  <c r="T21" i="8"/>
  <c r="AV34" i="8"/>
  <c r="U44" i="8"/>
  <c r="T17" i="8"/>
  <c r="T24" i="8"/>
  <c r="BA45" i="8"/>
  <c r="BB45" i="8" s="1"/>
  <c r="Y54" i="8"/>
  <c r="Z54" i="8" s="1"/>
  <c r="AV58" i="8"/>
  <c r="AV61" i="8"/>
  <c r="AF6" i="8"/>
  <c r="AG6" i="8" s="1"/>
  <c r="U10" i="8"/>
  <c r="U24" i="8"/>
  <c r="AS24" i="8" s="1"/>
  <c r="T26" i="8"/>
  <c r="Z28" i="8"/>
  <c r="AH6" i="8"/>
  <c r="Y14" i="8"/>
  <c r="AA14" i="8" s="1"/>
  <c r="AW52" i="8"/>
  <c r="BK52" i="8" s="1"/>
  <c r="BL52" i="8" s="1"/>
  <c r="Z24" i="8"/>
  <c r="T38" i="8"/>
  <c r="AJ62" i="8"/>
  <c r="AK62" i="8" s="1"/>
  <c r="AV64" i="8"/>
  <c r="Y3" i="8"/>
  <c r="Z3" i="8" s="1"/>
  <c r="AW18" i="8"/>
  <c r="Y26" i="8"/>
  <c r="U38" i="8"/>
  <c r="AH3" i="8"/>
  <c r="AI3" i="8" s="1"/>
  <c r="AV6" i="8"/>
  <c r="AX8" i="8"/>
  <c r="T11" i="8"/>
  <c r="U13" i="8"/>
  <c r="AS13" i="8" s="1"/>
  <c r="U20" i="8"/>
  <c r="T23" i="8"/>
  <c r="AJ49" i="8"/>
  <c r="AK49" i="8" s="1"/>
  <c r="AR49" i="8" s="1"/>
  <c r="Y51" i="8"/>
  <c r="AA51" i="8" s="1"/>
  <c r="BA8" i="8"/>
  <c r="BB8" i="8" s="1"/>
  <c r="AJ10" i="8"/>
  <c r="AK10" i="8" s="1"/>
  <c r="AH38" i="8"/>
  <c r="AI38" i="8" s="1"/>
  <c r="AA31" i="8"/>
  <c r="T49" i="8"/>
  <c r="V3" i="8"/>
  <c r="X3" i="8" s="1"/>
  <c r="AW5" i="8"/>
  <c r="AX5" i="8" s="1"/>
  <c r="AJ31" i="8"/>
  <c r="AK31" i="8" s="1"/>
  <c r="T45" i="8"/>
  <c r="AV53" i="8"/>
  <c r="U57" i="8"/>
  <c r="AW42" i="8"/>
  <c r="BK42" i="8" s="1"/>
  <c r="BL42" i="8" s="1"/>
  <c r="AI10" i="8"/>
  <c r="AV21" i="8"/>
  <c r="U47" i="8"/>
  <c r="U52" i="8"/>
  <c r="AV54" i="8"/>
  <c r="T59" i="8"/>
  <c r="W10" i="8"/>
  <c r="AJ25" i="8"/>
  <c r="AK25" i="8" s="1"/>
  <c r="AR25" i="8" s="1"/>
  <c r="AA63" i="8"/>
  <c r="AJ39" i="8"/>
  <c r="AK39" i="8" s="1"/>
  <c r="AR39" i="8" s="1"/>
  <c r="AI62" i="8"/>
  <c r="AA39" i="8"/>
  <c r="AI19" i="8"/>
  <c r="AA46" i="8"/>
  <c r="AJ46" i="8"/>
  <c r="AK46" i="8" s="1"/>
  <c r="Z46" i="8"/>
  <c r="AY50" i="8"/>
  <c r="AZ50" i="8" s="1"/>
  <c r="BA50" i="8"/>
  <c r="BB50" i="8" s="1"/>
  <c r="AX50" i="8"/>
  <c r="V2" i="8"/>
  <c r="R2" i="8"/>
  <c r="Q2" i="8"/>
  <c r="AH2" i="8"/>
  <c r="AF2" i="8"/>
  <c r="AG2" i="8" s="1"/>
  <c r="S2" i="8"/>
  <c r="Y2" i="8" s="1"/>
  <c r="AY47" i="8"/>
  <c r="AZ47" i="8" s="1"/>
  <c r="BK47" i="8"/>
  <c r="BL47" i="8" s="1"/>
  <c r="BA47" i="8"/>
  <c r="BB47" i="8" s="1"/>
  <c r="AX47" i="8"/>
  <c r="AI15" i="8"/>
  <c r="AY46" i="8"/>
  <c r="AZ46" i="8" s="1"/>
  <c r="BA46" i="8"/>
  <c r="BB46" i="8" s="1"/>
  <c r="AX46" i="8"/>
  <c r="BK46" i="8"/>
  <c r="BL46" i="8" s="1"/>
  <c r="AI16" i="8"/>
  <c r="Q5" i="8"/>
  <c r="AH5" i="8"/>
  <c r="AF5" i="8"/>
  <c r="AG5" i="8" s="1"/>
  <c r="S5" i="8"/>
  <c r="Y5" i="8" s="1"/>
  <c r="V5" i="8"/>
  <c r="R5" i="8"/>
  <c r="AY53" i="8"/>
  <c r="AZ53" i="8" s="1"/>
  <c r="BK53" i="8"/>
  <c r="BL53" i="8" s="1"/>
  <c r="BA53" i="8"/>
  <c r="BB53" i="8" s="1"/>
  <c r="AX53" i="8"/>
  <c r="AX11" i="8"/>
  <c r="BK11" i="8"/>
  <c r="BL11" i="8" s="1"/>
  <c r="BA11" i="8"/>
  <c r="BB11" i="8" s="1"/>
  <c r="AY11" i="8"/>
  <c r="AZ11" i="8" s="1"/>
  <c r="AY44" i="8"/>
  <c r="AZ44" i="8" s="1"/>
  <c r="BK44" i="8"/>
  <c r="BL44" i="8" s="1"/>
  <c r="BA44" i="8"/>
  <c r="BB44" i="8" s="1"/>
  <c r="AX44" i="8"/>
  <c r="BK50" i="8"/>
  <c r="BL50" i="8" s="1"/>
  <c r="AA4" i="8"/>
  <c r="Z4" i="8"/>
  <c r="AX62" i="8"/>
  <c r="BA62" i="8"/>
  <c r="BB62" i="8" s="1"/>
  <c r="BK62" i="8"/>
  <c r="BL62" i="8" s="1"/>
  <c r="AY62" i="8"/>
  <c r="AZ62" i="8" s="1"/>
  <c r="AW25" i="8"/>
  <c r="AV25" i="8"/>
  <c r="AI29" i="8"/>
  <c r="AJ29" i="8"/>
  <c r="AK29" i="8" s="1"/>
  <c r="Y55" i="8"/>
  <c r="U55" i="8"/>
  <c r="T55" i="8"/>
  <c r="AX16" i="8"/>
  <c r="BK16" i="8"/>
  <c r="BL16" i="8" s="1"/>
  <c r="BA16" i="8"/>
  <c r="BB16" i="8" s="1"/>
  <c r="AY16" i="8"/>
  <c r="AZ16" i="8" s="1"/>
  <c r="AY34" i="8"/>
  <c r="AZ34" i="8" s="1"/>
  <c r="BK34" i="8"/>
  <c r="BL34" i="8" s="1"/>
  <c r="BA34" i="8"/>
  <c r="BB34" i="8" s="1"/>
  <c r="AX34" i="8"/>
  <c r="AV27" i="8"/>
  <c r="AW27" i="8"/>
  <c r="AJ42" i="8"/>
  <c r="AK42" i="8" s="1"/>
  <c r="AA42" i="8"/>
  <c r="U50" i="8"/>
  <c r="T50" i="8"/>
  <c r="Y50" i="8"/>
  <c r="AI7" i="8"/>
  <c r="AX30" i="8"/>
  <c r="BK30" i="8"/>
  <c r="BL30" i="8" s="1"/>
  <c r="BA30" i="8"/>
  <c r="BB30" i="8" s="1"/>
  <c r="AY30" i="8"/>
  <c r="AZ30" i="8" s="1"/>
  <c r="BK5" i="8"/>
  <c r="BL5" i="8" s="1"/>
  <c r="AI23" i="8"/>
  <c r="AJ23" i="8"/>
  <c r="AK23" i="8" s="1"/>
  <c r="AY51" i="8"/>
  <c r="AZ51" i="8" s="1"/>
  <c r="AX51" i="8"/>
  <c r="AW55" i="8"/>
  <c r="AV55" i="8"/>
  <c r="V7" i="8"/>
  <c r="AA49" i="8"/>
  <c r="BA51" i="8"/>
  <c r="BB51" i="8" s="1"/>
  <c r="AV44" i="8"/>
  <c r="AI21" i="8"/>
  <c r="Y58" i="8"/>
  <c r="U58" i="8"/>
  <c r="AW35" i="8"/>
  <c r="AV41" i="8"/>
  <c r="T58" i="8"/>
  <c r="AJ64" i="8"/>
  <c r="AK64" i="8" s="1"/>
  <c r="AS64" i="8" s="1"/>
  <c r="U3" i="8"/>
  <c r="T3" i="8"/>
  <c r="BA6" i="8"/>
  <c r="BB6" i="8" s="1"/>
  <c r="BK6" i="8"/>
  <c r="BL6" i="8" s="1"/>
  <c r="AW13" i="8"/>
  <c r="AX41" i="8"/>
  <c r="U51" i="8"/>
  <c r="AX60" i="8"/>
  <c r="AY60" i="8"/>
  <c r="AZ60" i="8" s="1"/>
  <c r="AX20" i="8"/>
  <c r="AY20" i="8"/>
  <c r="AZ20" i="8" s="1"/>
  <c r="Z34" i="8"/>
  <c r="AJ34" i="8"/>
  <c r="AK34" i="8" s="1"/>
  <c r="T37" i="8"/>
  <c r="Y37" i="8"/>
  <c r="AW56" i="8"/>
  <c r="AV11" i="8"/>
  <c r="BA20" i="8"/>
  <c r="BB20" i="8" s="1"/>
  <c r="T34" i="8"/>
  <c r="AW9" i="8"/>
  <c r="AI28" i="8"/>
  <c r="U34" i="8"/>
  <c r="W4" i="8"/>
  <c r="AX6" i="8"/>
  <c r="AV17" i="8"/>
  <c r="AW17" i="8"/>
  <c r="Z20" i="8"/>
  <c r="T22" i="8"/>
  <c r="Y22" i="8"/>
  <c r="U22" i="8"/>
  <c r="AX23" i="8"/>
  <c r="AA34" i="8"/>
  <c r="AY41" i="8"/>
  <c r="AZ41" i="8" s="1"/>
  <c r="Z43" i="8"/>
  <c r="AJ59" i="8"/>
  <c r="AK59" i="8" s="1"/>
  <c r="Z59" i="8"/>
  <c r="BA60" i="8"/>
  <c r="BB60" i="8" s="1"/>
  <c r="AX63" i="8"/>
  <c r="AY63" i="8"/>
  <c r="AZ63" i="8" s="1"/>
  <c r="BK49" i="8"/>
  <c r="BL49" i="8" s="1"/>
  <c r="BA49" i="8"/>
  <c r="BB49" i="8" s="1"/>
  <c r="AW7" i="8"/>
  <c r="AV7" i="8"/>
  <c r="X11" i="8"/>
  <c r="W11" i="8"/>
  <c r="AI22" i="8"/>
  <c r="AJ33" i="8"/>
  <c r="AK33" i="8" s="1"/>
  <c r="AA33" i="8"/>
  <c r="T56" i="8"/>
  <c r="AA38" i="8"/>
  <c r="AX28" i="8"/>
  <c r="BA28" i="8"/>
  <c r="BB28" i="8" s="1"/>
  <c r="AY28" i="8"/>
  <c r="AZ28" i="8" s="1"/>
  <c r="AJ43" i="8"/>
  <c r="AK43" i="8" s="1"/>
  <c r="T6" i="8"/>
  <c r="Z11" i="8"/>
  <c r="Z33" i="8"/>
  <c r="T35" i="8"/>
  <c r="AJ40" i="8"/>
  <c r="AK40" i="8" s="1"/>
  <c r="AS40" i="8" s="1"/>
  <c r="AV46" i="8"/>
  <c r="AV50" i="8"/>
  <c r="U56" i="8"/>
  <c r="BK63" i="8"/>
  <c r="BL63" i="8" s="1"/>
  <c r="BK20" i="8"/>
  <c r="BL20" i="8" s="1"/>
  <c r="S9" i="8"/>
  <c r="R9" i="8"/>
  <c r="AF9" i="8"/>
  <c r="AG9" i="8" s="1"/>
  <c r="AX49" i="8"/>
  <c r="AA52" i="8"/>
  <c r="Z52" i="8"/>
  <c r="AI8" i="8"/>
  <c r="AA27" i="8"/>
  <c r="Z27" i="8"/>
  <c r="Z38" i="8"/>
  <c r="AI4" i="8"/>
  <c r="AJ4" i="8"/>
  <c r="AK4" i="8" s="1"/>
  <c r="BK45" i="8"/>
  <c r="BL45" i="8" s="1"/>
  <c r="T53" i="8"/>
  <c r="Z56" i="8"/>
  <c r="AY58" i="8"/>
  <c r="AZ58" i="8" s="1"/>
  <c r="BK58" i="8"/>
  <c r="BL58" i="8" s="1"/>
  <c r="AX58" i="8"/>
  <c r="AX61" i="8"/>
  <c r="BK61" i="8"/>
  <c r="BL61" i="8" s="1"/>
  <c r="BA61" i="8"/>
  <c r="BB61" i="8" s="1"/>
  <c r="Q7" i="8"/>
  <c r="AF7" i="8"/>
  <c r="AG7" i="8" s="1"/>
  <c r="R7" i="8"/>
  <c r="AH9" i="8"/>
  <c r="Y19" i="8"/>
  <c r="AJ19" i="8" s="1"/>
  <c r="AK19" i="8" s="1"/>
  <c r="T19" i="8"/>
  <c r="BK28" i="8"/>
  <c r="BL28" i="8" s="1"/>
  <c r="AY54" i="8"/>
  <c r="AZ54" i="8" s="1"/>
  <c r="BA54" i="8"/>
  <c r="BB54" i="8" s="1"/>
  <c r="AX54" i="8"/>
  <c r="AA56" i="8"/>
  <c r="S7" i="8"/>
  <c r="AJ52" i="8"/>
  <c r="AK52" i="8" s="1"/>
  <c r="AW10" i="8"/>
  <c r="Z15" i="8"/>
  <c r="AA15" i="8"/>
  <c r="AV16" i="8"/>
  <c r="U19" i="8"/>
  <c r="AJ27" i="8"/>
  <c r="AK27" i="8" s="1"/>
  <c r="AI27" i="8"/>
  <c r="AW32" i="8"/>
  <c r="AY43" i="8"/>
  <c r="AZ43" i="8" s="1"/>
  <c r="BA43" i="8"/>
  <c r="BB43" i="8" s="1"/>
  <c r="AX43" i="8"/>
  <c r="BK43" i="8"/>
  <c r="BL43" i="8" s="1"/>
  <c r="AV47" i="8"/>
  <c r="Y53" i="8"/>
  <c r="BA40" i="8"/>
  <c r="BB40" i="8" s="1"/>
  <c r="AY40" i="8"/>
  <c r="AZ40" i="8" s="1"/>
  <c r="AV43" i="8"/>
  <c r="BA58" i="8"/>
  <c r="BB58" i="8" s="1"/>
  <c r="AY14" i="8"/>
  <c r="AZ14" i="8" s="1"/>
  <c r="BA31" i="8"/>
  <c r="BB31" i="8" s="1"/>
  <c r="Y36" i="8"/>
  <c r="AJ36" i="8" s="1"/>
  <c r="AK36" i="8" s="1"/>
  <c r="BA48" i="8"/>
  <c r="BB48" i="8" s="1"/>
  <c r="Y60" i="8"/>
  <c r="AJ60" i="8" s="1"/>
  <c r="AK60" i="8" s="1"/>
  <c r="AI61" i="8"/>
  <c r="AS61" i="8" s="1"/>
  <c r="AJ63" i="8"/>
  <c r="AK63" i="8" s="1"/>
  <c r="T41" i="8"/>
  <c r="BK59" i="8"/>
  <c r="BL59" i="8" s="1"/>
  <c r="AI63" i="8"/>
  <c r="BK64" i="8"/>
  <c r="BL64" i="8" s="1"/>
  <c r="BA64" i="8"/>
  <c r="BB64" i="8" s="1"/>
  <c r="BK36" i="8"/>
  <c r="BL36" i="8" s="1"/>
  <c r="BA36" i="8"/>
  <c r="BB36" i="8" s="1"/>
  <c r="Q3" i="8"/>
  <c r="AV28" i="8"/>
  <c r="AI30" i="8"/>
  <c r="AR30" i="8" s="1"/>
  <c r="T32" i="8"/>
  <c r="R3" i="8"/>
  <c r="S8" i="8"/>
  <c r="AI11" i="8"/>
  <c r="AW15" i="8"/>
  <c r="AY21" i="8"/>
  <c r="AZ21" i="8" s="1"/>
  <c r="Z29" i="8"/>
  <c r="AX36" i="8"/>
  <c r="T43" i="8"/>
  <c r="T46" i="8"/>
  <c r="U49" i="8"/>
  <c r="AV51" i="8"/>
  <c r="AV60" i="8"/>
  <c r="Z61" i="8"/>
  <c r="Y32" i="8"/>
  <c r="AY36" i="8"/>
  <c r="AZ36" i="8" s="1"/>
  <c r="U43" i="8"/>
  <c r="U46" i="8"/>
  <c r="AA16" i="8"/>
  <c r="AR31" i="8"/>
  <c r="Z40" i="8"/>
  <c r="AV45" i="8"/>
  <c r="T60" i="8"/>
  <c r="AV63" i="8"/>
  <c r="AV14" i="8"/>
  <c r="Y21" i="8"/>
  <c r="T36" i="8"/>
  <c r="AW39" i="8"/>
  <c r="AX48" i="8"/>
  <c r="Z64" i="8"/>
  <c r="AS39" i="8" l="1"/>
  <c r="AR13" i="8"/>
  <c r="BA5" i="8"/>
  <c r="BB5" i="8" s="1"/>
  <c r="Y6" i="8"/>
  <c r="AA6" i="8" s="1"/>
  <c r="AY5" i="8"/>
  <c r="AZ5" i="8" s="1"/>
  <c r="AX29" i="8"/>
  <c r="BA29" i="8"/>
  <c r="BB29" i="8" s="1"/>
  <c r="AA12" i="8"/>
  <c r="W3" i="8"/>
  <c r="AJ16" i="8"/>
  <c r="AK16" i="8" s="1"/>
  <c r="AS16" i="8" s="1"/>
  <c r="X6" i="8"/>
  <c r="AR44" i="8"/>
  <c r="AJ12" i="8"/>
  <c r="AK12" i="8" s="1"/>
  <c r="AR12" i="8" s="1"/>
  <c r="BQ12" i="8" s="1"/>
  <c r="AJ11" i="8"/>
  <c r="AK11" i="8" s="1"/>
  <c r="Z47" i="8"/>
  <c r="AX22" i="8"/>
  <c r="BK22" i="8"/>
  <c r="BL22" i="8" s="1"/>
  <c r="AA48" i="8"/>
  <c r="AS48" i="8" s="1"/>
  <c r="BK29" i="8"/>
  <c r="BL29" i="8" s="1"/>
  <c r="AA23" i="8"/>
  <c r="AS23" i="8" s="1"/>
  <c r="AJ35" i="8"/>
  <c r="AK35" i="8" s="1"/>
  <c r="AS35" i="8" s="1"/>
  <c r="AS31" i="8"/>
  <c r="AJ18" i="8"/>
  <c r="AK18" i="8" s="1"/>
  <c r="AS18" i="8" s="1"/>
  <c r="AR24" i="8"/>
  <c r="BO12" i="8"/>
  <c r="AR42" i="8"/>
  <c r="AX42" i="8"/>
  <c r="AR62" i="8"/>
  <c r="AS20" i="8"/>
  <c r="Z35" i="8"/>
  <c r="BO8" i="8"/>
  <c r="AS44" i="8"/>
  <c r="AJ3" i="8"/>
  <c r="AK3" i="8" s="1"/>
  <c r="AR10" i="8"/>
  <c r="AA3" i="8"/>
  <c r="AS3" i="8" s="1"/>
  <c r="BO59" i="8"/>
  <c r="AS10" i="8"/>
  <c r="AJ6" i="8"/>
  <c r="AK6" i="8" s="1"/>
  <c r="AS59" i="8"/>
  <c r="AJ41" i="8"/>
  <c r="AK41" i="8" s="1"/>
  <c r="AR41" i="8" s="1"/>
  <c r="AX38" i="8"/>
  <c r="AJ47" i="8"/>
  <c r="AK47" i="8" s="1"/>
  <c r="AS28" i="8"/>
  <c r="AY52" i="8"/>
  <c r="AZ52" i="8" s="1"/>
  <c r="BK26" i="8"/>
  <c r="BL26" i="8" s="1"/>
  <c r="AS25" i="8"/>
  <c r="AX37" i="8"/>
  <c r="AY37" i="8"/>
  <c r="AZ37" i="8" s="1"/>
  <c r="BO6" i="8"/>
  <c r="BK37" i="8"/>
  <c r="BL37" i="8" s="1"/>
  <c r="AA41" i="8"/>
  <c r="Z48" i="8"/>
  <c r="AR48" i="8" s="1"/>
  <c r="AY26" i="8"/>
  <c r="AZ26" i="8" s="1"/>
  <c r="AY42" i="8"/>
  <c r="AZ42" i="8" s="1"/>
  <c r="Z18" i="8"/>
  <c r="AR18" i="8" s="1"/>
  <c r="AX26" i="8"/>
  <c r="AX31" i="8"/>
  <c r="BO31" i="8" s="1"/>
  <c r="BQ31" i="8" s="1"/>
  <c r="BK31" i="8"/>
  <c r="BL31" i="8" s="1"/>
  <c r="AY24" i="8"/>
  <c r="AZ24" i="8" s="1"/>
  <c r="BK24" i="8"/>
  <c r="BL24" i="8" s="1"/>
  <c r="BA33" i="8"/>
  <c r="BB33" i="8" s="1"/>
  <c r="AY33" i="8"/>
  <c r="AZ33" i="8" s="1"/>
  <c r="AX33" i="8"/>
  <c r="BK33" i="8"/>
  <c r="BL33" i="8" s="1"/>
  <c r="BA24" i="8"/>
  <c r="BB24" i="8" s="1"/>
  <c r="BA22" i="8"/>
  <c r="BB22" i="8" s="1"/>
  <c r="BK19" i="8"/>
  <c r="BL19" i="8" s="1"/>
  <c r="Z6" i="8"/>
  <c r="AY19" i="8"/>
  <c r="AZ19" i="8" s="1"/>
  <c r="AJ14" i="8"/>
  <c r="AK14" i="8" s="1"/>
  <c r="AS14" i="8" s="1"/>
  <c r="BO23" i="8"/>
  <c r="AJ38" i="8"/>
  <c r="AK38" i="8" s="1"/>
  <c r="AS38" i="8" s="1"/>
  <c r="AY57" i="8"/>
  <c r="AZ57" i="8" s="1"/>
  <c r="BK57" i="8"/>
  <c r="BL57" i="8" s="1"/>
  <c r="AX57" i="8"/>
  <c r="AX19" i="8"/>
  <c r="BA42" i="8"/>
  <c r="BB42" i="8" s="1"/>
  <c r="BA38" i="8"/>
  <c r="BB38" i="8" s="1"/>
  <c r="BO45" i="8"/>
  <c r="BO64" i="8"/>
  <c r="BR64" i="8" s="1"/>
  <c r="Z14" i="8"/>
  <c r="Z51" i="8"/>
  <c r="AX24" i="8"/>
  <c r="AJ51" i="8"/>
  <c r="AK51" i="8" s="1"/>
  <c r="AS51" i="8" s="1"/>
  <c r="AA26" i="8"/>
  <c r="Z26" i="8"/>
  <c r="AJ26" i="8"/>
  <c r="AK26" i="8" s="1"/>
  <c r="Z17" i="8"/>
  <c r="AA17" i="8"/>
  <c r="AA57" i="8"/>
  <c r="AJ57" i="8"/>
  <c r="AK57" i="8" s="1"/>
  <c r="AR57" i="8" s="1"/>
  <c r="AA45" i="8"/>
  <c r="AJ45" i="8"/>
  <c r="AK45" i="8" s="1"/>
  <c r="AR45" i="8" s="1"/>
  <c r="BO21" i="8"/>
  <c r="AS15" i="8"/>
  <c r="AX52" i="8"/>
  <c r="BA52" i="8"/>
  <c r="BB52" i="8" s="1"/>
  <c r="BA18" i="8"/>
  <c r="BB18" i="8" s="1"/>
  <c r="BK18" i="8"/>
  <c r="BL18" i="8" s="1"/>
  <c r="AY18" i="8"/>
  <c r="AZ18" i="8" s="1"/>
  <c r="AX18" i="8"/>
  <c r="AJ54" i="8"/>
  <c r="AK54" i="8" s="1"/>
  <c r="AR54" i="8" s="1"/>
  <c r="AA54" i="8"/>
  <c r="AS54" i="8" s="1"/>
  <c r="AS62" i="8"/>
  <c r="AJ17" i="8"/>
  <c r="AK17" i="8" s="1"/>
  <c r="AI6" i="8"/>
  <c r="AR15" i="8"/>
  <c r="AR20" i="8"/>
  <c r="AS42" i="8"/>
  <c r="AS4" i="8"/>
  <c r="AR56" i="8"/>
  <c r="AR59" i="8"/>
  <c r="AR46" i="8"/>
  <c r="AR63" i="8"/>
  <c r="AR33" i="8"/>
  <c r="AR64" i="8"/>
  <c r="AR40" i="8"/>
  <c r="AR34" i="8"/>
  <c r="AS29" i="8"/>
  <c r="AS27" i="8"/>
  <c r="AR4" i="8"/>
  <c r="BO60" i="8"/>
  <c r="AS34" i="8"/>
  <c r="BO14" i="8"/>
  <c r="AR43" i="8"/>
  <c r="AS12" i="8"/>
  <c r="BO49" i="8"/>
  <c r="BQ49" i="8" s="1"/>
  <c r="BO5" i="8"/>
  <c r="AR52" i="8"/>
  <c r="BO63" i="8"/>
  <c r="AS52" i="8"/>
  <c r="BO30" i="8"/>
  <c r="BO41" i="8"/>
  <c r="AS30" i="8"/>
  <c r="BO20" i="8"/>
  <c r="BO50" i="8"/>
  <c r="AS56" i="8"/>
  <c r="AR16" i="8"/>
  <c r="AS46" i="8"/>
  <c r="AS43" i="8"/>
  <c r="AR11" i="8"/>
  <c r="BO11" i="8"/>
  <c r="BO51" i="8"/>
  <c r="AR61" i="8"/>
  <c r="AR27" i="8"/>
  <c r="T7" i="8"/>
  <c r="U7" i="8"/>
  <c r="Y7" i="8"/>
  <c r="BA10" i="8"/>
  <c r="BB10" i="8" s="1"/>
  <c r="BK10" i="8"/>
  <c r="BL10" i="8" s="1"/>
  <c r="AX10" i="8"/>
  <c r="AY10" i="8"/>
  <c r="AZ10" i="8" s="1"/>
  <c r="U9" i="8"/>
  <c r="T9" i="8"/>
  <c r="AA2" i="8"/>
  <c r="Z2" i="8"/>
  <c r="AR28" i="8"/>
  <c r="AS11" i="8"/>
  <c r="AX35" i="8"/>
  <c r="BK35" i="8"/>
  <c r="BL35" i="8" s="1"/>
  <c r="AY35" i="8"/>
  <c r="AZ35" i="8" s="1"/>
  <c r="BA35" i="8"/>
  <c r="BB35" i="8" s="1"/>
  <c r="AR23" i="8"/>
  <c r="T8" i="8"/>
  <c r="U8" i="8"/>
  <c r="AS63" i="8"/>
  <c r="AY56" i="8"/>
  <c r="AZ56" i="8" s="1"/>
  <c r="BK56" i="8"/>
  <c r="BL56" i="8" s="1"/>
  <c r="BA56" i="8"/>
  <c r="BB56" i="8" s="1"/>
  <c r="AX56" i="8"/>
  <c r="AJ50" i="8"/>
  <c r="AK50" i="8" s="1"/>
  <c r="AA50" i="8"/>
  <c r="Z50" i="8"/>
  <c r="Y8" i="8"/>
  <c r="AA22" i="8"/>
  <c r="Z22" i="8"/>
  <c r="AA58" i="8"/>
  <c r="Z58" i="8"/>
  <c r="AJ58" i="8"/>
  <c r="AK58" i="8" s="1"/>
  <c r="BO34" i="8"/>
  <c r="AY25" i="8"/>
  <c r="AZ25" i="8" s="1"/>
  <c r="BA25" i="8"/>
  <c r="BB25" i="8" s="1"/>
  <c r="AX25" i="8"/>
  <c r="BK25" i="8"/>
  <c r="BL25" i="8" s="1"/>
  <c r="AR29" i="8"/>
  <c r="BO46" i="8"/>
  <c r="AY39" i="8"/>
  <c r="AZ39" i="8" s="1"/>
  <c r="BA39" i="8"/>
  <c r="BB39" i="8" s="1"/>
  <c r="AX39" i="8"/>
  <c r="BO43" i="8"/>
  <c r="BO54" i="8"/>
  <c r="Z37" i="8"/>
  <c r="AA37" i="8"/>
  <c r="AJ37" i="8"/>
  <c r="AK37" i="8" s="1"/>
  <c r="AA32" i="8"/>
  <c r="Z32" i="8"/>
  <c r="AA60" i="8"/>
  <c r="AS60" i="8" s="1"/>
  <c r="Z60" i="8"/>
  <c r="AR60" i="8" s="1"/>
  <c r="BK32" i="8"/>
  <c r="BL32" i="8" s="1"/>
  <c r="BA32" i="8"/>
  <c r="BB32" i="8" s="1"/>
  <c r="AY32" i="8"/>
  <c r="AZ32" i="8" s="1"/>
  <c r="AX32" i="8"/>
  <c r="BK17" i="8"/>
  <c r="BL17" i="8" s="1"/>
  <c r="AX17" i="8"/>
  <c r="BA17" i="8"/>
  <c r="BB17" i="8" s="1"/>
  <c r="AY17" i="8"/>
  <c r="AZ17" i="8" s="1"/>
  <c r="BO62" i="8"/>
  <c r="BO53" i="8"/>
  <c r="BO16" i="8"/>
  <c r="AR3" i="8"/>
  <c r="W5" i="8"/>
  <c r="X5" i="8"/>
  <c r="AA21" i="8"/>
  <c r="Z21" i="8"/>
  <c r="AA36" i="8"/>
  <c r="AS36" i="8" s="1"/>
  <c r="Z36" i="8"/>
  <c r="AR36" i="8" s="1"/>
  <c r="W7" i="8"/>
  <c r="X7" i="8"/>
  <c r="AY13" i="8"/>
  <c r="AZ13" i="8" s="1"/>
  <c r="BK13" i="8"/>
  <c r="BL13" i="8" s="1"/>
  <c r="BA13" i="8"/>
  <c r="BB13" i="8" s="1"/>
  <c r="AX13" i="8"/>
  <c r="BO36" i="8"/>
  <c r="AA19" i="8"/>
  <c r="AS19" i="8" s="1"/>
  <c r="Z19" i="8"/>
  <c r="AR19" i="8" s="1"/>
  <c r="AS33" i="8"/>
  <c r="U5" i="8"/>
  <c r="T5" i="8"/>
  <c r="U2" i="8"/>
  <c r="T2" i="8"/>
  <c r="BO47" i="8"/>
  <c r="BO58" i="8"/>
  <c r="AI9" i="8"/>
  <c r="AY55" i="8"/>
  <c r="AZ55" i="8" s="1"/>
  <c r="BK55" i="8"/>
  <c r="BL55" i="8" s="1"/>
  <c r="AX55" i="8"/>
  <c r="BA55" i="8"/>
  <c r="BB55" i="8" s="1"/>
  <c r="AS49" i="8"/>
  <c r="AJ21" i="8"/>
  <c r="AK21" i="8" s="1"/>
  <c r="BO44" i="8"/>
  <c r="AJ5" i="8"/>
  <c r="AK5" i="8" s="1"/>
  <c r="AI5" i="8"/>
  <c r="AJ2" i="8"/>
  <c r="AK2" i="8" s="1"/>
  <c r="AI2" i="8"/>
  <c r="BA15" i="8"/>
  <c r="BB15" i="8" s="1"/>
  <c r="AY15" i="8"/>
  <c r="AZ15" i="8" s="1"/>
  <c r="AX15" i="8"/>
  <c r="BK15" i="8"/>
  <c r="BL15" i="8" s="1"/>
  <c r="AJ53" i="8"/>
  <c r="AK53" i="8" s="1"/>
  <c r="Z53" i="8"/>
  <c r="AR53" i="8" s="1"/>
  <c r="AA53" i="8"/>
  <c r="BA7" i="8"/>
  <c r="BB7" i="8" s="1"/>
  <c r="BK7" i="8"/>
  <c r="BL7" i="8" s="1"/>
  <c r="AY7" i="8"/>
  <c r="AZ7" i="8" s="1"/>
  <c r="AX7" i="8"/>
  <c r="BO28" i="8"/>
  <c r="BO48" i="8"/>
  <c r="AX27" i="8"/>
  <c r="BK27" i="8"/>
  <c r="BL27" i="8" s="1"/>
  <c r="AY27" i="8"/>
  <c r="AZ27" i="8" s="1"/>
  <c r="BA27" i="8"/>
  <c r="BB27" i="8" s="1"/>
  <c r="AJ22" i="8"/>
  <c r="AK22" i="8" s="1"/>
  <c r="AA5" i="8"/>
  <c r="Z5" i="8"/>
  <c r="BO40" i="8"/>
  <c r="BO61" i="8"/>
  <c r="Y9" i="8"/>
  <c r="AJ32" i="8"/>
  <c r="AK32" i="8" s="1"/>
  <c r="BA9" i="8"/>
  <c r="BB9" i="8" s="1"/>
  <c r="AY9" i="8"/>
  <c r="AZ9" i="8" s="1"/>
  <c r="AX9" i="8"/>
  <c r="BK9" i="8"/>
  <c r="BL9" i="8" s="1"/>
  <c r="AA55" i="8"/>
  <c r="Z55" i="8"/>
  <c r="AJ55" i="8"/>
  <c r="AK55" i="8" s="1"/>
  <c r="X2" i="8"/>
  <c r="W2" i="8"/>
  <c r="AR47" i="8" l="1"/>
  <c r="BO29" i="8"/>
  <c r="BR29" i="8" s="1"/>
  <c r="AS41" i="8"/>
  <c r="BO22" i="8"/>
  <c r="BO37" i="8"/>
  <c r="BO38" i="8"/>
  <c r="BR59" i="8"/>
  <c r="BQ64" i="8"/>
  <c r="AR6" i="8"/>
  <c r="BQ6" i="8" s="1"/>
  <c r="BO57" i="8"/>
  <c r="BR57" i="8" s="1"/>
  <c r="BR20" i="8"/>
  <c r="BO26" i="8"/>
  <c r="BQ26" i="8" s="1"/>
  <c r="BQ41" i="8"/>
  <c r="AS6" i="8"/>
  <c r="BR6" i="8" s="1"/>
  <c r="AR35" i="8"/>
  <c r="BO24" i="8"/>
  <c r="BR24" i="8" s="1"/>
  <c r="BR12" i="8"/>
  <c r="BO42" i="8"/>
  <c r="BR42" i="8" s="1"/>
  <c r="AS57" i="8"/>
  <c r="BO19" i="8"/>
  <c r="BQ19" i="8" s="1"/>
  <c r="BR31" i="8"/>
  <c r="AR51" i="8"/>
  <c r="BQ51" i="8" s="1"/>
  <c r="AR14" i="8"/>
  <c r="BQ14" i="8" s="1"/>
  <c r="BO35" i="8"/>
  <c r="BR35" i="8" s="1"/>
  <c r="BQ59" i="8"/>
  <c r="AS47" i="8"/>
  <c r="BR47" i="8" s="1"/>
  <c r="BR11" i="8"/>
  <c r="AR17" i="8"/>
  <c r="BR51" i="8"/>
  <c r="BR14" i="8"/>
  <c r="BO52" i="8"/>
  <c r="BR52" i="8" s="1"/>
  <c r="BQ63" i="8"/>
  <c r="BQ45" i="8"/>
  <c r="AS26" i="8"/>
  <c r="BR23" i="8"/>
  <c r="BO33" i="8"/>
  <c r="BQ33" i="8" s="1"/>
  <c r="AR37" i="8"/>
  <c r="BQ37" i="8" s="1"/>
  <c r="BR30" i="8"/>
  <c r="BQ29" i="8"/>
  <c r="AS45" i="8"/>
  <c r="BR45" i="8" s="1"/>
  <c r="AR26" i="8"/>
  <c r="AR38" i="8"/>
  <c r="BQ38" i="8" s="1"/>
  <c r="AS58" i="8"/>
  <c r="BR58" i="8" s="1"/>
  <c r="BO18" i="8"/>
  <c r="BQ23" i="8"/>
  <c r="BQ60" i="8"/>
  <c r="BR60" i="8"/>
  <c r="BR63" i="8"/>
  <c r="AS17" i="8"/>
  <c r="BQ30" i="8"/>
  <c r="AS5" i="8"/>
  <c r="BR5" i="8" s="1"/>
  <c r="BO39" i="8"/>
  <c r="BR39" i="8" s="1"/>
  <c r="AR21" i="8"/>
  <c r="BQ21" i="8" s="1"/>
  <c r="BQ11" i="8"/>
  <c r="AR2" i="8"/>
  <c r="AS50" i="8"/>
  <c r="BR50" i="8" s="1"/>
  <c r="AS2" i="8"/>
  <c r="AR5" i="8"/>
  <c r="BQ5" i="8" s="1"/>
  <c r="AR50" i="8"/>
  <c r="BQ50" i="8" s="1"/>
  <c r="AR55" i="8"/>
  <c r="AS55" i="8"/>
  <c r="BR49" i="8"/>
  <c r="BO27" i="8"/>
  <c r="BQ27" i="8" s="1"/>
  <c r="AS32" i="8"/>
  <c r="BR41" i="8"/>
  <c r="AR58" i="8"/>
  <c r="BQ58" i="8" s="1"/>
  <c r="BO15" i="8"/>
  <c r="BQ15" i="8" s="1"/>
  <c r="AR22" i="8"/>
  <c r="BQ22" i="8" s="1"/>
  <c r="AS22" i="8"/>
  <c r="BR22" i="8" s="1"/>
  <c r="BO9" i="8"/>
  <c r="BO17" i="8"/>
  <c r="BO7" i="8"/>
  <c r="BQ20" i="8"/>
  <c r="BO55" i="8"/>
  <c r="BQ47" i="8"/>
  <c r="AR32" i="8"/>
  <c r="BO10" i="8"/>
  <c r="BQ28" i="8"/>
  <c r="BR28" i="8"/>
  <c r="AS37" i="8"/>
  <c r="BR48" i="8"/>
  <c r="BQ48" i="8"/>
  <c r="AA7" i="8"/>
  <c r="Z7" i="8"/>
  <c r="AJ7" i="8"/>
  <c r="AK7" i="8" s="1"/>
  <c r="BQ62" i="8"/>
  <c r="BR62" i="8"/>
  <c r="BR54" i="8"/>
  <c r="BQ54" i="8"/>
  <c r="BR44" i="8"/>
  <c r="BQ44" i="8"/>
  <c r="BR43" i="8"/>
  <c r="BQ43" i="8"/>
  <c r="BR36" i="8"/>
  <c r="BQ36" i="8"/>
  <c r="BO56" i="8"/>
  <c r="AS53" i="8"/>
  <c r="BR53" i="8" s="1"/>
  <c r="BO13" i="8"/>
  <c r="BR46" i="8"/>
  <c r="BQ46" i="8"/>
  <c r="BQ53" i="8"/>
  <c r="AA8" i="8"/>
  <c r="Z8" i="8"/>
  <c r="AJ8" i="8"/>
  <c r="AK8" i="8" s="1"/>
  <c r="BO32" i="8"/>
  <c r="BO25" i="8"/>
  <c r="AA9" i="8"/>
  <c r="Z9" i="8"/>
  <c r="BQ61" i="8"/>
  <c r="BR61" i="8"/>
  <c r="BQ40" i="8"/>
  <c r="BR40" i="8"/>
  <c r="BR16" i="8"/>
  <c r="BQ16" i="8"/>
  <c r="BR34" i="8"/>
  <c r="BQ34" i="8"/>
  <c r="AJ9" i="8"/>
  <c r="AK9" i="8" s="1"/>
  <c r="AS21" i="8"/>
  <c r="BR21" i="8" s="1"/>
  <c r="BR38" i="8"/>
  <c r="BR26" i="8" l="1"/>
  <c r="BQ24" i="8"/>
  <c r="BR37" i="8"/>
  <c r="BQ57" i="8"/>
  <c r="BQ42" i="8"/>
  <c r="BQ17" i="8"/>
  <c r="BR27" i="8"/>
  <c r="BQ52" i="8"/>
  <c r="BQ35" i="8"/>
  <c r="BR19" i="8"/>
  <c r="BR33" i="8"/>
  <c r="BQ39" i="8"/>
  <c r="BQ18" i="8"/>
  <c r="BR18" i="8"/>
  <c r="BR55" i="8"/>
  <c r="BR17" i="8"/>
  <c r="AR8" i="8"/>
  <c r="BQ8" i="8" s="1"/>
  <c r="AS8" i="8"/>
  <c r="BR8" i="8" s="1"/>
  <c r="BR15" i="8"/>
  <c r="BQ55" i="8"/>
  <c r="AS7" i="8"/>
  <c r="BR7" i="8" s="1"/>
  <c r="AR9" i="8"/>
  <c r="BQ9" i="8" s="1"/>
  <c r="AS9" i="8"/>
  <c r="BR9" i="8" s="1"/>
  <c r="BR13" i="8"/>
  <c r="BQ13" i="8"/>
  <c r="BR56" i="8"/>
  <c r="BQ56" i="8"/>
  <c r="BR32" i="8"/>
  <c r="BQ32" i="8"/>
  <c r="AR7" i="8"/>
  <c r="BQ7" i="8" s="1"/>
  <c r="BR25" i="8"/>
  <c r="BQ25" i="8"/>
  <c r="BR10" i="8"/>
  <c r="BQ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Practicante Logistica 3-Ana Maria Garcia Montenegro</author>
    <author>carlos.rodas</author>
    <author>Carlos Mario Rodas</author>
  </authors>
  <commentList>
    <comment ref="BA1" authorId="0" shapeId="0" xr:uid="{65200772-749F-4514-A58A-D3ABC1D2C9C3}">
      <text>
        <r>
          <rPr>
            <sz val="9"/>
            <color indexed="81"/>
            <rFont val="Tahoma"/>
            <family val="2"/>
          </rPr>
          <t xml:space="preserve">cuales son
</t>
        </r>
      </text>
    </comment>
    <comment ref="AJ2" authorId="0" shapeId="0" xr:uid="{7DEF566C-2F30-44FB-AB26-21D92625B400}">
      <text>
        <r>
          <rPr>
            <sz val="9"/>
            <color indexed="81"/>
            <rFont val="Tahoma"/>
            <family val="2"/>
          </rPr>
          <t xml:space="preserve">se multiplica por 3 porte son tres clavos por cuña
</t>
        </r>
      </text>
    </comment>
    <comment ref="AL24" authorId="1" shapeId="0" xr:uid="{AB1FD756-27D3-4A97-9A2C-4C3E1BB7276B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SE CONSIDERAN AMARRES INDEPENDIENTES POR SEGURIDAD</t>
        </r>
      </text>
    </comment>
    <comment ref="AW24" authorId="1" shapeId="0" xr:uid="{6FCA6FF5-F36E-4ABB-AB28-D7C2426FFEAE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SE CONSIDERAN AMARRES INDEPENDIENTES POR SEGURIDAD</t>
        </r>
      </text>
    </comment>
    <comment ref="P26" authorId="2" shapeId="0" xr:uid="{02456319-E6D3-45FB-B97F-5B8C44A79A2D}">
      <text>
        <r>
          <rPr>
            <b/>
            <sz val="9"/>
            <color indexed="81"/>
            <rFont val="Tahoma"/>
            <family val="2"/>
          </rPr>
          <t>Carlos Mario Rodas:</t>
        </r>
        <r>
          <rPr>
            <sz val="9"/>
            <color indexed="81"/>
            <rFont val="Tahoma"/>
            <family val="2"/>
          </rPr>
          <t xml:space="preserve">
Este es el costo de los burros usados para el embalaje de este paquete
</t>
        </r>
      </text>
    </comment>
    <comment ref="T26" authorId="1" shapeId="0" xr:uid="{5A3F7E1B-F2CB-4E14-A007-DF61BB4BED1C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ESTE ES EL COSTO DE LOS BURROS PARA ARMAR EL PAQUETE EN CONTENEDOR</t>
        </r>
      </text>
    </comment>
    <comment ref="AL26" authorId="1" shapeId="0" xr:uid="{D8B104C1-9752-49F3-832E-290C06772194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SE CONSIDERAN AMARRES INDEPENDIENTES POR SEGURIDAD</t>
        </r>
      </text>
    </comment>
    <comment ref="AW26" authorId="1" shapeId="0" xr:uid="{A5ADD013-CB4E-49CE-B75C-03B79BE9A33B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SE CONSIDERAN AMARRES INDEPENDIENTES POR SEGURIDAD</t>
        </r>
      </text>
    </comment>
    <comment ref="Q32" authorId="1" shapeId="0" xr:uid="{7EAAE34F-7F0E-4AF9-A62C-7A9AAF833930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ESTE ES EL COSTO DEL BURRO USADO EN EL CARGUE EN CONTENEDOR.</t>
        </r>
      </text>
    </comment>
    <comment ref="Q34" authorId="1" shapeId="0" xr:uid="{6BB9656D-5F90-4DF5-977C-1C8CE7EF4931}">
      <text>
        <r>
          <rPr>
            <b/>
            <sz val="9"/>
            <color indexed="81"/>
            <rFont val="Tahoma"/>
            <family val="2"/>
          </rPr>
          <t>carlos.rodas:</t>
        </r>
        <r>
          <rPr>
            <sz val="9"/>
            <color indexed="81"/>
            <rFont val="Tahoma"/>
            <family val="2"/>
          </rPr>
          <t xml:space="preserve">
ESTE ES EL COSTO DEL BURRO USADO EN EL CARGUE EN CONTENEDOR.</t>
        </r>
      </text>
    </comment>
  </commentList>
</comments>
</file>

<file path=xl/sharedStrings.xml><?xml version="1.0" encoding="utf-8"?>
<sst xmlns="http://schemas.openxmlformats.org/spreadsheetml/2006/main" count="241" uniqueCount="160">
  <si>
    <t>TIPO DE CARGA</t>
  </si>
  <si>
    <t>DN</t>
  </si>
  <si>
    <t>Ancho</t>
  </si>
  <si>
    <t>Alto</t>
  </si>
  <si>
    <t xml:space="preserve">NUMERO DE TUBOS x PAQUETE </t>
  </si>
  <si>
    <t>MTS</t>
  </si>
  <si>
    <t>ALTURA [m.m.]</t>
  </si>
  <si>
    <t>ANCHO [m.m.]</t>
  </si>
  <si>
    <t>OD MAX</t>
  </si>
  <si>
    <t>ODC MAX</t>
  </si>
  <si>
    <t>OBSERVACIONES</t>
  </si>
  <si>
    <t>Largo madera</t>
  </si>
  <si>
    <t>velocidad de produccion en metros hora</t>
  </si>
  <si>
    <t>CANTIDAD MADEROS</t>
  </si>
  <si>
    <t>VALOR MADEROS (Nacional)</t>
  </si>
  <si>
    <t>VALOR MADEROS (Exportacion)</t>
  </si>
  <si>
    <t xml:space="preserve">CANTIDAD TABLONES </t>
  </si>
  <si>
    <t>VALOR TABLONES (Nacional)</t>
  </si>
  <si>
    <t>VALOR TABLONES (Exportacion)</t>
  </si>
  <si>
    <t xml:space="preserve">CANTIDAD SEPARADORES </t>
  </si>
  <si>
    <t>VALOR SEPARADORES (Nacional)</t>
  </si>
  <si>
    <t>VALOR SEPARADORES (Exportacion)</t>
  </si>
  <si>
    <t xml:space="preserve">CANTIDAD DE CUÑAS </t>
  </si>
  <si>
    <t>VALOR CUÑAS (Nacional)</t>
  </si>
  <si>
    <t>VALOR CUÑAS (Exportacion)</t>
  </si>
  <si>
    <t>BURROS</t>
  </si>
  <si>
    <t>VALOR BURROS</t>
  </si>
  <si>
    <t xml:space="preserve">LAMINA EVA </t>
  </si>
  <si>
    <t>VALOR EVA</t>
  </si>
  <si>
    <t>METROS DE RIATA</t>
  </si>
  <si>
    <t xml:space="preserve">VALOR REATA </t>
  </si>
  <si>
    <t>Platinas de caucho</t>
  </si>
  <si>
    <t>VALOR DE PLATINAS</t>
  </si>
  <si>
    <t xml:space="preserve">CANTIDAD CLAVOS </t>
  </si>
  <si>
    <t>VALOR DE CLAVOS</t>
  </si>
  <si>
    <t>CANTIDAD DE MANGUERA 1"                   (m)</t>
  </si>
  <si>
    <t>VALOR</t>
  </si>
  <si>
    <t>CANTIDAD DE MANGUERA 2"                    (m)</t>
  </si>
  <si>
    <t>PROTECTOR DE ESPIGO GRANDE</t>
  </si>
  <si>
    <t xml:space="preserve"> COSTO TOTAL DE EMBALAJE  (Nacional)</t>
  </si>
  <si>
    <t>CANTIDAD DE MANILA DE 3/4" O ZUNCHO DE 1"</t>
  </si>
  <si>
    <t>CANTIDAD DE PERNOS DE SEGURIDAD</t>
  </si>
  <si>
    <t>CANTIDAD DE PROTECTOR DE ESPIGO</t>
  </si>
  <si>
    <t>CANTIDAD EN ROLLOS DE STRESS</t>
  </si>
  <si>
    <t>CC STRAP 85 U 500M ROLLO 1 PULG</t>
  </si>
  <si>
    <t>CC STRAP 105 U 230M ROLLO 1 1/2 PULG</t>
  </si>
  <si>
    <t>BUCKLES CB10L 125 PIEZAS</t>
  </si>
  <si>
    <t>BUCKLES CB8L 250 PIEZAS</t>
  </si>
  <si>
    <t>COSTO DE ASEGURAR TUBERIA ANIDADA</t>
  </si>
  <si>
    <t>COSTO TOTAL DE TUBERIA CON EMBLAJE Y ANIDAMIENTO</t>
  </si>
  <si>
    <t xml:space="preserve"> COSTO TOTAL DE EMBALAJE + ANIDAMIENTO (Nacional)</t>
  </si>
  <si>
    <t xml:space="preserve"> COSTO TOTAL DE EMBALAJE   + ANIDAMIENTO                (Exportacion)</t>
  </si>
  <si>
    <t>Carga Suelta</t>
  </si>
  <si>
    <t>Dos (2) paquetes, separadores (Van sujetados con clavos) en los 3 primeros niveles (36 separadores por tendido)
Usar carton para proteger espigos. 
Instalar doble cuña en los tablones</t>
  </si>
  <si>
    <t>Extradimensionado</t>
  </si>
  <si>
    <t>Tres (3) paquetes, separadores (Van sujetados con clavos) en los 4 primeros niveles (36 separadores por tendido) 
Usar carton para proteger espigos.
Instalar doble cuña en los tablones.</t>
  </si>
  <si>
    <t>Contenedor</t>
  </si>
  <si>
    <t>Dos (2) paquetes, separadores (Van sujetados con clavos) en los 3 primeros niveles (25 separadores por tendido) 
Usar carton para proteger espigosn. 
Mangueras tipo cortina</t>
  </si>
  <si>
    <t>Dos (2) paquetes, separadores (Van sujetados con clavos) en los 3 primeros niveles (30 separadores por tendido)
Usar carton para proteger espigos. 
Instalar doble cuña en los tablones</t>
  </si>
  <si>
    <t>Dos (2) paquetes, separadores (Van sujetados con clavos)   en  los 3 primeros niveles (30 separadores por tendido)
Usar carton para proteger espigos
Instalar doble cuña en los tablones.</t>
  </si>
  <si>
    <t>Dos (2) paquetes, separadores (Van sujetados con clavos)  en los 3 primeros niveles (24 separadores por tendidos) 
Usar carton para proteger espigos  
Mangueras tipo cortina</t>
  </si>
  <si>
    <t>Dos (2) paquetes, separadores (Van sujetados con clavos)  en los 3 primeros niveles (20 separadores por tendido) 
UUsar carton para proteger espigos.
Instalar doble cuña en los tablones</t>
  </si>
  <si>
    <t>2 paquetes, separadores (Van sujetados con clavos)  en los 3 primeros niveles (20 separadores por tendido) Usar carton.
Instalar doble cuña en los tablones</t>
  </si>
  <si>
    <t>Dos (2) paquetes, separadores (Van sujetados con clavos)  en los 3 primeros niveles (20 separadores por tendidos) 
Usar carton para proteger espigos.  
Mangueras tipo cortina</t>
  </si>
  <si>
    <t>Dos (2) paquetes, separadores (Van sujetados con clavos)  en los 3 primeros tres niveles (20 separadores por tendido) 
Usar carton para proteger espigos.
Instalar doble cuña en los tablones</t>
  </si>
  <si>
    <t>Dos (2) paquetes, separadores (Van sujetados con clavos)  en los 3 primeros niveles (15 separaradores por tendido) 
Usar carton para proteger espigos  
Mangueras tipo cortina</t>
  </si>
  <si>
    <t>Dos (2) paquetes, segundo paquete ENCUNETAR 3 TUBOS (Usar eslingas para izaje de tubos
Separadores van sujetados con clavos, 15 separadores por tendido
Usar carton para proteger espigos.
Instalar doble cuña en los tablones</t>
  </si>
  <si>
    <t>Dos (2) paquetes, separadores (Van sujetados con clavos)  en los 2 primeros niveles (15 separadores por tendido) 
Usar carton para proteger espigos.
Mangueras tipo cortina</t>
  </si>
  <si>
    <t>Dos (2) paquetes.
Usar carton para proteger espigos
Instalar doble cuña en los tablones</t>
  </si>
  <si>
    <t>Contenedor STD</t>
  </si>
  <si>
    <t>Madera debe ser tablón de 12x9x2,25 y 12x6x2,25
Dos (2) paquetes.
Usar carton para proteger espigos.  
Mangueras tipo cortina</t>
  </si>
  <si>
    <t>Contenedor HC</t>
  </si>
  <si>
    <t>Madera debe ser tablón de 12x6x2,25 y 12x4x2,25
Dos (2) paquetes.
Encunetar 2 tubos en el ultimo nivel
Usar carton para proteger espigos.  
Mangueras tipo cortina</t>
  </si>
  <si>
    <t>Dos (2) paquetes.
Usar carton para proteger espigos.
Instalar doble cuña en los tablones</t>
  </si>
  <si>
    <t>Dos (2) paquetes 
Usar carton para proteger espigos.
Mangueras tipo cortina</t>
  </si>
  <si>
    <t xml:space="preserve">Dos (2) paquetes, encunetar 1 tubo. 
Usar carton para proteger espigos.
Mangueras tipo cortinamás </t>
  </si>
  <si>
    <t>Dos (2) paquetes encunetar 1 tubo último tendido
Usar carton para proteger espigos.
Instalar doble cuña en los tablones</t>
  </si>
  <si>
    <t>Dos (2) paquetes  encunetar 2 tubos último tendido. 
Usar carton para proteger espigos.</t>
  </si>
  <si>
    <t>Dos (2) paquetes 
5 tubos paquete especial.  
Usar carton.
Mangueras tipo cortina</t>
  </si>
  <si>
    <t>Dos (2) paquetes.
Instalar doble cuña en los maderos</t>
  </si>
  <si>
    <t>Dos (2) paquetes .
Mangueras tipo cortina</t>
  </si>
  <si>
    <t>Dos (2) paquetes  
Mangueras tipo cortina
Sólo se pueden eviar PN6 de L=11,8m
Para presiones mayores a PN6, se reduce la longitud a 11,5m</t>
  </si>
  <si>
    <t>Paquete especial. 
Cuatro (4) BURROS por CONTENEDOR L=11,8 y/o L=5,8m
Mangueras tipo cortina</t>
  </si>
  <si>
    <t>Paquete especial. 
4 BURROS por CONTENEDOR L=11,8 y/o L=5,8m
Mangueras tipo cortina</t>
  </si>
  <si>
    <t xml:space="preserve">Normal </t>
  </si>
  <si>
    <t>Paquete especial (piramide)
Paquete con tablon de 12x6x2,80m</t>
  </si>
  <si>
    <t xml:space="preserve"> Mangueras tipo x</t>
  </si>
  <si>
    <t>paquete especial L=12m</t>
  </si>
  <si>
    <t>Cargue en SEMI CAMA BAJA
paquete especial (piramide) L=6m</t>
  </si>
  <si>
    <t>Mangueras tipo x</t>
  </si>
  <si>
    <t>Carga suelta con aditametos</t>
  </si>
  <si>
    <t>Uso de aditamentos metalicos (minimo 4 / vehículo para despacho) .
Se debe cotizar la devolucion de los aditamentos a planta a parte del flete de despacho (16 aditamentos / vehículo para retorno a planta). 
Limite de peso tubo del segundo nivel: 3 toneladas.</t>
  </si>
  <si>
    <t>En contendor solo se puede enviar hasta persión PN6 
Mangueras tipo x</t>
  </si>
  <si>
    <t>Extradimensionado
SEMI CAMA BAJA</t>
  </si>
  <si>
    <t>Extradimensionado
CAMA BAJA</t>
  </si>
  <si>
    <t>Imagen</t>
  </si>
  <si>
    <t>1000-Carga-Suelta.png</t>
  </si>
  <si>
    <t>300-Carga-Suelta.png</t>
  </si>
  <si>
    <t>350-Carga-Suelta.png</t>
  </si>
  <si>
    <t>450-Carga-Suelta.png</t>
  </si>
  <si>
    <t>300-Extradimensionado.png</t>
  </si>
  <si>
    <t>300-Contenedor.png</t>
  </si>
  <si>
    <t>350-Extradimensionado.png</t>
  </si>
  <si>
    <t>350-Contenedor.png</t>
  </si>
  <si>
    <t>400-Carga-Suelta-1.png</t>
  </si>
  <si>
    <t>400-Carga Suelta-2.png</t>
  </si>
  <si>
    <t>400-Contenedor.png</t>
  </si>
  <si>
    <t>450-Contenedor.png</t>
  </si>
  <si>
    <t>500-Carga-Suelta.png</t>
  </si>
  <si>
    <t>500-Contenedor.png</t>
  </si>
  <si>
    <t>600-Carga-Suelta.png</t>
  </si>
  <si>
    <t>600-Contenedor-STD.png</t>
  </si>
  <si>
    <t>600-Contenedor HC.png</t>
  </si>
  <si>
    <t>700-Carga-Suelta.png</t>
  </si>
  <si>
    <t>700-Contenedor.png</t>
  </si>
  <si>
    <t>750-Carga-Suelta.png</t>
  </si>
  <si>
    <t>750-Contenedor.png</t>
  </si>
  <si>
    <t>800-Carga-Suelta.png</t>
  </si>
  <si>
    <t>800-Contenedor.png</t>
  </si>
  <si>
    <t>900-Carga-Suelta.png</t>
  </si>
  <si>
    <t>900-Extradimencionado.png</t>
  </si>
  <si>
    <t>900-Contenedor.png</t>
  </si>
  <si>
    <t>1000-Contenedor.png</t>
  </si>
  <si>
    <t>1100-Carga-Suelta.png</t>
  </si>
  <si>
    <t>1100-Contenedor.png</t>
  </si>
  <si>
    <t>1200-Carga-Suelta.png</t>
  </si>
  <si>
    <t>1200-Contenedor.png</t>
  </si>
  <si>
    <t>1300-Extradimensionado.png</t>
  </si>
  <si>
    <t>1300-Contenedor.png</t>
  </si>
  <si>
    <t>1400-Extradimensionado.png</t>
  </si>
  <si>
    <t>1400-Carga-Suelta.png</t>
  </si>
  <si>
    <t>1400-Contenedor.png</t>
  </si>
  <si>
    <t>1500-Carga-Suelta.png</t>
  </si>
  <si>
    <t>1500-Contenedor.png</t>
  </si>
  <si>
    <t>1600-Carga-Suelta.png</t>
  </si>
  <si>
    <t>1600-Contenedor.png</t>
  </si>
  <si>
    <t>1700-Carga-Suelta.png</t>
  </si>
  <si>
    <t>1700-Contenedor.png</t>
  </si>
  <si>
    <t>1800-Carga-Suelta.png</t>
  </si>
  <si>
    <t>1500-Extradimensionado-1.png</t>
  </si>
  <si>
    <t>1500-Extradimensionado-2.png</t>
  </si>
  <si>
    <t>1600-Carga-Suelta-con-aditamentos.png</t>
  </si>
  <si>
    <t>1800-Contenedor.png</t>
  </si>
  <si>
    <t>1900-Carga-Suelta.png</t>
  </si>
  <si>
    <t>1900-Contenedor.png</t>
  </si>
  <si>
    <t>2000-Carga-Suelta.png</t>
  </si>
  <si>
    <t>2000-Contenedor.png</t>
  </si>
  <si>
    <t>2100-Carga-Suelta.png</t>
  </si>
  <si>
    <t>2100-Contenedor.png</t>
  </si>
  <si>
    <t>2200-Carga-Suelta.png</t>
  </si>
  <si>
    <t>2200-Contenedor.png</t>
  </si>
  <si>
    <t>2300-Carga-Suelta.png</t>
  </si>
  <si>
    <t>2400-Carga-Suelta.png</t>
  </si>
  <si>
    <t>2500-Carga-Suelta.png</t>
  </si>
  <si>
    <t>2600-Extradimensionado.png</t>
  </si>
  <si>
    <t>2700-Extradimensionado.png</t>
  </si>
  <si>
    <t>2800-Extradimensionado-SEMI-CAMA-BAJA.png</t>
  </si>
  <si>
    <t>2900-Extradimensionado-SEMI-CAMA-BAJA.png</t>
  </si>
  <si>
    <t>3000-Extradimensionado-CAMA-BAJA.png</t>
  </si>
  <si>
    <t xml:space="preserve"> COSTO TOTAL DE EMBALAJE(Exportacion)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</si>
</sst>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0.0"/>
    <numFmt numFmtId="165" formatCode="_-[$$-240A]\ * #,##0.00_-;\-[$$-240A]\ * #,##0.00_-;_-[$$-240A]\ * &quot;-&quot;??_-;_-@_-"/>
    <numFmt numFmtId="166" formatCode="_([$$-240A]\ * #,##0_);_([$$-240A]\ * \(#,##0\);_([$$-240A]\ 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textRotation="90"/>
    </xf>
    <xf numFmtId="0" fontId="0" fillId="3" borderId="2" xfId="0" applyFill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8" fillId="0" borderId="0" xfId="4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4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165" fontId="1" fillId="5" borderId="2" xfId="2" applyNumberFormat="1" applyFont="1" applyFill="1" applyBorder="1" applyAlignment="1">
      <alignment horizontal="center" vertical="center"/>
    </xf>
    <xf numFmtId="165" fontId="1" fillId="2" borderId="2" xfId="3" applyNumberFormat="1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66" fontId="4" fillId="6" borderId="2" xfId="0" applyNumberFormat="1" applyFont="1" applyFill="1" applyBorder="1" applyAlignment="1">
      <alignment horizontal="right" vertical="center"/>
    </xf>
    <xf numFmtId="166" fontId="4" fillId="7" borderId="2" xfId="0" applyNumberFormat="1" applyFont="1" applyFill="1" applyBorder="1" applyAlignment="1">
      <alignment horizontal="right" vertical="center"/>
    </xf>
    <xf numFmtId="166" fontId="0" fillId="3" borderId="2" xfId="0" applyNumberFormat="1" applyFill="1" applyBorder="1" applyAlignment="1">
      <alignment horizontal="right" vertical="center"/>
    </xf>
    <xf numFmtId="165" fontId="1" fillId="5" borderId="2" xfId="3" applyNumberFormat="1" applyFont="1" applyFill="1" applyBorder="1" applyAlignment="1">
      <alignment horizontal="center" vertical="center"/>
    </xf>
    <xf numFmtId="165" fontId="4" fillId="8" borderId="2" xfId="0" applyNumberFormat="1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164" fontId="0" fillId="12" borderId="1" xfId="0" applyNumberFormat="1" applyFill="1" applyBorder="1" applyAlignment="1">
      <alignment vertical="center"/>
    </xf>
    <xf numFmtId="2" fontId="0" fillId="12" borderId="1" xfId="0" applyNumberForma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165" fontId="1" fillId="2" borderId="1" xfId="3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right" vertical="center"/>
    </xf>
    <xf numFmtId="165" fontId="1" fillId="5" borderId="1" xfId="3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165" fontId="4" fillId="10" borderId="4" xfId="0" applyNumberFormat="1" applyFont="1" applyFill="1" applyBorder="1" applyAlignment="1">
      <alignment vertical="center"/>
    </xf>
    <xf numFmtId="165" fontId="4" fillId="7" borderId="1" xfId="0" applyNumberFormat="1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vertical="center"/>
    </xf>
    <xf numFmtId="164" fontId="0" fillId="13" borderId="1" xfId="0" applyNumberFormat="1" applyFill="1" applyBorder="1" applyAlignment="1">
      <alignment vertical="center"/>
    </xf>
    <xf numFmtId="2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165" fontId="4" fillId="8" borderId="1" xfId="1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vertical="center"/>
    </xf>
    <xf numFmtId="164" fontId="0" fillId="14" borderId="1" xfId="0" applyNumberFormat="1" applyFill="1" applyBorder="1" applyAlignment="1">
      <alignment vertical="center"/>
    </xf>
    <xf numFmtId="2" fontId="0" fillId="14" borderId="1" xfId="0" applyNumberFormat="1" applyFill="1" applyBorder="1" applyAlignment="1">
      <alignment horizontal="center" vertical="center"/>
    </xf>
    <xf numFmtId="0" fontId="5" fillId="1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11" borderId="1" xfId="0" applyFill="1" applyBorder="1" applyAlignment="1">
      <alignment vertical="center"/>
    </xf>
  </cellXfs>
  <cellStyles count="5">
    <cellStyle name="Hipervínculo" xfId="4" builtinId="8"/>
    <cellStyle name="Moneda" xfId="1" builtinId="4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upoimsasa-my.sharepoint.com/personal/heywall_melendez_o-tek_com/Documents/Archivos%20de%20chat%20de%20Microsoft%20Teams/COSTOS%20DE%20EMBALAJE%20%202024%20-%20TUBERIA-STD-PULG.xls" TargetMode="External"/><Relationship Id="rId1" Type="http://schemas.openxmlformats.org/officeDocument/2006/relationships/externalLinkPath" Target="https://oteksa-my.sharepoint.com/personal/heywall_melendez_o-tek_com/Documents/Archivos%20de%20chat%20de%20Microsoft%20Teams/COSTOS%20DE%20EMBALAJE%20%202024%20-%20TUBERIA-STD-PUL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OS EMB TUBERIA Y ANIDADA"/>
      <sheetName val="DN 300"/>
      <sheetName val="DN450"/>
      <sheetName val="DN500"/>
      <sheetName val="COSTOS CON TUBERIA PULGADAS"/>
      <sheetName val="PRECIO MADERA 2024"/>
      <sheetName val="PRECIOS DE MAT DE EMBALAJE 2024"/>
      <sheetName val="DN600"/>
      <sheetName val="DN700"/>
      <sheetName val="DN900"/>
      <sheetName val="DN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D5">
            <v>50479.545339999997</v>
          </cell>
          <cell r="I5">
            <v>55095.291427750002</v>
          </cell>
        </row>
        <row r="9">
          <cell r="D9">
            <v>38867.2088</v>
          </cell>
          <cell r="I9">
            <v>42307.28742624999</v>
          </cell>
        </row>
        <row r="11">
          <cell r="I11">
            <v>6428.0045549999995</v>
          </cell>
        </row>
        <row r="12">
          <cell r="I12">
            <v>5860.2192599999998</v>
          </cell>
        </row>
        <row r="13">
          <cell r="D13">
            <v>3895.8053399999999</v>
          </cell>
          <cell r="I13">
            <v>4528.5046590000002</v>
          </cell>
        </row>
        <row r="14">
          <cell r="I14">
            <v>4685.9360362499992</v>
          </cell>
        </row>
        <row r="17">
          <cell r="I17">
            <v>10959.963545999999</v>
          </cell>
        </row>
        <row r="18">
          <cell r="I18">
            <v>4799.4930952499999</v>
          </cell>
        </row>
        <row r="19">
          <cell r="D19">
            <v>7137.2582400000001</v>
          </cell>
        </row>
        <row r="20">
          <cell r="D20">
            <v>3463.6116199999997</v>
          </cell>
        </row>
        <row r="23">
          <cell r="I23">
            <v>343862.62609999999</v>
          </cell>
        </row>
      </sheetData>
      <sheetData sheetId="6">
        <row r="8">
          <cell r="H8">
            <v>1150.789143</v>
          </cell>
        </row>
        <row r="10">
          <cell r="H10">
            <v>59.405734517283946</v>
          </cell>
        </row>
        <row r="11">
          <cell r="H11">
            <v>131407.12302199999</v>
          </cell>
        </row>
        <row r="13">
          <cell r="H13">
            <v>2618</v>
          </cell>
        </row>
        <row r="14">
          <cell r="H14">
            <v>4979.4855040000002</v>
          </cell>
        </row>
        <row r="17">
          <cell r="H17">
            <v>30722.242851999999</v>
          </cell>
        </row>
        <row r="18">
          <cell r="H18">
            <v>4284</v>
          </cell>
        </row>
        <row r="20">
          <cell r="H20">
            <v>2654.4437499999999</v>
          </cell>
        </row>
        <row r="24">
          <cell r="H24">
            <v>655.83069917399996</v>
          </cell>
        </row>
        <row r="25">
          <cell r="H25">
            <v>1813.3579131652173</v>
          </cell>
        </row>
        <row r="26">
          <cell r="H26">
            <v>1953.9187997279998</v>
          </cell>
        </row>
        <row r="27">
          <cell r="H27">
            <v>990.59239734000005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mmejiamorales810-a11y/embalajes-dashboard/blob/main/Imagenes-tuberia-o-tek/1000-Carga-Suelta.png" TargetMode="External"/><Relationship Id="rId21" Type="http://schemas.openxmlformats.org/officeDocument/2006/relationships/hyperlink" Target="https://github.com/mmejiamorales810-a11y/embalajes-dashboard/blob/main/Imagenes-tuberia-o-tek/800-Carga-Suelta.png" TargetMode="External"/><Relationship Id="rId34" Type="http://schemas.openxmlformats.org/officeDocument/2006/relationships/hyperlink" Target="https://github.com/mmejiamorales810-a11y/embalajes-dashboard/blob/main/Imagenes-tuberia-o-tek/1400-Carga-Suelta.png" TargetMode="External"/><Relationship Id="rId42" Type="http://schemas.openxmlformats.org/officeDocument/2006/relationships/hyperlink" Target="https://github.com/mmejiamorales810-a11y/embalajes-dashboard/blob/main/Imagenes-tuberia-o-tek/1600-Carga-Suelta-con-aditamentos.png" TargetMode="External"/><Relationship Id="rId47" Type="http://schemas.openxmlformats.org/officeDocument/2006/relationships/hyperlink" Target="https://github.com/mmejiamorales810-a11y/embalajes-dashboard/blob/main/Imagenes-tuberia-o-tek/1800-Contenedor.png" TargetMode="External"/><Relationship Id="rId50" Type="http://schemas.openxmlformats.org/officeDocument/2006/relationships/hyperlink" Target="https://github.com/mmejiamorales810-a11y/embalajes-dashboard/blob/main/Imagenes-tuberia-o-tek/2000-Carga-Suelta.png" TargetMode="External"/><Relationship Id="rId55" Type="http://schemas.openxmlformats.org/officeDocument/2006/relationships/hyperlink" Target="https://github.com/mmejiamorales810-a11y/embalajes-dashboard/blob/main/Imagenes-tuberia-o-tek/2200-Contenedor.png" TargetMode="External"/><Relationship Id="rId63" Type="http://schemas.openxmlformats.org/officeDocument/2006/relationships/hyperlink" Target="https://github.com/mmejiamorales810-a11y/embalajes-dashboard/blob/main/Imagenes-tuberia-o-tek/3000-Extradimensionado-CAMA-BAJA.png" TargetMode="External"/><Relationship Id="rId7" Type="http://schemas.openxmlformats.org/officeDocument/2006/relationships/hyperlink" Target="https://github.com/mmejiamorales810-a11y/embalajes-dashboard/blob/main/Imagenes-tuberia-o-tek/400-Carga-Suelta-1.png" TargetMode="External"/><Relationship Id="rId2" Type="http://schemas.openxmlformats.org/officeDocument/2006/relationships/hyperlink" Target="https://github.com/mmejiamorales810-a11y/embalajes-dashboard/blob/main/Imagenes-tuberia-o-tek/300-Carga-Suelta.png" TargetMode="External"/><Relationship Id="rId16" Type="http://schemas.openxmlformats.org/officeDocument/2006/relationships/hyperlink" Target="https://github.com/mmejiamorales810-a11y/embalajes-dashboard/blob/main/Imagenes-tuberia-o-tek/600-Contenedor%20HC.png" TargetMode="External"/><Relationship Id="rId29" Type="http://schemas.openxmlformats.org/officeDocument/2006/relationships/hyperlink" Target="https://github.com/mmejiamorales810-a11y/embalajes-dashboard/blob/main/Imagenes-tuberia-o-tek/1100-Contenedor.png" TargetMode="External"/><Relationship Id="rId11" Type="http://schemas.openxmlformats.org/officeDocument/2006/relationships/hyperlink" Target="https://github.com/mmejiamorales810-a11y/embalajes-dashboard/blob/main/Imagenes-tuberia-o-tek/450-Contenedor.png" TargetMode="External"/><Relationship Id="rId24" Type="http://schemas.openxmlformats.org/officeDocument/2006/relationships/hyperlink" Target="https://github.com/mmejiamorales810-a11y/embalajes-dashboard/blob/main/Imagenes-tuberia-o-tek/900-Extradimencionado.png" TargetMode="External"/><Relationship Id="rId32" Type="http://schemas.openxmlformats.org/officeDocument/2006/relationships/hyperlink" Target="https://github.com/mmejiamorales810-a11y/embalajes-dashboard/blob/main/Imagenes-tuberia-o-tek/1300-Extradimensionado.png" TargetMode="External"/><Relationship Id="rId37" Type="http://schemas.openxmlformats.org/officeDocument/2006/relationships/hyperlink" Target="https://github.com/mmejiamorales810-a11y/embalajes-dashboard/blob/main/Imagenes-tuberia-o-tek/1500-Carga-Suelta.png" TargetMode="External"/><Relationship Id="rId40" Type="http://schemas.openxmlformats.org/officeDocument/2006/relationships/hyperlink" Target="https://github.com/mmejiamorales810-a11y/embalajes-dashboard/blob/main/Imagenes-tuberia-o-tek/1500-Contenedor.png" TargetMode="External"/><Relationship Id="rId45" Type="http://schemas.openxmlformats.org/officeDocument/2006/relationships/hyperlink" Target="https://github.com/mmejiamorales810-a11y/embalajes-dashboard/blob/main/Imagenes-tuberia-o-tek/1700-Contenedor.png" TargetMode="External"/><Relationship Id="rId53" Type="http://schemas.openxmlformats.org/officeDocument/2006/relationships/hyperlink" Target="https://github.com/mmejiamorales810-a11y/embalajes-dashboard/blob/main/Imagenes-tuberia-o-tek/2100-Contenedor.png" TargetMode="External"/><Relationship Id="rId58" Type="http://schemas.openxmlformats.org/officeDocument/2006/relationships/hyperlink" Target="https://github.com/mmejiamorales810-a11y/embalajes-dashboard/blob/main/Imagenes-tuberia-o-tek/2500-Carga-Suelta.png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github.com/mmejiamorales810-a11y/embalajes-dashboard/blob/main/Imagenes-tuberia-o-tek/350-Extradimensionado.png" TargetMode="External"/><Relationship Id="rId61" Type="http://schemas.openxmlformats.org/officeDocument/2006/relationships/hyperlink" Target="https://github.com/mmejiamorales810-a11y/embalajes-dashboard/blob/main/Imagenes-tuberia-o-tek/2800-Extradimensionado-SEMI-CAMA-BAJA.png" TargetMode="External"/><Relationship Id="rId19" Type="http://schemas.openxmlformats.org/officeDocument/2006/relationships/hyperlink" Target="https://github.com/mmejiamorales810-a11y/embalajes-dashboard/blob/main/Imagenes-tuberia-o-tek/750-Carga-Suelta.png" TargetMode="External"/><Relationship Id="rId14" Type="http://schemas.openxmlformats.org/officeDocument/2006/relationships/hyperlink" Target="https://github.com/mmejiamorales810-a11y/embalajes-dashboard/blob/main/Imagenes-tuberia-o-tek/600-Carga-Suelta.png" TargetMode="External"/><Relationship Id="rId22" Type="http://schemas.openxmlformats.org/officeDocument/2006/relationships/hyperlink" Target="https://github.com/mmejiamorales810-a11y/embalajes-dashboard/blob/main/Imagenes-tuberia-o-tek/800-Contenedor.png" TargetMode="External"/><Relationship Id="rId27" Type="http://schemas.openxmlformats.org/officeDocument/2006/relationships/hyperlink" Target="https://github.com/mmejiamorales810-a11y/embalajes-dashboard/blob/main/Imagenes-tuberia-o-tek/1000-Contenedor.png" TargetMode="External"/><Relationship Id="rId30" Type="http://schemas.openxmlformats.org/officeDocument/2006/relationships/hyperlink" Target="https://github.com/mmejiamorales810-a11y/embalajes-dashboard/blob/main/Imagenes-tuberia-o-tek/1200-Carga-Suelta.png" TargetMode="External"/><Relationship Id="rId35" Type="http://schemas.openxmlformats.org/officeDocument/2006/relationships/hyperlink" Target="https://github.com/mmejiamorales810-a11y/embalajes-dashboard/blob/main/Imagenes-tuberia-o-tek/1400-Extradimensionado.png" TargetMode="External"/><Relationship Id="rId43" Type="http://schemas.openxmlformats.org/officeDocument/2006/relationships/hyperlink" Target="https://github.com/mmejiamorales810-a11y/embalajes-dashboard/blob/main/Imagenes-tuberia-o-tek/1600-Contenedor.png" TargetMode="External"/><Relationship Id="rId48" Type="http://schemas.openxmlformats.org/officeDocument/2006/relationships/hyperlink" Target="https://github.com/mmejiamorales810-a11y/embalajes-dashboard/blob/main/Imagenes-tuberia-o-tek/1900-Carga-Suelta.png" TargetMode="External"/><Relationship Id="rId56" Type="http://schemas.openxmlformats.org/officeDocument/2006/relationships/hyperlink" Target="https://github.com/mmejiamorales810-a11y/embalajes-dashboard/blob/main/Imagenes-tuberia-o-tek/2300-Carga-Suelta.png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github.com/mmejiamorales810-a11y/embalajes-dashboard/blob/main/Imagenes-tuberia-o-tek/400-Carga%20Suelta-2.png" TargetMode="External"/><Relationship Id="rId51" Type="http://schemas.openxmlformats.org/officeDocument/2006/relationships/hyperlink" Target="https://github.com/mmejiamorales810-a11y/embalajes-dashboard/blob/main/Imagenes-tuberia-o-tek/2000-Contenedor.png" TargetMode="External"/><Relationship Id="rId3" Type="http://schemas.openxmlformats.org/officeDocument/2006/relationships/hyperlink" Target="https://github.com/mmejiamorales810-a11y/embalajes-dashboard/blob/main/Imagenes-tuberia-o-tek/300-Contenedor.png" TargetMode="External"/><Relationship Id="rId12" Type="http://schemas.openxmlformats.org/officeDocument/2006/relationships/hyperlink" Target="https://github.com/mmejiamorales810-a11y/embalajes-dashboard/blob/main/Imagenes-tuberia-o-tek/500-Carga-Suelta.png" TargetMode="External"/><Relationship Id="rId17" Type="http://schemas.openxmlformats.org/officeDocument/2006/relationships/hyperlink" Target="https://github.com/mmejiamorales810-a11y/embalajes-dashboard/blob/main/Imagenes-tuberia-o-tek/700-Carga-Suelta.png" TargetMode="External"/><Relationship Id="rId25" Type="http://schemas.openxmlformats.org/officeDocument/2006/relationships/hyperlink" Target="https://github.com/mmejiamorales810-a11y/embalajes-dashboard/blob/main/Imagenes-tuberia-o-tek/900-Contenedor.png" TargetMode="External"/><Relationship Id="rId33" Type="http://schemas.openxmlformats.org/officeDocument/2006/relationships/hyperlink" Target="https://github.com/mmejiamorales810-a11y/embalajes-dashboard/blob/main/Imagenes-tuberia-o-tek/1300-Contenedor.png" TargetMode="External"/><Relationship Id="rId38" Type="http://schemas.openxmlformats.org/officeDocument/2006/relationships/hyperlink" Target="https://github.com/mmejiamorales810-a11y/embalajes-dashboard/blob/main/Imagenes-tuberia-o-tek/1500-Extradimensionado-1.png" TargetMode="External"/><Relationship Id="rId46" Type="http://schemas.openxmlformats.org/officeDocument/2006/relationships/hyperlink" Target="https://github.com/mmejiamorales810-a11y/embalajes-dashboard/blob/main/Imagenes-tuberia-o-tek/1800-Carga-Suelta.png" TargetMode="External"/><Relationship Id="rId59" Type="http://schemas.openxmlformats.org/officeDocument/2006/relationships/hyperlink" Target="https://github.com/mmejiamorales810-a11y/embalajes-dashboard/blob/main/Imagenes-tuberia-o-tek/2600-Extradimensionado.png" TargetMode="External"/><Relationship Id="rId20" Type="http://schemas.openxmlformats.org/officeDocument/2006/relationships/hyperlink" Target="https://github.com/mmejiamorales810-a11y/embalajes-dashboard/blob/main/Imagenes-tuberia-o-tek/750-Contenedor.png" TargetMode="External"/><Relationship Id="rId41" Type="http://schemas.openxmlformats.org/officeDocument/2006/relationships/hyperlink" Target="https://github.com/mmejiamorales810-a11y/embalajes-dashboard/blob/main/Imagenes-tuberia-o-tek/1600-Carga-Suelta.png" TargetMode="External"/><Relationship Id="rId54" Type="http://schemas.openxmlformats.org/officeDocument/2006/relationships/hyperlink" Target="https://github.com/mmejiamorales810-a11y/embalajes-dashboard/blob/main/Imagenes-tuberia-o-tek/2200-Carga-Suelta.png" TargetMode="External"/><Relationship Id="rId62" Type="http://schemas.openxmlformats.org/officeDocument/2006/relationships/hyperlink" Target="https://github.com/mmejiamorales810-a11y/embalajes-dashboard/blob/main/Imagenes-tuberia-o-tek/2900-Extradimensionado-SEMI-CAMA-BAJA.png" TargetMode="External"/><Relationship Id="rId1" Type="http://schemas.openxmlformats.org/officeDocument/2006/relationships/hyperlink" Target="https://github.com/mmejiamorales810-a11y/embalajes-dashboard/blob/main/Imagenes-tuberia-o-tek/300-Extradimensionado.png" TargetMode="External"/><Relationship Id="rId6" Type="http://schemas.openxmlformats.org/officeDocument/2006/relationships/hyperlink" Target="https://github.com/mmejiamorales810-a11y/embalajes-dashboard/blob/main/Imagenes-tuberia-o-tek/350-Contenedor.png" TargetMode="External"/><Relationship Id="rId15" Type="http://schemas.openxmlformats.org/officeDocument/2006/relationships/hyperlink" Target="https://github.com/mmejiamorales810-a11y/embalajes-dashboard/blob/main/Imagenes-tuberia-o-tek/600-Contenedor-STD.png" TargetMode="External"/><Relationship Id="rId23" Type="http://schemas.openxmlformats.org/officeDocument/2006/relationships/hyperlink" Target="https://github.com/mmejiamorales810-a11y/embalajes-dashboard/blob/main/Imagenes-tuberia-o-tek/900-Carga-Suelta.png" TargetMode="External"/><Relationship Id="rId28" Type="http://schemas.openxmlformats.org/officeDocument/2006/relationships/hyperlink" Target="https://github.com/mmejiamorales810-a11y/embalajes-dashboard/blob/main/Imagenes-tuberia-o-tek/1100-Carga-Suelta.png" TargetMode="External"/><Relationship Id="rId36" Type="http://schemas.openxmlformats.org/officeDocument/2006/relationships/hyperlink" Target="https://github.com/mmejiamorales810-a11y/embalajes-dashboard/blob/main/Imagenes-tuberia-o-tek/1400-Contenedor.png" TargetMode="External"/><Relationship Id="rId49" Type="http://schemas.openxmlformats.org/officeDocument/2006/relationships/hyperlink" Target="https://github.com/mmejiamorales810-a11y/embalajes-dashboard/blob/main/Imagenes-tuberia-o-tek/1900-Contenedor.png" TargetMode="External"/><Relationship Id="rId57" Type="http://schemas.openxmlformats.org/officeDocument/2006/relationships/hyperlink" Target="https://github.com/mmejiamorales810-a11y/embalajes-dashboard/blob/main/Imagenes-tuberia-o-tek/2400-Carga-Suelta.png" TargetMode="External"/><Relationship Id="rId10" Type="http://schemas.openxmlformats.org/officeDocument/2006/relationships/hyperlink" Target="https://github.com/mmejiamorales810-a11y/embalajes-dashboard/blob/main/Imagenes-tuberia-o-tek/450-Carga-Suelta.png" TargetMode="External"/><Relationship Id="rId31" Type="http://schemas.openxmlformats.org/officeDocument/2006/relationships/hyperlink" Target="https://github.com/mmejiamorales810-a11y/embalajes-dashboard/blob/main/Imagenes-tuberia-o-tek/1200-Contenedor.png" TargetMode="External"/><Relationship Id="rId44" Type="http://schemas.openxmlformats.org/officeDocument/2006/relationships/hyperlink" Target="https://github.com/mmejiamorales810-a11y/embalajes-dashboard/blob/main/Imagenes-tuberia-o-tek/1700-Carga-Suelta.png" TargetMode="External"/><Relationship Id="rId52" Type="http://schemas.openxmlformats.org/officeDocument/2006/relationships/hyperlink" Target="https://github.com/mmejiamorales810-a11y/embalajes-dashboard/blob/main/Imagenes-tuberia-o-tek/2100-Carga-Suelta.png" TargetMode="External"/><Relationship Id="rId60" Type="http://schemas.openxmlformats.org/officeDocument/2006/relationships/hyperlink" Target="https://github.com/mmejiamorales810-a11y/embalajes-dashboard/blob/main/Imagenes-tuberia-o-tek/2700-Extradimensionado.png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https://github.com/mmejiamorales810-a11y/embalajes-dashboard/blob/main/Imagenes-tuberia-o-tek/350-Carga-Suelta.png" TargetMode="External"/><Relationship Id="rId9" Type="http://schemas.openxmlformats.org/officeDocument/2006/relationships/hyperlink" Target="https://github.com/mmejiamorales810-a11y/embalajes-dashboard/blob/main/Imagenes-tuberia-o-tek/400-Contenedor.png" TargetMode="External"/><Relationship Id="rId13" Type="http://schemas.openxmlformats.org/officeDocument/2006/relationships/hyperlink" Target="https://github.com/mmejiamorales810-a11y/embalajes-dashboard/blob/main/Imagenes-tuberia-o-tek/500-Contenedor.png" TargetMode="External"/><Relationship Id="rId18" Type="http://schemas.openxmlformats.org/officeDocument/2006/relationships/hyperlink" Target="https://github.com/mmejiamorales810-a11y/embalajes-dashboard/blob/main/Imagenes-tuberia-o-tek/700-Contenedor.png" TargetMode="External"/><Relationship Id="rId39" Type="http://schemas.openxmlformats.org/officeDocument/2006/relationships/hyperlink" Target="https://github.com/mmejiamorales810-a11y/embalajes-dashboard/blob/main/Imagenes-tuberia-o-tek/1500-Extradimensionado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C841-69EE-45FF-8568-813A70A6DB60}">
  <sheetPr codeName="Hoja2"/>
  <dimension ref="A1:BR64"/>
  <sheetViews>
    <sheetView tabSelected="1" topLeftCell="AA1" zoomScale="60" zoomScaleNormal="60" workbookViewId="0">
      <selection activeCell="AJ1" sqref="AJ1"/>
    </sheetView>
  </sheetViews>
  <sheetFormatPr baseColWidth="10" defaultRowHeight="14.4" x14ac:dyDescent="0.3"/>
  <cols>
    <col min="1" max="1" width="39.5546875" style="22" bestFit="1" customWidth="1"/>
    <col min="2" max="2" width="12.33203125" style="22" bestFit="1" customWidth="1"/>
    <col min="3" max="3" width="16.21875" style="22" bestFit="1" customWidth="1"/>
    <col min="4" max="4" width="13.44140625" style="22" bestFit="1" customWidth="1"/>
    <col min="5" max="5" width="49.21875" style="22" bestFit="1" customWidth="1"/>
    <col min="6" max="6" width="14.33203125" style="22" bestFit="1" customWidth="1"/>
    <col min="7" max="7" width="26.77734375" style="22" bestFit="1" customWidth="1"/>
    <col min="8" max="8" width="25.33203125" style="22" bestFit="1" customWidth="1"/>
    <col min="9" max="9" width="18.6640625" style="22" bestFit="1" customWidth="1"/>
    <col min="10" max="10" width="20.33203125" style="22" bestFit="1" customWidth="1"/>
    <col min="11" max="11" width="253.6640625" style="22" bestFit="1" customWidth="1"/>
    <col min="12" max="12" width="24.5546875" style="22" bestFit="1" customWidth="1"/>
    <col min="13" max="13" width="50.109375" style="10" bestFit="1" customWidth="1"/>
    <col min="14" max="14" width="11.5546875" style="22"/>
    <col min="15" max="15" width="55.6640625" style="22" bestFit="1" customWidth="1"/>
    <col min="16" max="16" width="34.77734375" style="22" bestFit="1" customWidth="1"/>
    <col min="17" max="17" width="43.44140625" style="22" bestFit="1" customWidth="1"/>
    <col min="18" max="18" width="47.109375" style="22" bestFit="1" customWidth="1"/>
    <col min="19" max="19" width="36.5546875" style="22" bestFit="1" customWidth="1"/>
    <col min="20" max="20" width="44.5546875" style="22" bestFit="1" customWidth="1"/>
    <col min="21" max="21" width="48.21875" style="22" bestFit="1" customWidth="1"/>
    <col min="22" max="22" width="42" style="22" bestFit="1" customWidth="1"/>
    <col min="23" max="23" width="49.88671875" style="22" bestFit="1" customWidth="1"/>
    <col min="24" max="24" width="53.6640625" style="22" bestFit="1" customWidth="1"/>
    <col min="25" max="25" width="35.44140625" style="22" bestFit="1" customWidth="1"/>
    <col min="26" max="26" width="39.21875" style="22" bestFit="1" customWidth="1"/>
    <col min="27" max="27" width="43.109375" style="22" bestFit="1" customWidth="1"/>
    <col min="28" max="28" width="19.21875" style="22" bestFit="1" customWidth="1"/>
    <col min="29" max="29" width="28.44140625" style="22" bestFit="1" customWidth="1"/>
    <col min="30" max="30" width="24.77734375" style="22" bestFit="1" customWidth="1"/>
    <col min="31" max="31" width="23.109375" style="22" bestFit="1" customWidth="1"/>
    <col min="32" max="32" width="32.109375" style="22" bestFit="1" customWidth="1"/>
    <col min="33" max="33" width="27.33203125" style="22" bestFit="1" customWidth="1"/>
    <col min="34" max="34" width="30.88671875" style="22" bestFit="1" customWidth="1"/>
    <col min="35" max="35" width="34.77734375" style="22" bestFit="1" customWidth="1"/>
    <col min="36" max="36" width="33.21875" style="22" bestFit="1" customWidth="1"/>
    <col min="37" max="37" width="32.5546875" style="22" bestFit="1" customWidth="1"/>
    <col min="38" max="38" width="62" style="22" bestFit="1" customWidth="1"/>
    <col min="39" max="39" width="17.33203125" style="22" bestFit="1" customWidth="1"/>
    <col min="40" max="40" width="63.109375" style="22" bestFit="1" customWidth="1"/>
    <col min="41" max="41" width="17.33203125" style="22" bestFit="1" customWidth="1"/>
    <col min="42" max="42" width="50.44140625" style="22" bestFit="1" customWidth="1"/>
    <col min="43" max="43" width="17.33203125" style="22" bestFit="1" customWidth="1"/>
    <col min="44" max="44" width="45.6640625" style="22" bestFit="1" customWidth="1"/>
    <col min="45" max="45" width="54.88671875" style="22" bestFit="1" customWidth="1"/>
    <col min="46" max="46" width="11.5546875" style="22"/>
    <col min="47" max="47" width="57.5546875" style="22" bestFit="1" customWidth="1"/>
    <col min="48" max="48" width="16" style="22" bestFit="1" customWidth="1"/>
    <col min="49" max="49" width="52.88671875" style="22" bestFit="1" customWidth="1"/>
    <col min="50" max="50" width="16" style="22" bestFit="1" customWidth="1"/>
    <col min="51" max="51" width="53.77734375" style="22" bestFit="1" customWidth="1"/>
    <col min="52" max="52" width="16" style="22" bestFit="1" customWidth="1"/>
    <col min="53" max="53" width="50.33203125" style="22" bestFit="1" customWidth="1"/>
    <col min="54" max="54" width="16" style="22" bestFit="1" customWidth="1"/>
    <col min="55" max="55" width="50.6640625" style="22" bestFit="1" customWidth="1"/>
    <col min="56" max="56" width="16" style="22" bestFit="1" customWidth="1"/>
    <col min="57" max="57" width="46.21875" style="22" bestFit="1" customWidth="1"/>
    <col min="58" max="58" width="16" style="22" bestFit="1" customWidth="1"/>
    <col min="59" max="59" width="46.5546875" style="22" bestFit="1" customWidth="1"/>
    <col min="60" max="60" width="16" style="22" bestFit="1" customWidth="1"/>
    <col min="61" max="61" width="50.33203125" style="22" bestFit="1" customWidth="1"/>
    <col min="62" max="62" width="16" style="22" bestFit="1" customWidth="1"/>
    <col min="63" max="63" width="37.88671875" style="22" bestFit="1" customWidth="1"/>
    <col min="64" max="64" width="16" style="22" bestFit="1" customWidth="1"/>
    <col min="65" max="65" width="37.5546875" style="22" bestFit="1" customWidth="1"/>
    <col min="66" max="66" width="16" style="22" bestFit="1" customWidth="1"/>
    <col min="67" max="67" width="46.77734375" style="22" bestFit="1" customWidth="1"/>
    <col min="68" max="68" width="13.21875" style="22" bestFit="1" customWidth="1"/>
    <col min="69" max="69" width="61" style="22" bestFit="1" customWidth="1"/>
    <col min="70" max="70" width="70.109375" style="22" bestFit="1" customWidth="1"/>
    <col min="71" max="16384" width="11.5546875" style="22"/>
  </cols>
  <sheetData>
    <row r="1" spans="1:70" ht="49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95</v>
      </c>
      <c r="N1" s="2"/>
      <c r="O1" s="12" t="s">
        <v>12</v>
      </c>
      <c r="P1" s="12" t="s">
        <v>13</v>
      </c>
      <c r="Q1" s="13" t="s">
        <v>14</v>
      </c>
      <c r="R1" s="14" t="s">
        <v>15</v>
      </c>
      <c r="S1" s="12" t="s">
        <v>16</v>
      </c>
      <c r="T1" s="13" t="s">
        <v>17</v>
      </c>
      <c r="U1" s="14" t="s">
        <v>18</v>
      </c>
      <c r="V1" s="12" t="s">
        <v>19</v>
      </c>
      <c r="W1" s="13" t="s">
        <v>20</v>
      </c>
      <c r="X1" s="14" t="s">
        <v>21</v>
      </c>
      <c r="Y1" s="12" t="s">
        <v>22</v>
      </c>
      <c r="Z1" s="13" t="s">
        <v>23</v>
      </c>
      <c r="AA1" s="14" t="s">
        <v>24</v>
      </c>
      <c r="AB1" s="12" t="s">
        <v>25</v>
      </c>
      <c r="AC1" s="14" t="s">
        <v>26</v>
      </c>
      <c r="AD1" s="12" t="s">
        <v>27</v>
      </c>
      <c r="AE1" s="13" t="s">
        <v>28</v>
      </c>
      <c r="AF1" s="12" t="s">
        <v>29</v>
      </c>
      <c r="AG1" s="13" t="s">
        <v>30</v>
      </c>
      <c r="AH1" s="12" t="s">
        <v>31</v>
      </c>
      <c r="AI1" s="13" t="s">
        <v>32</v>
      </c>
      <c r="AJ1" s="12" t="s">
        <v>33</v>
      </c>
      <c r="AK1" s="13" t="s">
        <v>34</v>
      </c>
      <c r="AL1" s="12" t="s">
        <v>35</v>
      </c>
      <c r="AM1" s="13" t="s">
        <v>36</v>
      </c>
      <c r="AN1" s="12" t="s">
        <v>37</v>
      </c>
      <c r="AO1" s="13" t="s">
        <v>36</v>
      </c>
      <c r="AP1" s="12" t="s">
        <v>38</v>
      </c>
      <c r="AQ1" s="13" t="s">
        <v>36</v>
      </c>
      <c r="AR1" s="15" t="s">
        <v>39</v>
      </c>
      <c r="AS1" s="16" t="s">
        <v>159</v>
      </c>
      <c r="AT1" s="17"/>
      <c r="AU1" s="18" t="s">
        <v>40</v>
      </c>
      <c r="AV1" s="19" t="s">
        <v>36</v>
      </c>
      <c r="AW1" s="18" t="s">
        <v>35</v>
      </c>
      <c r="AX1" s="19" t="s">
        <v>36</v>
      </c>
      <c r="AY1" s="18" t="s">
        <v>37</v>
      </c>
      <c r="AZ1" s="19" t="s">
        <v>36</v>
      </c>
      <c r="BA1" s="18" t="s">
        <v>41</v>
      </c>
      <c r="BB1" s="19" t="s">
        <v>36</v>
      </c>
      <c r="BC1" s="18" t="s">
        <v>42</v>
      </c>
      <c r="BD1" s="19" t="s">
        <v>36</v>
      </c>
      <c r="BE1" s="18" t="s">
        <v>43</v>
      </c>
      <c r="BF1" s="19" t="s">
        <v>36</v>
      </c>
      <c r="BG1" s="18" t="s">
        <v>44</v>
      </c>
      <c r="BH1" s="19" t="s">
        <v>36</v>
      </c>
      <c r="BI1" s="18" t="s">
        <v>45</v>
      </c>
      <c r="BJ1" s="19" t="s">
        <v>36</v>
      </c>
      <c r="BK1" s="18" t="s">
        <v>46</v>
      </c>
      <c r="BL1" s="19" t="s">
        <v>36</v>
      </c>
      <c r="BM1" s="18" t="s">
        <v>47</v>
      </c>
      <c r="BN1" s="19" t="s">
        <v>36</v>
      </c>
      <c r="BO1" s="20" t="s">
        <v>48</v>
      </c>
      <c r="BP1" s="3" t="s">
        <v>49</v>
      </c>
      <c r="BQ1" s="21" t="s">
        <v>50</v>
      </c>
      <c r="BR1" s="16" t="s">
        <v>51</v>
      </c>
    </row>
    <row r="2" spans="1:70" ht="62.4" customHeight="1" x14ac:dyDescent="0.3">
      <c r="A2" s="23" t="s">
        <v>52</v>
      </c>
      <c r="B2" s="24">
        <v>300</v>
      </c>
      <c r="C2" s="25">
        <v>7</v>
      </c>
      <c r="D2" s="25">
        <v>7</v>
      </c>
      <c r="E2" s="26">
        <f>C2*D2</f>
        <v>49</v>
      </c>
      <c r="F2" s="23">
        <f>12*E2</f>
        <v>588</v>
      </c>
      <c r="G2" s="27">
        <v>2755</v>
      </c>
      <c r="H2" s="27">
        <v>2437.4</v>
      </c>
      <c r="I2" s="27">
        <v>325</v>
      </c>
      <c r="J2" s="27">
        <v>365.6</v>
      </c>
      <c r="K2" s="23" t="s">
        <v>53</v>
      </c>
      <c r="L2" s="28">
        <v>2.5</v>
      </c>
      <c r="M2" s="9" t="s">
        <v>97</v>
      </c>
      <c r="N2" s="4"/>
      <c r="O2" s="25">
        <v>28</v>
      </c>
      <c r="P2" s="25">
        <f>C2-1</f>
        <v>6</v>
      </c>
      <c r="Q2" s="29">
        <f>P2*'[1]PRECIO MADERA 2024'!$D$5</f>
        <v>302877.27203999995</v>
      </c>
      <c r="R2" s="30">
        <f>P2*'[1]PRECIO MADERA 2024'!$I$5</f>
        <v>330571.74856650003</v>
      </c>
      <c r="S2" s="25">
        <f t="shared" ref="S2:S14" si="0">(P2*(D2-1))</f>
        <v>36</v>
      </c>
      <c r="T2" s="29">
        <f>S2*'[1]PRECIO MADERA 2024'!$D$9</f>
        <v>1399219.5168000001</v>
      </c>
      <c r="U2" s="31">
        <f>S2*'[1]PRECIO MADERA 2024'!$I$9</f>
        <v>1523062.3473449997</v>
      </c>
      <c r="V2" s="25">
        <f t="shared" ref="V2:V8" si="1">IFERROR((P2*(C2-1))*3,"")</f>
        <v>108</v>
      </c>
      <c r="W2" s="29">
        <f>V2*'[1]PRECIO MADERA 2024'!$D$13</f>
        <v>420746.97671999998</v>
      </c>
      <c r="X2" s="31">
        <f>V2*'[1]PRECIO MADERA 2024'!$I$14</f>
        <v>506081.09191499994</v>
      </c>
      <c r="Y2" s="32">
        <f t="shared" ref="Y2:Y12" si="2">(P2*2)+(S2*4)</f>
        <v>156</v>
      </c>
      <c r="Z2" s="33">
        <f>Y2*'[1]PRECIO MADERA 2024'!$D$20</f>
        <v>540323.41271999991</v>
      </c>
      <c r="AA2" s="31">
        <f>Y2*'[1]PRECIO MADERA 2024'!$I$18</f>
        <v>748720.92285900004</v>
      </c>
      <c r="AB2" s="25">
        <v>0</v>
      </c>
      <c r="AC2" s="31">
        <v>0</v>
      </c>
      <c r="AD2" s="25">
        <v>1.8</v>
      </c>
      <c r="AE2" s="33">
        <f>AD2*'[1]PRECIOS DE MAT DE EMBALAJE 2024'!$H$11</f>
        <v>236532.82143959997</v>
      </c>
      <c r="AF2" s="34">
        <f t="shared" ref="AF2:AF24" si="3">(((G2+G2)+H2+H2)*P2)/1000</f>
        <v>62.308799999999998</v>
      </c>
      <c r="AG2" s="33">
        <f>AF2*'[1]PRECIOS DE MAT DE EMBALAJE 2024'!$H$20</f>
        <v>165395.20473</v>
      </c>
      <c r="AH2" s="35">
        <f>(((P2+P2)*2))</f>
        <v>24</v>
      </c>
      <c r="AI2" s="33">
        <f>AH2*'[1]PRECIOS DE MAT DE EMBALAJE 2024'!$H$8</f>
        <v>27618.939431999999</v>
      </c>
      <c r="AJ2" s="25">
        <f>(((AH2*5)+Y2*3))</f>
        <v>588</v>
      </c>
      <c r="AK2" s="33">
        <f>AJ2*'[1]PRECIOS DE MAT DE EMBALAJE 2024'!$H$10</f>
        <v>34930.571896162961</v>
      </c>
      <c r="AL2" s="25">
        <v>2</v>
      </c>
      <c r="AM2" s="33">
        <v>0</v>
      </c>
      <c r="AN2" s="25">
        <f>AL2*0.8</f>
        <v>1.6</v>
      </c>
      <c r="AO2" s="33">
        <v>0</v>
      </c>
      <c r="AP2" s="25"/>
      <c r="AQ2" s="33">
        <v>0</v>
      </c>
      <c r="AR2" s="36">
        <f>(((Q2+T2+W2+Z2+AE2+AG2+AI2+AK2+AM2+AO2+AP2)*20%)+(Q2+T2+W2+Z2+AB2+AE2+AG2+AI2+AK2+AM2+AO2+AQ2))</f>
        <v>3753173.6589333154</v>
      </c>
      <c r="AS2" s="37">
        <f>(((R2+U2+X2+AA2+AC2+AE2+AG2+AI2+AK2+AM2+AO2+AQ2)*20%)+(R2+U2+X2+AA2+AC2+AE2+AG2+AI2+AK2+AM2+AO2+AQ2))</f>
        <v>4287496.3778199144</v>
      </c>
      <c r="AT2" s="38"/>
      <c r="AU2" s="25">
        <v>0</v>
      </c>
      <c r="AV2" s="33">
        <v>0</v>
      </c>
      <c r="AW2" s="25">
        <v>0</v>
      </c>
      <c r="AX2" s="33">
        <v>0</v>
      </c>
      <c r="AY2" s="25">
        <v>0</v>
      </c>
      <c r="AZ2" s="33">
        <v>0</v>
      </c>
      <c r="BA2" s="25">
        <f>AW2*1</f>
        <v>0</v>
      </c>
      <c r="BB2" s="33">
        <v>0</v>
      </c>
      <c r="BC2" s="25">
        <v>0</v>
      </c>
      <c r="BD2" s="33">
        <v>0</v>
      </c>
      <c r="BE2" s="25">
        <v>0</v>
      </c>
      <c r="BF2" s="33">
        <v>0</v>
      </c>
      <c r="BG2" s="25">
        <v>0</v>
      </c>
      <c r="BH2" s="39">
        <v>0</v>
      </c>
      <c r="BI2" s="25">
        <v>0</v>
      </c>
      <c r="BJ2" s="29">
        <v>0</v>
      </c>
      <c r="BK2" s="25">
        <f t="shared" ref="BK2:BK64" si="4">AW2</f>
        <v>0</v>
      </c>
      <c r="BL2" s="33">
        <f>BK2*'[1]PRECIOS DE MAT DE EMBALAJE 2024'!$H$26</f>
        <v>0</v>
      </c>
      <c r="BM2" s="25">
        <v>0</v>
      </c>
      <c r="BN2" s="33">
        <v>0</v>
      </c>
      <c r="BO2" s="40">
        <v>0</v>
      </c>
      <c r="BP2" s="5"/>
      <c r="BQ2" s="41">
        <v>0</v>
      </c>
      <c r="BR2" s="42">
        <v>0</v>
      </c>
    </row>
    <row r="3" spans="1:70" ht="15.6" x14ac:dyDescent="0.3">
      <c r="A3" s="43" t="s">
        <v>54</v>
      </c>
      <c r="B3" s="44">
        <v>300</v>
      </c>
      <c r="C3" s="45">
        <v>8</v>
      </c>
      <c r="D3" s="45">
        <v>7</v>
      </c>
      <c r="E3" s="46">
        <f t="shared" ref="E3:E64" si="5">C3*D3</f>
        <v>56</v>
      </c>
      <c r="F3" s="43">
        <f>12*E3</f>
        <v>672</v>
      </c>
      <c r="G3" s="47">
        <v>2755</v>
      </c>
      <c r="H3" s="47">
        <v>2762.4</v>
      </c>
      <c r="I3" s="47">
        <v>325</v>
      </c>
      <c r="J3" s="47">
        <v>365.6</v>
      </c>
      <c r="K3" s="43" t="s">
        <v>55</v>
      </c>
      <c r="L3" s="48">
        <v>2.8</v>
      </c>
      <c r="M3" s="9" t="s">
        <v>100</v>
      </c>
      <c r="N3" s="2"/>
      <c r="O3" s="32">
        <v>28</v>
      </c>
      <c r="P3" s="32">
        <f>C3-1</f>
        <v>7</v>
      </c>
      <c r="Q3" s="49">
        <f>P3*'[1]PRECIO MADERA 2024'!$D$5</f>
        <v>353356.81737999996</v>
      </c>
      <c r="R3" s="50">
        <f>P3*'[1]PRECIO MADERA 2024'!$I$5</f>
        <v>385667.03999424999</v>
      </c>
      <c r="S3" s="32">
        <f t="shared" si="0"/>
        <v>42</v>
      </c>
      <c r="T3" s="49">
        <f>S3*'[1]PRECIO MADERA 2024'!$D$9</f>
        <v>1632422.7696</v>
      </c>
      <c r="U3" s="51">
        <f>S3*'[1]PRECIO MADERA 2024'!$I$9</f>
        <v>1776906.0719024995</v>
      </c>
      <c r="V3" s="32">
        <f t="shared" si="1"/>
        <v>147</v>
      </c>
      <c r="W3" s="49">
        <f>V3*'[1]PRECIO MADERA 2024'!$D$13</f>
        <v>572683.38497999997</v>
      </c>
      <c r="X3" s="51">
        <f>V3*'[1]PRECIO MADERA 2024'!$I$14</f>
        <v>688832.59732874983</v>
      </c>
      <c r="Y3" s="32">
        <f t="shared" si="2"/>
        <v>182</v>
      </c>
      <c r="Z3" s="52">
        <f>Y3*'[1]PRECIO MADERA 2024'!$D$20</f>
        <v>630377.31483999989</v>
      </c>
      <c r="AA3" s="51">
        <f>Y3*'[1]PRECIO MADERA 2024'!$I$18</f>
        <v>873507.74333550001</v>
      </c>
      <c r="AB3" s="32">
        <v>0</v>
      </c>
      <c r="AC3" s="51">
        <v>0</v>
      </c>
      <c r="AD3" s="32">
        <v>1.8</v>
      </c>
      <c r="AE3" s="52">
        <f>AD3*'[1]PRECIOS DE MAT DE EMBALAJE 2024'!$H$11</f>
        <v>236532.82143959997</v>
      </c>
      <c r="AF3" s="53">
        <f t="shared" si="3"/>
        <v>77.243599999999986</v>
      </c>
      <c r="AG3" s="52">
        <f>AF3*'[1]PRECIOS DE MAT DE EMBALAJE 2024'!$H$20</f>
        <v>205038.79124749996</v>
      </c>
      <c r="AH3" s="54">
        <f t="shared" ref="AH3:AH41" si="6">(((P3+P3)*2))</f>
        <v>28</v>
      </c>
      <c r="AI3" s="52">
        <f>AH3*'[1]PRECIOS DE MAT DE EMBALAJE 2024'!$H$8</f>
        <v>32222.096003999999</v>
      </c>
      <c r="AJ3" s="32">
        <f t="shared" ref="AJ3:AJ61" si="7">(((AH3*5)+Y3*3))</f>
        <v>686</v>
      </c>
      <c r="AK3" s="52">
        <f>AJ3*'[1]PRECIOS DE MAT DE EMBALAJE 2024'!$H$10</f>
        <v>40752.333878856785</v>
      </c>
      <c r="AL3" s="32">
        <v>0</v>
      </c>
      <c r="AM3" s="52">
        <v>0</v>
      </c>
      <c r="AN3" s="32">
        <f>AL3*0.8</f>
        <v>0</v>
      </c>
      <c r="AO3" s="52">
        <v>0</v>
      </c>
      <c r="AP3" s="32"/>
      <c r="AQ3" s="52">
        <v>0</v>
      </c>
      <c r="AR3" s="36">
        <f t="shared" ref="AR3:AR64" si="8">(((Q3+T3+W3+Z3+AE3+AG3+AI3+AK3+AM3+AO3+AP3)*20%)+(Q3+T3+W3+Z3+AB3+AE3+AG3+AI3+AK3+AM3+AO3+AQ3))</f>
        <v>4444063.5952439476</v>
      </c>
      <c r="AS3" s="37">
        <f t="shared" ref="AS3:AS64" si="9">(((R3+U3+X3+AA3+AC3+AE3+AG3+AI3+AK3+AM3+AO3+AQ3)*20%)+(R3+U3+X3+AA3+AC3+AE3+AG3+AI3+AK3+AM3+AO3+AQ3))</f>
        <v>5087351.3941571489</v>
      </c>
      <c r="AT3" s="55"/>
      <c r="AU3" s="32">
        <v>0</v>
      </c>
      <c r="AV3" s="52">
        <v>0</v>
      </c>
      <c r="AW3" s="32">
        <v>0</v>
      </c>
      <c r="AX3" s="52">
        <v>0</v>
      </c>
      <c r="AY3" s="32">
        <v>0</v>
      </c>
      <c r="AZ3" s="52">
        <v>0</v>
      </c>
      <c r="BA3" s="32">
        <f>AW3*1</f>
        <v>0</v>
      </c>
      <c r="BB3" s="52">
        <v>0</v>
      </c>
      <c r="BC3" s="32">
        <v>0</v>
      </c>
      <c r="BD3" s="52">
        <v>0</v>
      </c>
      <c r="BE3" s="32">
        <v>0</v>
      </c>
      <c r="BF3" s="52">
        <v>0</v>
      </c>
      <c r="BG3" s="32">
        <v>0</v>
      </c>
      <c r="BH3" s="56">
        <v>0</v>
      </c>
      <c r="BI3" s="32">
        <v>0</v>
      </c>
      <c r="BJ3" s="49">
        <v>0</v>
      </c>
      <c r="BK3" s="32">
        <f t="shared" si="4"/>
        <v>0</v>
      </c>
      <c r="BL3" s="52">
        <f>BK3*'[1]PRECIOS DE MAT DE EMBALAJE 2024'!$H$26</f>
        <v>0</v>
      </c>
      <c r="BM3" s="32">
        <v>0</v>
      </c>
      <c r="BN3" s="52">
        <v>0</v>
      </c>
      <c r="BO3" s="57">
        <v>0</v>
      </c>
      <c r="BP3" s="6"/>
      <c r="BQ3" s="58">
        <v>0</v>
      </c>
      <c r="BR3" s="59">
        <v>0</v>
      </c>
    </row>
    <row r="4" spans="1:70" ht="15.6" x14ac:dyDescent="0.3">
      <c r="A4" s="11" t="s">
        <v>56</v>
      </c>
      <c r="B4" s="60">
        <v>300</v>
      </c>
      <c r="C4" s="61">
        <v>6</v>
      </c>
      <c r="D4" s="61">
        <v>6</v>
      </c>
      <c r="E4" s="62">
        <f t="shared" si="5"/>
        <v>36</v>
      </c>
      <c r="F4" s="11">
        <f>E4*11.8</f>
        <v>424.8</v>
      </c>
      <c r="G4" s="63">
        <v>2370</v>
      </c>
      <c r="H4" s="63">
        <v>2071.8000000000002</v>
      </c>
      <c r="I4" s="63">
        <v>325</v>
      </c>
      <c r="J4" s="63">
        <v>365.6</v>
      </c>
      <c r="K4" s="11" t="s">
        <v>57</v>
      </c>
      <c r="L4" s="64">
        <v>2.25</v>
      </c>
      <c r="M4" s="7" t="s">
        <v>101</v>
      </c>
      <c r="N4" s="2"/>
      <c r="O4" s="32">
        <v>28</v>
      </c>
      <c r="P4" s="32">
        <v>6</v>
      </c>
      <c r="Q4" s="49">
        <f>P4*'[1]PRECIO MADERA 2024'!$D$5</f>
        <v>302877.27203999995</v>
      </c>
      <c r="R4" s="50">
        <f>P4*'[1]PRECIO MADERA 2024'!$I$5</f>
        <v>330571.74856650003</v>
      </c>
      <c r="S4" s="32">
        <f t="shared" si="0"/>
        <v>30</v>
      </c>
      <c r="T4" s="49">
        <f>S4*'[1]PRECIO MADERA 2024'!$D$9</f>
        <v>1166016.264</v>
      </c>
      <c r="U4" s="51">
        <f>S4*'[1]PRECIO MADERA 2024'!$I$9</f>
        <v>1269218.6227874998</v>
      </c>
      <c r="V4" s="32">
        <f t="shared" si="1"/>
        <v>90</v>
      </c>
      <c r="W4" s="49">
        <f>V4*'[1]PRECIO MADERA 2024'!$D$13</f>
        <v>350622.48060000001</v>
      </c>
      <c r="X4" s="51">
        <f>V4*'[1]PRECIO MADERA 2024'!$I$13</f>
        <v>407565.41931000003</v>
      </c>
      <c r="Y4" s="32">
        <f t="shared" si="2"/>
        <v>132</v>
      </c>
      <c r="Z4" s="52">
        <f>Y4*'[1]PRECIO MADERA 2024'!$D$20</f>
        <v>457196.73383999994</v>
      </c>
      <c r="AA4" s="51">
        <f>Y4*'[1]PRECIO MADERA 2024'!$I$18</f>
        <v>633533.08857299993</v>
      </c>
      <c r="AB4" s="32">
        <v>0</v>
      </c>
      <c r="AC4" s="51">
        <v>0</v>
      </c>
      <c r="AD4" s="32">
        <v>1.8</v>
      </c>
      <c r="AE4" s="52">
        <f>AD4*'[1]PRECIOS DE MAT DE EMBALAJE 2024'!$H$11</f>
        <v>236532.82143959997</v>
      </c>
      <c r="AF4" s="53">
        <f t="shared" si="3"/>
        <v>53.301600000000008</v>
      </c>
      <c r="AG4" s="52">
        <f>AF4*'[1]PRECIOS DE MAT DE EMBALAJE 2024'!$H$20</f>
        <v>141486.09898500002</v>
      </c>
      <c r="AH4" s="54">
        <f t="shared" si="6"/>
        <v>24</v>
      </c>
      <c r="AI4" s="52">
        <f>AH4*'[1]PRECIOS DE MAT DE EMBALAJE 2024'!$H$8</f>
        <v>27618.939431999999</v>
      </c>
      <c r="AJ4" s="32">
        <f t="shared" si="7"/>
        <v>516</v>
      </c>
      <c r="AK4" s="52">
        <f>AJ4*'[1]PRECIOS DE MAT DE EMBALAJE 2024'!$H$10</f>
        <v>30653.359010918517</v>
      </c>
      <c r="AL4" s="32">
        <v>20</v>
      </c>
      <c r="AM4" s="52">
        <v>0</v>
      </c>
      <c r="AN4" s="32">
        <f>AL4*0.8</f>
        <v>16</v>
      </c>
      <c r="AO4" s="52">
        <v>0</v>
      </c>
      <c r="AP4" s="32"/>
      <c r="AQ4" s="52">
        <v>0</v>
      </c>
      <c r="AR4" s="36">
        <f t="shared" si="8"/>
        <v>3255604.7632170222</v>
      </c>
      <c r="AS4" s="37">
        <f t="shared" si="9"/>
        <v>3692616.1177254221</v>
      </c>
      <c r="AT4" s="55"/>
      <c r="AU4" s="32">
        <v>0</v>
      </c>
      <c r="AV4" s="52">
        <v>0</v>
      </c>
      <c r="AW4" s="32">
        <v>0</v>
      </c>
      <c r="AX4" s="52">
        <v>0</v>
      </c>
      <c r="AY4" s="32">
        <v>0</v>
      </c>
      <c r="AZ4" s="52">
        <v>0</v>
      </c>
      <c r="BA4" s="32">
        <f>AW4*1</f>
        <v>0</v>
      </c>
      <c r="BB4" s="52">
        <v>0</v>
      </c>
      <c r="BC4" s="32">
        <v>0</v>
      </c>
      <c r="BD4" s="52">
        <v>0</v>
      </c>
      <c r="BE4" s="32">
        <v>0</v>
      </c>
      <c r="BF4" s="52">
        <v>0</v>
      </c>
      <c r="BG4" s="32">
        <v>0</v>
      </c>
      <c r="BH4" s="56">
        <v>0</v>
      </c>
      <c r="BI4" s="32">
        <v>0</v>
      </c>
      <c r="BJ4" s="49">
        <v>0</v>
      </c>
      <c r="BK4" s="32">
        <f t="shared" si="4"/>
        <v>0</v>
      </c>
      <c r="BL4" s="52">
        <f>BK4*'[1]PRECIOS DE MAT DE EMBALAJE 2024'!$H$26</f>
        <v>0</v>
      </c>
      <c r="BM4" s="32">
        <v>0</v>
      </c>
      <c r="BN4" s="52">
        <v>0</v>
      </c>
      <c r="BO4" s="57">
        <v>0</v>
      </c>
      <c r="BP4" s="6"/>
      <c r="BQ4" s="58">
        <v>0</v>
      </c>
      <c r="BR4" s="59">
        <v>0</v>
      </c>
    </row>
    <row r="5" spans="1:70" ht="15.6" x14ac:dyDescent="0.3">
      <c r="A5" s="65" t="s">
        <v>52</v>
      </c>
      <c r="B5" s="24">
        <v>350</v>
      </c>
      <c r="C5" s="32">
        <v>6</v>
      </c>
      <c r="D5" s="32">
        <v>6</v>
      </c>
      <c r="E5" s="66">
        <f t="shared" si="5"/>
        <v>36</v>
      </c>
      <c r="F5" s="65">
        <f>12*E5</f>
        <v>432</v>
      </c>
      <c r="G5" s="67">
        <v>2681.4</v>
      </c>
      <c r="H5" s="67">
        <v>2383.8000000000002</v>
      </c>
      <c r="I5" s="67">
        <v>376.9</v>
      </c>
      <c r="J5" s="67">
        <v>417.7</v>
      </c>
      <c r="K5" s="23" t="s">
        <v>58</v>
      </c>
      <c r="L5" s="68">
        <v>2.5</v>
      </c>
      <c r="M5" s="7" t="s">
        <v>98</v>
      </c>
      <c r="N5" s="2"/>
      <c r="O5" s="32">
        <v>28</v>
      </c>
      <c r="P5" s="32">
        <f>C5</f>
        <v>6</v>
      </c>
      <c r="Q5" s="49">
        <f>P5*'[1]PRECIO MADERA 2024'!$D$5</f>
        <v>302877.27203999995</v>
      </c>
      <c r="R5" s="50">
        <f>P5*'[1]PRECIO MADERA 2024'!$I$5</f>
        <v>330571.74856650003</v>
      </c>
      <c r="S5" s="32">
        <f t="shared" si="0"/>
        <v>30</v>
      </c>
      <c r="T5" s="49">
        <f>S5*'[1]PRECIO MADERA 2024'!$D$9</f>
        <v>1166016.264</v>
      </c>
      <c r="U5" s="51">
        <f>S5*'[1]PRECIO MADERA 2024'!$I$9</f>
        <v>1269218.6227874998</v>
      </c>
      <c r="V5" s="32">
        <f t="shared" si="1"/>
        <v>90</v>
      </c>
      <c r="W5" s="49">
        <f>V5*'[1]PRECIO MADERA 2024'!$D$13</f>
        <v>350622.48060000001</v>
      </c>
      <c r="X5" s="51">
        <f>V5*'[1]PRECIO MADERA 2024'!$I$13</f>
        <v>407565.41931000003</v>
      </c>
      <c r="Y5" s="32">
        <f t="shared" si="2"/>
        <v>132</v>
      </c>
      <c r="Z5" s="52">
        <f>Y5*'[1]PRECIO MADERA 2024'!$D$20</f>
        <v>457196.73383999994</v>
      </c>
      <c r="AA5" s="51">
        <f>Y5*'[1]PRECIO MADERA 2024'!$I$18</f>
        <v>633533.08857299993</v>
      </c>
      <c r="AB5" s="32">
        <v>0</v>
      </c>
      <c r="AC5" s="51">
        <v>0</v>
      </c>
      <c r="AD5" s="32">
        <v>1.5</v>
      </c>
      <c r="AE5" s="52">
        <f>AD5*'[1]PRECIOS DE MAT DE EMBALAJE 2024'!$H$11</f>
        <v>197110.68453299999</v>
      </c>
      <c r="AF5" s="53">
        <f t="shared" si="3"/>
        <v>60.78240000000001</v>
      </c>
      <c r="AG5" s="52">
        <f>AF5*'[1]PRECIOS DE MAT DE EMBALAJE 2024'!$H$20</f>
        <v>161343.46179000003</v>
      </c>
      <c r="AH5" s="54">
        <f t="shared" si="6"/>
        <v>24</v>
      </c>
      <c r="AI5" s="52">
        <f>AH5*'[1]PRECIOS DE MAT DE EMBALAJE 2024'!$H$8</f>
        <v>27618.939431999999</v>
      </c>
      <c r="AJ5" s="32">
        <f t="shared" si="7"/>
        <v>516</v>
      </c>
      <c r="AK5" s="52">
        <f>AJ5*'[1]PRECIOS DE MAT DE EMBALAJE 2024'!$H$10</f>
        <v>30653.359010918517</v>
      </c>
      <c r="AL5" s="32">
        <v>0</v>
      </c>
      <c r="AM5" s="52">
        <f>AL5*'[1]PRECIOS DE MAT DE EMBALAJE 2024'!$H$13</f>
        <v>0</v>
      </c>
      <c r="AN5" s="32">
        <f>AL5*0.8</f>
        <v>0</v>
      </c>
      <c r="AO5" s="52">
        <f>AN5*'[1]PRECIOS DE MAT DE EMBALAJE 2024'!$H$14</f>
        <v>0</v>
      </c>
      <c r="AP5" s="32"/>
      <c r="AQ5" s="52">
        <f>AP5*'[1]PRECIOS DE MAT DE EMBALAJE 2024'!$H$14</f>
        <v>0</v>
      </c>
      <c r="AR5" s="36">
        <f t="shared" si="8"/>
        <v>3232127.0342951021</v>
      </c>
      <c r="AS5" s="37">
        <f t="shared" si="9"/>
        <v>3669138.3888035021</v>
      </c>
      <c r="AT5" s="55"/>
      <c r="AU5" s="32">
        <f>((C5-1)*D5)*26</f>
        <v>780</v>
      </c>
      <c r="AV5" s="52">
        <f>AU5*'[1]PRECIOS DE MAT DE EMBALAJE 2024'!$H$25</f>
        <v>1414419.1722688694</v>
      </c>
      <c r="AW5" s="32">
        <f>(AU5/26)</f>
        <v>30</v>
      </c>
      <c r="AX5" s="52">
        <f>AW5*'[1]PRECIOS DE MAT DE EMBALAJE 2024'!$H$13</f>
        <v>78540</v>
      </c>
      <c r="AY5" s="32">
        <f>AW5*0.8</f>
        <v>24</v>
      </c>
      <c r="AZ5" s="52">
        <f>AY5*'[1]PRECIOS DE MAT DE EMBALAJE 2024'!$H$14</f>
        <v>119507.65209600001</v>
      </c>
      <c r="BA5" s="32">
        <f>AW5*1</f>
        <v>30</v>
      </c>
      <c r="BB5" s="52">
        <f>BA5*'[1]PRECIOS DE MAT DE EMBALAJE 2024'!$H$18</f>
        <v>128520</v>
      </c>
      <c r="BC5" s="32">
        <v>0</v>
      </c>
      <c r="BD5" s="52">
        <v>0</v>
      </c>
      <c r="BE5" s="32">
        <v>2</v>
      </c>
      <c r="BF5" s="52">
        <f>BE5*'[1]PRECIOS DE MAT DE EMBALAJE 2024'!$H$17</f>
        <v>61444.485703999999</v>
      </c>
      <c r="BG5" s="32">
        <v>0</v>
      </c>
      <c r="BH5" s="56">
        <f>BG5*'[1]PRECIOS DE MAT DE EMBALAJE 2024'!$H$24</f>
        <v>0</v>
      </c>
      <c r="BI5" s="32">
        <v>0</v>
      </c>
      <c r="BJ5" s="49">
        <f>BI5*'[1]PRECIOS DE MAT DE EMBALAJE 2024'!$H$25</f>
        <v>0</v>
      </c>
      <c r="BK5" s="32">
        <f t="shared" si="4"/>
        <v>30</v>
      </c>
      <c r="BL5" s="52">
        <f>BK5*'[1]PRECIOS DE MAT DE EMBALAJE 2024'!$H$26</f>
        <v>58617.563991839997</v>
      </c>
      <c r="BM5" s="32">
        <v>0</v>
      </c>
      <c r="BN5" s="52">
        <f>BM5*'[1]PRECIOS DE MAT DE EMBALAJE 2024'!$H$27</f>
        <v>0</v>
      </c>
      <c r="BO5" s="69">
        <f t="shared" ref="BO5:BO64" si="10">((BF5+BD5+BB5+AZ5+AX5+AV5)*20%)+(BF5+BD5+BB5+AZ5+AX5+AV5)</f>
        <v>2162917.5720826434</v>
      </c>
      <c r="BP5" s="6"/>
      <c r="BQ5" s="58">
        <f t="shared" ref="BQ5:BQ64" si="11">BO5+AR5</f>
        <v>5395044.606377745</v>
      </c>
      <c r="BR5" s="59">
        <f t="shared" ref="BR5:BR64" si="12">BO5+AS5</f>
        <v>5832055.960886145</v>
      </c>
    </row>
    <row r="6" spans="1:70" ht="15.6" x14ac:dyDescent="0.3">
      <c r="A6" s="43" t="s">
        <v>54</v>
      </c>
      <c r="B6" s="44">
        <v>350</v>
      </c>
      <c r="C6" s="45">
        <v>6</v>
      </c>
      <c r="D6" s="45">
        <v>7</v>
      </c>
      <c r="E6" s="46">
        <f t="shared" si="5"/>
        <v>42</v>
      </c>
      <c r="F6" s="43">
        <f>12*E6</f>
        <v>504</v>
      </c>
      <c r="G6" s="47">
        <v>2681.4</v>
      </c>
      <c r="H6" s="47">
        <v>2801.5</v>
      </c>
      <c r="I6" s="47">
        <v>376.9</v>
      </c>
      <c r="J6" s="47">
        <v>417.7</v>
      </c>
      <c r="K6" s="43" t="s">
        <v>59</v>
      </c>
      <c r="L6" s="48">
        <v>2.8</v>
      </c>
      <c r="M6" s="7" t="s">
        <v>102</v>
      </c>
      <c r="N6" s="2"/>
      <c r="O6" s="32">
        <v>28</v>
      </c>
      <c r="P6" s="32">
        <f>C6</f>
        <v>6</v>
      </c>
      <c r="Q6" s="49">
        <f>P6*'[1]PRECIO MADERA 2024'!$D$5</f>
        <v>302877.27203999995</v>
      </c>
      <c r="R6" s="50">
        <f>P6*'[1]PRECIO MADERA 2024'!$I$5</f>
        <v>330571.74856650003</v>
      </c>
      <c r="S6" s="32">
        <f t="shared" si="0"/>
        <v>36</v>
      </c>
      <c r="T6" s="49">
        <f>S6*'[1]PRECIO MADERA 2024'!$D$9</f>
        <v>1399219.5168000001</v>
      </c>
      <c r="U6" s="51">
        <f>S6*'[1]PRECIO MADERA 2024'!$I$9</f>
        <v>1523062.3473449997</v>
      </c>
      <c r="V6" s="32">
        <f t="shared" si="1"/>
        <v>90</v>
      </c>
      <c r="W6" s="49">
        <f>V6*'[1]PRECIO MADERA 2024'!$D$13</f>
        <v>350622.48060000001</v>
      </c>
      <c r="X6" s="51">
        <f>V6*'[1]PRECIO MADERA 2024'!$I$13</f>
        <v>407565.41931000003</v>
      </c>
      <c r="Y6" s="32">
        <f t="shared" si="2"/>
        <v>156</v>
      </c>
      <c r="Z6" s="52">
        <f>Y6*'[1]PRECIO MADERA 2024'!$D$20</f>
        <v>540323.41271999991</v>
      </c>
      <c r="AA6" s="51">
        <f>Y6*'[1]PRECIO MADERA 2024'!$I$18</f>
        <v>748720.92285900004</v>
      </c>
      <c r="AB6" s="32">
        <v>0</v>
      </c>
      <c r="AC6" s="51">
        <v>0</v>
      </c>
      <c r="AD6" s="32">
        <v>1.5</v>
      </c>
      <c r="AE6" s="52">
        <f>AD6*'[1]PRECIOS DE MAT DE EMBALAJE 2024'!$H$11</f>
        <v>197110.68453299999</v>
      </c>
      <c r="AF6" s="53">
        <f t="shared" si="3"/>
        <v>65.794799999999995</v>
      </c>
      <c r="AG6" s="52">
        <f>AF6*'[1]PRECIOS DE MAT DE EMBALAJE 2024'!$H$20</f>
        <v>174648.59564249997</v>
      </c>
      <c r="AH6" s="54">
        <f t="shared" si="6"/>
        <v>24</v>
      </c>
      <c r="AI6" s="52">
        <f>AH6*'[1]PRECIOS DE MAT DE EMBALAJE 2024'!$H$8</f>
        <v>27618.939431999999</v>
      </c>
      <c r="AJ6" s="32">
        <f t="shared" si="7"/>
        <v>588</v>
      </c>
      <c r="AK6" s="52">
        <f>AJ6*'[1]PRECIOS DE MAT DE EMBALAJE 2024'!$H$10</f>
        <v>34930.571896162961</v>
      </c>
      <c r="AL6" s="32">
        <v>0</v>
      </c>
      <c r="AM6" s="52">
        <f>AL6*'[1]PRECIOS DE MAT DE EMBALAJE 2024'!$H$13</f>
        <v>0</v>
      </c>
      <c r="AN6" s="32">
        <f t="shared" ref="AN6:AN64" si="13">AL6*0.8</f>
        <v>0</v>
      </c>
      <c r="AO6" s="52">
        <f>AN6*'[1]PRECIOS DE MAT DE EMBALAJE 2024'!$H$14</f>
        <v>0</v>
      </c>
      <c r="AP6" s="32"/>
      <c r="AQ6" s="52">
        <f>AP6*'[1]PRECIOS DE MAT DE EMBALAJE 2024'!$H$14</f>
        <v>0</v>
      </c>
      <c r="AR6" s="36">
        <f t="shared" si="8"/>
        <v>3632821.7683963953</v>
      </c>
      <c r="AS6" s="37">
        <f t="shared" si="9"/>
        <v>4133075.0755009949</v>
      </c>
      <c r="AT6" s="55"/>
      <c r="AU6" s="32">
        <f>((C6-1)*C6)*26</f>
        <v>780</v>
      </c>
      <c r="AV6" s="52">
        <f>AU6*'[1]PRECIOS DE MAT DE EMBALAJE 2024'!$H$25</f>
        <v>1414419.1722688694</v>
      </c>
      <c r="AW6" s="32">
        <f t="shared" ref="AW6:AW64" si="14">(AU6/26)</f>
        <v>30</v>
      </c>
      <c r="AX6" s="52">
        <f>AW6*'[1]PRECIOS DE MAT DE EMBALAJE 2024'!$H$13</f>
        <v>78540</v>
      </c>
      <c r="AY6" s="32">
        <f t="shared" ref="AY6:AY64" si="15">AW6*0.8</f>
        <v>24</v>
      </c>
      <c r="AZ6" s="52">
        <f>AY6*'[1]PRECIOS DE MAT DE EMBALAJE 2024'!$H$14</f>
        <v>119507.65209600001</v>
      </c>
      <c r="BA6" s="32">
        <f t="shared" ref="BA6:BA64" si="16">AW6*1</f>
        <v>30</v>
      </c>
      <c r="BB6" s="52">
        <f>BA6*'[1]PRECIOS DE MAT DE EMBALAJE 2024'!$H$18</f>
        <v>128520</v>
      </c>
      <c r="BC6" s="32">
        <v>0</v>
      </c>
      <c r="BD6" s="52">
        <v>0</v>
      </c>
      <c r="BE6" s="32">
        <v>2</v>
      </c>
      <c r="BF6" s="52">
        <f>BE6*'[1]PRECIOS DE MAT DE EMBALAJE 2024'!$H$17</f>
        <v>61444.485703999999</v>
      </c>
      <c r="BG6" s="32">
        <v>0</v>
      </c>
      <c r="BH6" s="56">
        <f>BG6*'[1]PRECIOS DE MAT DE EMBALAJE 2024'!$H$17</f>
        <v>0</v>
      </c>
      <c r="BI6" s="32">
        <v>0</v>
      </c>
      <c r="BJ6" s="49">
        <f>BI6*'[1]PRECIOS DE MAT DE EMBALAJE 2024'!$H$17</f>
        <v>0</v>
      </c>
      <c r="BK6" s="32">
        <f t="shared" si="4"/>
        <v>30</v>
      </c>
      <c r="BL6" s="52">
        <f>BK6*'[1]PRECIOS DE MAT DE EMBALAJE 2024'!$H$26</f>
        <v>58617.563991839997</v>
      </c>
      <c r="BM6" s="32">
        <v>0</v>
      </c>
      <c r="BN6" s="52">
        <f>BM6*'[1]PRECIOS DE MAT DE EMBALAJE 2024'!$H$17</f>
        <v>0</v>
      </c>
      <c r="BO6" s="69">
        <f t="shared" si="10"/>
        <v>2162917.5720826434</v>
      </c>
      <c r="BP6" s="6"/>
      <c r="BQ6" s="58">
        <f t="shared" si="11"/>
        <v>5795739.3404790387</v>
      </c>
      <c r="BR6" s="59">
        <f t="shared" si="12"/>
        <v>6295992.6475836383</v>
      </c>
    </row>
    <row r="7" spans="1:70" ht="15.6" x14ac:dyDescent="0.3">
      <c r="A7" s="11" t="s">
        <v>56</v>
      </c>
      <c r="B7" s="60">
        <v>350</v>
      </c>
      <c r="C7" s="61">
        <v>5</v>
      </c>
      <c r="D7" s="61">
        <v>5</v>
      </c>
      <c r="E7" s="62">
        <f t="shared" si="5"/>
        <v>25</v>
      </c>
      <c r="F7" s="11">
        <f>11.8*E7</f>
        <v>295</v>
      </c>
      <c r="G7" s="63">
        <v>2244.5</v>
      </c>
      <c r="H7" s="63">
        <v>2006.9</v>
      </c>
      <c r="I7" s="63">
        <v>376.9</v>
      </c>
      <c r="J7" s="63">
        <v>417.7</v>
      </c>
      <c r="K7" s="11" t="s">
        <v>60</v>
      </c>
      <c r="L7" s="64">
        <v>2.25</v>
      </c>
      <c r="M7" s="7" t="s">
        <v>103</v>
      </c>
      <c r="N7" s="2"/>
      <c r="O7" s="32">
        <v>28</v>
      </c>
      <c r="P7" s="32">
        <f>C7+1</f>
        <v>6</v>
      </c>
      <c r="Q7" s="49">
        <f>P7*'[1]PRECIO MADERA 2024'!$D$5</f>
        <v>302877.27203999995</v>
      </c>
      <c r="R7" s="50">
        <f>P7*'[1]PRECIO MADERA 2024'!$I$5</f>
        <v>330571.74856650003</v>
      </c>
      <c r="S7" s="32">
        <f t="shared" si="0"/>
        <v>24</v>
      </c>
      <c r="T7" s="49">
        <f>S7*'[1]PRECIO MADERA 2024'!$D$9</f>
        <v>932813.01120000007</v>
      </c>
      <c r="U7" s="51">
        <f>S7*'[1]PRECIO MADERA 2024'!$I$9</f>
        <v>1015374.8982299997</v>
      </c>
      <c r="V7" s="32">
        <f t="shared" si="1"/>
        <v>72</v>
      </c>
      <c r="W7" s="49">
        <f>V7*'[1]PRECIO MADERA 2024'!$D$13</f>
        <v>280497.98447999998</v>
      </c>
      <c r="X7" s="51">
        <f>V7*'[1]PRECIO MADERA 2024'!$I$13</f>
        <v>326052.335448</v>
      </c>
      <c r="Y7" s="32">
        <f t="shared" si="2"/>
        <v>108</v>
      </c>
      <c r="Z7" s="52">
        <f>Y7*'[1]PRECIO MADERA 2024'!$D$20</f>
        <v>374070.05495999998</v>
      </c>
      <c r="AA7" s="51">
        <f>Y7*'[1]PRECIO MADERA 2024'!$I$18</f>
        <v>518345.25428699999</v>
      </c>
      <c r="AB7" s="32">
        <v>0</v>
      </c>
      <c r="AC7" s="51">
        <v>0</v>
      </c>
      <c r="AD7" s="32">
        <v>1.5</v>
      </c>
      <c r="AE7" s="52">
        <f>AD7*'[1]PRECIOS DE MAT DE EMBALAJE 2024'!$H$11</f>
        <v>197110.68453299999</v>
      </c>
      <c r="AF7" s="53">
        <f t="shared" si="3"/>
        <v>51.016799999999996</v>
      </c>
      <c r="AG7" s="52">
        <f>AF7*'[1]PRECIOS DE MAT DE EMBALAJE 2024'!$H$20</f>
        <v>135421.225905</v>
      </c>
      <c r="AH7" s="54">
        <f t="shared" si="6"/>
        <v>24</v>
      </c>
      <c r="AI7" s="52">
        <f>AH7*'[1]PRECIOS DE MAT DE EMBALAJE 2024'!$H$8</f>
        <v>27618.939431999999</v>
      </c>
      <c r="AJ7" s="32">
        <f t="shared" si="7"/>
        <v>444</v>
      </c>
      <c r="AK7" s="52">
        <f>AJ7*'[1]PRECIOS DE MAT DE EMBALAJE 2024'!$H$10</f>
        <v>26376.146125674073</v>
      </c>
      <c r="AL7" s="32">
        <v>20</v>
      </c>
      <c r="AM7" s="52">
        <f>AL7*'[1]PRECIOS DE MAT DE EMBALAJE 2024'!$H$13</f>
        <v>52360</v>
      </c>
      <c r="AN7" s="32">
        <f>AL7*0.8</f>
        <v>16</v>
      </c>
      <c r="AO7" s="52">
        <f>AN7*'[1]PRECIOS DE MAT DE EMBALAJE 2024'!$H$14</f>
        <v>79671.768064000004</v>
      </c>
      <c r="AP7" s="32"/>
      <c r="AQ7" s="52">
        <f>AP7*'[1]PRECIOS DE MAT DE EMBALAJE 2024'!$H$14</f>
        <v>0</v>
      </c>
      <c r="AR7" s="36">
        <f t="shared" si="8"/>
        <v>2890580.5040876083</v>
      </c>
      <c r="AS7" s="37">
        <f t="shared" si="9"/>
        <v>3250683.600709409</v>
      </c>
      <c r="AT7" s="55"/>
      <c r="AU7" s="32">
        <f>((C7-2)*C7)*26</f>
        <v>390</v>
      </c>
      <c r="AV7" s="52">
        <f>AU7*'[1]PRECIOS DE MAT DE EMBALAJE 2024'!$H$25</f>
        <v>707209.58613443468</v>
      </c>
      <c r="AW7" s="32">
        <f t="shared" si="14"/>
        <v>15</v>
      </c>
      <c r="AX7" s="52">
        <f>AW7*'[1]PRECIOS DE MAT DE EMBALAJE 2024'!$H$13</f>
        <v>39270</v>
      </c>
      <c r="AY7" s="32">
        <f t="shared" si="15"/>
        <v>12</v>
      </c>
      <c r="AZ7" s="52">
        <f>AY7*'[1]PRECIOS DE MAT DE EMBALAJE 2024'!$H$14</f>
        <v>59753.826048000003</v>
      </c>
      <c r="BA7" s="32">
        <f t="shared" si="16"/>
        <v>15</v>
      </c>
      <c r="BB7" s="52">
        <f>BA7*'[1]PRECIOS DE MAT DE EMBALAJE 2024'!$H$18</f>
        <v>64260</v>
      </c>
      <c r="BC7" s="32">
        <v>0</v>
      </c>
      <c r="BD7" s="52">
        <v>0</v>
      </c>
      <c r="BE7" s="32">
        <v>2</v>
      </c>
      <c r="BF7" s="52">
        <f>BE7*'[1]PRECIOS DE MAT DE EMBALAJE 2024'!$H$17</f>
        <v>61444.485703999999</v>
      </c>
      <c r="BG7" s="32">
        <v>0</v>
      </c>
      <c r="BH7" s="56">
        <f>BG7*'[1]PRECIOS DE MAT DE EMBALAJE 2024'!$H$17</f>
        <v>0</v>
      </c>
      <c r="BI7" s="32">
        <v>0</v>
      </c>
      <c r="BJ7" s="49">
        <f>BI7*'[1]PRECIOS DE MAT DE EMBALAJE 2024'!$H$17</f>
        <v>0</v>
      </c>
      <c r="BK7" s="32">
        <f t="shared" si="4"/>
        <v>15</v>
      </c>
      <c r="BL7" s="52">
        <f>BK7*'[1]PRECIOS DE MAT DE EMBALAJE 2024'!$H$26</f>
        <v>29308.781995919999</v>
      </c>
      <c r="BM7" s="32">
        <v>0</v>
      </c>
      <c r="BN7" s="52">
        <f>BM7*'[1]PRECIOS DE MAT DE EMBALAJE 2024'!$H$17</f>
        <v>0</v>
      </c>
      <c r="BO7" s="69">
        <f>((BF7+BD7+BB7+AZ7+AX7+AV7)*20%)+(BF7+BD7+BB7+AZ7+AX7+AV7)</f>
        <v>1118325.4774637218</v>
      </c>
      <c r="BP7" s="6"/>
      <c r="BQ7" s="58">
        <f t="shared" si="11"/>
        <v>4008905.9815513301</v>
      </c>
      <c r="BR7" s="59">
        <f t="shared" si="12"/>
        <v>4369009.0781731308</v>
      </c>
    </row>
    <row r="8" spans="1:70" ht="15.6" x14ac:dyDescent="0.3">
      <c r="A8" s="65" t="s">
        <v>52</v>
      </c>
      <c r="B8" s="24">
        <v>400</v>
      </c>
      <c r="C8" s="32">
        <v>5</v>
      </c>
      <c r="D8" s="32">
        <v>5</v>
      </c>
      <c r="E8" s="66">
        <f t="shared" si="5"/>
        <v>25</v>
      </c>
      <c r="F8" s="65">
        <f>12*E8</f>
        <v>300</v>
      </c>
      <c r="G8" s="67">
        <v>2499</v>
      </c>
      <c r="H8" s="67">
        <v>2260.8000000000002</v>
      </c>
      <c r="I8" s="67">
        <v>427.8</v>
      </c>
      <c r="J8" s="67">
        <v>468.4</v>
      </c>
      <c r="K8" s="65" t="s">
        <v>61</v>
      </c>
      <c r="L8" s="68">
        <v>2.5</v>
      </c>
      <c r="M8" s="7" t="s">
        <v>104</v>
      </c>
      <c r="N8" s="2"/>
      <c r="O8" s="32">
        <v>28</v>
      </c>
      <c r="P8" s="32">
        <f>C8</f>
        <v>5</v>
      </c>
      <c r="Q8" s="49">
        <f>P8*'[1]PRECIO MADERA 2024'!$D$5</f>
        <v>252397.7267</v>
      </c>
      <c r="R8" s="50">
        <f>P8*'[1]PRECIO MADERA 2024'!$I$5</f>
        <v>275476.45713875</v>
      </c>
      <c r="S8" s="32">
        <f t="shared" si="0"/>
        <v>20</v>
      </c>
      <c r="T8" s="49">
        <f>S8*'[1]PRECIO MADERA 2024'!$D$9</f>
        <v>777344.17599999998</v>
      </c>
      <c r="U8" s="51">
        <f>S8*'[1]PRECIO MADERA 2024'!$I$9</f>
        <v>846145.74852499983</v>
      </c>
      <c r="V8" s="32">
        <f t="shared" si="1"/>
        <v>60</v>
      </c>
      <c r="W8" s="49">
        <f>V8*'[1]PRECIO MADERA 2024'!$D$13</f>
        <v>233748.3204</v>
      </c>
      <c r="X8" s="51">
        <f>V8*'[1]PRECIO MADERA 2024'!$I$13</f>
        <v>271710.27954000002</v>
      </c>
      <c r="Y8" s="32">
        <f t="shared" si="2"/>
        <v>90</v>
      </c>
      <c r="Z8" s="52">
        <f>Y8*'[1]PRECIO MADERA 2024'!$D$20</f>
        <v>311725.04579999996</v>
      </c>
      <c r="AA8" s="51">
        <f>Y8*'[1]PRECIO MADERA 2024'!$I$18</f>
        <v>431954.37857249996</v>
      </c>
      <c r="AB8" s="32">
        <v>0</v>
      </c>
      <c r="AC8" s="51">
        <v>0</v>
      </c>
      <c r="AD8" s="32">
        <v>1.5</v>
      </c>
      <c r="AE8" s="52">
        <f>AD8*'[1]PRECIOS DE MAT DE EMBALAJE 2024'!$H$11</f>
        <v>197110.68453299999</v>
      </c>
      <c r="AF8" s="53">
        <f t="shared" si="3"/>
        <v>47.597999999999999</v>
      </c>
      <c r="AG8" s="52">
        <f>AF8*'[1]PRECIOS DE MAT DE EMBALAJE 2024'!$H$20</f>
        <v>126346.2136125</v>
      </c>
      <c r="AH8" s="54">
        <f t="shared" si="6"/>
        <v>20</v>
      </c>
      <c r="AI8" s="52">
        <f>AH8*'[1]PRECIOS DE MAT DE EMBALAJE 2024'!$H$8</f>
        <v>23015.782859999999</v>
      </c>
      <c r="AJ8" s="32">
        <f t="shared" si="7"/>
        <v>370</v>
      </c>
      <c r="AK8" s="52">
        <f>AJ8*'[1]PRECIOS DE MAT DE EMBALAJE 2024'!$H$10</f>
        <v>21980.121771395061</v>
      </c>
      <c r="AL8" s="32">
        <v>0</v>
      </c>
      <c r="AM8" s="52">
        <f>AL8*'[1]PRECIOS DE MAT DE EMBALAJE 2024'!$H$13</f>
        <v>0</v>
      </c>
      <c r="AN8" s="32">
        <f t="shared" si="13"/>
        <v>0</v>
      </c>
      <c r="AO8" s="52">
        <f>AN8*'[1]PRECIOS DE MAT DE EMBALAJE 2024'!$H$14</f>
        <v>0</v>
      </c>
      <c r="AP8" s="32"/>
      <c r="AQ8" s="52">
        <f>AP8*'[1]PRECIOS DE MAT DE EMBALAJE 2024'!$H$14</f>
        <v>0</v>
      </c>
      <c r="AR8" s="36">
        <f t="shared" si="8"/>
        <v>2332401.6860122741</v>
      </c>
      <c r="AS8" s="37">
        <f t="shared" si="9"/>
        <v>2632487.5998637741</v>
      </c>
      <c r="AT8" s="55"/>
      <c r="AU8" s="32">
        <f>((C8-1)*C8)*26</f>
        <v>520</v>
      </c>
      <c r="AV8" s="52">
        <f>AU8*'[1]PRECIOS DE MAT DE EMBALAJE 2024'!$H$25</f>
        <v>942946.11484591302</v>
      </c>
      <c r="AW8" s="32">
        <f t="shared" si="14"/>
        <v>20</v>
      </c>
      <c r="AX8" s="52">
        <f>AW8*'[1]PRECIOS DE MAT DE EMBALAJE 2024'!$H$13</f>
        <v>52360</v>
      </c>
      <c r="AY8" s="32">
        <f t="shared" si="15"/>
        <v>16</v>
      </c>
      <c r="AZ8" s="52">
        <f>AY8*'[1]PRECIOS DE MAT DE EMBALAJE 2024'!$H$14</f>
        <v>79671.768064000004</v>
      </c>
      <c r="BA8" s="32">
        <f t="shared" si="16"/>
        <v>20</v>
      </c>
      <c r="BB8" s="52">
        <f>BA8*'[1]PRECIOS DE MAT DE EMBALAJE 2024'!$H$18</f>
        <v>85680</v>
      </c>
      <c r="BC8" s="32">
        <v>0</v>
      </c>
      <c r="BD8" s="52">
        <v>0</v>
      </c>
      <c r="BE8" s="32">
        <v>2</v>
      </c>
      <c r="BF8" s="52">
        <f>BE8*'[1]PRECIOS DE MAT DE EMBALAJE 2024'!$H$17</f>
        <v>61444.485703999999</v>
      </c>
      <c r="BG8" s="32">
        <v>0</v>
      </c>
      <c r="BH8" s="56">
        <f>BG8*'[1]PRECIOS DE MAT DE EMBALAJE 2024'!$H$17</f>
        <v>0</v>
      </c>
      <c r="BI8" s="32">
        <v>0</v>
      </c>
      <c r="BJ8" s="49">
        <f>BI8*'[1]PRECIOS DE MAT DE EMBALAJE 2024'!$H$17</f>
        <v>0</v>
      </c>
      <c r="BK8" s="32">
        <f t="shared" si="4"/>
        <v>20</v>
      </c>
      <c r="BL8" s="52">
        <f>BK8*'[1]PRECIOS DE MAT DE EMBALAJE 2024'!$H$26</f>
        <v>39078.375994559996</v>
      </c>
      <c r="BM8" s="32">
        <v>0</v>
      </c>
      <c r="BN8" s="52">
        <f>BM8*'[1]PRECIOS DE MAT DE EMBALAJE 2024'!$H$17</f>
        <v>0</v>
      </c>
      <c r="BO8" s="69">
        <f t="shared" si="10"/>
        <v>1466522.8423366956</v>
      </c>
      <c r="BP8" s="6"/>
      <c r="BQ8" s="58">
        <f t="shared" si="11"/>
        <v>3798924.5283489698</v>
      </c>
      <c r="BR8" s="59">
        <f t="shared" si="12"/>
        <v>4099010.4422004698</v>
      </c>
    </row>
    <row r="9" spans="1:70" ht="15.6" x14ac:dyDescent="0.3">
      <c r="A9" s="70" t="s">
        <v>52</v>
      </c>
      <c r="B9" s="71">
        <v>400</v>
      </c>
      <c r="C9" s="72">
        <v>6</v>
      </c>
      <c r="D9" s="72">
        <v>5</v>
      </c>
      <c r="E9" s="73">
        <f t="shared" si="5"/>
        <v>30</v>
      </c>
      <c r="F9" s="70">
        <f>12*E9</f>
        <v>360</v>
      </c>
      <c r="G9" s="74">
        <v>2499</v>
      </c>
      <c r="H9" s="74">
        <v>2688.6</v>
      </c>
      <c r="I9" s="74">
        <v>427.8</v>
      </c>
      <c r="J9" s="74">
        <v>468.4</v>
      </c>
      <c r="K9" s="70" t="s">
        <v>62</v>
      </c>
      <c r="L9" s="75">
        <v>2.8</v>
      </c>
      <c r="M9" s="7" t="s">
        <v>105</v>
      </c>
      <c r="N9" s="2"/>
      <c r="O9" s="32">
        <v>28</v>
      </c>
      <c r="P9" s="32">
        <f>C9</f>
        <v>6</v>
      </c>
      <c r="Q9" s="49">
        <f>P9*'[1]PRECIO MADERA 2024'!$D$5</f>
        <v>302877.27203999995</v>
      </c>
      <c r="R9" s="50">
        <f>P9*'[1]PRECIO MADERA 2024'!$I$5</f>
        <v>330571.74856650003</v>
      </c>
      <c r="S9" s="32">
        <f t="shared" si="0"/>
        <v>24</v>
      </c>
      <c r="T9" s="49">
        <f>S9*'[1]PRECIO MADERA 2024'!$D$9</f>
        <v>932813.01120000007</v>
      </c>
      <c r="U9" s="51">
        <f>S9*'[1]PRECIO MADERA 2024'!$I$9</f>
        <v>1015374.8982299997</v>
      </c>
      <c r="V9" s="32">
        <v>60</v>
      </c>
      <c r="W9" s="49">
        <f>V9*'[1]PRECIO MADERA 2024'!$D$13</f>
        <v>233748.3204</v>
      </c>
      <c r="X9" s="51">
        <f>V9*'[1]PRECIO MADERA 2024'!$I$13</f>
        <v>271710.27954000002</v>
      </c>
      <c r="Y9" s="32">
        <f t="shared" si="2"/>
        <v>108</v>
      </c>
      <c r="Z9" s="52">
        <f>Y9*'[1]PRECIO MADERA 2024'!$D$20</f>
        <v>374070.05495999998</v>
      </c>
      <c r="AA9" s="51">
        <f>Y9*'[1]PRECIO MADERA 2024'!$I$18</f>
        <v>518345.25428699999</v>
      </c>
      <c r="AB9" s="32">
        <v>0</v>
      </c>
      <c r="AC9" s="51">
        <v>0</v>
      </c>
      <c r="AD9" s="32">
        <v>1.5</v>
      </c>
      <c r="AE9" s="52">
        <f>AD9*'[1]PRECIOS DE MAT DE EMBALAJE 2024'!$H$11</f>
        <v>197110.68453299999</v>
      </c>
      <c r="AF9" s="53">
        <f t="shared" si="3"/>
        <v>62.251200000000004</v>
      </c>
      <c r="AG9" s="52">
        <f>AF9*'[1]PRECIOS DE MAT DE EMBALAJE 2024'!$H$20</f>
        <v>165242.30877</v>
      </c>
      <c r="AH9" s="54">
        <f t="shared" si="6"/>
        <v>24</v>
      </c>
      <c r="AI9" s="52">
        <f>AH9*'[1]PRECIOS DE MAT DE EMBALAJE 2024'!$H$8</f>
        <v>27618.939431999999</v>
      </c>
      <c r="AJ9" s="32">
        <f t="shared" si="7"/>
        <v>444</v>
      </c>
      <c r="AK9" s="52">
        <f>AJ9*'[1]PRECIOS DE MAT DE EMBALAJE 2024'!$H$10</f>
        <v>26376.146125674073</v>
      </c>
      <c r="AL9" s="32">
        <v>0</v>
      </c>
      <c r="AM9" s="52">
        <f>AL9*'[1]PRECIOS DE MAT DE EMBALAJE 2024'!$H$13</f>
        <v>0</v>
      </c>
      <c r="AN9" s="32">
        <f t="shared" si="13"/>
        <v>0</v>
      </c>
      <c r="AO9" s="52">
        <f>AN9*'[1]PRECIOS DE MAT DE EMBALAJE 2024'!$H$14</f>
        <v>0</v>
      </c>
      <c r="AP9" s="32"/>
      <c r="AQ9" s="52">
        <f>AP9*'[1]PRECIOS DE MAT DE EMBALAJE 2024'!$H$14</f>
        <v>0</v>
      </c>
      <c r="AR9" s="36">
        <f t="shared" si="8"/>
        <v>2711828.0849528089</v>
      </c>
      <c r="AS9" s="37">
        <f t="shared" si="9"/>
        <v>3062820.3113810085</v>
      </c>
      <c r="AT9" s="55"/>
      <c r="AU9" s="32">
        <f t="shared" ref="AU9:AU15" si="17">((C9-2)*C9)*26</f>
        <v>624</v>
      </c>
      <c r="AV9" s="52">
        <f>AU9*'[1]PRECIOS DE MAT DE EMBALAJE 2024'!$H$25</f>
        <v>1131535.3378150957</v>
      </c>
      <c r="AW9" s="32">
        <f t="shared" si="14"/>
        <v>24</v>
      </c>
      <c r="AX9" s="52">
        <f>AW9*'[1]PRECIOS DE MAT DE EMBALAJE 2024'!$H$13</f>
        <v>62832</v>
      </c>
      <c r="AY9" s="32">
        <f t="shared" si="15"/>
        <v>19.200000000000003</v>
      </c>
      <c r="AZ9" s="52">
        <f>AY9*'[1]PRECIOS DE MAT DE EMBALAJE 2024'!$H$14</f>
        <v>95606.121676800016</v>
      </c>
      <c r="BA9" s="32">
        <f t="shared" si="16"/>
        <v>24</v>
      </c>
      <c r="BB9" s="52">
        <f>BA9*'[1]PRECIOS DE MAT DE EMBALAJE 2024'!$H$18</f>
        <v>102816</v>
      </c>
      <c r="BC9" s="32">
        <v>0</v>
      </c>
      <c r="BD9" s="52">
        <v>0</v>
      </c>
      <c r="BE9" s="32">
        <v>2</v>
      </c>
      <c r="BF9" s="52">
        <f>BE9*'[1]PRECIOS DE MAT DE EMBALAJE 2024'!$H$17</f>
        <v>61444.485703999999</v>
      </c>
      <c r="BG9" s="32">
        <v>0</v>
      </c>
      <c r="BH9" s="56">
        <f>BG9*'[1]PRECIOS DE MAT DE EMBALAJE 2024'!$H$17</f>
        <v>0</v>
      </c>
      <c r="BI9" s="32">
        <v>0</v>
      </c>
      <c r="BJ9" s="49">
        <f>BI9*'[1]PRECIOS DE MAT DE EMBALAJE 2024'!$H$17</f>
        <v>0</v>
      </c>
      <c r="BK9" s="32">
        <f t="shared" si="4"/>
        <v>24</v>
      </c>
      <c r="BL9" s="52">
        <f>BK9*'[1]PRECIOS DE MAT DE EMBALAJE 2024'!$H$26</f>
        <v>46894.051193471998</v>
      </c>
      <c r="BM9" s="32">
        <v>0</v>
      </c>
      <c r="BN9" s="52">
        <f>BM9*'[1]PRECIOS DE MAT DE EMBALAJE 2024'!$H$17</f>
        <v>0</v>
      </c>
      <c r="BO9" s="69">
        <f t="shared" si="10"/>
        <v>1745080.7342350748</v>
      </c>
      <c r="BP9" s="6"/>
      <c r="BQ9" s="58">
        <f t="shared" si="11"/>
        <v>4456908.8191878833</v>
      </c>
      <c r="BR9" s="59">
        <f t="shared" si="12"/>
        <v>4807901.0456160828</v>
      </c>
    </row>
    <row r="10" spans="1:70" ht="70.05" customHeight="1" x14ac:dyDescent="0.3">
      <c r="A10" s="11" t="s">
        <v>56</v>
      </c>
      <c r="B10" s="60">
        <v>400</v>
      </c>
      <c r="C10" s="61">
        <v>5</v>
      </c>
      <c r="D10" s="61">
        <v>5</v>
      </c>
      <c r="E10" s="62">
        <f t="shared" si="5"/>
        <v>25</v>
      </c>
      <c r="F10" s="11">
        <f>E10*11.8</f>
        <v>295</v>
      </c>
      <c r="G10" s="63">
        <v>2499</v>
      </c>
      <c r="H10" s="63">
        <v>2260.8000000000002</v>
      </c>
      <c r="I10" s="63">
        <v>427.8</v>
      </c>
      <c r="J10" s="63">
        <v>468.4</v>
      </c>
      <c r="K10" s="11" t="s">
        <v>63</v>
      </c>
      <c r="L10" s="64">
        <v>2.25</v>
      </c>
      <c r="M10" s="7" t="s">
        <v>106</v>
      </c>
      <c r="N10" s="2"/>
      <c r="O10" s="32">
        <v>28</v>
      </c>
      <c r="P10" s="32">
        <v>6</v>
      </c>
      <c r="Q10" s="49">
        <f>P10*'[1]PRECIO MADERA 2024'!$D$5</f>
        <v>302877.27203999995</v>
      </c>
      <c r="R10" s="50">
        <f>P10*'[1]PRECIO MADERA 2024'!$I$5</f>
        <v>330571.74856650003</v>
      </c>
      <c r="S10" s="32">
        <f t="shared" si="0"/>
        <v>24</v>
      </c>
      <c r="T10" s="49">
        <f>S10*'[1]PRECIO MADERA 2024'!$D$9</f>
        <v>932813.01120000007</v>
      </c>
      <c r="U10" s="51">
        <f>S10*'[1]PRECIO MADERA 2024'!$I$9</f>
        <v>1015374.8982299997</v>
      </c>
      <c r="V10" s="32">
        <f>IFERROR((P10*(C10-1))*3,"")</f>
        <v>72</v>
      </c>
      <c r="W10" s="49">
        <f>V10*'[1]PRECIO MADERA 2024'!$D$13</f>
        <v>280497.98447999998</v>
      </c>
      <c r="X10" s="51">
        <f>V10*'[1]PRECIO MADERA 2024'!$I$13</f>
        <v>326052.335448</v>
      </c>
      <c r="Y10" s="32">
        <f t="shared" si="2"/>
        <v>108</v>
      </c>
      <c r="Z10" s="52">
        <f>Y10*'[1]PRECIO MADERA 2024'!$D$20</f>
        <v>374070.05495999998</v>
      </c>
      <c r="AA10" s="51">
        <f>Y10*'[1]PRECIO MADERA 2024'!$I$18</f>
        <v>518345.25428699999</v>
      </c>
      <c r="AB10" s="32">
        <v>0</v>
      </c>
      <c r="AC10" s="51">
        <v>0</v>
      </c>
      <c r="AD10" s="32">
        <v>1.5</v>
      </c>
      <c r="AE10" s="52">
        <f>AD10*'[1]PRECIOS DE MAT DE EMBALAJE 2024'!$H$11</f>
        <v>197110.68453299999</v>
      </c>
      <c r="AF10" s="53">
        <f t="shared" si="3"/>
        <v>57.117600000000003</v>
      </c>
      <c r="AG10" s="52">
        <f>AF10*'[1]PRECIOS DE MAT DE EMBALAJE 2024'!$H$20</f>
        <v>151615.456335</v>
      </c>
      <c r="AH10" s="54">
        <f t="shared" si="6"/>
        <v>24</v>
      </c>
      <c r="AI10" s="52">
        <f>AH10*'[1]PRECIOS DE MAT DE EMBALAJE 2024'!$H$8</f>
        <v>27618.939431999999</v>
      </c>
      <c r="AJ10" s="32">
        <f t="shared" si="7"/>
        <v>444</v>
      </c>
      <c r="AK10" s="52">
        <f>AJ10*'[1]PRECIOS DE MAT DE EMBALAJE 2024'!$H$10</f>
        <v>26376.146125674073</v>
      </c>
      <c r="AL10" s="32">
        <v>20</v>
      </c>
      <c r="AM10" s="52">
        <f>AL10*'[1]PRECIOS DE MAT DE EMBALAJE 2024'!$H$13</f>
        <v>52360</v>
      </c>
      <c r="AN10" s="32">
        <f t="shared" si="13"/>
        <v>16</v>
      </c>
      <c r="AO10" s="52">
        <f>AN10*'[1]PRECIOS DE MAT DE EMBALAJE 2024'!$H$14</f>
        <v>79671.768064000004</v>
      </c>
      <c r="AP10" s="32"/>
      <c r="AQ10" s="52">
        <f>AP10*'[1]PRECIOS DE MAT DE EMBALAJE 2024'!$H$14</f>
        <v>0</v>
      </c>
      <c r="AR10" s="36">
        <f t="shared" si="8"/>
        <v>2910013.5806036089</v>
      </c>
      <c r="AS10" s="37">
        <f t="shared" si="9"/>
        <v>3270116.6772254086</v>
      </c>
      <c r="AT10" s="55"/>
      <c r="AU10" s="32">
        <f t="shared" si="17"/>
        <v>390</v>
      </c>
      <c r="AV10" s="52">
        <f>AU10*'[1]PRECIOS DE MAT DE EMBALAJE 2024'!$H$25</f>
        <v>707209.58613443468</v>
      </c>
      <c r="AW10" s="32">
        <f t="shared" si="14"/>
        <v>15</v>
      </c>
      <c r="AX10" s="52">
        <f>AW10*'[1]PRECIOS DE MAT DE EMBALAJE 2024'!$H$13</f>
        <v>39270</v>
      </c>
      <c r="AY10" s="32">
        <f t="shared" si="15"/>
        <v>12</v>
      </c>
      <c r="AZ10" s="52">
        <f>AY10*'[1]PRECIOS DE MAT DE EMBALAJE 2024'!$H$14</f>
        <v>59753.826048000003</v>
      </c>
      <c r="BA10" s="32">
        <f t="shared" si="16"/>
        <v>15</v>
      </c>
      <c r="BB10" s="52">
        <f>BA10*'[1]PRECIOS DE MAT DE EMBALAJE 2024'!$H$18</f>
        <v>64260</v>
      </c>
      <c r="BC10" s="32">
        <v>0</v>
      </c>
      <c r="BD10" s="52">
        <v>0</v>
      </c>
      <c r="BE10" s="32">
        <v>2</v>
      </c>
      <c r="BF10" s="52">
        <f>BE10*'[1]PRECIOS DE MAT DE EMBALAJE 2024'!$H$17</f>
        <v>61444.485703999999</v>
      </c>
      <c r="BG10" s="32">
        <v>0</v>
      </c>
      <c r="BH10" s="56">
        <f>BG10*'[1]PRECIOS DE MAT DE EMBALAJE 2024'!$H$17</f>
        <v>0</v>
      </c>
      <c r="BI10" s="32">
        <v>0</v>
      </c>
      <c r="BJ10" s="49">
        <f>BI10*'[1]PRECIOS DE MAT DE EMBALAJE 2024'!$H$17</f>
        <v>0</v>
      </c>
      <c r="BK10" s="32">
        <f t="shared" si="4"/>
        <v>15</v>
      </c>
      <c r="BL10" s="52">
        <f>BK10*'[1]PRECIOS DE MAT DE EMBALAJE 2024'!$H$26</f>
        <v>29308.781995919999</v>
      </c>
      <c r="BM10" s="32">
        <v>0</v>
      </c>
      <c r="BN10" s="52">
        <f>BM10*'[1]PRECIOS DE MAT DE EMBALAJE 2024'!$H$17</f>
        <v>0</v>
      </c>
      <c r="BO10" s="69">
        <f t="shared" si="10"/>
        <v>1118325.4774637218</v>
      </c>
      <c r="BP10" s="6"/>
      <c r="BQ10" s="58">
        <f t="shared" si="11"/>
        <v>4028339.0580673306</v>
      </c>
      <c r="BR10" s="59">
        <f t="shared" si="12"/>
        <v>4388442.1546891304</v>
      </c>
    </row>
    <row r="11" spans="1:70" ht="15.6" x14ac:dyDescent="0.3">
      <c r="A11" s="65" t="s">
        <v>52</v>
      </c>
      <c r="B11" s="24">
        <v>450</v>
      </c>
      <c r="C11" s="32">
        <v>5</v>
      </c>
      <c r="D11" s="32">
        <v>5</v>
      </c>
      <c r="E11" s="66">
        <f t="shared" si="5"/>
        <v>25</v>
      </c>
      <c r="F11" s="65">
        <f>12*E11</f>
        <v>300</v>
      </c>
      <c r="G11" s="67">
        <v>2753.5</v>
      </c>
      <c r="H11" s="67">
        <v>2514.6999999999998</v>
      </c>
      <c r="I11" s="67">
        <v>478.7</v>
      </c>
      <c r="J11" s="67">
        <v>519.1</v>
      </c>
      <c r="K11" s="65" t="s">
        <v>64</v>
      </c>
      <c r="L11" s="68">
        <v>2.5</v>
      </c>
      <c r="M11" s="7" t="s">
        <v>99</v>
      </c>
      <c r="N11" s="2"/>
      <c r="O11" s="32">
        <v>28</v>
      </c>
      <c r="P11" s="32">
        <v>6</v>
      </c>
      <c r="Q11" s="49">
        <f>P11*'[1]PRECIO MADERA 2024'!$D$5</f>
        <v>302877.27203999995</v>
      </c>
      <c r="R11" s="50">
        <f>P11*'[1]PRECIO MADERA 2024'!$I$5</f>
        <v>330571.74856650003</v>
      </c>
      <c r="S11" s="32">
        <f t="shared" si="0"/>
        <v>24</v>
      </c>
      <c r="T11" s="49">
        <f>S11*'[1]PRECIO MADERA 2024'!$D$9</f>
        <v>932813.01120000007</v>
      </c>
      <c r="U11" s="51">
        <f>S11*'[1]PRECIO MADERA 2024'!$I$9</f>
        <v>1015374.8982299997</v>
      </c>
      <c r="V11" s="32">
        <f>IFERROR((P11*(C11-1))*3,"")</f>
        <v>72</v>
      </c>
      <c r="W11" s="49">
        <f>V11*'[1]PRECIO MADERA 2024'!$D$13</f>
        <v>280497.98447999998</v>
      </c>
      <c r="X11" s="51">
        <f>V11*'[1]PRECIO MADERA 2024'!$I$12</f>
        <v>421935.78671999997</v>
      </c>
      <c r="Y11" s="32">
        <f t="shared" si="2"/>
        <v>108</v>
      </c>
      <c r="Z11" s="52">
        <f>Y11*'[1]PRECIO MADERA 2024'!$D$20</f>
        <v>374070.05495999998</v>
      </c>
      <c r="AA11" s="51">
        <f>Y11*'[1]PRECIO MADERA 2024'!$I$18</f>
        <v>518345.25428699999</v>
      </c>
      <c r="AB11" s="32">
        <v>0</v>
      </c>
      <c r="AC11" s="51">
        <v>0</v>
      </c>
      <c r="AD11" s="32">
        <v>1.5</v>
      </c>
      <c r="AE11" s="52">
        <f>AD11*'[1]PRECIOS DE MAT DE EMBALAJE 2024'!$H$11</f>
        <v>197110.68453299999</v>
      </c>
      <c r="AF11" s="53">
        <f t="shared" si="3"/>
        <v>63.218399999999995</v>
      </c>
      <c r="AG11" s="52">
        <f>AF11*'[1]PRECIOS DE MAT DE EMBALAJE 2024'!$H$20</f>
        <v>167809.68676499999</v>
      </c>
      <c r="AH11" s="54">
        <f t="shared" si="6"/>
        <v>24</v>
      </c>
      <c r="AI11" s="52">
        <f>AH11*'[1]PRECIOS DE MAT DE EMBALAJE 2024'!$H$8</f>
        <v>27618.939431999999</v>
      </c>
      <c r="AJ11" s="32">
        <f t="shared" si="7"/>
        <v>444</v>
      </c>
      <c r="AK11" s="52">
        <f>AJ11*'[1]PRECIOS DE MAT DE EMBALAJE 2024'!$H$10</f>
        <v>26376.146125674073</v>
      </c>
      <c r="AL11" s="32">
        <v>0</v>
      </c>
      <c r="AM11" s="52">
        <f>AL11*'[1]PRECIOS DE MAT DE EMBALAJE 2024'!$H$13</f>
        <v>0</v>
      </c>
      <c r="AN11" s="32">
        <f t="shared" si="13"/>
        <v>0</v>
      </c>
      <c r="AO11" s="52">
        <f>AN11*'[1]PRECIOS DE MAT DE EMBALAJE 2024'!$H$14</f>
        <v>0</v>
      </c>
      <c r="AP11" s="32"/>
      <c r="AQ11" s="52">
        <f>AP11*'[1]PRECIOS DE MAT DE EMBALAJE 2024'!$H$14</f>
        <v>0</v>
      </c>
      <c r="AR11" s="36">
        <f t="shared" si="8"/>
        <v>2771008.5354428082</v>
      </c>
      <c r="AS11" s="37">
        <f t="shared" si="9"/>
        <v>3246171.7735910085</v>
      </c>
      <c r="AT11" s="55"/>
      <c r="AU11" s="32">
        <f t="shared" si="17"/>
        <v>390</v>
      </c>
      <c r="AV11" s="52">
        <f>AU11*'[1]PRECIOS DE MAT DE EMBALAJE 2024'!$H$25</f>
        <v>707209.58613443468</v>
      </c>
      <c r="AW11" s="32">
        <f t="shared" si="14"/>
        <v>15</v>
      </c>
      <c r="AX11" s="52">
        <f>AW11*'[1]PRECIOS DE MAT DE EMBALAJE 2024'!$H$13</f>
        <v>39270</v>
      </c>
      <c r="AY11" s="32">
        <f t="shared" si="15"/>
        <v>12</v>
      </c>
      <c r="AZ11" s="52">
        <f>AY11*'[1]PRECIOS DE MAT DE EMBALAJE 2024'!$H$14</f>
        <v>59753.826048000003</v>
      </c>
      <c r="BA11" s="32">
        <f t="shared" si="16"/>
        <v>15</v>
      </c>
      <c r="BB11" s="52">
        <f>BA11*'[1]PRECIOS DE MAT DE EMBALAJE 2024'!$H$18</f>
        <v>64260</v>
      </c>
      <c r="BC11" s="32">
        <v>0</v>
      </c>
      <c r="BD11" s="52">
        <v>0</v>
      </c>
      <c r="BE11" s="32">
        <v>2</v>
      </c>
      <c r="BF11" s="52">
        <f>BE11*'[1]PRECIOS DE MAT DE EMBALAJE 2024'!$H$17</f>
        <v>61444.485703999999</v>
      </c>
      <c r="BG11" s="32">
        <v>0</v>
      </c>
      <c r="BH11" s="56">
        <f>BG11*'[1]PRECIOS DE MAT DE EMBALAJE 2024'!$H$17</f>
        <v>0</v>
      </c>
      <c r="BI11" s="32">
        <v>0</v>
      </c>
      <c r="BJ11" s="49">
        <f>BI11*'[1]PRECIOS DE MAT DE EMBALAJE 2024'!$H$17</f>
        <v>0</v>
      </c>
      <c r="BK11" s="32">
        <f t="shared" si="4"/>
        <v>15</v>
      </c>
      <c r="BL11" s="52">
        <f>BK11*'[1]PRECIOS DE MAT DE EMBALAJE 2024'!$H$26</f>
        <v>29308.781995919999</v>
      </c>
      <c r="BM11" s="32">
        <v>0</v>
      </c>
      <c r="BN11" s="52">
        <f>BM11*'[1]PRECIOS DE MAT DE EMBALAJE 2024'!$H$17</f>
        <v>0</v>
      </c>
      <c r="BO11" s="69">
        <f t="shared" si="10"/>
        <v>1118325.4774637218</v>
      </c>
      <c r="BP11" s="6"/>
      <c r="BQ11" s="58">
        <f t="shared" si="11"/>
        <v>3889334.0129065299</v>
      </c>
      <c r="BR11" s="59">
        <f t="shared" si="12"/>
        <v>4364497.2510547303</v>
      </c>
    </row>
    <row r="12" spans="1:70" ht="15.6" x14ac:dyDescent="0.3">
      <c r="A12" s="11" t="s">
        <v>56</v>
      </c>
      <c r="B12" s="60">
        <v>450</v>
      </c>
      <c r="C12" s="61">
        <v>4</v>
      </c>
      <c r="D12" s="61">
        <v>4</v>
      </c>
      <c r="E12" s="62">
        <f t="shared" si="5"/>
        <v>16</v>
      </c>
      <c r="F12" s="11">
        <f>E12*11.8</f>
        <v>188.8</v>
      </c>
      <c r="G12" s="63">
        <v>2214.8000000000002</v>
      </c>
      <c r="H12" s="63">
        <v>1995.6</v>
      </c>
      <c r="I12" s="63">
        <v>478.7</v>
      </c>
      <c r="J12" s="63">
        <v>519.1</v>
      </c>
      <c r="K12" s="11" t="s">
        <v>65</v>
      </c>
      <c r="L12" s="64">
        <v>2.25</v>
      </c>
      <c r="M12" s="7" t="s">
        <v>107</v>
      </c>
      <c r="N12" s="2"/>
      <c r="O12" s="32">
        <v>28</v>
      </c>
      <c r="P12" s="32">
        <v>6</v>
      </c>
      <c r="Q12" s="49">
        <f>P12*'[1]PRECIO MADERA 2024'!$D$5</f>
        <v>302877.27203999995</v>
      </c>
      <c r="R12" s="50">
        <f>P12*'[1]PRECIO MADERA 2024'!$I$5</f>
        <v>330571.74856650003</v>
      </c>
      <c r="S12" s="32">
        <f t="shared" si="0"/>
        <v>18</v>
      </c>
      <c r="T12" s="49">
        <f>S12*'[1]PRECIO MADERA 2024'!$D$9</f>
        <v>699609.75840000005</v>
      </c>
      <c r="U12" s="51">
        <f>S12*'[1]PRECIO MADERA 2024'!$I$9</f>
        <v>761531.17367249983</v>
      </c>
      <c r="V12" s="32">
        <f>IFERROR((P12*(C12-1))*3,"")</f>
        <v>54</v>
      </c>
      <c r="W12" s="49">
        <f>V12*'[1]PRECIO MADERA 2024'!$D$13</f>
        <v>210373.48835999999</v>
      </c>
      <c r="X12" s="51">
        <f>V12*'[1]PRECIO MADERA 2024'!$I$12</f>
        <v>316451.84003999998</v>
      </c>
      <c r="Y12" s="32">
        <f t="shared" si="2"/>
        <v>84</v>
      </c>
      <c r="Z12" s="52">
        <f>Y12*'[1]PRECIO MADERA 2024'!$D$20</f>
        <v>290943.37607999996</v>
      </c>
      <c r="AA12" s="51">
        <f>Y12*'[1]PRECIO MADERA 2024'!$I$18</f>
        <v>403157.42000099999</v>
      </c>
      <c r="AB12" s="32">
        <v>0</v>
      </c>
      <c r="AC12" s="51">
        <v>0</v>
      </c>
      <c r="AD12" s="32">
        <v>1.5</v>
      </c>
      <c r="AE12" s="52">
        <f>AD12*'[1]PRECIOS DE MAT DE EMBALAJE 2024'!$H$11</f>
        <v>197110.68453299999</v>
      </c>
      <c r="AF12" s="53">
        <f t="shared" si="3"/>
        <v>50.524800000000006</v>
      </c>
      <c r="AG12" s="52">
        <f>AF12*'[1]PRECIOS DE MAT DE EMBALAJE 2024'!$H$20</f>
        <v>134115.23958000002</v>
      </c>
      <c r="AH12" s="54">
        <f t="shared" si="6"/>
        <v>24</v>
      </c>
      <c r="AI12" s="52">
        <f>AH12*'[1]PRECIOS DE MAT DE EMBALAJE 2024'!$H$8</f>
        <v>27618.939431999999</v>
      </c>
      <c r="AJ12" s="32">
        <f t="shared" si="7"/>
        <v>372</v>
      </c>
      <c r="AK12" s="52">
        <f>AJ12*'[1]PRECIOS DE MAT DE EMBALAJE 2024'!$H$10</f>
        <v>22098.933240429629</v>
      </c>
      <c r="AL12" s="32">
        <v>20</v>
      </c>
      <c r="AM12" s="52">
        <f>AL12*'[1]PRECIOS DE MAT DE EMBALAJE 2024'!$H$13</f>
        <v>52360</v>
      </c>
      <c r="AN12" s="32">
        <f t="shared" si="13"/>
        <v>16</v>
      </c>
      <c r="AO12" s="52">
        <f>AN12*'[1]PRECIOS DE MAT DE EMBALAJE 2024'!$H$14</f>
        <v>79671.768064000004</v>
      </c>
      <c r="AP12" s="32"/>
      <c r="AQ12" s="52">
        <f>AP12*'[1]PRECIOS DE MAT DE EMBALAJE 2024'!$H$14</f>
        <v>0</v>
      </c>
      <c r="AR12" s="36">
        <f t="shared" si="8"/>
        <v>2420135.3516753158</v>
      </c>
      <c r="AS12" s="37">
        <f t="shared" si="9"/>
        <v>2789625.2965553151</v>
      </c>
      <c r="AT12" s="55"/>
      <c r="AU12" s="32">
        <f t="shared" si="17"/>
        <v>208</v>
      </c>
      <c r="AV12" s="52">
        <f>AU12*'[1]PRECIOS DE MAT DE EMBALAJE 2024'!$H$25</f>
        <v>377178.44593836518</v>
      </c>
      <c r="AW12" s="32">
        <f t="shared" si="14"/>
        <v>8</v>
      </c>
      <c r="AX12" s="52">
        <f>AW12*'[1]PRECIOS DE MAT DE EMBALAJE 2024'!$H$13</f>
        <v>20944</v>
      </c>
      <c r="AY12" s="32">
        <f t="shared" si="15"/>
        <v>6.4</v>
      </c>
      <c r="AZ12" s="52">
        <f>AY12*'[1]PRECIOS DE MAT DE EMBALAJE 2024'!$H$14</f>
        <v>31868.707225600003</v>
      </c>
      <c r="BA12" s="32">
        <f t="shared" si="16"/>
        <v>8</v>
      </c>
      <c r="BB12" s="52">
        <f>BA12*'[1]PRECIOS DE MAT DE EMBALAJE 2024'!$H$18</f>
        <v>34272</v>
      </c>
      <c r="BC12" s="32">
        <v>0</v>
      </c>
      <c r="BD12" s="52">
        <v>0</v>
      </c>
      <c r="BE12" s="32">
        <v>2</v>
      </c>
      <c r="BF12" s="52">
        <f>BE12*'[1]PRECIOS DE MAT DE EMBALAJE 2024'!$H$17</f>
        <v>61444.485703999999</v>
      </c>
      <c r="BG12" s="32">
        <v>0</v>
      </c>
      <c r="BH12" s="56">
        <f>BG12*'[1]PRECIOS DE MAT DE EMBALAJE 2024'!$H$17</f>
        <v>0</v>
      </c>
      <c r="BI12" s="32">
        <v>0</v>
      </c>
      <c r="BJ12" s="49">
        <f>BI12*'[1]PRECIOS DE MAT DE EMBALAJE 2024'!$H$17</f>
        <v>0</v>
      </c>
      <c r="BK12" s="32">
        <f t="shared" si="4"/>
        <v>8</v>
      </c>
      <c r="BL12" s="52">
        <f>BK12*'[1]PRECIOS DE MAT DE EMBALAJE 2024'!$H$26</f>
        <v>15631.350397823999</v>
      </c>
      <c r="BM12" s="32">
        <v>0</v>
      </c>
      <c r="BN12" s="52">
        <f>BM12*'[1]PRECIOS DE MAT DE EMBALAJE 2024'!$H$17</f>
        <v>0</v>
      </c>
      <c r="BO12" s="69">
        <f t="shared" si="10"/>
        <v>630849.16664155829</v>
      </c>
      <c r="BP12" s="6"/>
      <c r="BQ12" s="58">
        <f t="shared" si="11"/>
        <v>3050984.5183168743</v>
      </c>
      <c r="BR12" s="59">
        <f t="shared" si="12"/>
        <v>3420474.4631968737</v>
      </c>
    </row>
    <row r="13" spans="1:70" ht="15.6" x14ac:dyDescent="0.3">
      <c r="A13" s="65" t="s">
        <v>52</v>
      </c>
      <c r="B13" s="24">
        <v>500</v>
      </c>
      <c r="C13" s="32">
        <v>4</v>
      </c>
      <c r="D13" s="32">
        <v>4</v>
      </c>
      <c r="E13" s="66">
        <f>(C13*D13)+3</f>
        <v>19</v>
      </c>
      <c r="F13" s="65">
        <f>12*E13</f>
        <v>228</v>
      </c>
      <c r="G13" s="67">
        <v>2888.4</v>
      </c>
      <c r="H13" s="67">
        <v>2773.6</v>
      </c>
      <c r="I13" s="67">
        <v>530.6</v>
      </c>
      <c r="J13" s="67">
        <v>570.79999999999995</v>
      </c>
      <c r="K13" s="65" t="s">
        <v>66</v>
      </c>
      <c r="L13" s="68">
        <v>2.5</v>
      </c>
      <c r="M13" s="7" t="s">
        <v>108</v>
      </c>
      <c r="N13" s="2"/>
      <c r="O13" s="32">
        <v>28</v>
      </c>
      <c r="P13" s="32">
        <v>6</v>
      </c>
      <c r="Q13" s="49">
        <f>P13*'[1]PRECIO MADERA 2024'!$D$5</f>
        <v>302877.27203999995</v>
      </c>
      <c r="R13" s="50">
        <f>P13*'[1]PRECIO MADERA 2024'!$I$5</f>
        <v>330571.74856650003</v>
      </c>
      <c r="S13" s="32">
        <f t="shared" si="0"/>
        <v>18</v>
      </c>
      <c r="T13" s="49">
        <f>S13*'[1]PRECIO MADERA 2024'!$D$9</f>
        <v>699609.75840000005</v>
      </c>
      <c r="U13" s="51">
        <f>S13*'[1]PRECIO MADERA 2024'!$I$9</f>
        <v>761531.17367249983</v>
      </c>
      <c r="V13" s="32">
        <v>30</v>
      </c>
      <c r="W13" s="49">
        <f>V13*'[1]PRECIO MADERA 2024'!$D$13</f>
        <v>116874.1602</v>
      </c>
      <c r="X13" s="51">
        <f>V13*'[1]PRECIO MADERA 2024'!$I$11</f>
        <v>192840.13665</v>
      </c>
      <c r="Y13" s="32">
        <f>(P13*2)+(S13*4)</f>
        <v>84</v>
      </c>
      <c r="Z13" s="52">
        <f>Y13*'[1]PRECIO MADERA 2024'!$D$20</f>
        <v>290943.37607999996</v>
      </c>
      <c r="AA13" s="51">
        <f>Y13*'[1]PRECIO MADERA 2024'!$I$18</f>
        <v>403157.42000099999</v>
      </c>
      <c r="AB13" s="32">
        <v>0</v>
      </c>
      <c r="AC13" s="51">
        <v>0</v>
      </c>
      <c r="AD13" s="32">
        <v>1.2</v>
      </c>
      <c r="AE13" s="52">
        <f>AD13*'[1]PRECIOS DE MAT DE EMBALAJE 2024'!$H$11</f>
        <v>157688.54762639999</v>
      </c>
      <c r="AF13" s="53">
        <f t="shared" si="3"/>
        <v>67.944000000000003</v>
      </c>
      <c r="AG13" s="52">
        <f>AF13*'[1]PRECIOS DE MAT DE EMBALAJE 2024'!$H$20</f>
        <v>180353.52614999999</v>
      </c>
      <c r="AH13" s="54">
        <f t="shared" si="6"/>
        <v>24</v>
      </c>
      <c r="AI13" s="52">
        <f>AH13*'[1]PRECIOS DE MAT DE EMBALAJE 2024'!$H$8</f>
        <v>27618.939431999999</v>
      </c>
      <c r="AJ13" s="32">
        <f t="shared" si="7"/>
        <v>372</v>
      </c>
      <c r="AK13" s="52">
        <f>AJ13*'[1]PRECIOS DE MAT DE EMBALAJE 2024'!$H$10</f>
        <v>22098.933240429629</v>
      </c>
      <c r="AL13" s="32">
        <v>0</v>
      </c>
      <c r="AM13" s="52">
        <f>AL13*'[1]PRECIOS DE MAT DE EMBALAJE 2024'!$H$13</f>
        <v>0</v>
      </c>
      <c r="AN13" s="32">
        <f t="shared" si="13"/>
        <v>0</v>
      </c>
      <c r="AO13" s="52">
        <f>AN13*'[1]PRECIOS DE MAT DE EMBALAJE 2024'!$H$14</f>
        <v>0</v>
      </c>
      <c r="AP13" s="32"/>
      <c r="AQ13" s="52">
        <f>AP13*'[1]PRECIOS DE MAT DE EMBALAJE 2024'!$H$14</f>
        <v>0</v>
      </c>
      <c r="AR13" s="36">
        <f t="shared" si="8"/>
        <v>2157677.4158025957</v>
      </c>
      <c r="AS13" s="37">
        <f t="shared" si="9"/>
        <v>2491032.5104065957</v>
      </c>
      <c r="AT13" s="55"/>
      <c r="AU13" s="32">
        <f t="shared" si="17"/>
        <v>208</v>
      </c>
      <c r="AV13" s="52">
        <f>AU13*'[1]PRECIOS DE MAT DE EMBALAJE 2024'!$H$25</f>
        <v>377178.44593836518</v>
      </c>
      <c r="AW13" s="32">
        <f t="shared" si="14"/>
        <v>8</v>
      </c>
      <c r="AX13" s="52">
        <f>AW13*'[1]PRECIOS DE MAT DE EMBALAJE 2024'!$H$13</f>
        <v>20944</v>
      </c>
      <c r="AY13" s="32">
        <f t="shared" si="15"/>
        <v>6.4</v>
      </c>
      <c r="AZ13" s="52">
        <f>AY13*'[1]PRECIOS DE MAT DE EMBALAJE 2024'!$H$14</f>
        <v>31868.707225600003</v>
      </c>
      <c r="BA13" s="32">
        <f t="shared" si="16"/>
        <v>8</v>
      </c>
      <c r="BB13" s="52">
        <f>BA13*'[1]PRECIOS DE MAT DE EMBALAJE 2024'!$H$18</f>
        <v>34272</v>
      </c>
      <c r="BC13" s="32">
        <v>0</v>
      </c>
      <c r="BD13" s="52">
        <v>0</v>
      </c>
      <c r="BE13" s="32">
        <v>2</v>
      </c>
      <c r="BF13" s="52">
        <f>BE13*'[1]PRECIOS DE MAT DE EMBALAJE 2024'!$H$17</f>
        <v>61444.485703999999</v>
      </c>
      <c r="BG13" s="32">
        <v>0</v>
      </c>
      <c r="BH13" s="56">
        <f>BG13*'[1]PRECIOS DE MAT DE EMBALAJE 2024'!$H$17</f>
        <v>0</v>
      </c>
      <c r="BI13" s="32">
        <v>0</v>
      </c>
      <c r="BJ13" s="49">
        <f>BI13*'[1]PRECIOS DE MAT DE EMBALAJE 2024'!$H$17</f>
        <v>0</v>
      </c>
      <c r="BK13" s="32">
        <f t="shared" si="4"/>
        <v>8</v>
      </c>
      <c r="BL13" s="52">
        <f>BK13*'[1]PRECIOS DE MAT DE EMBALAJE 2024'!$H$26</f>
        <v>15631.350397823999</v>
      </c>
      <c r="BM13" s="32">
        <v>0</v>
      </c>
      <c r="BN13" s="52">
        <f>BM13*'[1]PRECIOS DE MAT DE EMBALAJE 2024'!$H$17</f>
        <v>0</v>
      </c>
      <c r="BO13" s="69">
        <f t="shared" si="10"/>
        <v>630849.16664155829</v>
      </c>
      <c r="BP13" s="6"/>
      <c r="BQ13" s="58">
        <f t="shared" si="11"/>
        <v>2788526.5824441537</v>
      </c>
      <c r="BR13" s="59">
        <f t="shared" si="12"/>
        <v>3121881.6770481542</v>
      </c>
    </row>
    <row r="14" spans="1:70" ht="15.6" x14ac:dyDescent="0.3">
      <c r="A14" s="11" t="s">
        <v>56</v>
      </c>
      <c r="B14" s="60">
        <v>500</v>
      </c>
      <c r="C14" s="61">
        <v>4</v>
      </c>
      <c r="D14" s="61">
        <v>4</v>
      </c>
      <c r="E14" s="62">
        <f t="shared" si="5"/>
        <v>16</v>
      </c>
      <c r="F14" s="11">
        <f>E14*11.8</f>
        <v>188.8</v>
      </c>
      <c r="G14" s="63">
        <v>2422.4</v>
      </c>
      <c r="H14" s="63">
        <v>2202.8000000000002</v>
      </c>
      <c r="I14" s="63">
        <v>530.6</v>
      </c>
      <c r="J14" s="63">
        <v>570.79999999999995</v>
      </c>
      <c r="K14" s="11" t="s">
        <v>67</v>
      </c>
      <c r="L14" s="64">
        <v>2.25</v>
      </c>
      <c r="M14" s="7" t="s">
        <v>109</v>
      </c>
      <c r="N14" s="2"/>
      <c r="O14" s="32">
        <v>28</v>
      </c>
      <c r="P14" s="32">
        <v>6</v>
      </c>
      <c r="Q14" s="49">
        <f>P14*'[1]PRECIO MADERA 2024'!$D$5</f>
        <v>302877.27203999995</v>
      </c>
      <c r="R14" s="50">
        <f>P14*'[1]PRECIO MADERA 2024'!$I$5</f>
        <v>330571.74856650003</v>
      </c>
      <c r="S14" s="32">
        <f t="shared" si="0"/>
        <v>18</v>
      </c>
      <c r="T14" s="49">
        <f>S14*'[1]PRECIO MADERA 2024'!$D$9</f>
        <v>699609.75840000005</v>
      </c>
      <c r="U14" s="51">
        <f>S14*'[1]PRECIO MADERA 2024'!$I$9</f>
        <v>761531.17367249983</v>
      </c>
      <c r="V14" s="32">
        <v>30</v>
      </c>
      <c r="W14" s="49">
        <f>V14*'[1]PRECIO MADERA 2024'!$D$13</f>
        <v>116874.1602</v>
      </c>
      <c r="X14" s="51">
        <f>V14*'[1]PRECIO MADERA 2024'!$I$11</f>
        <v>192840.13665</v>
      </c>
      <c r="Y14" s="32">
        <f>(P14*2)+(S14*4)</f>
        <v>84</v>
      </c>
      <c r="Z14" s="52">
        <f>Y14*'[1]PRECIO MADERA 2024'!$D$20</f>
        <v>290943.37607999996</v>
      </c>
      <c r="AA14" s="51">
        <f>Y14*'[1]PRECIO MADERA 2024'!$I$18</f>
        <v>403157.42000099999</v>
      </c>
      <c r="AB14" s="32">
        <v>0</v>
      </c>
      <c r="AC14" s="51">
        <v>0</v>
      </c>
      <c r="AD14" s="32">
        <v>1.2</v>
      </c>
      <c r="AE14" s="52">
        <f>AD14*'[1]PRECIOS DE MAT DE EMBALAJE 2024'!$H$11</f>
        <v>157688.54762639999</v>
      </c>
      <c r="AF14" s="53">
        <f t="shared" si="3"/>
        <v>55.502400000000009</v>
      </c>
      <c r="AG14" s="52">
        <f>AF14*'[1]PRECIOS DE MAT DE EMBALAJE 2024'!$H$20</f>
        <v>147327.99879000001</v>
      </c>
      <c r="AH14" s="54">
        <f t="shared" si="6"/>
        <v>24</v>
      </c>
      <c r="AI14" s="52">
        <f>AH14*'[1]PRECIOS DE MAT DE EMBALAJE 2024'!$H$8</f>
        <v>27618.939431999999</v>
      </c>
      <c r="AJ14" s="32">
        <f t="shared" si="7"/>
        <v>372</v>
      </c>
      <c r="AK14" s="52">
        <f>AJ14*'[1]PRECIOS DE MAT DE EMBALAJE 2024'!$H$10</f>
        <v>22098.933240429629</v>
      </c>
      <c r="AL14" s="32">
        <v>20</v>
      </c>
      <c r="AM14" s="52">
        <f>AL14*'[1]PRECIOS DE MAT DE EMBALAJE 2024'!$H$13</f>
        <v>52360</v>
      </c>
      <c r="AN14" s="32">
        <f t="shared" si="13"/>
        <v>16</v>
      </c>
      <c r="AO14" s="52">
        <f>AN14*'[1]PRECIOS DE MAT DE EMBALAJE 2024'!$H$14</f>
        <v>79671.768064000004</v>
      </c>
      <c r="AP14" s="32"/>
      <c r="AQ14" s="52">
        <f>AP14*'[1]PRECIOS DE MAT DE EMBALAJE 2024'!$H$14</f>
        <v>0</v>
      </c>
      <c r="AR14" s="36">
        <f t="shared" si="8"/>
        <v>2276484.9046473959</v>
      </c>
      <c r="AS14" s="37">
        <f t="shared" si="9"/>
        <v>2609839.9992513959</v>
      </c>
      <c r="AT14" s="55"/>
      <c r="AU14" s="32">
        <f t="shared" si="17"/>
        <v>208</v>
      </c>
      <c r="AV14" s="52">
        <f>AU14*'[1]PRECIOS DE MAT DE EMBALAJE 2024'!$H$25</f>
        <v>377178.44593836518</v>
      </c>
      <c r="AW14" s="32">
        <f t="shared" si="14"/>
        <v>8</v>
      </c>
      <c r="AX14" s="52">
        <f>AW14*'[1]PRECIOS DE MAT DE EMBALAJE 2024'!$H$13</f>
        <v>20944</v>
      </c>
      <c r="AY14" s="32">
        <f t="shared" si="15"/>
        <v>6.4</v>
      </c>
      <c r="AZ14" s="52">
        <f>AY14*'[1]PRECIOS DE MAT DE EMBALAJE 2024'!$H$14</f>
        <v>31868.707225600003</v>
      </c>
      <c r="BA14" s="32">
        <f t="shared" si="16"/>
        <v>8</v>
      </c>
      <c r="BB14" s="52">
        <f>BA14*'[1]PRECIOS DE MAT DE EMBALAJE 2024'!$H$18</f>
        <v>34272</v>
      </c>
      <c r="BC14" s="32">
        <v>0</v>
      </c>
      <c r="BD14" s="52">
        <v>0</v>
      </c>
      <c r="BE14" s="32">
        <v>2</v>
      </c>
      <c r="BF14" s="52">
        <f>BE14*'[1]PRECIOS DE MAT DE EMBALAJE 2024'!$H$17</f>
        <v>61444.485703999999</v>
      </c>
      <c r="BG14" s="32">
        <v>0</v>
      </c>
      <c r="BH14" s="56">
        <f>BG14*'[1]PRECIOS DE MAT DE EMBALAJE 2024'!$H$17</f>
        <v>0</v>
      </c>
      <c r="BI14" s="32">
        <v>0</v>
      </c>
      <c r="BJ14" s="49">
        <f>BI14*'[1]PRECIOS DE MAT DE EMBALAJE 2024'!$H$17</f>
        <v>0</v>
      </c>
      <c r="BK14" s="32">
        <f t="shared" si="4"/>
        <v>8</v>
      </c>
      <c r="BL14" s="52">
        <f>BK14*'[1]PRECIOS DE MAT DE EMBALAJE 2024'!$H$26</f>
        <v>15631.350397823999</v>
      </c>
      <c r="BM14" s="32">
        <v>0</v>
      </c>
      <c r="BN14" s="52">
        <f>BM14*'[1]PRECIOS DE MAT DE EMBALAJE 2024'!$H$17</f>
        <v>0</v>
      </c>
      <c r="BO14" s="69">
        <f t="shared" si="10"/>
        <v>630849.16664155829</v>
      </c>
      <c r="BP14" s="6"/>
      <c r="BQ14" s="58">
        <f t="shared" si="11"/>
        <v>2907334.0712889545</v>
      </c>
      <c r="BR14" s="59">
        <f t="shared" si="12"/>
        <v>3240689.165892954</v>
      </c>
    </row>
    <row r="15" spans="1:70" ht="15.6" x14ac:dyDescent="0.3">
      <c r="A15" s="65" t="s">
        <v>52</v>
      </c>
      <c r="B15" s="24">
        <v>600</v>
      </c>
      <c r="C15" s="32">
        <v>4</v>
      </c>
      <c r="D15" s="32">
        <v>4</v>
      </c>
      <c r="E15" s="66">
        <f t="shared" si="5"/>
        <v>16</v>
      </c>
      <c r="F15" s="65">
        <f>12*E15</f>
        <v>192</v>
      </c>
      <c r="G15" s="67">
        <v>2770</v>
      </c>
      <c r="H15" s="67">
        <v>2563.1999999999998</v>
      </c>
      <c r="I15" s="67">
        <v>617.5</v>
      </c>
      <c r="J15" s="67">
        <v>664.1</v>
      </c>
      <c r="K15" s="65" t="s">
        <v>68</v>
      </c>
      <c r="L15" s="68">
        <v>2.5</v>
      </c>
      <c r="M15" s="7" t="s">
        <v>110</v>
      </c>
      <c r="N15" s="2"/>
      <c r="O15" s="32">
        <v>27</v>
      </c>
      <c r="P15" s="32">
        <v>6</v>
      </c>
      <c r="Q15" s="49">
        <f>P15*'[1]PRECIO MADERA 2024'!$D$5</f>
        <v>302877.27203999995</v>
      </c>
      <c r="R15" s="50">
        <f>P15*'[1]PRECIO MADERA 2024'!$I$5</f>
        <v>330571.74856650003</v>
      </c>
      <c r="S15" s="32">
        <v>18</v>
      </c>
      <c r="T15" s="49">
        <f>S15*'[1]PRECIO MADERA 2024'!$D$9</f>
        <v>699609.75840000005</v>
      </c>
      <c r="U15" s="51">
        <f>S15*'[1]PRECIO MADERA 2024'!$I$9</f>
        <v>761531.17367249983</v>
      </c>
      <c r="V15" s="32">
        <v>30</v>
      </c>
      <c r="W15" s="49">
        <f>V15*'[1]PRECIO MADERA 2024'!$D$13</f>
        <v>116874.1602</v>
      </c>
      <c r="X15" s="51">
        <f>V15*'[1]PRECIO MADERA 2024'!$I$11</f>
        <v>192840.13665</v>
      </c>
      <c r="Y15" s="32">
        <f t="shared" ref="Y15:Y61" si="18">(P15+S15)*2</f>
        <v>48</v>
      </c>
      <c r="Z15" s="52">
        <f>Y15*'[1]PRECIO MADERA 2024'!$D$20</f>
        <v>166253.35775999998</v>
      </c>
      <c r="AA15" s="51">
        <f>Y15*'[1]PRECIO MADERA 2024'!$I$18</f>
        <v>230375.668572</v>
      </c>
      <c r="AB15" s="32">
        <v>0</v>
      </c>
      <c r="AC15" s="51">
        <v>0</v>
      </c>
      <c r="AD15" s="32">
        <v>0</v>
      </c>
      <c r="AE15" s="52">
        <f>AD15*'[1]PRECIOS DE MAT DE EMBALAJE 2024'!$H$11</f>
        <v>0</v>
      </c>
      <c r="AF15" s="53">
        <f t="shared" si="3"/>
        <v>63.998399999999997</v>
      </c>
      <c r="AG15" s="52">
        <f>AF15*'[1]PRECIOS DE MAT DE EMBALAJE 2024'!$H$20</f>
        <v>169880.15289</v>
      </c>
      <c r="AH15" s="54">
        <f t="shared" si="6"/>
        <v>24</v>
      </c>
      <c r="AI15" s="52">
        <f>AH15*'[1]PRECIOS DE MAT DE EMBALAJE 2024'!$H$8</f>
        <v>27618.939431999999</v>
      </c>
      <c r="AJ15" s="32">
        <f t="shared" si="7"/>
        <v>264</v>
      </c>
      <c r="AK15" s="52">
        <f>AJ15*'[1]PRECIOS DE MAT DE EMBALAJE 2024'!$H$10</f>
        <v>15683.113912562962</v>
      </c>
      <c r="AL15" s="32">
        <v>0</v>
      </c>
      <c r="AM15" s="52">
        <f>AL15*'[1]PRECIOS DE MAT DE EMBALAJE 2024'!$H$13</f>
        <v>0</v>
      </c>
      <c r="AN15" s="32">
        <f t="shared" si="13"/>
        <v>0</v>
      </c>
      <c r="AO15" s="52">
        <f>AN15*'[1]PRECIOS DE MAT DE EMBALAJE 2024'!$H$14</f>
        <v>0</v>
      </c>
      <c r="AP15" s="32"/>
      <c r="AQ15" s="52">
        <f>AP15*'[1]PRECIOS DE MAT DE EMBALAJE 2024'!$H$14</f>
        <v>0</v>
      </c>
      <c r="AR15" s="36">
        <f t="shared" si="8"/>
        <v>1798556.1055614757</v>
      </c>
      <c r="AS15" s="37">
        <f t="shared" si="9"/>
        <v>2074201.1204346758</v>
      </c>
      <c r="AT15" s="55"/>
      <c r="AU15" s="32">
        <f t="shared" si="17"/>
        <v>208</v>
      </c>
      <c r="AV15" s="52">
        <f>AU15*'[1]PRECIOS DE MAT DE EMBALAJE 2024'!$H$25</f>
        <v>377178.44593836518</v>
      </c>
      <c r="AW15" s="32">
        <f t="shared" si="14"/>
        <v>8</v>
      </c>
      <c r="AX15" s="52">
        <f>AW15*'[1]PRECIOS DE MAT DE EMBALAJE 2024'!$H$13</f>
        <v>20944</v>
      </c>
      <c r="AY15" s="32">
        <f t="shared" si="15"/>
        <v>6.4</v>
      </c>
      <c r="AZ15" s="52">
        <f>AY15*'[1]PRECIOS DE MAT DE EMBALAJE 2024'!$H$14</f>
        <v>31868.707225600003</v>
      </c>
      <c r="BA15" s="32">
        <f t="shared" si="16"/>
        <v>8</v>
      </c>
      <c r="BB15" s="52">
        <f>BA15*'[1]PRECIOS DE MAT DE EMBALAJE 2024'!$H$18</f>
        <v>34272</v>
      </c>
      <c r="BC15" s="32">
        <v>0</v>
      </c>
      <c r="BD15" s="52">
        <v>0</v>
      </c>
      <c r="BE15" s="32">
        <v>2</v>
      </c>
      <c r="BF15" s="52">
        <f>BE15*'[1]PRECIOS DE MAT DE EMBALAJE 2024'!$H$17</f>
        <v>61444.485703999999</v>
      </c>
      <c r="BG15" s="32">
        <v>0</v>
      </c>
      <c r="BH15" s="56">
        <f>BG15*'[1]PRECIOS DE MAT DE EMBALAJE 2024'!$H$17</f>
        <v>0</v>
      </c>
      <c r="BI15" s="32">
        <v>0</v>
      </c>
      <c r="BJ15" s="49">
        <f>BI15*'[1]PRECIOS DE MAT DE EMBALAJE 2024'!$H$17</f>
        <v>0</v>
      </c>
      <c r="BK15" s="32">
        <f t="shared" si="4"/>
        <v>8</v>
      </c>
      <c r="BL15" s="52">
        <f>BK15*'[1]PRECIOS DE MAT DE EMBALAJE 2024'!$H$26</f>
        <v>15631.350397823999</v>
      </c>
      <c r="BM15" s="32">
        <v>0</v>
      </c>
      <c r="BN15" s="52">
        <f>BM15*'[1]PRECIOS DE MAT DE EMBALAJE 2024'!$H$17</f>
        <v>0</v>
      </c>
      <c r="BO15" s="69">
        <f t="shared" si="10"/>
        <v>630849.16664155829</v>
      </c>
      <c r="BP15" s="6"/>
      <c r="BQ15" s="58">
        <f t="shared" si="11"/>
        <v>2429405.2722030338</v>
      </c>
      <c r="BR15" s="59">
        <f t="shared" si="12"/>
        <v>2705050.2870762339</v>
      </c>
    </row>
    <row r="16" spans="1:70" ht="15.6" x14ac:dyDescent="0.3">
      <c r="A16" s="11" t="s">
        <v>69</v>
      </c>
      <c r="B16" s="60">
        <v>600</v>
      </c>
      <c r="C16" s="61">
        <v>3</v>
      </c>
      <c r="D16" s="61">
        <v>3</v>
      </c>
      <c r="E16" s="62">
        <f t="shared" si="5"/>
        <v>9</v>
      </c>
      <c r="F16" s="11">
        <f>11.8*E16</f>
        <v>106.2</v>
      </c>
      <c r="G16" s="63">
        <v>2062.5</v>
      </c>
      <c r="H16" s="63">
        <v>1945.7</v>
      </c>
      <c r="I16" s="63">
        <v>617.5</v>
      </c>
      <c r="J16" s="63">
        <v>664.1</v>
      </c>
      <c r="K16" s="11" t="s">
        <v>70</v>
      </c>
      <c r="L16" s="64">
        <v>2.25</v>
      </c>
      <c r="M16" s="7" t="s">
        <v>111</v>
      </c>
      <c r="N16" s="2"/>
      <c r="O16" s="32">
        <v>27</v>
      </c>
      <c r="P16" s="32">
        <v>6</v>
      </c>
      <c r="Q16" s="49">
        <f>P16*'[1]PRECIO MADERA 2024'!$D$5</f>
        <v>302877.27203999995</v>
      </c>
      <c r="R16" s="50">
        <f>P16*'[1]PRECIO MADERA 2024'!$I$5</f>
        <v>330571.74856650003</v>
      </c>
      <c r="S16" s="32">
        <f t="shared" ref="S16:S24" si="19">(P16*(D16-1))</f>
        <v>12</v>
      </c>
      <c r="T16" s="49">
        <f>S16*'[1]PRECIO MADERA 2024'!$D$9</f>
        <v>466406.50560000003</v>
      </c>
      <c r="U16" s="51">
        <f>S16*'[1]PRECIO MADERA 2024'!$I$9</f>
        <v>507687.44911499985</v>
      </c>
      <c r="V16" s="32">
        <v>20</v>
      </c>
      <c r="W16" s="49">
        <f>V16*'[1]PRECIO MADERA 2024'!$D$13</f>
        <v>77916.106799999994</v>
      </c>
      <c r="X16" s="51">
        <f>V16*'[1]PRECIO MADERA 2024'!$I$11</f>
        <v>128560.09109999999</v>
      </c>
      <c r="Y16" s="32">
        <f t="shared" si="18"/>
        <v>36</v>
      </c>
      <c r="Z16" s="52">
        <f>Y16*'[1]PRECIO MADERA 2024'!$D$20</f>
        <v>124690.01831999999</v>
      </c>
      <c r="AA16" s="51">
        <f>Y16*'[1]PRECIO MADERA 2024'!$I$18</f>
        <v>172781.751429</v>
      </c>
      <c r="AB16" s="32">
        <v>0</v>
      </c>
      <c r="AC16" s="51">
        <v>0</v>
      </c>
      <c r="AD16" s="32">
        <v>0</v>
      </c>
      <c r="AE16" s="52">
        <f>AD16*'[1]PRECIOS DE MAT DE EMBALAJE 2024'!$H$11</f>
        <v>0</v>
      </c>
      <c r="AF16" s="53">
        <f t="shared" si="3"/>
        <v>48.098399999999991</v>
      </c>
      <c r="AG16" s="52">
        <f>AF16*'[1]PRECIOS DE MAT DE EMBALAJE 2024'!$H$20</f>
        <v>127674.49726499997</v>
      </c>
      <c r="AH16" s="54">
        <f t="shared" si="6"/>
        <v>24</v>
      </c>
      <c r="AI16" s="52">
        <f>AH16*'[1]PRECIOS DE MAT DE EMBALAJE 2024'!$H$8</f>
        <v>27618.939431999999</v>
      </c>
      <c r="AJ16" s="32">
        <f t="shared" si="7"/>
        <v>228</v>
      </c>
      <c r="AK16" s="52">
        <f>AJ16*'[1]PRECIOS DE MAT DE EMBALAJE 2024'!$H$10</f>
        <v>13544.50746994074</v>
      </c>
      <c r="AL16" s="32">
        <v>20</v>
      </c>
      <c r="AM16" s="52">
        <f>AL16*'[1]PRECIOS DE MAT DE EMBALAJE 2024'!$H$13</f>
        <v>52360</v>
      </c>
      <c r="AN16" s="32">
        <f t="shared" si="13"/>
        <v>16</v>
      </c>
      <c r="AO16" s="52">
        <f>AN16*'[1]PRECIOS DE MAT DE EMBALAJE 2024'!$H$14</f>
        <v>79671.768064000004</v>
      </c>
      <c r="AP16" s="32"/>
      <c r="AQ16" s="52">
        <f>AP16*'[1]PRECIOS DE MAT DE EMBALAJE 2024'!$H$14</f>
        <v>0</v>
      </c>
      <c r="AR16" s="36">
        <f t="shared" si="8"/>
        <v>1527311.5379891286</v>
      </c>
      <c r="AS16" s="37">
        <f t="shared" si="9"/>
        <v>1728564.9029297286</v>
      </c>
      <c r="AT16" s="55"/>
      <c r="AU16" s="32">
        <f>((C16-1)*C16)*26</f>
        <v>156</v>
      </c>
      <c r="AV16" s="52">
        <f>AU16*'[1]PRECIOS DE MAT DE EMBALAJE 2024'!$H$25</f>
        <v>282883.83445377392</v>
      </c>
      <c r="AW16" s="32">
        <f t="shared" si="14"/>
        <v>6</v>
      </c>
      <c r="AX16" s="52">
        <f>AW16*'[1]PRECIOS DE MAT DE EMBALAJE 2024'!$H$13</f>
        <v>15708</v>
      </c>
      <c r="AY16" s="32">
        <f t="shared" si="15"/>
        <v>4.8000000000000007</v>
      </c>
      <c r="AZ16" s="52">
        <f>AY16*'[1]PRECIOS DE MAT DE EMBALAJE 2024'!$H$14</f>
        <v>23901.530419200004</v>
      </c>
      <c r="BA16" s="32">
        <f t="shared" si="16"/>
        <v>6</v>
      </c>
      <c r="BB16" s="52">
        <f>BA16*'[1]PRECIOS DE MAT DE EMBALAJE 2024'!$H$18</f>
        <v>25704</v>
      </c>
      <c r="BC16" s="32">
        <v>0</v>
      </c>
      <c r="BD16" s="52">
        <v>0</v>
      </c>
      <c r="BE16" s="32">
        <v>2</v>
      </c>
      <c r="BF16" s="52">
        <f>BE16*'[1]PRECIOS DE MAT DE EMBALAJE 2024'!$H$17</f>
        <v>61444.485703999999</v>
      </c>
      <c r="BG16" s="32">
        <v>0</v>
      </c>
      <c r="BH16" s="56">
        <f>BG16*'[1]PRECIOS DE MAT DE EMBALAJE 2024'!$H$17</f>
        <v>0</v>
      </c>
      <c r="BI16" s="32">
        <v>0</v>
      </c>
      <c r="BJ16" s="49">
        <f>BI16*'[1]PRECIOS DE MAT DE EMBALAJE 2024'!$H$17</f>
        <v>0</v>
      </c>
      <c r="BK16" s="32">
        <f t="shared" si="4"/>
        <v>6</v>
      </c>
      <c r="BL16" s="52">
        <f>BK16*'[1]PRECIOS DE MAT DE EMBALAJE 2024'!$H$26</f>
        <v>11723.512798367999</v>
      </c>
      <c r="BM16" s="32">
        <v>0</v>
      </c>
      <c r="BN16" s="52">
        <f>BM16*'[1]PRECIOS DE MAT DE EMBALAJE 2024'!$H$17</f>
        <v>0</v>
      </c>
      <c r="BO16" s="69">
        <f t="shared" si="10"/>
        <v>491570.22069236869</v>
      </c>
      <c r="BP16" s="6"/>
      <c r="BQ16" s="58">
        <f t="shared" si="11"/>
        <v>2018881.7586814973</v>
      </c>
      <c r="BR16" s="59">
        <f t="shared" si="12"/>
        <v>2220135.1236220971</v>
      </c>
    </row>
    <row r="17" spans="1:70" ht="15.6" x14ac:dyDescent="0.3">
      <c r="A17" s="11" t="s">
        <v>71</v>
      </c>
      <c r="B17" s="60">
        <v>600</v>
      </c>
      <c r="C17" s="61">
        <v>3</v>
      </c>
      <c r="D17" s="61">
        <v>3</v>
      </c>
      <c r="E17" s="62">
        <f>(C17*D17)+2</f>
        <v>11</v>
      </c>
      <c r="F17" s="11">
        <f>E17*11.8</f>
        <v>129.80000000000001</v>
      </c>
      <c r="G17" s="63">
        <v>2252.4</v>
      </c>
      <c r="H17" s="63">
        <v>1945.7</v>
      </c>
      <c r="I17" s="63">
        <v>617.5</v>
      </c>
      <c r="J17" s="63">
        <v>664.1</v>
      </c>
      <c r="K17" s="11" t="s">
        <v>72</v>
      </c>
      <c r="L17" s="64">
        <v>2.25</v>
      </c>
      <c r="M17" s="7" t="s">
        <v>112</v>
      </c>
      <c r="N17" s="2"/>
      <c r="O17" s="32">
        <v>27</v>
      </c>
      <c r="P17" s="32">
        <v>6</v>
      </c>
      <c r="Q17" s="49">
        <f>P17*'[1]PRECIO MADERA 2024'!$D$5</f>
        <v>302877.27203999995</v>
      </c>
      <c r="R17" s="50">
        <f>P17*'[1]PRECIO MADERA 2024'!$I$5</f>
        <v>330571.74856650003</v>
      </c>
      <c r="S17" s="32">
        <f t="shared" si="19"/>
        <v>12</v>
      </c>
      <c r="T17" s="49">
        <f>S17*'[1]PRECIO MADERA 2024'!$D$9</f>
        <v>466406.50560000003</v>
      </c>
      <c r="U17" s="51">
        <f>S17*'[1]PRECIO MADERA 2024'!$I$9</f>
        <v>507687.44911499985</v>
      </c>
      <c r="V17" s="32">
        <v>20</v>
      </c>
      <c r="W17" s="49">
        <f>V17*'[1]PRECIO MADERA 2024'!$D$13</f>
        <v>77916.106799999994</v>
      </c>
      <c r="X17" s="51">
        <f>V17*'[1]PRECIO MADERA 2024'!$I$11</f>
        <v>128560.09109999999</v>
      </c>
      <c r="Y17" s="32">
        <f t="shared" si="18"/>
        <v>36</v>
      </c>
      <c r="Z17" s="52">
        <f>Y17*'[1]PRECIO MADERA 2024'!$D$20</f>
        <v>124690.01831999999</v>
      </c>
      <c r="AA17" s="51">
        <f>Y17*'[1]PRECIO MADERA 2024'!$I$18</f>
        <v>172781.751429</v>
      </c>
      <c r="AB17" s="32">
        <v>0</v>
      </c>
      <c r="AC17" s="51">
        <v>0</v>
      </c>
      <c r="AD17" s="32">
        <v>0</v>
      </c>
      <c r="AE17" s="52">
        <f>AD17*'[1]PRECIOS DE MAT DE EMBALAJE 2024'!$H$11</f>
        <v>0</v>
      </c>
      <c r="AF17" s="53">
        <f t="shared" si="3"/>
        <v>50.377200000000002</v>
      </c>
      <c r="AG17" s="52">
        <f>AF17*'[1]PRECIOS DE MAT DE EMBALAJE 2024'!$H$20</f>
        <v>133723.44368249999</v>
      </c>
      <c r="AH17" s="54">
        <f t="shared" si="6"/>
        <v>24</v>
      </c>
      <c r="AI17" s="52">
        <f>AH17*'[1]PRECIOS DE MAT DE EMBALAJE 2024'!$H$8</f>
        <v>27618.939431999999</v>
      </c>
      <c r="AJ17" s="32">
        <f t="shared" si="7"/>
        <v>228</v>
      </c>
      <c r="AK17" s="52">
        <f>AJ17*'[1]PRECIOS DE MAT DE EMBALAJE 2024'!$H$10</f>
        <v>13544.50746994074</v>
      </c>
      <c r="AL17" s="32">
        <v>20</v>
      </c>
      <c r="AM17" s="52">
        <f>AL17*'[1]PRECIOS DE MAT DE EMBALAJE 2024'!$H$13</f>
        <v>52360</v>
      </c>
      <c r="AN17" s="32">
        <f t="shared" si="13"/>
        <v>16</v>
      </c>
      <c r="AO17" s="52">
        <f>AN17*'[1]PRECIOS DE MAT DE EMBALAJE 2024'!$H$14</f>
        <v>79671.768064000004</v>
      </c>
      <c r="AP17" s="32"/>
      <c r="AQ17" s="52">
        <f>AP17*'[1]PRECIOS DE MAT DE EMBALAJE 2024'!$H$14</f>
        <v>0</v>
      </c>
      <c r="AR17" s="36">
        <f t="shared" si="8"/>
        <v>1534570.2736901287</v>
      </c>
      <c r="AS17" s="37">
        <f t="shared" si="9"/>
        <v>1735823.6386307287</v>
      </c>
      <c r="AT17" s="55"/>
      <c r="AU17" s="32">
        <f>(((C17-1)*C17)+1)*26</f>
        <v>182</v>
      </c>
      <c r="AV17" s="52">
        <f>AU17*'[1]PRECIOS DE MAT DE EMBALAJE 2024'!$H$25</f>
        <v>330031.14019606955</v>
      </c>
      <c r="AW17" s="32">
        <f t="shared" si="14"/>
        <v>7</v>
      </c>
      <c r="AX17" s="52">
        <f>AW17*'[1]PRECIOS DE MAT DE EMBALAJE 2024'!$H$13</f>
        <v>18326</v>
      </c>
      <c r="AY17" s="32">
        <f t="shared" si="15"/>
        <v>5.6000000000000005</v>
      </c>
      <c r="AZ17" s="52">
        <f>AY17*'[1]PRECIOS DE MAT DE EMBALAJE 2024'!$H$14</f>
        <v>27885.118822400003</v>
      </c>
      <c r="BA17" s="32">
        <f t="shared" si="16"/>
        <v>7</v>
      </c>
      <c r="BB17" s="52">
        <f>BA17*'[1]PRECIOS DE MAT DE EMBALAJE 2024'!$H$18</f>
        <v>29988</v>
      </c>
      <c r="BC17" s="32">
        <v>0</v>
      </c>
      <c r="BD17" s="52">
        <v>0</v>
      </c>
      <c r="BE17" s="32">
        <v>2</v>
      </c>
      <c r="BF17" s="52">
        <f>BE17*'[1]PRECIOS DE MAT DE EMBALAJE 2024'!$H$17</f>
        <v>61444.485703999999</v>
      </c>
      <c r="BG17" s="32">
        <v>0</v>
      </c>
      <c r="BH17" s="56">
        <f>BG17*'[1]PRECIOS DE MAT DE EMBALAJE 2024'!$H$17</f>
        <v>0</v>
      </c>
      <c r="BI17" s="32">
        <v>0</v>
      </c>
      <c r="BJ17" s="49">
        <f>BI17*'[1]PRECIOS DE MAT DE EMBALAJE 2024'!$H$17</f>
        <v>0</v>
      </c>
      <c r="BK17" s="32">
        <f t="shared" si="4"/>
        <v>7</v>
      </c>
      <c r="BL17" s="52">
        <f>BK17*'[1]PRECIOS DE MAT DE EMBALAJE 2024'!$H$26</f>
        <v>13677.431598095998</v>
      </c>
      <c r="BM17" s="32">
        <v>3</v>
      </c>
      <c r="BN17" s="52">
        <f>BM17*'[1]PRECIOS DE MAT DE EMBALAJE 2024'!$H$17</f>
        <v>92166.728556000002</v>
      </c>
      <c r="BO17" s="69">
        <f t="shared" si="10"/>
        <v>561209.69366696349</v>
      </c>
      <c r="BP17" s="6"/>
      <c r="BQ17" s="58">
        <f t="shared" si="11"/>
        <v>2095779.9673570921</v>
      </c>
      <c r="BR17" s="59">
        <f t="shared" si="12"/>
        <v>2297033.3322976921</v>
      </c>
    </row>
    <row r="18" spans="1:70" ht="15.6" x14ac:dyDescent="0.3">
      <c r="A18" s="65" t="s">
        <v>52</v>
      </c>
      <c r="B18" s="24">
        <v>700</v>
      </c>
      <c r="C18" s="32">
        <v>3</v>
      </c>
      <c r="D18" s="32">
        <v>3</v>
      </c>
      <c r="E18" s="66">
        <f t="shared" si="5"/>
        <v>9</v>
      </c>
      <c r="F18" s="65">
        <f>12*E18</f>
        <v>108</v>
      </c>
      <c r="G18" s="67">
        <v>2398.5</v>
      </c>
      <c r="H18" s="67">
        <v>2251.3000000000002</v>
      </c>
      <c r="I18" s="67">
        <v>719.5</v>
      </c>
      <c r="J18" s="67">
        <v>765.9</v>
      </c>
      <c r="K18" s="65" t="s">
        <v>73</v>
      </c>
      <c r="L18" s="32">
        <v>2.5</v>
      </c>
      <c r="M18" s="7" t="s">
        <v>113</v>
      </c>
      <c r="N18" s="2"/>
      <c r="O18" s="32">
        <v>22</v>
      </c>
      <c r="P18" s="32">
        <v>6</v>
      </c>
      <c r="Q18" s="49">
        <f>P18*'[1]PRECIO MADERA 2024'!$D$5</f>
        <v>302877.27203999995</v>
      </c>
      <c r="R18" s="50">
        <f>P18*'[1]PRECIO MADERA 2024'!$I$5</f>
        <v>330571.74856650003</v>
      </c>
      <c r="S18" s="32">
        <f t="shared" si="19"/>
        <v>12</v>
      </c>
      <c r="T18" s="49">
        <f>S18*'[1]PRECIO MADERA 2024'!$D$9</f>
        <v>466406.50560000003</v>
      </c>
      <c r="U18" s="51">
        <f>S18*'[1]PRECIO MADERA 2024'!$I$9</f>
        <v>507687.44911499985</v>
      </c>
      <c r="V18" s="32"/>
      <c r="W18" s="49">
        <f>V18*'[1]PRECIO MADERA 2024'!$D$13</f>
        <v>0</v>
      </c>
      <c r="X18" s="51">
        <v>0</v>
      </c>
      <c r="Y18" s="32">
        <f t="shared" si="18"/>
        <v>36</v>
      </c>
      <c r="Z18" s="52">
        <f>Y18*'[1]PRECIO MADERA 2024'!$D$20</f>
        <v>124690.01831999999</v>
      </c>
      <c r="AA18" s="51">
        <f>Y18*'[1]PRECIO MADERA 2024'!$I$18</f>
        <v>172781.751429</v>
      </c>
      <c r="AB18" s="32">
        <v>0</v>
      </c>
      <c r="AC18" s="51">
        <v>0</v>
      </c>
      <c r="AD18" s="32">
        <v>0</v>
      </c>
      <c r="AE18" s="52">
        <f>AD18*'[1]PRECIOS DE MAT DE EMBALAJE 2024'!$H$11</f>
        <v>0</v>
      </c>
      <c r="AF18" s="53">
        <f t="shared" si="3"/>
        <v>55.797600000000003</v>
      </c>
      <c r="AG18" s="52">
        <f>AF18*'[1]PRECIOS DE MAT DE EMBALAJE 2024'!$H$20</f>
        <v>148111.590585</v>
      </c>
      <c r="AH18" s="54">
        <f t="shared" si="6"/>
        <v>24</v>
      </c>
      <c r="AI18" s="52">
        <f>AH18*'[1]PRECIOS DE MAT DE EMBALAJE 2024'!$H$8</f>
        <v>27618.939431999999</v>
      </c>
      <c r="AJ18" s="32">
        <f t="shared" si="7"/>
        <v>228</v>
      </c>
      <c r="AK18" s="52">
        <f>AJ18*'[1]PRECIOS DE MAT DE EMBALAJE 2024'!$H$10</f>
        <v>13544.50746994074</v>
      </c>
      <c r="AL18" s="32">
        <v>0</v>
      </c>
      <c r="AM18" s="52">
        <f>AL18*'[1]PRECIOS DE MAT DE EMBALAJE 2024'!$H$13</f>
        <v>0</v>
      </c>
      <c r="AN18" s="32">
        <f t="shared" si="13"/>
        <v>0</v>
      </c>
      <c r="AO18" s="52">
        <f>AN18*'[1]PRECIOS DE MAT DE EMBALAJE 2024'!$H$14</f>
        <v>0</v>
      </c>
      <c r="AP18" s="32"/>
      <c r="AQ18" s="52">
        <f>AP18*'[1]PRECIOS DE MAT DE EMBALAJE 2024'!$H$14</f>
        <v>0</v>
      </c>
      <c r="AR18" s="36">
        <f t="shared" si="8"/>
        <v>1299898.6001363287</v>
      </c>
      <c r="AS18" s="37">
        <f t="shared" si="9"/>
        <v>1440379.1839169287</v>
      </c>
      <c r="AT18" s="55"/>
      <c r="AU18" s="32">
        <f>((C18-1)*C18)*26</f>
        <v>156</v>
      </c>
      <c r="AV18" s="52">
        <f>AU18*'[1]PRECIOS DE MAT DE EMBALAJE 2024'!$H$25</f>
        <v>282883.83445377392</v>
      </c>
      <c r="AW18" s="32">
        <f t="shared" si="14"/>
        <v>6</v>
      </c>
      <c r="AX18" s="52">
        <f>AW18*'[1]PRECIOS DE MAT DE EMBALAJE 2024'!$H$13</f>
        <v>15708</v>
      </c>
      <c r="AY18" s="32">
        <f t="shared" si="15"/>
        <v>4.8000000000000007</v>
      </c>
      <c r="AZ18" s="52">
        <f>AY18*'[1]PRECIOS DE MAT DE EMBALAJE 2024'!$H$14</f>
        <v>23901.530419200004</v>
      </c>
      <c r="BA18" s="32">
        <f t="shared" si="16"/>
        <v>6</v>
      </c>
      <c r="BB18" s="52">
        <f>BA18*'[1]PRECIOS DE MAT DE EMBALAJE 2024'!$H$18</f>
        <v>25704</v>
      </c>
      <c r="BC18" s="32">
        <v>0</v>
      </c>
      <c r="BD18" s="52">
        <v>0</v>
      </c>
      <c r="BE18" s="32">
        <v>2</v>
      </c>
      <c r="BF18" s="52">
        <f>BE18*'[1]PRECIOS DE MAT DE EMBALAJE 2024'!$H$17</f>
        <v>61444.485703999999</v>
      </c>
      <c r="BG18" s="32">
        <v>0</v>
      </c>
      <c r="BH18" s="56">
        <f>BG18*'[1]PRECIOS DE MAT DE EMBALAJE 2024'!$H$17</f>
        <v>0</v>
      </c>
      <c r="BI18" s="32">
        <v>0</v>
      </c>
      <c r="BJ18" s="49">
        <f>BI18*'[1]PRECIOS DE MAT DE EMBALAJE 2024'!$H$17</f>
        <v>0</v>
      </c>
      <c r="BK18" s="32">
        <f t="shared" si="4"/>
        <v>6</v>
      </c>
      <c r="BL18" s="52">
        <f>BK18*'[1]PRECIOS DE MAT DE EMBALAJE 2024'!$H$26</f>
        <v>11723.512798367999</v>
      </c>
      <c r="BM18" s="32">
        <v>0</v>
      </c>
      <c r="BN18" s="52">
        <f>BM18*'[1]PRECIOS DE MAT DE EMBALAJE 2024'!$H$17</f>
        <v>0</v>
      </c>
      <c r="BO18" s="69">
        <f t="shared" si="10"/>
        <v>491570.22069236869</v>
      </c>
      <c r="BP18" s="6"/>
      <c r="BQ18" s="58">
        <f t="shared" si="11"/>
        <v>1791468.8208286974</v>
      </c>
      <c r="BR18" s="59">
        <f t="shared" si="12"/>
        <v>1931949.4046092974</v>
      </c>
    </row>
    <row r="19" spans="1:70" ht="15.6" x14ac:dyDescent="0.3">
      <c r="A19" s="11" t="s">
        <v>56</v>
      </c>
      <c r="B19" s="60">
        <v>700</v>
      </c>
      <c r="C19" s="61">
        <v>3</v>
      </c>
      <c r="D19" s="61">
        <v>3</v>
      </c>
      <c r="E19" s="76">
        <f t="shared" si="5"/>
        <v>9</v>
      </c>
      <c r="F19" s="11">
        <f>E19*11.8</f>
        <v>106.2</v>
      </c>
      <c r="G19" s="11">
        <v>2398.5</v>
      </c>
      <c r="H19" s="11">
        <v>2251.3000000000002</v>
      </c>
      <c r="I19" s="11">
        <v>719.5</v>
      </c>
      <c r="J19" s="11">
        <v>765.9</v>
      </c>
      <c r="K19" s="11" t="s">
        <v>74</v>
      </c>
      <c r="L19" s="61">
        <v>2.25</v>
      </c>
      <c r="M19" s="7" t="s">
        <v>114</v>
      </c>
      <c r="N19" s="2"/>
      <c r="O19" s="32">
        <v>22</v>
      </c>
      <c r="P19" s="32">
        <v>6</v>
      </c>
      <c r="Q19" s="49">
        <f>P19*'[1]PRECIO MADERA 2024'!$D$5</f>
        <v>302877.27203999995</v>
      </c>
      <c r="R19" s="50">
        <f>P19*'[1]PRECIO MADERA 2024'!$I$5</f>
        <v>330571.74856650003</v>
      </c>
      <c r="S19" s="32">
        <f t="shared" si="19"/>
        <v>12</v>
      </c>
      <c r="T19" s="49">
        <f>S19*'[1]PRECIO MADERA 2024'!$D$9</f>
        <v>466406.50560000003</v>
      </c>
      <c r="U19" s="51">
        <f>S19*'[1]PRECIO MADERA 2024'!$I$9</f>
        <v>507687.44911499985</v>
      </c>
      <c r="V19" s="32"/>
      <c r="W19" s="49">
        <f>V19*'[1]PRECIO MADERA 2024'!$D$13</f>
        <v>0</v>
      </c>
      <c r="X19" s="51">
        <v>0</v>
      </c>
      <c r="Y19" s="32">
        <f t="shared" si="18"/>
        <v>36</v>
      </c>
      <c r="Z19" s="52">
        <f>Y19*'[1]PRECIO MADERA 2024'!$D$20</f>
        <v>124690.01831999999</v>
      </c>
      <c r="AA19" s="51">
        <f>Y19*'[1]PRECIO MADERA 2024'!$I$18</f>
        <v>172781.751429</v>
      </c>
      <c r="AB19" s="32">
        <v>0</v>
      </c>
      <c r="AC19" s="51">
        <v>0</v>
      </c>
      <c r="AD19" s="32">
        <v>0</v>
      </c>
      <c r="AE19" s="52">
        <f>AD19*'[1]PRECIOS DE MAT DE EMBALAJE 2024'!$H$11</f>
        <v>0</v>
      </c>
      <c r="AF19" s="53">
        <f t="shared" si="3"/>
        <v>55.797600000000003</v>
      </c>
      <c r="AG19" s="52">
        <f>AF19*'[1]PRECIOS DE MAT DE EMBALAJE 2024'!$H$20</f>
        <v>148111.590585</v>
      </c>
      <c r="AH19" s="54">
        <f t="shared" si="6"/>
        <v>24</v>
      </c>
      <c r="AI19" s="52">
        <f>AH19*'[1]PRECIOS DE MAT DE EMBALAJE 2024'!$H$8</f>
        <v>27618.939431999999</v>
      </c>
      <c r="AJ19" s="32">
        <f t="shared" si="7"/>
        <v>228</v>
      </c>
      <c r="AK19" s="52">
        <f>AJ19*'[1]PRECIOS DE MAT DE EMBALAJE 2024'!$H$10</f>
        <v>13544.50746994074</v>
      </c>
      <c r="AL19" s="32">
        <v>20</v>
      </c>
      <c r="AM19" s="52">
        <f>AL19*'[1]PRECIOS DE MAT DE EMBALAJE 2024'!$H$13</f>
        <v>52360</v>
      </c>
      <c r="AN19" s="32">
        <f t="shared" si="13"/>
        <v>16</v>
      </c>
      <c r="AO19" s="52">
        <f>AN19*'[1]PRECIOS DE MAT DE EMBALAJE 2024'!$H$14</f>
        <v>79671.768064000004</v>
      </c>
      <c r="AP19" s="32"/>
      <c r="AQ19" s="52">
        <f>AP19*'[1]PRECIOS DE MAT DE EMBALAJE 2024'!$H$14</f>
        <v>0</v>
      </c>
      <c r="AR19" s="36">
        <f t="shared" si="8"/>
        <v>1458336.7218131288</v>
      </c>
      <c r="AS19" s="37">
        <f t="shared" si="9"/>
        <v>1598817.3055937288</v>
      </c>
      <c r="AT19" s="55"/>
      <c r="AU19" s="32">
        <f>((C19-1)*C19)*26</f>
        <v>156</v>
      </c>
      <c r="AV19" s="52">
        <f>AU19*'[1]PRECIOS DE MAT DE EMBALAJE 2024'!$H$25</f>
        <v>282883.83445377392</v>
      </c>
      <c r="AW19" s="32">
        <f t="shared" si="14"/>
        <v>6</v>
      </c>
      <c r="AX19" s="52">
        <f>AW19*'[1]PRECIOS DE MAT DE EMBALAJE 2024'!$H$13</f>
        <v>15708</v>
      </c>
      <c r="AY19" s="32">
        <f t="shared" si="15"/>
        <v>4.8000000000000007</v>
      </c>
      <c r="AZ19" s="52">
        <f>AY19*'[1]PRECIOS DE MAT DE EMBALAJE 2024'!$H$14</f>
        <v>23901.530419200004</v>
      </c>
      <c r="BA19" s="32">
        <f t="shared" si="16"/>
        <v>6</v>
      </c>
      <c r="BB19" s="52">
        <f>BA19*'[1]PRECIOS DE MAT DE EMBALAJE 2024'!$H$18</f>
        <v>25704</v>
      </c>
      <c r="BC19" s="32">
        <v>0</v>
      </c>
      <c r="BD19" s="52">
        <v>0</v>
      </c>
      <c r="BE19" s="32">
        <v>2</v>
      </c>
      <c r="BF19" s="52">
        <f>BE19*'[1]PRECIOS DE MAT DE EMBALAJE 2024'!$H$17</f>
        <v>61444.485703999999</v>
      </c>
      <c r="BG19" s="32">
        <v>0</v>
      </c>
      <c r="BH19" s="56">
        <f>BG19*'[1]PRECIOS DE MAT DE EMBALAJE 2024'!$H$17</f>
        <v>0</v>
      </c>
      <c r="BI19" s="32">
        <v>0</v>
      </c>
      <c r="BJ19" s="49">
        <f>BI19*'[1]PRECIOS DE MAT DE EMBALAJE 2024'!$H$17</f>
        <v>0</v>
      </c>
      <c r="BK19" s="32">
        <f t="shared" si="4"/>
        <v>6</v>
      </c>
      <c r="BL19" s="52">
        <f>BK19*'[1]PRECIOS DE MAT DE EMBALAJE 2024'!$H$26</f>
        <v>11723.512798367999</v>
      </c>
      <c r="BM19" s="32">
        <v>0</v>
      </c>
      <c r="BN19" s="52">
        <f>BM19*'[1]PRECIOS DE MAT DE EMBALAJE 2024'!$H$17</f>
        <v>0</v>
      </c>
      <c r="BO19" s="69">
        <f t="shared" si="10"/>
        <v>491570.22069236869</v>
      </c>
      <c r="BP19" s="6"/>
      <c r="BQ19" s="58">
        <f t="shared" si="11"/>
        <v>1949906.9425054975</v>
      </c>
      <c r="BR19" s="59">
        <f t="shared" si="12"/>
        <v>2090387.5262860975</v>
      </c>
    </row>
    <row r="20" spans="1:70" ht="15.6" x14ac:dyDescent="0.3">
      <c r="A20" s="65" t="s">
        <v>52</v>
      </c>
      <c r="B20" s="24">
        <v>750</v>
      </c>
      <c r="C20" s="32">
        <v>3</v>
      </c>
      <c r="D20" s="32">
        <v>3</v>
      </c>
      <c r="E20" s="66">
        <f t="shared" si="5"/>
        <v>9</v>
      </c>
      <c r="F20" s="65">
        <f>12*E20</f>
        <v>108</v>
      </c>
      <c r="G20" s="67">
        <v>2551.5</v>
      </c>
      <c r="H20" s="67">
        <v>2410.9</v>
      </c>
      <c r="I20" s="67">
        <v>770.5</v>
      </c>
      <c r="J20" s="67">
        <v>820.2</v>
      </c>
      <c r="K20" s="65" t="s">
        <v>68</v>
      </c>
      <c r="L20" s="32">
        <v>2.5</v>
      </c>
      <c r="M20" s="7" t="s">
        <v>115</v>
      </c>
      <c r="N20" s="2"/>
      <c r="O20" s="32">
        <v>24</v>
      </c>
      <c r="P20" s="32">
        <v>6</v>
      </c>
      <c r="Q20" s="49">
        <f>P20*'[1]PRECIO MADERA 2024'!$D$5</f>
        <v>302877.27203999995</v>
      </c>
      <c r="R20" s="50">
        <f>P20*'[1]PRECIO MADERA 2024'!$I$5</f>
        <v>330571.74856650003</v>
      </c>
      <c r="S20" s="32">
        <f t="shared" si="19"/>
        <v>12</v>
      </c>
      <c r="T20" s="49">
        <f>S20*'[1]PRECIO MADERA 2024'!$D$9</f>
        <v>466406.50560000003</v>
      </c>
      <c r="U20" s="51">
        <f>S20*'[1]PRECIO MADERA 2024'!$I$9</f>
        <v>507687.44911499985</v>
      </c>
      <c r="V20" s="32"/>
      <c r="W20" s="49">
        <f>V20*'[1]PRECIO MADERA 2024'!$D$13</f>
        <v>0</v>
      </c>
      <c r="X20" s="51">
        <v>0</v>
      </c>
      <c r="Y20" s="32">
        <f t="shared" si="18"/>
        <v>36</v>
      </c>
      <c r="Z20" s="52">
        <f>Y20*'[1]PRECIO MADERA 2024'!$D$20</f>
        <v>124690.01831999999</v>
      </c>
      <c r="AA20" s="51">
        <f>Y20*'[1]PRECIO MADERA 2024'!$I$18</f>
        <v>172781.751429</v>
      </c>
      <c r="AB20" s="32">
        <v>0</v>
      </c>
      <c r="AC20" s="51">
        <v>0</v>
      </c>
      <c r="AD20" s="32">
        <v>0</v>
      </c>
      <c r="AE20" s="52">
        <f>AD20*'[1]PRECIOS DE MAT DE EMBALAJE 2024'!$H$11</f>
        <v>0</v>
      </c>
      <c r="AF20" s="53">
        <f t="shared" si="3"/>
        <v>59.548799999999993</v>
      </c>
      <c r="AG20" s="52">
        <f>AF20*'[1]PRECIOS DE MAT DE EMBALAJE 2024'!$H$20</f>
        <v>158068.93997999997</v>
      </c>
      <c r="AH20" s="54">
        <f t="shared" si="6"/>
        <v>24</v>
      </c>
      <c r="AI20" s="52">
        <f>AH20*'[1]PRECIOS DE MAT DE EMBALAJE 2024'!$H$8</f>
        <v>27618.939431999999</v>
      </c>
      <c r="AJ20" s="32">
        <f t="shared" si="7"/>
        <v>228</v>
      </c>
      <c r="AK20" s="52">
        <f>AJ20*'[1]PRECIOS DE MAT DE EMBALAJE 2024'!$H$10</f>
        <v>13544.50746994074</v>
      </c>
      <c r="AL20" s="32">
        <v>0</v>
      </c>
      <c r="AM20" s="52">
        <f>AL20*'[1]PRECIOS DE MAT DE EMBALAJE 2024'!$H$13</f>
        <v>0</v>
      </c>
      <c r="AN20" s="32">
        <f t="shared" si="13"/>
        <v>0</v>
      </c>
      <c r="AO20" s="52">
        <f>AN20*'[1]PRECIOS DE MAT DE EMBALAJE 2024'!$H$14</f>
        <v>0</v>
      </c>
      <c r="AP20" s="32"/>
      <c r="AQ20" s="52">
        <f>AP20*'[1]PRECIOS DE MAT DE EMBALAJE 2024'!$H$14</f>
        <v>0</v>
      </c>
      <c r="AR20" s="36">
        <f t="shared" si="8"/>
        <v>1311847.4194103288</v>
      </c>
      <c r="AS20" s="37">
        <f t="shared" si="9"/>
        <v>1452328.0031909286</v>
      </c>
      <c r="AT20" s="55"/>
      <c r="AU20" s="32">
        <f>((C20-1)*C20)*26</f>
        <v>156</v>
      </c>
      <c r="AV20" s="52">
        <f>AU20*'[1]PRECIOS DE MAT DE EMBALAJE 2024'!$H$25</f>
        <v>282883.83445377392</v>
      </c>
      <c r="AW20" s="32">
        <f t="shared" si="14"/>
        <v>6</v>
      </c>
      <c r="AX20" s="52">
        <f>AW20*'[1]PRECIOS DE MAT DE EMBALAJE 2024'!$H$13</f>
        <v>15708</v>
      </c>
      <c r="AY20" s="32">
        <f t="shared" si="15"/>
        <v>4.8000000000000007</v>
      </c>
      <c r="AZ20" s="52">
        <f>AY20*'[1]PRECIOS DE MAT DE EMBALAJE 2024'!$H$14</f>
        <v>23901.530419200004</v>
      </c>
      <c r="BA20" s="32">
        <f t="shared" si="16"/>
        <v>6</v>
      </c>
      <c r="BB20" s="52">
        <f>BA20*'[1]PRECIOS DE MAT DE EMBALAJE 2024'!$H$18</f>
        <v>25704</v>
      </c>
      <c r="BC20" s="32">
        <v>0</v>
      </c>
      <c r="BD20" s="52">
        <v>0</v>
      </c>
      <c r="BE20" s="32">
        <v>2</v>
      </c>
      <c r="BF20" s="52">
        <f>BE20*'[1]PRECIOS DE MAT DE EMBALAJE 2024'!$H$17</f>
        <v>61444.485703999999</v>
      </c>
      <c r="BG20" s="32">
        <v>0</v>
      </c>
      <c r="BH20" s="56">
        <f>BG20*'[1]PRECIOS DE MAT DE EMBALAJE 2024'!$H$17</f>
        <v>0</v>
      </c>
      <c r="BI20" s="32">
        <v>0</v>
      </c>
      <c r="BJ20" s="49">
        <f>BI20*'[1]PRECIOS DE MAT DE EMBALAJE 2024'!$H$17</f>
        <v>0</v>
      </c>
      <c r="BK20" s="32">
        <f t="shared" si="4"/>
        <v>6</v>
      </c>
      <c r="BL20" s="52">
        <f>BK20*'[1]PRECIOS DE MAT DE EMBALAJE 2024'!$H$26</f>
        <v>11723.512798367999</v>
      </c>
      <c r="BM20" s="32">
        <v>0</v>
      </c>
      <c r="BN20" s="52">
        <f>BM20*'[1]PRECIOS DE MAT DE EMBALAJE 2024'!$H$17</f>
        <v>0</v>
      </c>
      <c r="BO20" s="69">
        <f t="shared" si="10"/>
        <v>491570.22069236869</v>
      </c>
      <c r="BP20" s="6"/>
      <c r="BQ20" s="58">
        <f t="shared" si="11"/>
        <v>1803417.6401026975</v>
      </c>
      <c r="BR20" s="59">
        <f t="shared" si="12"/>
        <v>1943898.2238832973</v>
      </c>
    </row>
    <row r="21" spans="1:70" ht="15.6" x14ac:dyDescent="0.3">
      <c r="A21" s="11" t="s">
        <v>56</v>
      </c>
      <c r="B21" s="60">
        <v>750</v>
      </c>
      <c r="C21" s="61">
        <v>2</v>
      </c>
      <c r="D21" s="61">
        <v>2</v>
      </c>
      <c r="E21" s="76">
        <f>(C21*D21)+1</f>
        <v>5</v>
      </c>
      <c r="F21" s="11">
        <f>E21*11.8</f>
        <v>59</v>
      </c>
      <c r="G21" s="11">
        <v>2551.5</v>
      </c>
      <c r="H21" s="11">
        <v>1590.7</v>
      </c>
      <c r="I21" s="11">
        <v>770.5</v>
      </c>
      <c r="J21" s="11">
        <v>820.2</v>
      </c>
      <c r="K21" s="11" t="s">
        <v>75</v>
      </c>
      <c r="L21" s="61">
        <v>2.25</v>
      </c>
      <c r="M21" s="7" t="s">
        <v>116</v>
      </c>
      <c r="N21" s="2"/>
      <c r="O21" s="32">
        <v>24</v>
      </c>
      <c r="P21" s="32">
        <v>6</v>
      </c>
      <c r="Q21" s="49">
        <f>P21*'[1]PRECIO MADERA 2024'!$D$5</f>
        <v>302877.27203999995</v>
      </c>
      <c r="R21" s="50">
        <f>P21*'[1]PRECIO MADERA 2024'!$I$5</f>
        <v>330571.74856650003</v>
      </c>
      <c r="S21" s="32">
        <f t="shared" si="19"/>
        <v>6</v>
      </c>
      <c r="T21" s="49">
        <f>S21*'[1]PRECIO MADERA 2024'!$D$9</f>
        <v>233203.25280000002</v>
      </c>
      <c r="U21" s="51">
        <f>S21*'[1]PRECIO MADERA 2024'!$I$9</f>
        <v>253843.72455749993</v>
      </c>
      <c r="V21" s="32"/>
      <c r="W21" s="49">
        <f>V21*'[1]PRECIO MADERA 2024'!$D$13</f>
        <v>0</v>
      </c>
      <c r="X21" s="51">
        <v>0</v>
      </c>
      <c r="Y21" s="32">
        <f t="shared" si="18"/>
        <v>24</v>
      </c>
      <c r="Z21" s="52">
        <f>Y21*'[1]PRECIO MADERA 2024'!$D$20</f>
        <v>83126.678879999992</v>
      </c>
      <c r="AA21" s="51">
        <f>Y21*'[1]PRECIO MADERA 2024'!$I$18</f>
        <v>115187.834286</v>
      </c>
      <c r="AB21" s="32">
        <v>0</v>
      </c>
      <c r="AC21" s="51">
        <v>0</v>
      </c>
      <c r="AD21" s="32">
        <v>0</v>
      </c>
      <c r="AE21" s="52">
        <f>AD21*'[1]PRECIOS DE MAT DE EMBALAJE 2024'!$H$11</f>
        <v>0</v>
      </c>
      <c r="AF21" s="53">
        <f t="shared" si="3"/>
        <v>49.706399999999995</v>
      </c>
      <c r="AG21" s="52">
        <f>AF21*'[1]PRECIOS DE MAT DE EMBALAJE 2024'!$H$20</f>
        <v>131942.84281499998</v>
      </c>
      <c r="AH21" s="54">
        <f t="shared" si="6"/>
        <v>24</v>
      </c>
      <c r="AI21" s="52">
        <f>AH21*'[1]PRECIOS DE MAT DE EMBALAJE 2024'!$H$8</f>
        <v>27618.939431999999</v>
      </c>
      <c r="AJ21" s="32">
        <f t="shared" si="7"/>
        <v>192</v>
      </c>
      <c r="AK21" s="52">
        <f>AJ21*'[1]PRECIOS DE MAT DE EMBALAJE 2024'!$H$10</f>
        <v>11405.901027318518</v>
      </c>
      <c r="AL21" s="32">
        <v>20</v>
      </c>
      <c r="AM21" s="52">
        <f>AL21*'[1]PRECIOS DE MAT DE EMBALAJE 2024'!$H$13</f>
        <v>52360</v>
      </c>
      <c r="AN21" s="32">
        <f t="shared" si="13"/>
        <v>16</v>
      </c>
      <c r="AO21" s="52">
        <f>AN21*'[1]PRECIOS DE MAT DE EMBALAJE 2024'!$H$14</f>
        <v>79671.768064000004</v>
      </c>
      <c r="AP21" s="32"/>
      <c r="AQ21" s="52">
        <f>AP21*'[1]PRECIOS DE MAT DE EMBALAJE 2024'!$H$14</f>
        <v>0</v>
      </c>
      <c r="AR21" s="36">
        <f t="shared" si="8"/>
        <v>1106647.9860699822</v>
      </c>
      <c r="AS21" s="37">
        <f t="shared" si="9"/>
        <v>1203123.3104979822</v>
      </c>
      <c r="AT21" s="55"/>
      <c r="AU21" s="32">
        <f>((C21-1.5)*C21)*26</f>
        <v>26</v>
      </c>
      <c r="AV21" s="52">
        <f>AU21*'[1]PRECIOS DE MAT DE EMBALAJE 2024'!$H$25</f>
        <v>47147.305742295648</v>
      </c>
      <c r="AW21" s="32">
        <f t="shared" si="14"/>
        <v>1</v>
      </c>
      <c r="AX21" s="52">
        <f>AW21*'[1]PRECIOS DE MAT DE EMBALAJE 2024'!$H$13</f>
        <v>2618</v>
      </c>
      <c r="AY21" s="32">
        <f t="shared" si="15"/>
        <v>0.8</v>
      </c>
      <c r="AZ21" s="52">
        <f>AY21*'[1]PRECIOS DE MAT DE EMBALAJE 2024'!$H$14</f>
        <v>3983.5884032000004</v>
      </c>
      <c r="BA21" s="32">
        <f t="shared" si="16"/>
        <v>1</v>
      </c>
      <c r="BB21" s="52">
        <f>BA21*'[1]PRECIOS DE MAT DE EMBALAJE 2024'!$H$18</f>
        <v>4284</v>
      </c>
      <c r="BC21" s="32">
        <v>0</v>
      </c>
      <c r="BD21" s="52">
        <v>0</v>
      </c>
      <c r="BE21" s="32">
        <v>2</v>
      </c>
      <c r="BF21" s="52">
        <f>BE21*'[1]PRECIOS DE MAT DE EMBALAJE 2024'!$H$17</f>
        <v>61444.485703999999</v>
      </c>
      <c r="BG21" s="32">
        <v>0</v>
      </c>
      <c r="BH21" s="56">
        <f>BG21*'[1]PRECIOS DE MAT DE EMBALAJE 2024'!$H$17</f>
        <v>0</v>
      </c>
      <c r="BI21" s="32">
        <v>0</v>
      </c>
      <c r="BJ21" s="49">
        <f>BI21*'[1]PRECIOS DE MAT DE EMBALAJE 2024'!$H$17</f>
        <v>0</v>
      </c>
      <c r="BK21" s="32">
        <f t="shared" si="4"/>
        <v>1</v>
      </c>
      <c r="BL21" s="52">
        <f>BK21*'[1]PRECIOS DE MAT DE EMBALAJE 2024'!$H$26</f>
        <v>1953.9187997279998</v>
      </c>
      <c r="BM21" s="32">
        <v>0</v>
      </c>
      <c r="BN21" s="52">
        <f>BM21*'[1]PRECIOS DE MAT DE EMBALAJE 2024'!$H$17</f>
        <v>0</v>
      </c>
      <c r="BO21" s="69">
        <f t="shared" si="10"/>
        <v>143372.85581939478</v>
      </c>
      <c r="BP21" s="6"/>
      <c r="BQ21" s="58">
        <f t="shared" si="11"/>
        <v>1250020.841889377</v>
      </c>
      <c r="BR21" s="59">
        <f t="shared" si="12"/>
        <v>1346496.166317377</v>
      </c>
    </row>
    <row r="22" spans="1:70" ht="15.6" x14ac:dyDescent="0.3">
      <c r="A22" s="65" t="s">
        <v>52</v>
      </c>
      <c r="B22" s="24">
        <v>800</v>
      </c>
      <c r="C22" s="32">
        <v>3</v>
      </c>
      <c r="D22" s="32">
        <v>3</v>
      </c>
      <c r="E22" s="66">
        <f t="shared" si="5"/>
        <v>9</v>
      </c>
      <c r="F22" s="65">
        <f>12*E22</f>
        <v>108</v>
      </c>
      <c r="G22" s="67">
        <v>2704.5</v>
      </c>
      <c r="H22" s="67">
        <v>2556.9</v>
      </c>
      <c r="I22" s="67">
        <v>821.5</v>
      </c>
      <c r="J22" s="67">
        <v>867.7</v>
      </c>
      <c r="K22" s="65" t="s">
        <v>68</v>
      </c>
      <c r="L22" s="32">
        <v>2.5</v>
      </c>
      <c r="M22" s="7" t="s">
        <v>117</v>
      </c>
      <c r="N22" s="2"/>
      <c r="O22" s="32">
        <v>24</v>
      </c>
      <c r="P22" s="32">
        <v>6</v>
      </c>
      <c r="Q22" s="49">
        <f>P22*'[1]PRECIO MADERA 2024'!$D$5</f>
        <v>302877.27203999995</v>
      </c>
      <c r="R22" s="50">
        <f>P22*'[1]PRECIO MADERA 2024'!$I$5</f>
        <v>330571.74856650003</v>
      </c>
      <c r="S22" s="32">
        <f t="shared" si="19"/>
        <v>12</v>
      </c>
      <c r="T22" s="49">
        <f>S22*'[1]PRECIO MADERA 2024'!$D$9</f>
        <v>466406.50560000003</v>
      </c>
      <c r="U22" s="51">
        <f>S22*'[1]PRECIO MADERA 2024'!$I$9</f>
        <v>507687.44911499985</v>
      </c>
      <c r="V22" s="32"/>
      <c r="W22" s="49">
        <f>V22*'[1]PRECIO MADERA 2024'!$D$13</f>
        <v>0</v>
      </c>
      <c r="X22" s="51">
        <v>0</v>
      </c>
      <c r="Y22" s="32">
        <f t="shared" si="18"/>
        <v>36</v>
      </c>
      <c r="Z22" s="52">
        <f>Y22*'[1]PRECIO MADERA 2024'!$D$20</f>
        <v>124690.01831999999</v>
      </c>
      <c r="AA22" s="51">
        <f>Y22*'[1]PRECIO MADERA 2024'!$I$18</f>
        <v>172781.751429</v>
      </c>
      <c r="AB22" s="32">
        <v>0</v>
      </c>
      <c r="AC22" s="51">
        <v>0</v>
      </c>
      <c r="AD22" s="32">
        <v>0</v>
      </c>
      <c r="AE22" s="52">
        <f>AD22*'[1]PRECIOS DE MAT DE EMBALAJE 2024'!$H$11</f>
        <v>0</v>
      </c>
      <c r="AF22" s="53">
        <f t="shared" si="3"/>
        <v>63.136799999999994</v>
      </c>
      <c r="AG22" s="52">
        <f>AF22*'[1]PRECIOS DE MAT DE EMBALAJE 2024'!$H$20</f>
        <v>167593.08415499999</v>
      </c>
      <c r="AH22" s="54">
        <f t="shared" si="6"/>
        <v>24</v>
      </c>
      <c r="AI22" s="52">
        <f>AH22*'[1]PRECIOS DE MAT DE EMBALAJE 2024'!$H$8</f>
        <v>27618.939431999999</v>
      </c>
      <c r="AJ22" s="32">
        <f t="shared" si="7"/>
        <v>228</v>
      </c>
      <c r="AK22" s="52">
        <f>AJ22*'[1]PRECIOS DE MAT DE EMBALAJE 2024'!$H$10</f>
        <v>13544.50746994074</v>
      </c>
      <c r="AL22" s="32">
        <v>0</v>
      </c>
      <c r="AM22" s="52">
        <f>AL22*'[1]PRECIOS DE MAT DE EMBALAJE 2024'!$H$13</f>
        <v>0</v>
      </c>
      <c r="AN22" s="32">
        <f t="shared" si="13"/>
        <v>0</v>
      </c>
      <c r="AO22" s="52">
        <f>AN22*'[1]PRECIOS DE MAT DE EMBALAJE 2024'!$H$14</f>
        <v>0</v>
      </c>
      <c r="AP22" s="32"/>
      <c r="AQ22" s="52">
        <f>AP22*'[1]PRECIOS DE MAT DE EMBALAJE 2024'!$H$14</f>
        <v>0</v>
      </c>
      <c r="AR22" s="36">
        <f t="shared" si="8"/>
        <v>1323276.3924203289</v>
      </c>
      <c r="AS22" s="37">
        <f t="shared" si="9"/>
        <v>1463756.9762009287</v>
      </c>
      <c r="AT22" s="55"/>
      <c r="AU22" s="32">
        <f t="shared" ref="AU22:AU33" si="20">(C22*C22)*26</f>
        <v>234</v>
      </c>
      <c r="AV22" s="52">
        <f>AU22*'[1]PRECIOS DE MAT DE EMBALAJE 2024'!$H$25</f>
        <v>424325.75168066082</v>
      </c>
      <c r="AW22" s="32">
        <f t="shared" si="14"/>
        <v>9</v>
      </c>
      <c r="AX22" s="52">
        <f>AW22*'[1]PRECIOS DE MAT DE EMBALAJE 2024'!$H$13</f>
        <v>23562</v>
      </c>
      <c r="AY22" s="32">
        <f t="shared" si="15"/>
        <v>7.2</v>
      </c>
      <c r="AZ22" s="52">
        <f>AY22*'[1]PRECIOS DE MAT DE EMBALAJE 2024'!$H$14</f>
        <v>35852.295628800006</v>
      </c>
      <c r="BA22" s="32">
        <f t="shared" si="16"/>
        <v>9</v>
      </c>
      <c r="BB22" s="52">
        <f>BA22*'[1]PRECIOS DE MAT DE EMBALAJE 2024'!$H$18</f>
        <v>38556</v>
      </c>
      <c r="BC22" s="32">
        <v>0</v>
      </c>
      <c r="BD22" s="52">
        <v>0</v>
      </c>
      <c r="BE22" s="32">
        <v>2</v>
      </c>
      <c r="BF22" s="52">
        <f>BE22*'[1]PRECIOS DE MAT DE EMBALAJE 2024'!$H$17</f>
        <v>61444.485703999999</v>
      </c>
      <c r="BG22" s="32">
        <v>0</v>
      </c>
      <c r="BH22" s="56">
        <f>BG22*'[1]PRECIOS DE MAT DE EMBALAJE 2024'!$H$17</f>
        <v>0</v>
      </c>
      <c r="BI22" s="32">
        <v>0</v>
      </c>
      <c r="BJ22" s="49">
        <f>BI22*'[1]PRECIOS DE MAT DE EMBALAJE 2024'!$H$17</f>
        <v>0</v>
      </c>
      <c r="BK22" s="32">
        <f t="shared" si="4"/>
        <v>9</v>
      </c>
      <c r="BL22" s="52">
        <f>BK22*'[1]PRECIOS DE MAT DE EMBALAJE 2024'!$H$26</f>
        <v>17585.269197551999</v>
      </c>
      <c r="BM22" s="32">
        <v>0</v>
      </c>
      <c r="BN22" s="52">
        <f>BM22*'[1]PRECIOS DE MAT DE EMBALAJE 2024'!$H$17</f>
        <v>0</v>
      </c>
      <c r="BO22" s="69">
        <f t="shared" si="10"/>
        <v>700488.63961615297</v>
      </c>
      <c r="BP22" s="6"/>
      <c r="BQ22" s="58">
        <f t="shared" si="11"/>
        <v>2023765.0320364819</v>
      </c>
      <c r="BR22" s="59">
        <f t="shared" si="12"/>
        <v>2164245.6158170816</v>
      </c>
    </row>
    <row r="23" spans="1:70" ht="15.6" x14ac:dyDescent="0.3">
      <c r="A23" s="11" t="s">
        <v>56</v>
      </c>
      <c r="B23" s="60">
        <v>800</v>
      </c>
      <c r="C23" s="61">
        <v>2</v>
      </c>
      <c r="D23" s="61">
        <v>2</v>
      </c>
      <c r="E23" s="76">
        <f>(C23*D23)+1</f>
        <v>5</v>
      </c>
      <c r="F23" s="11">
        <f>E23*11.8</f>
        <v>59</v>
      </c>
      <c r="G23" s="11">
        <v>1793</v>
      </c>
      <c r="H23" s="11">
        <v>1689.2</v>
      </c>
      <c r="I23" s="11">
        <v>821.5</v>
      </c>
      <c r="J23" s="11">
        <v>867.7</v>
      </c>
      <c r="K23" s="11" t="s">
        <v>75</v>
      </c>
      <c r="L23" s="61">
        <v>2.25</v>
      </c>
      <c r="M23" s="7" t="s">
        <v>118</v>
      </c>
      <c r="N23" s="2"/>
      <c r="O23" s="32">
        <v>24</v>
      </c>
      <c r="P23" s="32">
        <v>6</v>
      </c>
      <c r="Q23" s="49">
        <f>P23*'[1]PRECIO MADERA 2024'!$D$5</f>
        <v>302877.27203999995</v>
      </c>
      <c r="R23" s="50">
        <f>P23*'[1]PRECIO MADERA 2024'!$I$5</f>
        <v>330571.74856650003</v>
      </c>
      <c r="S23" s="32">
        <f t="shared" si="19"/>
        <v>6</v>
      </c>
      <c r="T23" s="49">
        <f>S23*'[1]PRECIO MADERA 2024'!$D$9</f>
        <v>233203.25280000002</v>
      </c>
      <c r="U23" s="51">
        <f>S23*'[1]PRECIO MADERA 2024'!$I$9</f>
        <v>253843.72455749993</v>
      </c>
      <c r="V23" s="32"/>
      <c r="W23" s="49">
        <f>V23*'[1]PRECIO MADERA 2024'!$D$13</f>
        <v>0</v>
      </c>
      <c r="X23" s="51">
        <v>0</v>
      </c>
      <c r="Y23" s="32">
        <f t="shared" si="18"/>
        <v>24</v>
      </c>
      <c r="Z23" s="52">
        <f>Y23*'[1]PRECIO MADERA 2024'!$D$20</f>
        <v>83126.678879999992</v>
      </c>
      <c r="AA23" s="51">
        <f>Y23*'[1]PRECIO MADERA 2024'!$I$18</f>
        <v>115187.834286</v>
      </c>
      <c r="AB23" s="32">
        <v>0</v>
      </c>
      <c r="AC23" s="51">
        <v>0</v>
      </c>
      <c r="AD23" s="32">
        <v>0</v>
      </c>
      <c r="AE23" s="52">
        <f>AD23*'[1]PRECIOS DE MAT DE EMBALAJE 2024'!$H$11</f>
        <v>0</v>
      </c>
      <c r="AF23" s="53">
        <f t="shared" si="3"/>
        <v>41.786399999999993</v>
      </c>
      <c r="AG23" s="52">
        <f>AF23*'[1]PRECIOS DE MAT DE EMBALAJE 2024'!$H$20</f>
        <v>110919.64831499998</v>
      </c>
      <c r="AH23" s="54">
        <f t="shared" si="6"/>
        <v>24</v>
      </c>
      <c r="AI23" s="52">
        <f>AH23*'[1]PRECIOS DE MAT DE EMBALAJE 2024'!$H$8</f>
        <v>27618.939431999999</v>
      </c>
      <c r="AJ23" s="32">
        <f t="shared" si="7"/>
        <v>192</v>
      </c>
      <c r="AK23" s="52">
        <f>AJ23*'[1]PRECIOS DE MAT DE EMBALAJE 2024'!$H$10</f>
        <v>11405.901027318518</v>
      </c>
      <c r="AL23" s="32">
        <v>20</v>
      </c>
      <c r="AM23" s="52">
        <f>AL23*'[1]PRECIOS DE MAT DE EMBALAJE 2024'!$H$13</f>
        <v>52360</v>
      </c>
      <c r="AN23" s="32">
        <f t="shared" si="13"/>
        <v>16</v>
      </c>
      <c r="AO23" s="52">
        <f>AN23*'[1]PRECIOS DE MAT DE EMBALAJE 2024'!$H$14</f>
        <v>79671.768064000004</v>
      </c>
      <c r="AP23" s="32"/>
      <c r="AQ23" s="52">
        <f>AP23*'[1]PRECIOS DE MAT DE EMBALAJE 2024'!$H$14</f>
        <v>0</v>
      </c>
      <c r="AR23" s="36">
        <f t="shared" si="8"/>
        <v>1081420.1526699823</v>
      </c>
      <c r="AS23" s="37">
        <f t="shared" si="9"/>
        <v>1177895.4770979823</v>
      </c>
      <c r="AT23" s="55"/>
      <c r="AU23" s="32">
        <f t="shared" si="20"/>
        <v>104</v>
      </c>
      <c r="AV23" s="52">
        <f>AU23*'[1]PRECIOS DE MAT DE EMBALAJE 2024'!$H$25</f>
        <v>188589.22296918259</v>
      </c>
      <c r="AW23" s="32">
        <f t="shared" si="14"/>
        <v>4</v>
      </c>
      <c r="AX23" s="52">
        <f>AW23*'[1]PRECIOS DE MAT DE EMBALAJE 2024'!$H$13</f>
        <v>10472</v>
      </c>
      <c r="AY23" s="32">
        <f t="shared" si="15"/>
        <v>3.2</v>
      </c>
      <c r="AZ23" s="52">
        <f>AY23*'[1]PRECIOS DE MAT DE EMBALAJE 2024'!$H$14</f>
        <v>15934.353612800001</v>
      </c>
      <c r="BA23" s="32">
        <f t="shared" si="16"/>
        <v>4</v>
      </c>
      <c r="BB23" s="52">
        <f>BA23*'[1]PRECIOS DE MAT DE EMBALAJE 2024'!$H$18</f>
        <v>17136</v>
      </c>
      <c r="BC23" s="32">
        <v>0</v>
      </c>
      <c r="BD23" s="52">
        <v>0</v>
      </c>
      <c r="BE23" s="32">
        <v>2</v>
      </c>
      <c r="BF23" s="52">
        <f>BE23*'[1]PRECIOS DE MAT DE EMBALAJE 2024'!$H$17</f>
        <v>61444.485703999999</v>
      </c>
      <c r="BG23" s="32">
        <v>0</v>
      </c>
      <c r="BH23" s="56">
        <f>BG23*'[1]PRECIOS DE MAT DE EMBALAJE 2024'!$H$17</f>
        <v>0</v>
      </c>
      <c r="BI23" s="32">
        <v>0</v>
      </c>
      <c r="BJ23" s="49">
        <f>BI23*'[1]PRECIOS DE MAT DE EMBALAJE 2024'!$H$17</f>
        <v>0</v>
      </c>
      <c r="BK23" s="32">
        <f t="shared" si="4"/>
        <v>4</v>
      </c>
      <c r="BL23" s="52">
        <f>BK23*'[1]PRECIOS DE MAT DE EMBALAJE 2024'!$H$26</f>
        <v>7815.6751989119994</v>
      </c>
      <c r="BM23" s="32">
        <v>0</v>
      </c>
      <c r="BN23" s="52">
        <f>BM23*'[1]PRECIOS DE MAT DE EMBALAJE 2024'!$H$17</f>
        <v>0</v>
      </c>
      <c r="BO23" s="69">
        <f t="shared" si="10"/>
        <v>352291.27474317909</v>
      </c>
      <c r="BP23" s="6"/>
      <c r="BQ23" s="58">
        <f t="shared" si="11"/>
        <v>1433711.4274131614</v>
      </c>
      <c r="BR23" s="59">
        <f t="shared" si="12"/>
        <v>1530186.7518411614</v>
      </c>
    </row>
    <row r="24" spans="1:70" ht="15.6" x14ac:dyDescent="0.3">
      <c r="A24" s="65" t="s">
        <v>52</v>
      </c>
      <c r="B24" s="24">
        <v>900</v>
      </c>
      <c r="C24" s="32">
        <v>2</v>
      </c>
      <c r="D24" s="32">
        <v>2</v>
      </c>
      <c r="E24" s="66">
        <f>(C24*D24)+1</f>
        <v>5</v>
      </c>
      <c r="F24" s="65">
        <f>12*E24</f>
        <v>60</v>
      </c>
      <c r="G24" s="67">
        <v>1997</v>
      </c>
      <c r="H24" s="67"/>
      <c r="I24" s="67">
        <v>923.5</v>
      </c>
      <c r="J24" s="67">
        <v>970.7</v>
      </c>
      <c r="K24" s="65" t="s">
        <v>76</v>
      </c>
      <c r="L24" s="32">
        <v>2.5</v>
      </c>
      <c r="M24" s="7" t="s">
        <v>119</v>
      </c>
      <c r="N24" s="2"/>
      <c r="O24" s="32">
        <v>24</v>
      </c>
      <c r="P24" s="32">
        <v>6</v>
      </c>
      <c r="Q24" s="49">
        <f>P24*'[1]PRECIO MADERA 2024'!$D$5</f>
        <v>302877.27203999995</v>
      </c>
      <c r="R24" s="50">
        <f>P24*'[1]PRECIO MADERA 2024'!$I$5</f>
        <v>330571.74856650003</v>
      </c>
      <c r="S24" s="32">
        <f t="shared" si="19"/>
        <v>6</v>
      </c>
      <c r="T24" s="49">
        <f>S24*'[1]PRECIO MADERA 2024'!$D$9</f>
        <v>233203.25280000002</v>
      </c>
      <c r="U24" s="51">
        <f>S24*'[1]PRECIO MADERA 2024'!$I$9</f>
        <v>253843.72455749993</v>
      </c>
      <c r="V24" s="32"/>
      <c r="W24" s="49">
        <f>V24*'[1]PRECIO MADERA 2024'!$D$13</f>
        <v>0</v>
      </c>
      <c r="X24" s="51">
        <v>0</v>
      </c>
      <c r="Y24" s="32">
        <f>(P24+S24)*3</f>
        <v>36</v>
      </c>
      <c r="Z24" s="52">
        <f>Y24*'[1]PRECIO MADERA 2024'!$D$20</f>
        <v>124690.01831999999</v>
      </c>
      <c r="AA24" s="51">
        <f>Y24*'[1]PRECIO MADERA 2024'!$I$18</f>
        <v>172781.751429</v>
      </c>
      <c r="AB24" s="32">
        <v>0</v>
      </c>
      <c r="AC24" s="51">
        <v>0</v>
      </c>
      <c r="AD24" s="32">
        <v>0</v>
      </c>
      <c r="AE24" s="52">
        <f>AD24*'[1]PRECIOS DE MAT DE EMBALAJE 2024'!$H$11</f>
        <v>0</v>
      </c>
      <c r="AF24" s="53">
        <f t="shared" si="3"/>
        <v>23.963999999999999</v>
      </c>
      <c r="AG24" s="52">
        <f>AF24*'[1]PRECIOS DE MAT DE EMBALAJE 2024'!$H$20</f>
        <v>63611.090024999998</v>
      </c>
      <c r="AH24" s="54">
        <f t="shared" si="6"/>
        <v>24</v>
      </c>
      <c r="AI24" s="52">
        <f>AH24*'[1]PRECIOS DE MAT DE EMBALAJE 2024'!$H$8</f>
        <v>27618.939431999999</v>
      </c>
      <c r="AJ24" s="32">
        <f t="shared" si="7"/>
        <v>228</v>
      </c>
      <c r="AK24" s="52">
        <f>AJ24*'[1]PRECIOS DE MAT DE EMBALAJE 2024'!$H$10</f>
        <v>13544.50746994074</v>
      </c>
      <c r="AL24" s="32">
        <v>0</v>
      </c>
      <c r="AM24" s="52">
        <f>AL24*'[1]PRECIOS DE MAT DE EMBALAJE 2024'!$H$13</f>
        <v>0</v>
      </c>
      <c r="AN24" s="32">
        <f t="shared" si="13"/>
        <v>0</v>
      </c>
      <c r="AO24" s="52">
        <f>AN24*'[1]PRECIOS DE MAT DE EMBALAJE 2024'!$H$14</f>
        <v>0</v>
      </c>
      <c r="AP24" s="32"/>
      <c r="AQ24" s="52">
        <f>AP24*'[1]PRECIOS DE MAT DE EMBALAJE 2024'!$H$14</f>
        <v>0</v>
      </c>
      <c r="AR24" s="36">
        <f t="shared" si="8"/>
        <v>918654.09610432899</v>
      </c>
      <c r="AS24" s="37">
        <f t="shared" si="9"/>
        <v>1034366.1137759289</v>
      </c>
      <c r="AT24" s="55"/>
      <c r="AU24" s="32">
        <f t="shared" si="20"/>
        <v>104</v>
      </c>
      <c r="AV24" s="52">
        <f>AU24*'[1]PRECIOS DE MAT DE EMBALAJE 2024'!$H$25</f>
        <v>188589.22296918259</v>
      </c>
      <c r="AW24" s="32">
        <f t="shared" si="14"/>
        <v>4</v>
      </c>
      <c r="AX24" s="52">
        <f>AW24*'[1]PRECIOS DE MAT DE EMBALAJE 2024'!$H$13</f>
        <v>10472</v>
      </c>
      <c r="AY24" s="32">
        <f t="shared" si="15"/>
        <v>3.2</v>
      </c>
      <c r="AZ24" s="52">
        <f>AY24*'[1]PRECIOS DE MAT DE EMBALAJE 2024'!$H$14</f>
        <v>15934.353612800001</v>
      </c>
      <c r="BA24" s="32">
        <f t="shared" si="16"/>
        <v>4</v>
      </c>
      <c r="BB24" s="52">
        <f>BA24*'[1]PRECIOS DE MAT DE EMBALAJE 2024'!$H$18</f>
        <v>17136</v>
      </c>
      <c r="BC24" s="32">
        <v>0</v>
      </c>
      <c r="BD24" s="52">
        <v>0</v>
      </c>
      <c r="BE24" s="32">
        <v>2</v>
      </c>
      <c r="BF24" s="52">
        <f>BE24*'[1]PRECIOS DE MAT DE EMBALAJE 2024'!$H$17</f>
        <v>61444.485703999999</v>
      </c>
      <c r="BG24" s="32">
        <v>0</v>
      </c>
      <c r="BH24" s="56">
        <f>BG24*'[1]PRECIOS DE MAT DE EMBALAJE 2024'!$H$17</f>
        <v>0</v>
      </c>
      <c r="BI24" s="32">
        <v>0</v>
      </c>
      <c r="BJ24" s="49">
        <f>BI24*'[1]PRECIOS DE MAT DE EMBALAJE 2024'!$H$17</f>
        <v>0</v>
      </c>
      <c r="BK24" s="32">
        <f t="shared" si="4"/>
        <v>4</v>
      </c>
      <c r="BL24" s="52">
        <f>BK24*'[1]PRECIOS DE MAT DE EMBALAJE 2024'!$H$26</f>
        <v>7815.6751989119994</v>
      </c>
      <c r="BM24" s="32">
        <v>0</v>
      </c>
      <c r="BN24" s="52">
        <f>BM24*'[1]PRECIOS DE MAT DE EMBALAJE 2024'!$H$17</f>
        <v>0</v>
      </c>
      <c r="BO24" s="69">
        <f t="shared" si="10"/>
        <v>352291.27474317909</v>
      </c>
      <c r="BP24" s="6"/>
      <c r="BQ24" s="58">
        <f t="shared" si="11"/>
        <v>1270945.3708475081</v>
      </c>
      <c r="BR24" s="59">
        <f t="shared" si="12"/>
        <v>1386657.3885191078</v>
      </c>
    </row>
    <row r="25" spans="1:70" ht="15.6" x14ac:dyDescent="0.3">
      <c r="A25" s="43" t="s">
        <v>54</v>
      </c>
      <c r="B25" s="44">
        <v>900</v>
      </c>
      <c r="C25" s="45">
        <v>3</v>
      </c>
      <c r="D25" s="45">
        <v>2</v>
      </c>
      <c r="E25" s="46">
        <f>(C25*D25)+2</f>
        <v>8</v>
      </c>
      <c r="F25" s="43">
        <f>12*E25</f>
        <v>96</v>
      </c>
      <c r="G25" s="47">
        <v>2920.5</v>
      </c>
      <c r="H25" s="47">
        <v>2864.9</v>
      </c>
      <c r="I25" s="47">
        <v>923.5</v>
      </c>
      <c r="J25" s="47">
        <v>970.7</v>
      </c>
      <c r="K25" s="43" t="s">
        <v>77</v>
      </c>
      <c r="L25" s="48">
        <v>2.8</v>
      </c>
      <c r="M25" s="7" t="s">
        <v>120</v>
      </c>
      <c r="N25" s="2"/>
      <c r="O25" s="32">
        <v>24</v>
      </c>
      <c r="P25" s="32">
        <v>0</v>
      </c>
      <c r="Q25" s="49">
        <f>P25*'[1]PRECIO MADERA 2024'!$D$5</f>
        <v>0</v>
      </c>
      <c r="R25" s="50">
        <f>P25*'[1]PRECIO MADERA 2024'!$I$5</f>
        <v>0</v>
      </c>
      <c r="S25" s="32">
        <v>12</v>
      </c>
      <c r="T25" s="49">
        <f>S25*'[1]PRECIO MADERA 2024'!$D$9</f>
        <v>466406.50560000003</v>
      </c>
      <c r="U25" s="51">
        <f>S25*'[1]PRECIO MADERA 2024'!$I$9</f>
        <v>507687.44911499985</v>
      </c>
      <c r="V25" s="32"/>
      <c r="W25" s="49">
        <f>V25*'[1]PRECIO MADERA 2024'!$D$13</f>
        <v>0</v>
      </c>
      <c r="X25" s="51">
        <v>0</v>
      </c>
      <c r="Y25" s="32">
        <f>(P25+S25)*3</f>
        <v>36</v>
      </c>
      <c r="Z25" s="52">
        <f>Y25*'[1]PRECIO MADERA 2024'!$D$20</f>
        <v>124690.01831999999</v>
      </c>
      <c r="AA25" s="51">
        <f>Y25*'[1]PRECIO MADERA 2024'!$I$18</f>
        <v>172781.751429</v>
      </c>
      <c r="AB25" s="32">
        <v>0</v>
      </c>
      <c r="AC25" s="51">
        <v>0</v>
      </c>
      <c r="AD25" s="32">
        <v>0</v>
      </c>
      <c r="AE25" s="52">
        <f>AD25*'[1]PRECIOS DE MAT DE EMBALAJE 2024'!$H$11</f>
        <v>0</v>
      </c>
      <c r="AF25" s="53">
        <f>(((G25+G25)+H25+H25)*S25)/1000</f>
        <v>138.84959999999998</v>
      </c>
      <c r="AG25" s="52">
        <f>AF25*'[1]PRECIOS DE MAT DE EMBALAJE 2024'!$H$20</f>
        <v>368568.45290999993</v>
      </c>
      <c r="AH25" s="54">
        <f>(((S25+S25)*2))</f>
        <v>48</v>
      </c>
      <c r="AI25" s="52">
        <f>AH25*'[1]PRECIOS DE MAT DE EMBALAJE 2024'!$H$8</f>
        <v>55237.878863999998</v>
      </c>
      <c r="AJ25" s="32">
        <f t="shared" si="7"/>
        <v>348</v>
      </c>
      <c r="AK25" s="52">
        <f>AJ25*'[1]PRECIOS DE MAT DE EMBALAJE 2024'!$H$10</f>
        <v>20673.195612014813</v>
      </c>
      <c r="AL25" s="32">
        <v>0</v>
      </c>
      <c r="AM25" s="52">
        <f>AL25*'[1]PRECIOS DE MAT DE EMBALAJE 2024'!$H$13</f>
        <v>0</v>
      </c>
      <c r="AN25" s="32">
        <f t="shared" si="13"/>
        <v>0</v>
      </c>
      <c r="AO25" s="52">
        <f>AN25*'[1]PRECIOS DE MAT DE EMBALAJE 2024'!$H$14</f>
        <v>0</v>
      </c>
      <c r="AP25" s="32"/>
      <c r="AQ25" s="52">
        <f>AP25*'[1]PRECIOS DE MAT DE EMBALAJE 2024'!$H$14</f>
        <v>0</v>
      </c>
      <c r="AR25" s="36">
        <f t="shared" si="8"/>
        <v>1242691.2615672178</v>
      </c>
      <c r="AS25" s="37">
        <f t="shared" si="9"/>
        <v>1349938.4735160177</v>
      </c>
      <c r="AT25" s="55"/>
      <c r="AU25" s="32">
        <f t="shared" si="20"/>
        <v>234</v>
      </c>
      <c r="AV25" s="52">
        <f>AU25*'[1]PRECIOS DE MAT DE EMBALAJE 2024'!$H$25</f>
        <v>424325.75168066082</v>
      </c>
      <c r="AW25" s="32">
        <f t="shared" si="14"/>
        <v>9</v>
      </c>
      <c r="AX25" s="52">
        <f>AW25*'[1]PRECIOS DE MAT DE EMBALAJE 2024'!$H$13</f>
        <v>23562</v>
      </c>
      <c r="AY25" s="32">
        <f t="shared" si="15"/>
        <v>7.2</v>
      </c>
      <c r="AZ25" s="52">
        <f>AY25*'[1]PRECIOS DE MAT DE EMBALAJE 2024'!$H$14</f>
        <v>35852.295628800006</v>
      </c>
      <c r="BA25" s="32">
        <f t="shared" si="16"/>
        <v>9</v>
      </c>
      <c r="BB25" s="52">
        <f>BA25*'[1]PRECIOS DE MAT DE EMBALAJE 2024'!$H$18</f>
        <v>38556</v>
      </c>
      <c r="BC25" s="32">
        <v>0</v>
      </c>
      <c r="BD25" s="52">
        <v>0</v>
      </c>
      <c r="BE25" s="32">
        <v>2</v>
      </c>
      <c r="BF25" s="52">
        <f>BE25*'[1]PRECIOS DE MAT DE EMBALAJE 2024'!$H$17</f>
        <v>61444.485703999999</v>
      </c>
      <c r="BG25" s="32">
        <v>0</v>
      </c>
      <c r="BH25" s="56">
        <f>BG25*'[1]PRECIOS DE MAT DE EMBALAJE 2024'!$H$17</f>
        <v>0</v>
      </c>
      <c r="BI25" s="32">
        <v>0</v>
      </c>
      <c r="BJ25" s="49">
        <f>BI25*'[1]PRECIOS DE MAT DE EMBALAJE 2024'!$H$17</f>
        <v>0</v>
      </c>
      <c r="BK25" s="32">
        <f t="shared" si="4"/>
        <v>9</v>
      </c>
      <c r="BL25" s="52">
        <f>BK25*'[1]PRECIOS DE MAT DE EMBALAJE 2024'!$H$26</f>
        <v>17585.269197551999</v>
      </c>
      <c r="BM25" s="32">
        <v>0</v>
      </c>
      <c r="BN25" s="52">
        <f>BM25*'[1]PRECIOS DE MAT DE EMBALAJE 2024'!$H$17</f>
        <v>0</v>
      </c>
      <c r="BO25" s="69">
        <f t="shared" si="10"/>
        <v>700488.63961615297</v>
      </c>
      <c r="BP25" s="6"/>
      <c r="BQ25" s="58">
        <f t="shared" si="11"/>
        <v>1943179.9011833707</v>
      </c>
      <c r="BR25" s="59">
        <f t="shared" si="12"/>
        <v>2050427.1131321706</v>
      </c>
    </row>
    <row r="26" spans="1:70" ht="15.6" x14ac:dyDescent="0.3">
      <c r="A26" s="11" t="s">
        <v>56</v>
      </c>
      <c r="B26" s="60">
        <v>900</v>
      </c>
      <c r="C26" s="61">
        <v>2</v>
      </c>
      <c r="D26" s="61">
        <v>2</v>
      </c>
      <c r="E26" s="76">
        <f>(C26*D26)+1</f>
        <v>5</v>
      </c>
      <c r="F26" s="11">
        <f>E26*11.8</f>
        <v>59</v>
      </c>
      <c r="G26" s="11">
        <v>2380</v>
      </c>
      <c r="H26" s="11">
        <v>2310</v>
      </c>
      <c r="I26" s="11">
        <v>923.5</v>
      </c>
      <c r="J26" s="11">
        <v>970.7</v>
      </c>
      <c r="K26" s="11" t="s">
        <v>78</v>
      </c>
      <c r="L26" s="61">
        <v>2.25</v>
      </c>
      <c r="M26" s="7" t="s">
        <v>121</v>
      </c>
      <c r="N26" s="2"/>
      <c r="O26" s="32">
        <v>24</v>
      </c>
      <c r="P26" s="32">
        <v>12</v>
      </c>
      <c r="Q26" s="49">
        <f>P26*'[1]PRECIO MADERA 2024'!$D$5</f>
        <v>605754.54407999991</v>
      </c>
      <c r="R26" s="50">
        <f>P26*'[1]PRECIO MADERA 2024'!$I$5</f>
        <v>661143.49713300006</v>
      </c>
      <c r="S26" s="32">
        <f>(P26*(D26-1))</f>
        <v>12</v>
      </c>
      <c r="T26" s="49">
        <f>S26*'[1]PRECIO MADERA 2024'!$D$9</f>
        <v>466406.50560000003</v>
      </c>
      <c r="U26" s="51">
        <f>S26*'[1]PRECIO MADERA 2024'!$I$9</f>
        <v>507687.44911499985</v>
      </c>
      <c r="V26" s="32"/>
      <c r="W26" s="49">
        <f>V26*'[1]PRECIO MADERA 2024'!$D$13</f>
        <v>0</v>
      </c>
      <c r="X26" s="51">
        <v>0</v>
      </c>
      <c r="Y26" s="32">
        <f t="shared" si="18"/>
        <v>48</v>
      </c>
      <c r="Z26" s="52">
        <f>Y26*'[1]PRECIO MADERA 2024'!$D$20</f>
        <v>166253.35775999998</v>
      </c>
      <c r="AA26" s="51">
        <f>Y26*'[1]PRECIO MADERA 2024'!$I$18</f>
        <v>230375.668572</v>
      </c>
      <c r="AB26" s="32">
        <v>0</v>
      </c>
      <c r="AC26" s="51">
        <v>0</v>
      </c>
      <c r="AD26" s="32">
        <v>0</v>
      </c>
      <c r="AE26" s="52">
        <f>AD26*'[1]PRECIOS DE MAT DE EMBALAJE 2024'!$H$11</f>
        <v>0</v>
      </c>
      <c r="AF26" s="53">
        <f t="shared" ref="AF26:AF38" si="21">(((G26+G26)+H26+H26)*P26)/1000</f>
        <v>112.56</v>
      </c>
      <c r="AG26" s="52">
        <f>AF26*'[1]PRECIOS DE MAT DE EMBALAJE 2024'!$H$20</f>
        <v>298784.18849999999</v>
      </c>
      <c r="AH26" s="54">
        <f t="shared" si="6"/>
        <v>48</v>
      </c>
      <c r="AI26" s="52">
        <f>AH26*'[1]PRECIOS DE MAT DE EMBALAJE 2024'!$H$8</f>
        <v>55237.878863999998</v>
      </c>
      <c r="AJ26" s="32">
        <f t="shared" si="7"/>
        <v>384</v>
      </c>
      <c r="AK26" s="52">
        <f>AJ26*'[1]PRECIOS DE MAT DE EMBALAJE 2024'!$H$10</f>
        <v>22811.802054637035</v>
      </c>
      <c r="AL26" s="32">
        <v>20</v>
      </c>
      <c r="AM26" s="52">
        <f>AL26*'[1]PRECIOS DE MAT DE EMBALAJE 2024'!$H$13</f>
        <v>52360</v>
      </c>
      <c r="AN26" s="32">
        <f t="shared" si="13"/>
        <v>16</v>
      </c>
      <c r="AO26" s="52">
        <f>AN26*'[1]PRECIOS DE MAT DE EMBALAJE 2024'!$H$14</f>
        <v>79671.768064000004</v>
      </c>
      <c r="AP26" s="32"/>
      <c r="AQ26" s="52">
        <f>AP26*'[1]PRECIOS DE MAT DE EMBALAJE 2024'!$H$14</f>
        <v>0</v>
      </c>
      <c r="AR26" s="36">
        <f t="shared" si="8"/>
        <v>2096736.0539071644</v>
      </c>
      <c r="AS26" s="37">
        <f t="shared" si="9"/>
        <v>2289686.7027631644</v>
      </c>
      <c r="AT26" s="55"/>
      <c r="AU26" s="32">
        <f t="shared" si="20"/>
        <v>104</v>
      </c>
      <c r="AV26" s="52">
        <f>AU26*'[1]PRECIOS DE MAT DE EMBALAJE 2024'!$H$25</f>
        <v>188589.22296918259</v>
      </c>
      <c r="AW26" s="32">
        <f t="shared" si="14"/>
        <v>4</v>
      </c>
      <c r="AX26" s="52">
        <f>AW26*'[1]PRECIOS DE MAT DE EMBALAJE 2024'!$H$13</f>
        <v>10472</v>
      </c>
      <c r="AY26" s="32">
        <f t="shared" si="15"/>
        <v>3.2</v>
      </c>
      <c r="AZ26" s="52">
        <f>AY26*'[1]PRECIOS DE MAT DE EMBALAJE 2024'!$H$14</f>
        <v>15934.353612800001</v>
      </c>
      <c r="BA26" s="32">
        <f t="shared" si="16"/>
        <v>4</v>
      </c>
      <c r="BB26" s="52">
        <f>BA26*'[1]PRECIOS DE MAT DE EMBALAJE 2024'!$H$18</f>
        <v>17136</v>
      </c>
      <c r="BC26" s="32">
        <v>0</v>
      </c>
      <c r="BD26" s="52">
        <v>0</v>
      </c>
      <c r="BE26" s="32">
        <v>2</v>
      </c>
      <c r="BF26" s="52">
        <f>BE26*'[1]PRECIOS DE MAT DE EMBALAJE 2024'!$H$17</f>
        <v>61444.485703999999</v>
      </c>
      <c r="BG26" s="32">
        <v>0</v>
      </c>
      <c r="BH26" s="56">
        <f>BG26*'[1]PRECIOS DE MAT DE EMBALAJE 2024'!$H$17</f>
        <v>0</v>
      </c>
      <c r="BI26" s="32">
        <v>0</v>
      </c>
      <c r="BJ26" s="49">
        <f>BI26*'[1]PRECIOS DE MAT DE EMBALAJE 2024'!$H$17</f>
        <v>0</v>
      </c>
      <c r="BK26" s="32">
        <f t="shared" si="4"/>
        <v>4</v>
      </c>
      <c r="BL26" s="52">
        <f>BK26*'[1]PRECIOS DE MAT DE EMBALAJE 2024'!$H$26</f>
        <v>7815.6751989119994</v>
      </c>
      <c r="BM26" s="32">
        <v>0</v>
      </c>
      <c r="BN26" s="52">
        <f>BM26*'[1]PRECIOS DE MAT DE EMBALAJE 2024'!$H$17</f>
        <v>0</v>
      </c>
      <c r="BO26" s="69">
        <f t="shared" si="10"/>
        <v>352291.27474317909</v>
      </c>
      <c r="BP26" s="6"/>
      <c r="BQ26" s="58">
        <f t="shared" si="11"/>
        <v>2449027.3286503432</v>
      </c>
      <c r="BR26" s="59">
        <f t="shared" si="12"/>
        <v>2641977.9775063433</v>
      </c>
    </row>
    <row r="27" spans="1:70" ht="15.6" x14ac:dyDescent="0.3">
      <c r="A27" s="65" t="s">
        <v>52</v>
      </c>
      <c r="B27" s="24">
        <v>1000</v>
      </c>
      <c r="C27" s="32">
        <v>2</v>
      </c>
      <c r="D27" s="32">
        <v>2</v>
      </c>
      <c r="E27" s="66">
        <f t="shared" si="5"/>
        <v>4</v>
      </c>
      <c r="F27" s="65">
        <f>12*E27</f>
        <v>48</v>
      </c>
      <c r="G27" s="67">
        <v>2231</v>
      </c>
      <c r="H27" s="67">
        <v>2099</v>
      </c>
      <c r="I27" s="67">
        <v>1025.5</v>
      </c>
      <c r="J27" s="67">
        <v>1073.5</v>
      </c>
      <c r="K27" s="65" t="s">
        <v>79</v>
      </c>
      <c r="L27" s="32">
        <v>2.5</v>
      </c>
      <c r="M27" s="7" t="s">
        <v>96</v>
      </c>
      <c r="N27" s="2"/>
      <c r="O27" s="32">
        <v>19</v>
      </c>
      <c r="P27" s="32">
        <v>12</v>
      </c>
      <c r="Q27" s="49">
        <f>P27*'[1]PRECIO MADERA 2024'!$D$5</f>
        <v>605754.54407999991</v>
      </c>
      <c r="R27" s="50">
        <f>P27*'[1]PRECIO MADERA 2024'!$I$5</f>
        <v>661143.49713300006</v>
      </c>
      <c r="S27" s="32">
        <v>0</v>
      </c>
      <c r="T27" s="49">
        <f>S27*'[1]PRECIO MADERA 2024'!$D$9</f>
        <v>0</v>
      </c>
      <c r="U27" s="51">
        <f>S27*'[1]PRECIO MADERA 2024'!$I$9</f>
        <v>0</v>
      </c>
      <c r="V27" s="32"/>
      <c r="W27" s="49">
        <f>V27*'[1]PRECIO MADERA 2024'!$D$13</f>
        <v>0</v>
      </c>
      <c r="X27" s="51">
        <v>0</v>
      </c>
      <c r="Y27" s="32">
        <f>(P27+S27)*3</f>
        <v>36</v>
      </c>
      <c r="Z27" s="52">
        <f>Y27*'[1]PRECIO MADERA 2024'!$D$20</f>
        <v>124690.01831999999</v>
      </c>
      <c r="AA27" s="51">
        <f>Y27*'[1]PRECIO MADERA 2024'!$I$18</f>
        <v>172781.751429</v>
      </c>
      <c r="AB27" s="32">
        <v>0</v>
      </c>
      <c r="AC27" s="51">
        <v>0</v>
      </c>
      <c r="AD27" s="32">
        <v>0</v>
      </c>
      <c r="AE27" s="52">
        <f>AD27*'[1]PRECIOS DE MAT DE EMBALAJE 2024'!$H$11</f>
        <v>0</v>
      </c>
      <c r="AF27" s="53">
        <f t="shared" si="21"/>
        <v>103.92</v>
      </c>
      <c r="AG27" s="52">
        <f>AF27*'[1]PRECIOS DE MAT DE EMBALAJE 2024'!$H$20</f>
        <v>275849.79450000002</v>
      </c>
      <c r="AH27" s="54">
        <f t="shared" si="6"/>
        <v>48</v>
      </c>
      <c r="AI27" s="52">
        <f>AH27*'[1]PRECIOS DE MAT DE EMBALAJE 2024'!$H$8</f>
        <v>55237.878863999998</v>
      </c>
      <c r="AJ27" s="32">
        <f t="shared" si="7"/>
        <v>348</v>
      </c>
      <c r="AK27" s="52">
        <f>AJ27*'[1]PRECIOS DE MAT DE EMBALAJE 2024'!$H$10</f>
        <v>20673.195612014813</v>
      </c>
      <c r="AL27" s="32">
        <v>0</v>
      </c>
      <c r="AM27" s="52">
        <f>AL27*'[1]PRECIOS DE MAT DE EMBALAJE 2024'!$H$13</f>
        <v>0</v>
      </c>
      <c r="AN27" s="32">
        <f t="shared" si="13"/>
        <v>0</v>
      </c>
      <c r="AO27" s="52">
        <f>AN27*'[1]PRECIOS DE MAT DE EMBALAJE 2024'!$H$14</f>
        <v>0</v>
      </c>
      <c r="AP27" s="32"/>
      <c r="AQ27" s="52">
        <f>AP27*'[1]PRECIOS DE MAT DE EMBALAJE 2024'!$H$14</f>
        <v>0</v>
      </c>
      <c r="AR27" s="36">
        <f t="shared" si="8"/>
        <v>1298646.5176512178</v>
      </c>
      <c r="AS27" s="37">
        <f t="shared" si="9"/>
        <v>1422823.3410456178</v>
      </c>
      <c r="AT27" s="55"/>
      <c r="AU27" s="32">
        <f t="shared" si="20"/>
        <v>104</v>
      </c>
      <c r="AV27" s="52">
        <f>AU27*'[1]PRECIOS DE MAT DE EMBALAJE 2024'!$H$25</f>
        <v>188589.22296918259</v>
      </c>
      <c r="AW27" s="32">
        <f t="shared" si="14"/>
        <v>4</v>
      </c>
      <c r="AX27" s="52">
        <f>AW27*'[1]PRECIOS DE MAT DE EMBALAJE 2024'!$H$13</f>
        <v>10472</v>
      </c>
      <c r="AY27" s="32">
        <f t="shared" si="15"/>
        <v>3.2</v>
      </c>
      <c r="AZ27" s="52">
        <f>AY27*'[1]PRECIOS DE MAT DE EMBALAJE 2024'!$H$14</f>
        <v>15934.353612800001</v>
      </c>
      <c r="BA27" s="32">
        <f t="shared" si="16"/>
        <v>4</v>
      </c>
      <c r="BB27" s="52">
        <f>BA27*'[1]PRECIOS DE MAT DE EMBALAJE 2024'!$H$18</f>
        <v>17136</v>
      </c>
      <c r="BC27" s="32">
        <v>0</v>
      </c>
      <c r="BD27" s="52">
        <v>0</v>
      </c>
      <c r="BE27" s="32">
        <v>0</v>
      </c>
      <c r="BF27" s="52">
        <f>BE27*'[1]PRECIOS DE MAT DE EMBALAJE 2024'!$H$17</f>
        <v>0</v>
      </c>
      <c r="BG27" s="32">
        <v>0</v>
      </c>
      <c r="BH27" s="56">
        <f>BG27*'[1]PRECIOS DE MAT DE EMBALAJE 2024'!$H$17</f>
        <v>0</v>
      </c>
      <c r="BI27" s="32">
        <v>0</v>
      </c>
      <c r="BJ27" s="49">
        <f>BI27*'[1]PRECIOS DE MAT DE EMBALAJE 2024'!$H$17</f>
        <v>0</v>
      </c>
      <c r="BK27" s="32">
        <f t="shared" si="4"/>
        <v>4</v>
      </c>
      <c r="BL27" s="52">
        <f>BK27*'[1]PRECIOS DE MAT DE EMBALAJE 2024'!$H$26</f>
        <v>7815.6751989119994</v>
      </c>
      <c r="BM27" s="32">
        <v>0</v>
      </c>
      <c r="BN27" s="52">
        <f>BM27*'[1]PRECIOS DE MAT DE EMBALAJE 2024'!$H$17</f>
        <v>0</v>
      </c>
      <c r="BO27" s="69">
        <f t="shared" si="10"/>
        <v>278557.89189837914</v>
      </c>
      <c r="BP27" s="6"/>
      <c r="BQ27" s="58">
        <f t="shared" si="11"/>
        <v>1577204.409549597</v>
      </c>
      <c r="BR27" s="59">
        <f t="shared" si="12"/>
        <v>1701381.232943997</v>
      </c>
    </row>
    <row r="28" spans="1:70" ht="15.6" x14ac:dyDescent="0.3">
      <c r="A28" s="11" t="s">
        <v>56</v>
      </c>
      <c r="B28" s="60">
        <v>1000</v>
      </c>
      <c r="C28" s="61">
        <v>2</v>
      </c>
      <c r="D28" s="61">
        <v>2</v>
      </c>
      <c r="E28" s="76">
        <f t="shared" si="5"/>
        <v>4</v>
      </c>
      <c r="F28" s="11">
        <f>E28*11.8</f>
        <v>47.2</v>
      </c>
      <c r="G28" s="11">
        <v>2201</v>
      </c>
      <c r="H28" s="11">
        <v>2099</v>
      </c>
      <c r="I28" s="11">
        <v>1025.5</v>
      </c>
      <c r="J28" s="11">
        <v>1073.5</v>
      </c>
      <c r="K28" s="11" t="s">
        <v>80</v>
      </c>
      <c r="L28" s="61">
        <v>2.25</v>
      </c>
      <c r="M28" s="7" t="s">
        <v>122</v>
      </c>
      <c r="N28" s="2"/>
      <c r="O28" s="32">
        <v>19</v>
      </c>
      <c r="P28" s="32">
        <v>12</v>
      </c>
      <c r="Q28" s="49">
        <f>P28*'[1]PRECIO MADERA 2024'!$D$5</f>
        <v>605754.54407999991</v>
      </c>
      <c r="R28" s="50">
        <f>P28*'[1]PRECIO MADERA 2024'!$I$5</f>
        <v>661143.49713300006</v>
      </c>
      <c r="S28" s="32">
        <v>0</v>
      </c>
      <c r="T28" s="49">
        <f>S28*'[1]PRECIO MADERA 2024'!$D$9</f>
        <v>0</v>
      </c>
      <c r="U28" s="51">
        <f>S28*'[1]PRECIO MADERA 2024'!$I$9</f>
        <v>0</v>
      </c>
      <c r="V28" s="32"/>
      <c r="W28" s="49">
        <f>V28*'[1]PRECIO MADERA 2024'!$D$13</f>
        <v>0</v>
      </c>
      <c r="X28" s="51">
        <v>0</v>
      </c>
      <c r="Y28" s="32">
        <f>(P28+S28)*2</f>
        <v>24</v>
      </c>
      <c r="Z28" s="52">
        <f>Y28*'[1]PRECIO MADERA 2024'!$D$20</f>
        <v>83126.678879999992</v>
      </c>
      <c r="AA28" s="51">
        <f>Y28*'[1]PRECIO MADERA 2024'!$I$18</f>
        <v>115187.834286</v>
      </c>
      <c r="AB28" s="32">
        <v>0</v>
      </c>
      <c r="AC28" s="51">
        <v>0</v>
      </c>
      <c r="AD28" s="32">
        <v>0</v>
      </c>
      <c r="AE28" s="52">
        <f>AD28*'[1]PRECIOS DE MAT DE EMBALAJE 2024'!$H$11</f>
        <v>0</v>
      </c>
      <c r="AF28" s="53">
        <f t="shared" si="21"/>
        <v>103.2</v>
      </c>
      <c r="AG28" s="52">
        <f>AF28*'[1]PRECIOS DE MAT DE EMBALAJE 2024'!$H$20</f>
        <v>273938.59499999997</v>
      </c>
      <c r="AH28" s="54">
        <f t="shared" si="6"/>
        <v>48</v>
      </c>
      <c r="AI28" s="52">
        <f>AH28*'[1]PRECIOS DE MAT DE EMBALAJE 2024'!$H$8</f>
        <v>55237.878863999998</v>
      </c>
      <c r="AJ28" s="32">
        <f t="shared" si="7"/>
        <v>312</v>
      </c>
      <c r="AK28" s="52">
        <f>AJ28*'[1]PRECIOS DE MAT DE EMBALAJE 2024'!$H$10</f>
        <v>18534.589169392591</v>
      </c>
      <c r="AL28" s="32">
        <v>20</v>
      </c>
      <c r="AM28" s="52">
        <f>AL28*'[1]PRECIOS DE MAT DE EMBALAJE 2024'!$H$13</f>
        <v>52360</v>
      </c>
      <c r="AN28" s="32">
        <f t="shared" si="13"/>
        <v>16</v>
      </c>
      <c r="AO28" s="52">
        <f>AN28*'[1]PRECIOS DE MAT DE EMBALAJE 2024'!$H$14</f>
        <v>79671.768064000004</v>
      </c>
      <c r="AP28" s="32"/>
      <c r="AQ28" s="52">
        <f>AP28*'[1]PRECIOS DE MAT DE EMBALAJE 2024'!$H$14</f>
        <v>0</v>
      </c>
      <c r="AR28" s="36">
        <f t="shared" si="8"/>
        <v>1402348.8648688709</v>
      </c>
      <c r="AS28" s="37">
        <f t="shared" si="9"/>
        <v>1507288.9950196713</v>
      </c>
      <c r="AT28" s="55"/>
      <c r="AU28" s="32">
        <f t="shared" si="20"/>
        <v>104</v>
      </c>
      <c r="AV28" s="52">
        <f>AU28*'[1]PRECIOS DE MAT DE EMBALAJE 2024'!$H$25</f>
        <v>188589.22296918259</v>
      </c>
      <c r="AW28" s="32">
        <f t="shared" si="14"/>
        <v>4</v>
      </c>
      <c r="AX28" s="52">
        <f>AW28*'[1]PRECIOS DE MAT DE EMBALAJE 2024'!$H$13</f>
        <v>10472</v>
      </c>
      <c r="AY28" s="32">
        <f t="shared" si="15"/>
        <v>3.2</v>
      </c>
      <c r="AZ28" s="52">
        <f>AY28*'[1]PRECIOS DE MAT DE EMBALAJE 2024'!$H$14</f>
        <v>15934.353612800001</v>
      </c>
      <c r="BA28" s="32">
        <f t="shared" si="16"/>
        <v>4</v>
      </c>
      <c r="BB28" s="52">
        <f>BA28*'[1]PRECIOS DE MAT DE EMBALAJE 2024'!$H$18</f>
        <v>17136</v>
      </c>
      <c r="BC28" s="32">
        <v>0</v>
      </c>
      <c r="BD28" s="52">
        <v>0</v>
      </c>
      <c r="BE28" s="32">
        <v>0</v>
      </c>
      <c r="BF28" s="52">
        <f>BE28*'[1]PRECIOS DE MAT DE EMBALAJE 2024'!$H$17</f>
        <v>0</v>
      </c>
      <c r="BG28" s="32">
        <v>0</v>
      </c>
      <c r="BH28" s="56">
        <f>BG28*'[1]PRECIOS DE MAT DE EMBALAJE 2024'!$H$17</f>
        <v>0</v>
      </c>
      <c r="BI28" s="32">
        <v>0</v>
      </c>
      <c r="BJ28" s="49">
        <f>BI28*'[1]PRECIOS DE MAT DE EMBALAJE 2024'!$H$17</f>
        <v>0</v>
      </c>
      <c r="BK28" s="32">
        <f t="shared" si="4"/>
        <v>4</v>
      </c>
      <c r="BL28" s="52">
        <f>BK28*'[1]PRECIOS DE MAT DE EMBALAJE 2024'!$H$26</f>
        <v>7815.6751989119994</v>
      </c>
      <c r="BM28" s="32">
        <v>0</v>
      </c>
      <c r="BN28" s="52">
        <f>BM28*'[1]PRECIOS DE MAT DE EMBALAJE 2024'!$H$17</f>
        <v>0</v>
      </c>
      <c r="BO28" s="69">
        <f t="shared" si="10"/>
        <v>278557.89189837914</v>
      </c>
      <c r="BP28" s="6"/>
      <c r="BQ28" s="58">
        <f t="shared" si="11"/>
        <v>1680906.7567672501</v>
      </c>
      <c r="BR28" s="59">
        <f t="shared" si="12"/>
        <v>1785846.8869180505</v>
      </c>
    </row>
    <row r="29" spans="1:70" ht="15.6" x14ac:dyDescent="0.3">
      <c r="A29" s="65" t="s">
        <v>52</v>
      </c>
      <c r="B29" s="24">
        <v>1100</v>
      </c>
      <c r="C29" s="32">
        <v>2</v>
      </c>
      <c r="D29" s="32">
        <v>2</v>
      </c>
      <c r="E29" s="66">
        <f t="shared" si="5"/>
        <v>4</v>
      </c>
      <c r="F29" s="65">
        <f>12*E29</f>
        <v>48</v>
      </c>
      <c r="G29" s="67">
        <v>2405</v>
      </c>
      <c r="H29" s="67">
        <v>2307.6999999999998</v>
      </c>
      <c r="I29" s="67">
        <v>1127.5</v>
      </c>
      <c r="J29" s="67">
        <v>1180.2</v>
      </c>
      <c r="K29" s="65" t="s">
        <v>79</v>
      </c>
      <c r="L29" s="32">
        <v>2.5</v>
      </c>
      <c r="M29" s="7" t="s">
        <v>123</v>
      </c>
      <c r="N29" s="2"/>
      <c r="O29" s="32">
        <v>20</v>
      </c>
      <c r="P29" s="32">
        <v>12</v>
      </c>
      <c r="Q29" s="49">
        <f>P29*'[1]PRECIO MADERA 2024'!$D$5</f>
        <v>605754.54407999991</v>
      </c>
      <c r="R29" s="50">
        <f>P29*'[1]PRECIO MADERA 2024'!$I$5</f>
        <v>661143.49713300006</v>
      </c>
      <c r="S29" s="32">
        <v>0</v>
      </c>
      <c r="T29" s="49">
        <f>S29*'[1]PRECIO MADERA 2024'!$D$9</f>
        <v>0</v>
      </c>
      <c r="U29" s="51">
        <f>S29*'[1]PRECIO MADERA 2024'!$I$9</f>
        <v>0</v>
      </c>
      <c r="V29" s="32"/>
      <c r="W29" s="49">
        <f>V29*'[1]PRECIO MADERA 2024'!$D$13</f>
        <v>0</v>
      </c>
      <c r="X29" s="51">
        <v>0</v>
      </c>
      <c r="Y29" s="32">
        <f>(P29+S29)*3</f>
        <v>36</v>
      </c>
      <c r="Z29" s="52">
        <f>Y29*'[1]PRECIO MADERA 2024'!$D$20</f>
        <v>124690.01831999999</v>
      </c>
      <c r="AA29" s="51">
        <f>Y29*'[1]PRECIO MADERA 2024'!$I$18</f>
        <v>172781.751429</v>
      </c>
      <c r="AB29" s="32">
        <v>0</v>
      </c>
      <c r="AC29" s="51">
        <v>0</v>
      </c>
      <c r="AD29" s="32">
        <v>0</v>
      </c>
      <c r="AE29" s="52">
        <f>AD29*'[1]PRECIOS DE MAT DE EMBALAJE 2024'!$H$11</f>
        <v>0</v>
      </c>
      <c r="AF29" s="53">
        <f t="shared" si="21"/>
        <v>113.10479999999998</v>
      </c>
      <c r="AG29" s="52">
        <f>AF29*'[1]PRECIOS DE MAT DE EMBALAJE 2024'!$H$20</f>
        <v>300230.32945499994</v>
      </c>
      <c r="AH29" s="54">
        <f t="shared" si="6"/>
        <v>48</v>
      </c>
      <c r="AI29" s="52">
        <f>AH29*'[1]PRECIOS DE MAT DE EMBALAJE 2024'!$H$8</f>
        <v>55237.878863999998</v>
      </c>
      <c r="AJ29" s="32">
        <f t="shared" si="7"/>
        <v>348</v>
      </c>
      <c r="AK29" s="52">
        <f>AJ29*'[1]PRECIOS DE MAT DE EMBALAJE 2024'!$H$10</f>
        <v>20673.195612014813</v>
      </c>
      <c r="AL29" s="32">
        <v>0</v>
      </c>
      <c r="AM29" s="52">
        <f>AL29*'[1]PRECIOS DE MAT DE EMBALAJE 2024'!$H$13</f>
        <v>0</v>
      </c>
      <c r="AN29" s="32">
        <f t="shared" si="13"/>
        <v>0</v>
      </c>
      <c r="AO29" s="52">
        <f>AN29*'[1]PRECIOS DE MAT DE EMBALAJE 2024'!$H$14</f>
        <v>0</v>
      </c>
      <c r="AP29" s="32"/>
      <c r="AQ29" s="52">
        <f>AP29*'[1]PRECIOS DE MAT DE EMBALAJE 2024'!$H$14</f>
        <v>0</v>
      </c>
      <c r="AR29" s="36">
        <f t="shared" si="8"/>
        <v>1327903.1595972176</v>
      </c>
      <c r="AS29" s="37">
        <f t="shared" si="9"/>
        <v>1452079.9829916176</v>
      </c>
      <c r="AT29" s="55"/>
      <c r="AU29" s="32">
        <f t="shared" si="20"/>
        <v>104</v>
      </c>
      <c r="AV29" s="52">
        <f>AU29*'[1]PRECIOS DE MAT DE EMBALAJE 2024'!$H$25</f>
        <v>188589.22296918259</v>
      </c>
      <c r="AW29" s="32">
        <f t="shared" si="14"/>
        <v>4</v>
      </c>
      <c r="AX29" s="52">
        <f>AW29*'[1]PRECIOS DE MAT DE EMBALAJE 2024'!$H$13</f>
        <v>10472</v>
      </c>
      <c r="AY29" s="32">
        <f t="shared" si="15"/>
        <v>3.2</v>
      </c>
      <c r="AZ29" s="52">
        <f>AY29*'[1]PRECIOS DE MAT DE EMBALAJE 2024'!$H$14</f>
        <v>15934.353612800001</v>
      </c>
      <c r="BA29" s="32">
        <f t="shared" si="16"/>
        <v>4</v>
      </c>
      <c r="BB29" s="52">
        <f>BA29*'[1]PRECIOS DE MAT DE EMBALAJE 2024'!$H$18</f>
        <v>17136</v>
      </c>
      <c r="BC29" s="32">
        <v>0</v>
      </c>
      <c r="BD29" s="52">
        <v>0</v>
      </c>
      <c r="BE29" s="32">
        <v>0</v>
      </c>
      <c r="BF29" s="52">
        <f>BE29*'[1]PRECIOS DE MAT DE EMBALAJE 2024'!$H$17</f>
        <v>0</v>
      </c>
      <c r="BG29" s="32">
        <v>0</v>
      </c>
      <c r="BH29" s="56">
        <f>BG29*'[1]PRECIOS DE MAT DE EMBALAJE 2024'!$H$17</f>
        <v>0</v>
      </c>
      <c r="BI29" s="32">
        <v>0</v>
      </c>
      <c r="BJ29" s="49">
        <f>BI29*'[1]PRECIOS DE MAT DE EMBALAJE 2024'!$H$17</f>
        <v>0</v>
      </c>
      <c r="BK29" s="32">
        <f t="shared" si="4"/>
        <v>4</v>
      </c>
      <c r="BL29" s="52">
        <f>BK29*'[1]PRECIOS DE MAT DE EMBALAJE 2024'!$H$26</f>
        <v>7815.6751989119994</v>
      </c>
      <c r="BM29" s="32">
        <v>0</v>
      </c>
      <c r="BN29" s="52">
        <f>BM29*'[1]PRECIOS DE MAT DE EMBALAJE 2024'!$H$17</f>
        <v>0</v>
      </c>
      <c r="BO29" s="69">
        <f t="shared" si="10"/>
        <v>278557.89189837914</v>
      </c>
      <c r="BP29" s="6"/>
      <c r="BQ29" s="58">
        <f t="shared" si="11"/>
        <v>1606461.0514955968</v>
      </c>
      <c r="BR29" s="59">
        <f t="shared" si="12"/>
        <v>1730637.8748899968</v>
      </c>
    </row>
    <row r="30" spans="1:70" ht="15.6" x14ac:dyDescent="0.3">
      <c r="A30" s="11" t="s">
        <v>56</v>
      </c>
      <c r="B30" s="60">
        <v>1100</v>
      </c>
      <c r="C30" s="61">
        <v>2</v>
      </c>
      <c r="D30" s="61">
        <v>2</v>
      </c>
      <c r="E30" s="76">
        <f t="shared" si="5"/>
        <v>4</v>
      </c>
      <c r="F30" s="11">
        <f>11.8*E30</f>
        <v>47.2</v>
      </c>
      <c r="G30" s="11">
        <v>2405</v>
      </c>
      <c r="H30" s="11">
        <v>2307.6999999999998</v>
      </c>
      <c r="I30" s="11">
        <v>1127.5</v>
      </c>
      <c r="J30" s="11">
        <v>1180.2</v>
      </c>
      <c r="K30" s="11" t="s">
        <v>81</v>
      </c>
      <c r="L30" s="61">
        <v>2.25</v>
      </c>
      <c r="M30" s="7" t="s">
        <v>124</v>
      </c>
      <c r="N30" s="2"/>
      <c r="O30" s="32">
        <v>20</v>
      </c>
      <c r="P30" s="32">
        <v>12</v>
      </c>
      <c r="Q30" s="49">
        <f>P30*'[1]PRECIO MADERA 2024'!$D$5</f>
        <v>605754.54407999991</v>
      </c>
      <c r="R30" s="50">
        <f>P30*'[1]PRECIO MADERA 2024'!$I$5</f>
        <v>661143.49713300006</v>
      </c>
      <c r="S30" s="32">
        <v>0</v>
      </c>
      <c r="T30" s="49">
        <f>S30*'[1]PRECIO MADERA 2024'!$D$9</f>
        <v>0</v>
      </c>
      <c r="U30" s="51">
        <f>S30*'[1]PRECIO MADERA 2024'!$I$9</f>
        <v>0</v>
      </c>
      <c r="V30" s="32"/>
      <c r="W30" s="49">
        <f>V30*'[1]PRECIO MADERA 2024'!$D$13</f>
        <v>0</v>
      </c>
      <c r="X30" s="51">
        <v>0</v>
      </c>
      <c r="Y30" s="32">
        <f>(P30+S30)*2</f>
        <v>24</v>
      </c>
      <c r="Z30" s="52">
        <f>Y30*'[1]PRECIO MADERA 2024'!$D$20</f>
        <v>83126.678879999992</v>
      </c>
      <c r="AA30" s="51">
        <f>Y30*'[1]PRECIO MADERA 2024'!$I$18</f>
        <v>115187.834286</v>
      </c>
      <c r="AB30" s="32">
        <v>0</v>
      </c>
      <c r="AC30" s="51">
        <v>0</v>
      </c>
      <c r="AD30" s="32">
        <v>0</v>
      </c>
      <c r="AE30" s="52">
        <f>AD30*'[1]PRECIOS DE MAT DE EMBALAJE 2024'!$H$11</f>
        <v>0</v>
      </c>
      <c r="AF30" s="53">
        <f t="shared" si="21"/>
        <v>113.10479999999998</v>
      </c>
      <c r="AG30" s="52">
        <f>AF30*'[1]PRECIOS DE MAT DE EMBALAJE 2024'!$H$20</f>
        <v>300230.32945499994</v>
      </c>
      <c r="AH30" s="54">
        <f t="shared" si="6"/>
        <v>48</v>
      </c>
      <c r="AI30" s="52">
        <f>AH30*'[1]PRECIOS DE MAT DE EMBALAJE 2024'!$H$8</f>
        <v>55237.878863999998</v>
      </c>
      <c r="AJ30" s="32">
        <f t="shared" si="7"/>
        <v>312</v>
      </c>
      <c r="AK30" s="52">
        <f>AJ30*'[1]PRECIOS DE MAT DE EMBALAJE 2024'!$H$10</f>
        <v>18534.589169392591</v>
      </c>
      <c r="AL30" s="32">
        <v>20</v>
      </c>
      <c r="AM30" s="52">
        <f>AL30*'[1]PRECIOS DE MAT DE EMBALAJE 2024'!$H$13</f>
        <v>52360</v>
      </c>
      <c r="AN30" s="32">
        <f t="shared" si="13"/>
        <v>16</v>
      </c>
      <c r="AO30" s="52">
        <f>AN30*'[1]PRECIOS DE MAT DE EMBALAJE 2024'!$H$14</f>
        <v>79671.768064000004</v>
      </c>
      <c r="AP30" s="32"/>
      <c r="AQ30" s="52">
        <f>AP30*'[1]PRECIOS DE MAT DE EMBALAJE 2024'!$H$14</f>
        <v>0</v>
      </c>
      <c r="AR30" s="36">
        <f t="shared" si="8"/>
        <v>1433898.9462148705</v>
      </c>
      <c r="AS30" s="37">
        <f t="shared" si="9"/>
        <v>1538839.0763656711</v>
      </c>
      <c r="AT30" s="55"/>
      <c r="AU30" s="32">
        <f t="shared" si="20"/>
        <v>104</v>
      </c>
      <c r="AV30" s="52">
        <f>AU30*'[1]PRECIOS DE MAT DE EMBALAJE 2024'!$H$25</f>
        <v>188589.22296918259</v>
      </c>
      <c r="AW30" s="32">
        <f t="shared" si="14"/>
        <v>4</v>
      </c>
      <c r="AX30" s="52">
        <f>AW30*'[1]PRECIOS DE MAT DE EMBALAJE 2024'!$H$13</f>
        <v>10472</v>
      </c>
      <c r="AY30" s="32">
        <f t="shared" si="15"/>
        <v>3.2</v>
      </c>
      <c r="AZ30" s="52">
        <f>AY30*'[1]PRECIOS DE MAT DE EMBALAJE 2024'!$H$14</f>
        <v>15934.353612800001</v>
      </c>
      <c r="BA30" s="32">
        <f t="shared" si="16"/>
        <v>4</v>
      </c>
      <c r="BB30" s="52">
        <f>BA30*'[1]PRECIOS DE MAT DE EMBALAJE 2024'!$H$18</f>
        <v>17136</v>
      </c>
      <c r="BC30" s="32">
        <v>0</v>
      </c>
      <c r="BD30" s="52">
        <v>0</v>
      </c>
      <c r="BE30" s="32">
        <v>0</v>
      </c>
      <c r="BF30" s="52">
        <f>BE30*'[1]PRECIOS DE MAT DE EMBALAJE 2024'!$H$17</f>
        <v>0</v>
      </c>
      <c r="BG30" s="32">
        <v>0</v>
      </c>
      <c r="BH30" s="56">
        <f>BG30*'[1]PRECIOS DE MAT DE EMBALAJE 2024'!$H$17</f>
        <v>0</v>
      </c>
      <c r="BI30" s="32">
        <v>0</v>
      </c>
      <c r="BJ30" s="49">
        <f>BI30*'[1]PRECIOS DE MAT DE EMBALAJE 2024'!$H$17</f>
        <v>0</v>
      </c>
      <c r="BK30" s="32">
        <f t="shared" si="4"/>
        <v>4</v>
      </c>
      <c r="BL30" s="52">
        <f>BK30*'[1]PRECIOS DE MAT DE EMBALAJE 2024'!$H$26</f>
        <v>7815.6751989119994</v>
      </c>
      <c r="BM30" s="32">
        <v>0</v>
      </c>
      <c r="BN30" s="52">
        <f>BM30*'[1]PRECIOS DE MAT DE EMBALAJE 2024'!$H$17</f>
        <v>0</v>
      </c>
      <c r="BO30" s="69">
        <f t="shared" si="10"/>
        <v>278557.89189837914</v>
      </c>
      <c r="BP30" s="6"/>
      <c r="BQ30" s="58">
        <f t="shared" si="11"/>
        <v>1712456.8381132497</v>
      </c>
      <c r="BR30" s="59">
        <f t="shared" si="12"/>
        <v>1817396.9682640503</v>
      </c>
    </row>
    <row r="31" spans="1:70" ht="15.6" x14ac:dyDescent="0.3">
      <c r="A31" s="65" t="s">
        <v>52</v>
      </c>
      <c r="B31" s="24">
        <v>1200</v>
      </c>
      <c r="C31" s="32">
        <v>2</v>
      </c>
      <c r="D31" s="32">
        <v>2</v>
      </c>
      <c r="E31" s="66">
        <f t="shared" si="5"/>
        <v>4</v>
      </c>
      <c r="F31" s="65">
        <f>12*E31</f>
        <v>48</v>
      </c>
      <c r="G31" s="67">
        <v>2609</v>
      </c>
      <c r="H31" s="67">
        <v>2514</v>
      </c>
      <c r="I31" s="67">
        <v>1229.5</v>
      </c>
      <c r="J31" s="67">
        <v>1284.5</v>
      </c>
      <c r="K31" s="65" t="s">
        <v>79</v>
      </c>
      <c r="L31" s="32">
        <v>2.5</v>
      </c>
      <c r="M31" s="7" t="s">
        <v>125</v>
      </c>
      <c r="N31" s="2"/>
      <c r="O31" s="32">
        <v>16</v>
      </c>
      <c r="P31" s="32">
        <v>12</v>
      </c>
      <c r="Q31" s="49">
        <f>P31*'[1]PRECIO MADERA 2024'!$D$5</f>
        <v>605754.54407999991</v>
      </c>
      <c r="R31" s="50">
        <f>P31*'[1]PRECIO MADERA 2024'!$I$5</f>
        <v>661143.49713300006</v>
      </c>
      <c r="S31" s="32">
        <v>0</v>
      </c>
      <c r="T31" s="49">
        <f>S31*'[1]PRECIO MADERA 2024'!$D$9</f>
        <v>0</v>
      </c>
      <c r="U31" s="51">
        <f>S31*'[1]PRECIO MADERA 2024'!$I$9</f>
        <v>0</v>
      </c>
      <c r="V31" s="32"/>
      <c r="W31" s="49">
        <f>V31*'[1]PRECIO MADERA 2024'!$D$13</f>
        <v>0</v>
      </c>
      <c r="X31" s="51">
        <v>0</v>
      </c>
      <c r="Y31" s="32">
        <f>(P31+S31)*3</f>
        <v>36</v>
      </c>
      <c r="Z31" s="52">
        <f>Y31*'[1]PRECIO MADERA 2024'!$D$20</f>
        <v>124690.01831999999</v>
      </c>
      <c r="AA31" s="51">
        <f>Y31*'[1]PRECIO MADERA 2024'!$I$18</f>
        <v>172781.751429</v>
      </c>
      <c r="AB31" s="32">
        <v>0</v>
      </c>
      <c r="AC31" s="51">
        <v>0</v>
      </c>
      <c r="AD31" s="32">
        <v>0</v>
      </c>
      <c r="AE31" s="52">
        <f>AD31*'[1]PRECIOS DE MAT DE EMBALAJE 2024'!$H$11</f>
        <v>0</v>
      </c>
      <c r="AF31" s="53">
        <f t="shared" si="21"/>
        <v>122.952</v>
      </c>
      <c r="AG31" s="52">
        <f>AF31*'[1]PRECIOS DE MAT DE EMBALAJE 2024'!$H$20</f>
        <v>326369.16794999997</v>
      </c>
      <c r="AH31" s="54">
        <f t="shared" si="6"/>
        <v>48</v>
      </c>
      <c r="AI31" s="52">
        <f>AH31*'[1]PRECIOS DE MAT DE EMBALAJE 2024'!$H$8</f>
        <v>55237.878863999998</v>
      </c>
      <c r="AJ31" s="32">
        <f t="shared" si="7"/>
        <v>348</v>
      </c>
      <c r="AK31" s="52">
        <f>AJ31*'[1]PRECIOS DE MAT DE EMBALAJE 2024'!$H$10</f>
        <v>20673.195612014813</v>
      </c>
      <c r="AL31" s="32">
        <v>0</v>
      </c>
      <c r="AM31" s="52">
        <f>AL31*'[1]PRECIOS DE MAT DE EMBALAJE 2024'!$H$13</f>
        <v>0</v>
      </c>
      <c r="AN31" s="32">
        <f t="shared" si="13"/>
        <v>0</v>
      </c>
      <c r="AO31" s="52">
        <f>AN31*'[1]PRECIOS DE MAT DE EMBALAJE 2024'!$H$14</f>
        <v>0</v>
      </c>
      <c r="AP31" s="32"/>
      <c r="AQ31" s="52">
        <f>AP31*'[1]PRECIOS DE MAT DE EMBALAJE 2024'!$H$14</f>
        <v>0</v>
      </c>
      <c r="AR31" s="36">
        <f t="shared" si="8"/>
        <v>1359269.7657912176</v>
      </c>
      <c r="AS31" s="37">
        <f t="shared" si="9"/>
        <v>1483446.5891856176</v>
      </c>
      <c r="AT31" s="55"/>
      <c r="AU31" s="32">
        <f t="shared" si="20"/>
        <v>104</v>
      </c>
      <c r="AV31" s="52">
        <f>AU31*'[1]PRECIOS DE MAT DE EMBALAJE 2024'!$H$25</f>
        <v>188589.22296918259</v>
      </c>
      <c r="AW31" s="32">
        <f t="shared" si="14"/>
        <v>4</v>
      </c>
      <c r="AX31" s="52">
        <f>AW31*'[1]PRECIOS DE MAT DE EMBALAJE 2024'!$H$13</f>
        <v>10472</v>
      </c>
      <c r="AY31" s="32">
        <f t="shared" si="15"/>
        <v>3.2</v>
      </c>
      <c r="AZ31" s="52">
        <f>AY31*'[1]PRECIOS DE MAT DE EMBALAJE 2024'!$H$14</f>
        <v>15934.353612800001</v>
      </c>
      <c r="BA31" s="32">
        <f t="shared" si="16"/>
        <v>4</v>
      </c>
      <c r="BB31" s="52">
        <f>BA31*'[1]PRECIOS DE MAT DE EMBALAJE 2024'!$H$18</f>
        <v>17136</v>
      </c>
      <c r="BC31" s="32">
        <v>0</v>
      </c>
      <c r="BD31" s="52">
        <v>0</v>
      </c>
      <c r="BE31" s="32">
        <v>0</v>
      </c>
      <c r="BF31" s="52">
        <f>BE31*'[1]PRECIOS DE MAT DE EMBALAJE 2024'!$H$17</f>
        <v>0</v>
      </c>
      <c r="BG31" s="32">
        <v>0</v>
      </c>
      <c r="BH31" s="56">
        <f>BG31*'[1]PRECIOS DE MAT DE EMBALAJE 2024'!$H$17</f>
        <v>0</v>
      </c>
      <c r="BI31" s="32">
        <v>0</v>
      </c>
      <c r="BJ31" s="49">
        <f>BI31*'[1]PRECIOS DE MAT DE EMBALAJE 2024'!$H$17</f>
        <v>0</v>
      </c>
      <c r="BK31" s="32">
        <f t="shared" si="4"/>
        <v>4</v>
      </c>
      <c r="BL31" s="52">
        <f>BK31*'[1]PRECIOS DE MAT DE EMBALAJE 2024'!$H$26</f>
        <v>7815.6751989119994</v>
      </c>
      <c r="BM31" s="32">
        <v>0</v>
      </c>
      <c r="BN31" s="52">
        <f>BM31*'[1]PRECIOS DE MAT DE EMBALAJE 2024'!$H$17</f>
        <v>0</v>
      </c>
      <c r="BO31" s="69">
        <f t="shared" si="10"/>
        <v>278557.89189837914</v>
      </c>
      <c r="BP31" s="6"/>
      <c r="BQ31" s="58">
        <f t="shared" si="11"/>
        <v>1637827.6576895968</v>
      </c>
      <c r="BR31" s="59">
        <f t="shared" si="12"/>
        <v>1762004.4810839968</v>
      </c>
    </row>
    <row r="32" spans="1:70" ht="15.6" x14ac:dyDescent="0.3">
      <c r="A32" s="11" t="s">
        <v>56</v>
      </c>
      <c r="B32" s="60">
        <v>1200</v>
      </c>
      <c r="C32" s="61">
        <v>2</v>
      </c>
      <c r="D32" s="61">
        <v>2</v>
      </c>
      <c r="E32" s="76">
        <f>(C32*D32)-1</f>
        <v>3</v>
      </c>
      <c r="F32" s="11">
        <f>11.8*E32</f>
        <v>35.400000000000006</v>
      </c>
      <c r="G32" s="11">
        <v>2590</v>
      </c>
      <c r="H32" s="11">
        <v>2310</v>
      </c>
      <c r="I32" s="11">
        <v>1229.5</v>
      </c>
      <c r="J32" s="11">
        <v>1284.5</v>
      </c>
      <c r="K32" s="11" t="s">
        <v>82</v>
      </c>
      <c r="L32" s="61">
        <v>2.25</v>
      </c>
      <c r="M32" s="7" t="s">
        <v>126</v>
      </c>
      <c r="N32" s="2"/>
      <c r="O32" s="54">
        <v>16</v>
      </c>
      <c r="P32" s="54">
        <v>0</v>
      </c>
      <c r="Q32" s="49">
        <f>P32*'[1]PRECIO MADERA 2024'!$D$5</f>
        <v>0</v>
      </c>
      <c r="R32" s="50">
        <f>P32*'[1]PRECIO MADERA 2024'!$I$5</f>
        <v>0</v>
      </c>
      <c r="S32" s="32">
        <f>(P32*(D32-1))</f>
        <v>0</v>
      </c>
      <c r="T32" s="49">
        <f>S32*'[1]PRECIO MADERA 2024'!$D$9</f>
        <v>0</v>
      </c>
      <c r="U32" s="51">
        <f>S32*'[1]PRECIO MADERA 2024'!$I$9</f>
        <v>0</v>
      </c>
      <c r="V32" s="54"/>
      <c r="W32" s="49">
        <f>V32*'[1]PRECIO MADERA 2024'!$D$13</f>
        <v>0</v>
      </c>
      <c r="X32" s="51">
        <v>0</v>
      </c>
      <c r="Y32" s="32">
        <f>(P32+S32)*3</f>
        <v>0</v>
      </c>
      <c r="Z32" s="52">
        <f>Y32*'[1]PRECIO MADERA 2024'!$D$20</f>
        <v>0</v>
      </c>
      <c r="AA32" s="51">
        <f>Y32*'[1]PRECIO MADERA 2024'!$I$18</f>
        <v>0</v>
      </c>
      <c r="AB32" s="54">
        <v>4</v>
      </c>
      <c r="AC32" s="51">
        <f>AB32*'[1]PRECIO MADERA 2024'!$I$23</f>
        <v>1375450.5044</v>
      </c>
      <c r="AD32" s="54">
        <v>0</v>
      </c>
      <c r="AE32" s="52">
        <f>AD32*'[1]PRECIOS DE MAT DE EMBALAJE 2024'!$H$11</f>
        <v>0</v>
      </c>
      <c r="AF32" s="53">
        <f t="shared" si="21"/>
        <v>0</v>
      </c>
      <c r="AG32" s="52">
        <f>AF32*'[1]PRECIOS DE MAT DE EMBALAJE 2024'!$H$20</f>
        <v>0</v>
      </c>
      <c r="AH32" s="54">
        <f t="shared" si="6"/>
        <v>0</v>
      </c>
      <c r="AI32" s="52">
        <f>AH32*'[1]PRECIOS DE MAT DE EMBALAJE 2024'!$H$8</f>
        <v>0</v>
      </c>
      <c r="AJ32" s="32">
        <f t="shared" si="7"/>
        <v>0</v>
      </c>
      <c r="AK32" s="52">
        <f>AJ32*'[1]PRECIOS DE MAT DE EMBALAJE 2024'!$H$10</f>
        <v>0</v>
      </c>
      <c r="AL32" s="32">
        <v>40</v>
      </c>
      <c r="AM32" s="52">
        <f>AL32*'[1]PRECIOS DE MAT DE EMBALAJE 2024'!$H$13</f>
        <v>104720</v>
      </c>
      <c r="AN32" s="32">
        <f t="shared" si="13"/>
        <v>32</v>
      </c>
      <c r="AO32" s="52">
        <f>AN32*'[1]PRECIOS DE MAT DE EMBALAJE 2024'!$H$14</f>
        <v>159343.53612800001</v>
      </c>
      <c r="AP32" s="32"/>
      <c r="AQ32" s="52">
        <f>AP32*'[1]PRECIOS DE MAT DE EMBALAJE 2024'!$H$14</f>
        <v>0</v>
      </c>
      <c r="AR32" s="36">
        <f t="shared" si="8"/>
        <v>316880.24335360003</v>
      </c>
      <c r="AS32" s="37">
        <f t="shared" si="9"/>
        <v>1967416.8486335999</v>
      </c>
      <c r="AT32" s="55"/>
      <c r="AU32" s="32">
        <f t="shared" si="20"/>
        <v>104</v>
      </c>
      <c r="AV32" s="52">
        <f>AU32*'[1]PRECIOS DE MAT DE EMBALAJE 2024'!$H$25</f>
        <v>188589.22296918259</v>
      </c>
      <c r="AW32" s="32">
        <f t="shared" si="14"/>
        <v>4</v>
      </c>
      <c r="AX32" s="52">
        <f>AW32*'[1]PRECIOS DE MAT DE EMBALAJE 2024'!$H$13</f>
        <v>10472</v>
      </c>
      <c r="AY32" s="32">
        <f t="shared" si="15"/>
        <v>3.2</v>
      </c>
      <c r="AZ32" s="52">
        <f>AY32*'[1]PRECIOS DE MAT DE EMBALAJE 2024'!$H$14</f>
        <v>15934.353612800001</v>
      </c>
      <c r="BA32" s="32">
        <f t="shared" si="16"/>
        <v>4</v>
      </c>
      <c r="BB32" s="52">
        <f>BA32*'[1]PRECIOS DE MAT DE EMBALAJE 2024'!$H$18</f>
        <v>17136</v>
      </c>
      <c r="BC32" s="32">
        <v>0</v>
      </c>
      <c r="BD32" s="52">
        <v>0</v>
      </c>
      <c r="BE32" s="32">
        <v>0</v>
      </c>
      <c r="BF32" s="52">
        <f>BE32*'[1]PRECIOS DE MAT DE EMBALAJE 2024'!$H$17</f>
        <v>0</v>
      </c>
      <c r="BG32" s="32">
        <v>0</v>
      </c>
      <c r="BH32" s="56">
        <f>BG32*'[1]PRECIOS DE MAT DE EMBALAJE 2024'!$H$17</f>
        <v>0</v>
      </c>
      <c r="BI32" s="32">
        <v>0</v>
      </c>
      <c r="BJ32" s="49">
        <f>BI32*'[1]PRECIOS DE MAT DE EMBALAJE 2024'!$H$17</f>
        <v>0</v>
      </c>
      <c r="BK32" s="32">
        <f t="shared" si="4"/>
        <v>4</v>
      </c>
      <c r="BL32" s="52">
        <f>BK32*'[1]PRECIOS DE MAT DE EMBALAJE 2024'!$H$26</f>
        <v>7815.6751989119994</v>
      </c>
      <c r="BM32" s="32">
        <v>0</v>
      </c>
      <c r="BN32" s="52">
        <f>BM32*'[1]PRECIOS DE MAT DE EMBALAJE 2024'!$H$17</f>
        <v>0</v>
      </c>
      <c r="BO32" s="69">
        <f t="shared" si="10"/>
        <v>278557.89189837914</v>
      </c>
      <c r="BP32" s="6"/>
      <c r="BQ32" s="58">
        <f t="shared" si="11"/>
        <v>595438.13525197911</v>
      </c>
      <c r="BR32" s="59">
        <f t="shared" si="12"/>
        <v>2245974.7405319791</v>
      </c>
    </row>
    <row r="33" spans="1:70" ht="15.6" x14ac:dyDescent="0.3">
      <c r="A33" s="43" t="s">
        <v>54</v>
      </c>
      <c r="B33" s="44">
        <v>1300</v>
      </c>
      <c r="C33" s="45">
        <v>2</v>
      </c>
      <c r="D33" s="45">
        <v>2</v>
      </c>
      <c r="E33" s="46">
        <f t="shared" si="5"/>
        <v>4</v>
      </c>
      <c r="F33" s="43">
        <f>12*E33</f>
        <v>48</v>
      </c>
      <c r="G33" s="47">
        <v>2813</v>
      </c>
      <c r="H33" s="47">
        <v>2718.8</v>
      </c>
      <c r="I33" s="47">
        <v>1331.5</v>
      </c>
      <c r="J33" s="47">
        <v>1387.3</v>
      </c>
      <c r="K33" s="43" t="s">
        <v>79</v>
      </c>
      <c r="L33" s="48">
        <v>2.5</v>
      </c>
      <c r="M33" s="7" t="s">
        <v>127</v>
      </c>
      <c r="N33" s="2"/>
      <c r="O33" s="32">
        <v>18</v>
      </c>
      <c r="P33" s="32">
        <v>12</v>
      </c>
      <c r="Q33" s="49">
        <f>P33*'[1]PRECIO MADERA 2024'!$D$5</f>
        <v>605754.54407999991</v>
      </c>
      <c r="R33" s="50">
        <f>P33*'[1]PRECIO MADERA 2024'!$I$5</f>
        <v>661143.49713300006</v>
      </c>
      <c r="S33" s="32">
        <v>0</v>
      </c>
      <c r="T33" s="49">
        <f>S33*'[1]PRECIO MADERA 2024'!$D$9</f>
        <v>0</v>
      </c>
      <c r="U33" s="51">
        <f>S33*'[1]PRECIO MADERA 2024'!$I$9</f>
        <v>0</v>
      </c>
      <c r="V33" s="32"/>
      <c r="W33" s="49">
        <f>V33*'[1]PRECIO MADERA 2024'!$D$13</f>
        <v>0</v>
      </c>
      <c r="X33" s="51">
        <v>0</v>
      </c>
      <c r="Y33" s="32">
        <f>(P33+S33)*3</f>
        <v>36</v>
      </c>
      <c r="Z33" s="52">
        <f>Y33*'[1]PRECIO MADERA 2024'!$D$20</f>
        <v>124690.01831999999</v>
      </c>
      <c r="AA33" s="51">
        <f>Y33*'[1]PRECIO MADERA 2024'!$I$18</f>
        <v>172781.751429</v>
      </c>
      <c r="AB33" s="32">
        <v>0</v>
      </c>
      <c r="AC33" s="51">
        <f>AB33*'[1]PRECIO MADERA 2024'!$I$23</f>
        <v>0</v>
      </c>
      <c r="AD33" s="32">
        <v>0</v>
      </c>
      <c r="AE33" s="52">
        <f>AD33*'[1]PRECIOS DE MAT DE EMBALAJE 2024'!$H$11</f>
        <v>0</v>
      </c>
      <c r="AF33" s="53">
        <f t="shared" si="21"/>
        <v>132.76319999999998</v>
      </c>
      <c r="AG33" s="52">
        <f>AF33*'[1]PRECIOS DE MAT DE EMBALAJE 2024'!$H$20</f>
        <v>352412.44646999997</v>
      </c>
      <c r="AH33" s="54">
        <f t="shared" si="6"/>
        <v>48</v>
      </c>
      <c r="AI33" s="52">
        <f>AH33*'[1]PRECIOS DE MAT DE EMBALAJE 2024'!$H$8</f>
        <v>55237.878863999998</v>
      </c>
      <c r="AJ33" s="32">
        <f t="shared" si="7"/>
        <v>348</v>
      </c>
      <c r="AK33" s="52">
        <f>AJ33*'[1]PRECIOS DE MAT DE EMBALAJE 2024'!$H$10</f>
        <v>20673.195612014813</v>
      </c>
      <c r="AL33" s="32">
        <v>0</v>
      </c>
      <c r="AM33" s="52">
        <f>AL33*'[1]PRECIOS DE MAT DE EMBALAJE 2024'!$H$13</f>
        <v>0</v>
      </c>
      <c r="AN33" s="32">
        <f t="shared" si="13"/>
        <v>0</v>
      </c>
      <c r="AO33" s="52">
        <f>AN33*'[1]PRECIOS DE MAT DE EMBALAJE 2024'!$H$14</f>
        <v>0</v>
      </c>
      <c r="AP33" s="32"/>
      <c r="AQ33" s="52">
        <f>AP33*'[1]PRECIOS DE MAT DE EMBALAJE 2024'!$H$14</f>
        <v>0</v>
      </c>
      <c r="AR33" s="36">
        <f t="shared" si="8"/>
        <v>1390521.7000152178</v>
      </c>
      <c r="AS33" s="37">
        <f t="shared" si="9"/>
        <v>1514698.5234096178</v>
      </c>
      <c r="AT33" s="55"/>
      <c r="AU33" s="32">
        <f t="shared" si="20"/>
        <v>104</v>
      </c>
      <c r="AV33" s="52">
        <f>AU33*'[1]PRECIOS DE MAT DE EMBALAJE 2024'!$H$25</f>
        <v>188589.22296918259</v>
      </c>
      <c r="AW33" s="32">
        <f t="shared" si="14"/>
        <v>4</v>
      </c>
      <c r="AX33" s="52">
        <f>AW33*'[1]PRECIOS DE MAT DE EMBALAJE 2024'!$H$13</f>
        <v>10472</v>
      </c>
      <c r="AY33" s="32">
        <f t="shared" si="15"/>
        <v>3.2</v>
      </c>
      <c r="AZ33" s="52">
        <f>AY33*'[1]PRECIOS DE MAT DE EMBALAJE 2024'!$H$14</f>
        <v>15934.353612800001</v>
      </c>
      <c r="BA33" s="32">
        <f t="shared" si="16"/>
        <v>4</v>
      </c>
      <c r="BB33" s="52">
        <f>BA33*'[1]PRECIOS DE MAT DE EMBALAJE 2024'!$H$18</f>
        <v>17136</v>
      </c>
      <c r="BC33" s="32">
        <v>0</v>
      </c>
      <c r="BD33" s="52">
        <v>0</v>
      </c>
      <c r="BE33" s="32">
        <v>0</v>
      </c>
      <c r="BF33" s="52">
        <f>BE33*'[1]PRECIOS DE MAT DE EMBALAJE 2024'!$H$17</f>
        <v>0</v>
      </c>
      <c r="BG33" s="32">
        <v>0</v>
      </c>
      <c r="BH33" s="56">
        <f>BG33*'[1]PRECIOS DE MAT DE EMBALAJE 2024'!$H$17</f>
        <v>0</v>
      </c>
      <c r="BI33" s="32">
        <v>0</v>
      </c>
      <c r="BJ33" s="49">
        <f>BI33*'[1]PRECIOS DE MAT DE EMBALAJE 2024'!$H$17</f>
        <v>0</v>
      </c>
      <c r="BK33" s="32">
        <f t="shared" si="4"/>
        <v>4</v>
      </c>
      <c r="BL33" s="52">
        <f>BK33*'[1]PRECIOS DE MAT DE EMBALAJE 2024'!$H$26</f>
        <v>7815.6751989119994</v>
      </c>
      <c r="BM33" s="32">
        <v>0</v>
      </c>
      <c r="BN33" s="52">
        <f>BM33*'[1]PRECIOS DE MAT DE EMBALAJE 2024'!$H$17</f>
        <v>0</v>
      </c>
      <c r="BO33" s="69">
        <f t="shared" si="10"/>
        <v>278557.89189837914</v>
      </c>
      <c r="BP33" s="6"/>
      <c r="BQ33" s="58">
        <f t="shared" si="11"/>
        <v>1669079.591913597</v>
      </c>
      <c r="BR33" s="59">
        <f t="shared" si="12"/>
        <v>1793256.415307997</v>
      </c>
    </row>
    <row r="34" spans="1:70" ht="15.6" x14ac:dyDescent="0.3">
      <c r="A34" s="11" t="s">
        <v>56</v>
      </c>
      <c r="B34" s="60">
        <v>1300</v>
      </c>
      <c r="C34" s="61">
        <v>1</v>
      </c>
      <c r="D34" s="61">
        <v>2</v>
      </c>
      <c r="E34" s="76">
        <f t="shared" si="5"/>
        <v>2</v>
      </c>
      <c r="F34" s="11">
        <f>11.8*E34</f>
        <v>23.6</v>
      </c>
      <c r="G34" s="11">
        <v>2590</v>
      </c>
      <c r="H34" s="11">
        <v>2310</v>
      </c>
      <c r="I34" s="11">
        <v>1331.5</v>
      </c>
      <c r="J34" s="11">
        <v>1387.3</v>
      </c>
      <c r="K34" s="11" t="s">
        <v>83</v>
      </c>
      <c r="L34" s="61">
        <v>2.5</v>
      </c>
      <c r="M34" s="7" t="s">
        <v>128</v>
      </c>
      <c r="N34" s="2"/>
      <c r="O34" s="32">
        <v>18</v>
      </c>
      <c r="P34" s="32">
        <v>0</v>
      </c>
      <c r="Q34" s="49">
        <f>P34*'[1]PRECIO MADERA 2024'!$D$5</f>
        <v>0</v>
      </c>
      <c r="R34" s="50">
        <f>P34*'[1]PRECIO MADERA 2024'!$I$5</f>
        <v>0</v>
      </c>
      <c r="S34" s="32">
        <f>(P34*(D34-1))</f>
        <v>0</v>
      </c>
      <c r="T34" s="49">
        <f>S34*'[1]PRECIO MADERA 2024'!$D$9</f>
        <v>0</v>
      </c>
      <c r="U34" s="51">
        <f>S34*'[1]PRECIO MADERA 2024'!$I$9</f>
        <v>0</v>
      </c>
      <c r="V34" s="32"/>
      <c r="W34" s="49">
        <f>V34*'[1]PRECIO MADERA 2024'!$D$13</f>
        <v>0</v>
      </c>
      <c r="X34" s="51">
        <v>0</v>
      </c>
      <c r="Y34" s="32">
        <f t="shared" si="18"/>
        <v>0</v>
      </c>
      <c r="Z34" s="52">
        <f>Y34*'[1]PRECIO MADERA 2024'!$D$20</f>
        <v>0</v>
      </c>
      <c r="AA34" s="51">
        <f>Y34*'[1]PRECIO MADERA 2024'!$I$18</f>
        <v>0</v>
      </c>
      <c r="AB34" s="32">
        <v>4</v>
      </c>
      <c r="AC34" s="51">
        <f>AB34*'[1]PRECIO MADERA 2024'!$I$23</f>
        <v>1375450.5044</v>
      </c>
      <c r="AD34" s="32">
        <v>0</v>
      </c>
      <c r="AE34" s="52">
        <f>AD34*'[1]PRECIOS DE MAT DE EMBALAJE 2024'!$H$11</f>
        <v>0</v>
      </c>
      <c r="AF34" s="53">
        <f t="shared" si="21"/>
        <v>0</v>
      </c>
      <c r="AG34" s="52">
        <f>AF34*'[1]PRECIOS DE MAT DE EMBALAJE 2024'!$H$20</f>
        <v>0</v>
      </c>
      <c r="AH34" s="54">
        <f t="shared" si="6"/>
        <v>0</v>
      </c>
      <c r="AI34" s="52">
        <f>AH34*'[1]PRECIOS DE MAT DE EMBALAJE 2024'!$H$8</f>
        <v>0</v>
      </c>
      <c r="AJ34" s="32">
        <f t="shared" si="7"/>
        <v>0</v>
      </c>
      <c r="AK34" s="52">
        <f>AJ34*'[1]PRECIOS DE MAT DE EMBALAJE 2024'!$H$10</f>
        <v>0</v>
      </c>
      <c r="AL34" s="32">
        <v>30</v>
      </c>
      <c r="AM34" s="52">
        <f>AL34*'[1]PRECIOS DE MAT DE EMBALAJE 2024'!$H$13</f>
        <v>78540</v>
      </c>
      <c r="AN34" s="32">
        <f t="shared" si="13"/>
        <v>24</v>
      </c>
      <c r="AO34" s="52">
        <f>AN34*'[1]PRECIOS DE MAT DE EMBALAJE 2024'!$H$14</f>
        <v>119507.65209600001</v>
      </c>
      <c r="AP34" s="32"/>
      <c r="AQ34" s="52">
        <f>AP34*'[1]PRECIOS DE MAT DE EMBALAJE 2024'!$H$14</f>
        <v>0</v>
      </c>
      <c r="AR34" s="36">
        <f t="shared" si="8"/>
        <v>237661.18251519999</v>
      </c>
      <c r="AS34" s="37">
        <f t="shared" si="9"/>
        <v>1888197.7877952</v>
      </c>
      <c r="AT34" s="55"/>
      <c r="AU34" s="32">
        <f>(D34*D34)*26</f>
        <v>104</v>
      </c>
      <c r="AV34" s="52">
        <f>AU34*'[1]PRECIOS DE MAT DE EMBALAJE 2024'!$H$25</f>
        <v>188589.22296918259</v>
      </c>
      <c r="AW34" s="32">
        <f t="shared" si="14"/>
        <v>4</v>
      </c>
      <c r="AX34" s="52">
        <f>AW34*'[1]PRECIOS DE MAT DE EMBALAJE 2024'!$H$13</f>
        <v>10472</v>
      </c>
      <c r="AY34" s="32">
        <f t="shared" si="15"/>
        <v>3.2</v>
      </c>
      <c r="AZ34" s="52">
        <f>AY34*'[1]PRECIOS DE MAT DE EMBALAJE 2024'!$H$14</f>
        <v>15934.353612800001</v>
      </c>
      <c r="BA34" s="32">
        <f t="shared" si="16"/>
        <v>4</v>
      </c>
      <c r="BB34" s="52">
        <f>BA34*'[1]PRECIOS DE MAT DE EMBALAJE 2024'!$H$18</f>
        <v>17136</v>
      </c>
      <c r="BC34" s="32">
        <v>0</v>
      </c>
      <c r="BD34" s="52">
        <v>0</v>
      </c>
      <c r="BE34" s="32">
        <v>0</v>
      </c>
      <c r="BF34" s="52">
        <f>BE34*'[1]PRECIOS DE MAT DE EMBALAJE 2024'!$H$17</f>
        <v>0</v>
      </c>
      <c r="BG34" s="32">
        <v>0</v>
      </c>
      <c r="BH34" s="56">
        <f>BG34*'[1]PRECIOS DE MAT DE EMBALAJE 2024'!$H$17</f>
        <v>0</v>
      </c>
      <c r="BI34" s="32">
        <v>0</v>
      </c>
      <c r="BJ34" s="49">
        <f>BI34*'[1]PRECIOS DE MAT DE EMBALAJE 2024'!$H$17</f>
        <v>0</v>
      </c>
      <c r="BK34" s="32">
        <f t="shared" si="4"/>
        <v>4</v>
      </c>
      <c r="BL34" s="52">
        <f>BK34*'[1]PRECIOS DE MAT DE EMBALAJE 2024'!$H$26</f>
        <v>7815.6751989119994</v>
      </c>
      <c r="BM34" s="32">
        <v>0</v>
      </c>
      <c r="BN34" s="52">
        <f>BM34*'[1]PRECIOS DE MAT DE EMBALAJE 2024'!$H$17</f>
        <v>0</v>
      </c>
      <c r="BO34" s="69">
        <f t="shared" si="10"/>
        <v>278557.89189837914</v>
      </c>
      <c r="BP34" s="6"/>
      <c r="BQ34" s="58">
        <f t="shared" si="11"/>
        <v>516219.07441357913</v>
      </c>
      <c r="BR34" s="59">
        <f t="shared" si="12"/>
        <v>2166755.6796935792</v>
      </c>
    </row>
    <row r="35" spans="1:70" ht="15.6" x14ac:dyDescent="0.3">
      <c r="A35" s="65" t="s">
        <v>52</v>
      </c>
      <c r="B35" s="24">
        <v>1400</v>
      </c>
      <c r="C35" s="32">
        <v>1</v>
      </c>
      <c r="D35" s="32">
        <v>1</v>
      </c>
      <c r="E35" s="66">
        <f t="shared" si="5"/>
        <v>1</v>
      </c>
      <c r="F35" s="65">
        <f>12*E35</f>
        <v>12</v>
      </c>
      <c r="G35" s="67">
        <v>1523.5</v>
      </c>
      <c r="H35" s="67">
        <v>1490.1</v>
      </c>
      <c r="I35" s="67">
        <v>1433.5</v>
      </c>
      <c r="J35" s="67">
        <v>1490.1</v>
      </c>
      <c r="K35" s="65" t="s">
        <v>84</v>
      </c>
      <c r="L35" s="32">
        <v>1.5</v>
      </c>
      <c r="M35" s="7" t="s">
        <v>130</v>
      </c>
      <c r="N35" s="2"/>
      <c r="O35" s="32">
        <v>17</v>
      </c>
      <c r="P35" s="32">
        <v>4</v>
      </c>
      <c r="Q35" s="49">
        <f>P35*'[1]PRECIO MADERA 2024'!$D$5</f>
        <v>201918.18135999999</v>
      </c>
      <c r="R35" s="50">
        <f>P35*'[1]PRECIO MADERA 2024'!$I$5</f>
        <v>220381.16571100001</v>
      </c>
      <c r="S35" s="32">
        <f>(P35*(D35-1))</f>
        <v>0</v>
      </c>
      <c r="T35" s="49">
        <f>S35*'[1]PRECIO MADERA 2024'!$D$9</f>
        <v>0</v>
      </c>
      <c r="U35" s="51">
        <f>S35*'[1]PRECIO MADERA 2024'!$I$9</f>
        <v>0</v>
      </c>
      <c r="V35" s="32"/>
      <c r="W35" s="49">
        <f>V35*'[1]PRECIO MADERA 2024'!$D$13</f>
        <v>0</v>
      </c>
      <c r="X35" s="51">
        <v>0</v>
      </c>
      <c r="Y35" s="32">
        <f t="shared" si="18"/>
        <v>8</v>
      </c>
      <c r="Z35" s="52">
        <f>Y35*'[1]PRECIO MADERA 2024'!$D$20</f>
        <v>27708.892959999997</v>
      </c>
      <c r="AA35" s="51">
        <f>Y35*'[1]PRECIO MADERA 2024'!$I$18</f>
        <v>38395.944761999999</v>
      </c>
      <c r="AB35" s="32">
        <v>0</v>
      </c>
      <c r="AC35" s="51">
        <v>0</v>
      </c>
      <c r="AD35" s="32">
        <v>0</v>
      </c>
      <c r="AE35" s="52">
        <f>AD35*'[1]PRECIOS DE MAT DE EMBALAJE 2024'!$H$11</f>
        <v>0</v>
      </c>
      <c r="AF35" s="53">
        <f t="shared" si="21"/>
        <v>24.108800000000002</v>
      </c>
      <c r="AG35" s="52">
        <f>AF35*'[1]PRECIOS DE MAT DE EMBALAJE 2024'!$H$20</f>
        <v>63995.453480000004</v>
      </c>
      <c r="AH35" s="54">
        <f t="shared" si="6"/>
        <v>16</v>
      </c>
      <c r="AI35" s="52">
        <f>AH35*'[1]PRECIOS DE MAT DE EMBALAJE 2024'!$H$8</f>
        <v>18412.626287999999</v>
      </c>
      <c r="AJ35" s="32">
        <f t="shared" si="7"/>
        <v>104</v>
      </c>
      <c r="AK35" s="52">
        <f>AJ35*'[1]PRECIOS DE MAT DE EMBALAJE 2024'!$H$10</f>
        <v>6178.1963897975302</v>
      </c>
      <c r="AL35" s="32">
        <v>0</v>
      </c>
      <c r="AM35" s="52">
        <f>AL35*'[1]PRECIOS DE MAT DE EMBALAJE 2024'!$H$13</f>
        <v>0</v>
      </c>
      <c r="AN35" s="32">
        <f t="shared" si="13"/>
        <v>0</v>
      </c>
      <c r="AO35" s="52">
        <f>AN35*'[1]PRECIOS DE MAT DE EMBALAJE 2024'!$H$14</f>
        <v>0</v>
      </c>
      <c r="AP35" s="32"/>
      <c r="AQ35" s="52">
        <f>AP35*'[1]PRECIOS DE MAT DE EMBALAJE 2024'!$H$14</f>
        <v>0</v>
      </c>
      <c r="AR35" s="36">
        <f t="shared" si="8"/>
        <v>381856.020573357</v>
      </c>
      <c r="AS35" s="37">
        <f t="shared" si="9"/>
        <v>416836.06395695708</v>
      </c>
      <c r="AT35" s="55"/>
      <c r="AU35" s="32">
        <f>(D35*D35)*26*2</f>
        <v>52</v>
      </c>
      <c r="AV35" s="52">
        <f>AU35*'[1]PRECIOS DE MAT DE EMBALAJE 2024'!$H$25</f>
        <v>94294.611484591296</v>
      </c>
      <c r="AW35" s="32">
        <f t="shared" si="14"/>
        <v>2</v>
      </c>
      <c r="AX35" s="52">
        <f>AW35*'[1]PRECIOS DE MAT DE EMBALAJE 2024'!$H$13</f>
        <v>5236</v>
      </c>
      <c r="AY35" s="32">
        <f t="shared" si="15"/>
        <v>1.6</v>
      </c>
      <c r="AZ35" s="52">
        <f>AY35*'[1]PRECIOS DE MAT DE EMBALAJE 2024'!$H$14</f>
        <v>7967.1768064000007</v>
      </c>
      <c r="BA35" s="32">
        <f t="shared" si="16"/>
        <v>2</v>
      </c>
      <c r="BB35" s="52">
        <f>BA35*'[1]PRECIOS DE MAT DE EMBALAJE 2024'!$H$18</f>
        <v>8568</v>
      </c>
      <c r="BC35" s="32">
        <v>0</v>
      </c>
      <c r="BD35" s="52">
        <v>0</v>
      </c>
      <c r="BE35" s="32">
        <v>0</v>
      </c>
      <c r="BF35" s="52">
        <f>BE35*'[1]PRECIOS DE MAT DE EMBALAJE 2024'!$H$17</f>
        <v>0</v>
      </c>
      <c r="BG35" s="32">
        <v>0</v>
      </c>
      <c r="BH35" s="56">
        <f>BG35*'[1]PRECIOS DE MAT DE EMBALAJE 2024'!$H$17</f>
        <v>0</v>
      </c>
      <c r="BI35" s="32">
        <v>0</v>
      </c>
      <c r="BJ35" s="49">
        <f>BI35*'[1]PRECIOS DE MAT DE EMBALAJE 2024'!$H$17</f>
        <v>0</v>
      </c>
      <c r="BK35" s="32">
        <f t="shared" si="4"/>
        <v>2</v>
      </c>
      <c r="BL35" s="52">
        <f>BK35*'[1]PRECIOS DE MAT DE EMBALAJE 2024'!$H$26</f>
        <v>3907.8375994559997</v>
      </c>
      <c r="BM35" s="32">
        <v>0</v>
      </c>
      <c r="BN35" s="52">
        <f>BM35*'[1]PRECIOS DE MAT DE EMBALAJE 2024'!$H$17</f>
        <v>0</v>
      </c>
      <c r="BO35" s="69">
        <f t="shared" si="10"/>
        <v>139278.94594918957</v>
      </c>
      <c r="BP35" s="6"/>
      <c r="BQ35" s="58">
        <f t="shared" si="11"/>
        <v>521134.9665225466</v>
      </c>
      <c r="BR35" s="59">
        <f t="shared" si="12"/>
        <v>556115.00990614668</v>
      </c>
    </row>
    <row r="36" spans="1:70" ht="15.6" x14ac:dyDescent="0.3">
      <c r="A36" s="43" t="s">
        <v>54</v>
      </c>
      <c r="B36" s="44">
        <v>1400</v>
      </c>
      <c r="C36" s="45">
        <v>2</v>
      </c>
      <c r="D36" s="45">
        <v>1</v>
      </c>
      <c r="E36" s="46">
        <f>C36+D36</f>
        <v>3</v>
      </c>
      <c r="F36" s="43">
        <f>12*E36</f>
        <v>36</v>
      </c>
      <c r="G36" s="47">
        <v>2957</v>
      </c>
      <c r="H36" s="47">
        <v>2923.6</v>
      </c>
      <c r="I36" s="47">
        <v>1433.5</v>
      </c>
      <c r="J36" s="47">
        <v>1490.1</v>
      </c>
      <c r="K36" s="43" t="s">
        <v>85</v>
      </c>
      <c r="L36" s="48">
        <v>2.8</v>
      </c>
      <c r="M36" s="7" t="s">
        <v>129</v>
      </c>
      <c r="N36" s="2"/>
      <c r="O36" s="32">
        <v>17</v>
      </c>
      <c r="P36" s="32">
        <v>6</v>
      </c>
      <c r="Q36" s="49">
        <f>P36*'[1]PRECIO MADERA 2024'!$D$5</f>
        <v>302877.27203999995</v>
      </c>
      <c r="R36" s="50">
        <f>P36*'[1]PRECIO MADERA 2024'!$I$5</f>
        <v>330571.74856650003</v>
      </c>
      <c r="S36" s="32">
        <f>(P36*(D36-1))</f>
        <v>0</v>
      </c>
      <c r="T36" s="49">
        <f>S36*'[1]PRECIO MADERA 2024'!$D$9</f>
        <v>0</v>
      </c>
      <c r="U36" s="51">
        <f>S36*'[1]PRECIO MADERA 2024'!$I$9</f>
        <v>0</v>
      </c>
      <c r="V36" s="32"/>
      <c r="W36" s="49">
        <f>V36*'[1]PRECIO MADERA 2024'!$D$13</f>
        <v>0</v>
      </c>
      <c r="X36" s="51">
        <v>0</v>
      </c>
      <c r="Y36" s="32">
        <f t="shared" si="18"/>
        <v>12</v>
      </c>
      <c r="Z36" s="52">
        <f>Y36*'[1]PRECIO MADERA 2024'!$D$20</f>
        <v>41563.339439999996</v>
      </c>
      <c r="AA36" s="51">
        <f>Y36*'[1]PRECIO MADERA 2024'!$I$18</f>
        <v>57593.917142999999</v>
      </c>
      <c r="AB36" s="32">
        <v>0</v>
      </c>
      <c r="AC36" s="51">
        <v>0</v>
      </c>
      <c r="AD36" s="32">
        <v>0</v>
      </c>
      <c r="AE36" s="52">
        <f>AD36*'[1]PRECIOS DE MAT DE EMBALAJE 2024'!$H$11</f>
        <v>0</v>
      </c>
      <c r="AF36" s="53">
        <f t="shared" si="21"/>
        <v>70.567200000000014</v>
      </c>
      <c r="AG36" s="52">
        <f>AF36*'[1]PRECIOS DE MAT DE EMBALAJE 2024'!$H$20</f>
        <v>187316.66299500002</v>
      </c>
      <c r="AH36" s="54">
        <f t="shared" si="6"/>
        <v>24</v>
      </c>
      <c r="AI36" s="52">
        <f>AH36*'[1]PRECIOS DE MAT DE EMBALAJE 2024'!$H$8</f>
        <v>27618.939431999999</v>
      </c>
      <c r="AJ36" s="32">
        <f t="shared" si="7"/>
        <v>156</v>
      </c>
      <c r="AK36" s="52">
        <f>AJ36*'[1]PRECIOS DE MAT DE EMBALAJE 2024'!$H$10</f>
        <v>9267.2945846962957</v>
      </c>
      <c r="AL36" s="32">
        <v>0</v>
      </c>
      <c r="AM36" s="52">
        <f>AL36*'[1]PRECIOS DE MAT DE EMBALAJE 2024'!$H$13</f>
        <v>0</v>
      </c>
      <c r="AN36" s="32">
        <f t="shared" si="13"/>
        <v>0</v>
      </c>
      <c r="AO36" s="52">
        <f>AN36*'[1]PRECIOS DE MAT DE EMBALAJE 2024'!$H$14</f>
        <v>0</v>
      </c>
      <c r="AP36" s="32"/>
      <c r="AQ36" s="52">
        <f>AP36*'[1]PRECIOS DE MAT DE EMBALAJE 2024'!$H$14</f>
        <v>0</v>
      </c>
      <c r="AR36" s="36">
        <f t="shared" si="8"/>
        <v>682372.21019003564</v>
      </c>
      <c r="AS36" s="37">
        <f t="shared" si="9"/>
        <v>734842.27526543569</v>
      </c>
      <c r="AT36" s="55"/>
      <c r="AU36" s="32">
        <f>D36*26</f>
        <v>26</v>
      </c>
      <c r="AV36" s="52">
        <f>AU36*'[1]PRECIOS DE MAT DE EMBALAJE 2024'!$H$25</f>
        <v>47147.305742295648</v>
      </c>
      <c r="AW36" s="32">
        <f t="shared" si="14"/>
        <v>1</v>
      </c>
      <c r="AX36" s="52">
        <f>AW36*'[1]PRECIOS DE MAT DE EMBALAJE 2024'!$H$13</f>
        <v>2618</v>
      </c>
      <c r="AY36" s="32">
        <f t="shared" si="15"/>
        <v>0.8</v>
      </c>
      <c r="AZ36" s="52">
        <f>AY36*'[1]PRECIOS DE MAT DE EMBALAJE 2024'!$H$14</f>
        <v>3983.5884032000004</v>
      </c>
      <c r="BA36" s="32">
        <f t="shared" si="16"/>
        <v>1</v>
      </c>
      <c r="BB36" s="52">
        <f>BA36*'[1]PRECIOS DE MAT DE EMBALAJE 2024'!$H$18</f>
        <v>4284</v>
      </c>
      <c r="BC36" s="32">
        <v>0</v>
      </c>
      <c r="BD36" s="52">
        <v>0</v>
      </c>
      <c r="BE36" s="32">
        <v>0</v>
      </c>
      <c r="BF36" s="52">
        <f>BE36*'[1]PRECIOS DE MAT DE EMBALAJE 2024'!$H$17</f>
        <v>0</v>
      </c>
      <c r="BG36" s="32">
        <v>0</v>
      </c>
      <c r="BH36" s="56">
        <f>BG36*'[1]PRECIOS DE MAT DE EMBALAJE 2024'!$H$17</f>
        <v>0</v>
      </c>
      <c r="BI36" s="32">
        <v>0</v>
      </c>
      <c r="BJ36" s="49">
        <f>BI36*'[1]PRECIOS DE MAT DE EMBALAJE 2024'!$H$17</f>
        <v>0</v>
      </c>
      <c r="BK36" s="32">
        <f t="shared" si="4"/>
        <v>1</v>
      </c>
      <c r="BL36" s="52">
        <f>BK36*'[1]PRECIOS DE MAT DE EMBALAJE 2024'!$H$26</f>
        <v>1953.9187997279998</v>
      </c>
      <c r="BM36" s="32">
        <v>0</v>
      </c>
      <c r="BN36" s="52">
        <f>BM36*'[1]PRECIOS DE MAT DE EMBALAJE 2024'!$H$17</f>
        <v>0</v>
      </c>
      <c r="BO36" s="69">
        <f t="shared" si="10"/>
        <v>69639.472974594784</v>
      </c>
      <c r="BP36" s="6"/>
      <c r="BQ36" s="58">
        <f t="shared" si="11"/>
        <v>752011.68316463043</v>
      </c>
      <c r="BR36" s="59">
        <f t="shared" si="12"/>
        <v>804481.74824003049</v>
      </c>
    </row>
    <row r="37" spans="1:70" ht="15.6" x14ac:dyDescent="0.3">
      <c r="A37" s="11" t="s">
        <v>56</v>
      </c>
      <c r="B37" s="60">
        <v>1400</v>
      </c>
      <c r="C37" s="61">
        <v>1</v>
      </c>
      <c r="D37" s="61">
        <v>1</v>
      </c>
      <c r="E37" s="76">
        <f t="shared" si="5"/>
        <v>1</v>
      </c>
      <c r="F37" s="11">
        <f>11.8*E37</f>
        <v>11.8</v>
      </c>
      <c r="G37" s="11">
        <v>1523.5</v>
      </c>
      <c r="H37" s="11">
        <v>1490.1</v>
      </c>
      <c r="I37" s="11">
        <v>1433.5</v>
      </c>
      <c r="J37" s="11">
        <v>1490.1</v>
      </c>
      <c r="K37" s="11" t="s">
        <v>86</v>
      </c>
      <c r="L37" s="61">
        <v>2.25</v>
      </c>
      <c r="M37" s="7" t="s">
        <v>131</v>
      </c>
      <c r="N37" s="2"/>
      <c r="O37" s="32">
        <v>17</v>
      </c>
      <c r="P37" s="32">
        <v>4</v>
      </c>
      <c r="Q37" s="49">
        <f>P37*'[1]PRECIO MADERA 2024'!$D$5</f>
        <v>201918.18135999999</v>
      </c>
      <c r="R37" s="50">
        <f>P37*'[1]PRECIO MADERA 2024'!$I$5</f>
        <v>220381.16571100001</v>
      </c>
      <c r="S37" s="32">
        <f>(P37*(D37-1))</f>
        <v>0</v>
      </c>
      <c r="T37" s="49">
        <f>S37*'[1]PRECIO MADERA 2024'!$D$9</f>
        <v>0</v>
      </c>
      <c r="U37" s="51">
        <f>S37*'[1]PRECIO MADERA 2024'!$I$9</f>
        <v>0</v>
      </c>
      <c r="V37" s="32"/>
      <c r="W37" s="49">
        <f>V37*'[1]PRECIO MADERA 2024'!$D$13</f>
        <v>0</v>
      </c>
      <c r="X37" s="51">
        <v>0</v>
      </c>
      <c r="Y37" s="32">
        <f t="shared" si="18"/>
        <v>8</v>
      </c>
      <c r="Z37" s="52">
        <f>Y37*'[1]PRECIO MADERA 2024'!$D$20</f>
        <v>27708.892959999997</v>
      </c>
      <c r="AA37" s="51">
        <f>Y37*'[1]PRECIO MADERA 2024'!$I$18</f>
        <v>38395.944761999999</v>
      </c>
      <c r="AB37" s="32">
        <v>0</v>
      </c>
      <c r="AC37" s="51">
        <v>0</v>
      </c>
      <c r="AD37" s="32">
        <v>0</v>
      </c>
      <c r="AE37" s="52">
        <f>AD37*'[1]PRECIOS DE MAT DE EMBALAJE 2024'!$H$11</f>
        <v>0</v>
      </c>
      <c r="AF37" s="53">
        <f t="shared" si="21"/>
        <v>24.108800000000002</v>
      </c>
      <c r="AG37" s="52">
        <f>AF37*'[1]PRECIOS DE MAT DE EMBALAJE 2024'!$H$20</f>
        <v>63995.453480000004</v>
      </c>
      <c r="AH37" s="54">
        <f t="shared" si="6"/>
        <v>16</v>
      </c>
      <c r="AI37" s="52">
        <f>AH37*'[1]PRECIOS DE MAT DE EMBALAJE 2024'!$H$8</f>
        <v>18412.626287999999</v>
      </c>
      <c r="AJ37" s="32">
        <f t="shared" si="7"/>
        <v>104</v>
      </c>
      <c r="AK37" s="52">
        <f>AJ37*'[1]PRECIOS DE MAT DE EMBALAJE 2024'!$H$10</f>
        <v>6178.1963897975302</v>
      </c>
      <c r="AL37" s="32">
        <v>20</v>
      </c>
      <c r="AM37" s="52">
        <f>AL37*'[1]PRECIOS DE MAT DE EMBALAJE 2024'!$H$13</f>
        <v>52360</v>
      </c>
      <c r="AN37" s="32">
        <f t="shared" si="13"/>
        <v>16</v>
      </c>
      <c r="AO37" s="52">
        <f>AN37*'[1]PRECIOS DE MAT DE EMBALAJE 2024'!$H$14</f>
        <v>79671.768064000004</v>
      </c>
      <c r="AP37" s="32"/>
      <c r="AQ37" s="52">
        <f>AP37*'[1]PRECIOS DE MAT DE EMBALAJE 2024'!$H$14</f>
        <v>0</v>
      </c>
      <c r="AR37" s="36">
        <f t="shared" si="8"/>
        <v>540294.14225015696</v>
      </c>
      <c r="AS37" s="37">
        <f t="shared" si="9"/>
        <v>575274.18563375715</v>
      </c>
      <c r="AT37" s="55"/>
      <c r="AU37" s="32">
        <f>(D37*D37)*26</f>
        <v>26</v>
      </c>
      <c r="AV37" s="52">
        <f>AU37*'[1]PRECIOS DE MAT DE EMBALAJE 2024'!$H$25</f>
        <v>47147.305742295648</v>
      </c>
      <c r="AW37" s="32">
        <f t="shared" si="14"/>
        <v>1</v>
      </c>
      <c r="AX37" s="52">
        <f>AW37*'[1]PRECIOS DE MAT DE EMBALAJE 2024'!$H$13</f>
        <v>2618</v>
      </c>
      <c r="AY37" s="32">
        <f t="shared" si="15"/>
        <v>0.8</v>
      </c>
      <c r="AZ37" s="52">
        <f>AY37*'[1]PRECIOS DE MAT DE EMBALAJE 2024'!$H$14</f>
        <v>3983.5884032000004</v>
      </c>
      <c r="BA37" s="32">
        <f t="shared" si="16"/>
        <v>1</v>
      </c>
      <c r="BB37" s="52">
        <f>BA37*'[1]PRECIOS DE MAT DE EMBALAJE 2024'!$H$18</f>
        <v>4284</v>
      </c>
      <c r="BC37" s="32">
        <v>0</v>
      </c>
      <c r="BD37" s="52">
        <v>0</v>
      </c>
      <c r="BE37" s="32">
        <v>0</v>
      </c>
      <c r="BF37" s="52">
        <f>BE37*'[1]PRECIOS DE MAT DE EMBALAJE 2024'!$H$17</f>
        <v>0</v>
      </c>
      <c r="BG37" s="32">
        <v>0</v>
      </c>
      <c r="BH37" s="56">
        <f>BG37*'[1]PRECIOS DE MAT DE EMBALAJE 2024'!$H$17</f>
        <v>0</v>
      </c>
      <c r="BI37" s="32">
        <v>0</v>
      </c>
      <c r="BJ37" s="49">
        <f>BI37*'[1]PRECIOS DE MAT DE EMBALAJE 2024'!$H$17</f>
        <v>0</v>
      </c>
      <c r="BK37" s="32">
        <f t="shared" si="4"/>
        <v>1</v>
      </c>
      <c r="BL37" s="52">
        <f>BK37*'[1]PRECIOS DE MAT DE EMBALAJE 2024'!$H$26</f>
        <v>1953.9187997279998</v>
      </c>
      <c r="BM37" s="32">
        <v>0</v>
      </c>
      <c r="BN37" s="52">
        <f>BM37*'[1]PRECIOS DE MAT DE EMBALAJE 2024'!$H$17</f>
        <v>0</v>
      </c>
      <c r="BO37" s="69">
        <f t="shared" si="10"/>
        <v>69639.472974594784</v>
      </c>
      <c r="BP37" s="6"/>
      <c r="BQ37" s="58">
        <f t="shared" si="11"/>
        <v>609933.61522475176</v>
      </c>
      <c r="BR37" s="59">
        <f t="shared" si="12"/>
        <v>644913.65860835195</v>
      </c>
    </row>
    <row r="38" spans="1:70" ht="15.6" x14ac:dyDescent="0.3">
      <c r="A38" s="65" t="s">
        <v>52</v>
      </c>
      <c r="B38" s="24">
        <v>1500</v>
      </c>
      <c r="C38" s="32">
        <v>1</v>
      </c>
      <c r="D38" s="32">
        <v>1</v>
      </c>
      <c r="E38" s="66">
        <f t="shared" si="5"/>
        <v>1</v>
      </c>
      <c r="F38" s="65">
        <f>12*E38</f>
        <v>12</v>
      </c>
      <c r="G38" s="67">
        <v>1625.5</v>
      </c>
      <c r="H38" s="67">
        <v>1595.9</v>
      </c>
      <c r="I38" s="67">
        <v>1535.5</v>
      </c>
      <c r="J38" s="67">
        <v>1595.9</v>
      </c>
      <c r="K38" s="65"/>
      <c r="L38" s="32">
        <v>1.5</v>
      </c>
      <c r="M38" s="7" t="s">
        <v>132</v>
      </c>
      <c r="N38" s="2"/>
      <c r="O38" s="32">
        <v>14</v>
      </c>
      <c r="P38" s="32">
        <v>4</v>
      </c>
      <c r="Q38" s="49">
        <f>P38*'[1]PRECIO MADERA 2024'!$D$5</f>
        <v>201918.18135999999</v>
      </c>
      <c r="R38" s="50">
        <f>P38*'[1]PRECIO MADERA 2024'!$I$5</f>
        <v>220381.16571100001</v>
      </c>
      <c r="S38" s="32">
        <f>(P38*(D38-1))</f>
        <v>0</v>
      </c>
      <c r="T38" s="49">
        <f>S38*'[1]PRECIO MADERA 2024'!$D$9</f>
        <v>0</v>
      </c>
      <c r="U38" s="51">
        <f>S38*'[1]PRECIO MADERA 2024'!$I$9</f>
        <v>0</v>
      </c>
      <c r="V38" s="32"/>
      <c r="W38" s="49">
        <f>V38*'[1]PRECIO MADERA 2024'!$D$13</f>
        <v>0</v>
      </c>
      <c r="X38" s="51">
        <v>0</v>
      </c>
      <c r="Y38" s="32">
        <f t="shared" si="18"/>
        <v>8</v>
      </c>
      <c r="Z38" s="52">
        <f>Y38*'[1]PRECIO MADERA 2024'!$D$20</f>
        <v>27708.892959999997</v>
      </c>
      <c r="AA38" s="51">
        <f>Y38*'[1]PRECIO MADERA 2024'!$I$18</f>
        <v>38395.944761999999</v>
      </c>
      <c r="AB38" s="32">
        <v>0</v>
      </c>
      <c r="AC38" s="51">
        <v>0</v>
      </c>
      <c r="AD38" s="32">
        <v>0</v>
      </c>
      <c r="AE38" s="52">
        <f>AD38*'[1]PRECIOS DE MAT DE EMBALAJE 2024'!$H$11</f>
        <v>0</v>
      </c>
      <c r="AF38" s="53">
        <f t="shared" si="21"/>
        <v>25.771199999999997</v>
      </c>
      <c r="AG38" s="52">
        <f>AF38*'[1]PRECIOS DE MAT DE EMBALAJE 2024'!$H$20</f>
        <v>68408.200769999996</v>
      </c>
      <c r="AH38" s="54">
        <f>(((P38+P38+S38)*2))</f>
        <v>16</v>
      </c>
      <c r="AI38" s="52">
        <f>AH38*'[1]PRECIOS DE MAT DE EMBALAJE 2024'!$H$8</f>
        <v>18412.626287999999</v>
      </c>
      <c r="AJ38" s="32">
        <f t="shared" si="7"/>
        <v>104</v>
      </c>
      <c r="AK38" s="52">
        <f>AJ38*'[1]PRECIOS DE MAT DE EMBALAJE 2024'!$H$10</f>
        <v>6178.1963897975302</v>
      </c>
      <c r="AL38" s="32">
        <v>0</v>
      </c>
      <c r="AM38" s="52">
        <f>AL38*'[1]PRECIOS DE MAT DE EMBALAJE 2024'!$H$13</f>
        <v>0</v>
      </c>
      <c r="AN38" s="32">
        <f t="shared" si="13"/>
        <v>0</v>
      </c>
      <c r="AO38" s="52">
        <f>AN38*'[1]PRECIOS DE MAT DE EMBALAJE 2024'!$H$14</f>
        <v>0</v>
      </c>
      <c r="AP38" s="32"/>
      <c r="AQ38" s="52">
        <f>AP38*'[1]PRECIOS DE MAT DE EMBALAJE 2024'!$H$14</f>
        <v>0</v>
      </c>
      <c r="AR38" s="36">
        <f t="shared" si="8"/>
        <v>387151.31732135708</v>
      </c>
      <c r="AS38" s="37">
        <f t="shared" si="9"/>
        <v>422131.36070495704</v>
      </c>
      <c r="AT38" s="55"/>
      <c r="AU38" s="32">
        <f>(D38*D38)*26</f>
        <v>26</v>
      </c>
      <c r="AV38" s="52">
        <f>AU38*'[1]PRECIOS DE MAT DE EMBALAJE 2024'!$H$25</f>
        <v>47147.305742295648</v>
      </c>
      <c r="AW38" s="32">
        <f t="shared" si="14"/>
        <v>1</v>
      </c>
      <c r="AX38" s="52">
        <f>AW38*'[1]PRECIOS DE MAT DE EMBALAJE 2024'!$H$13</f>
        <v>2618</v>
      </c>
      <c r="AY38" s="32">
        <f t="shared" si="15"/>
        <v>0.8</v>
      </c>
      <c r="AZ38" s="52">
        <f>AY38*'[1]PRECIOS DE MAT DE EMBALAJE 2024'!$H$14</f>
        <v>3983.5884032000004</v>
      </c>
      <c r="BA38" s="32">
        <f>(AW38*1)*(E38+1)</f>
        <v>2</v>
      </c>
      <c r="BB38" s="52">
        <f>BA38*'[1]PRECIOS DE MAT DE EMBALAJE 2024'!$H$18</f>
        <v>8568</v>
      </c>
      <c r="BC38" s="32">
        <v>0</v>
      </c>
      <c r="BD38" s="52">
        <v>0</v>
      </c>
      <c r="BE38" s="32">
        <v>0</v>
      </c>
      <c r="BF38" s="52">
        <f>BE38*'[1]PRECIOS DE MAT DE EMBALAJE 2024'!$H$17</f>
        <v>0</v>
      </c>
      <c r="BG38" s="32">
        <v>0</v>
      </c>
      <c r="BH38" s="56">
        <f>BG38*'[1]PRECIOS DE MAT DE EMBALAJE 2024'!$H$17</f>
        <v>0</v>
      </c>
      <c r="BI38" s="32">
        <v>12</v>
      </c>
      <c r="BJ38" s="49">
        <f>BI38*'[1]PRECIOS DE MAT DE EMBALAJE 2024'!$H$17</f>
        <v>368666.91422400001</v>
      </c>
      <c r="BK38" s="32">
        <v>0</v>
      </c>
      <c r="BL38" s="52">
        <f>BK38*'[1]PRECIOS DE MAT DE EMBALAJE 2024'!$H$26</f>
        <v>0</v>
      </c>
      <c r="BM38" s="32">
        <v>2</v>
      </c>
      <c r="BN38" s="52">
        <f>BM38*'[1]PRECIOS DE MAT DE EMBALAJE 2024'!$H$17</f>
        <v>61444.485703999999</v>
      </c>
      <c r="BO38" s="69">
        <f t="shared" si="10"/>
        <v>74780.272974594787</v>
      </c>
      <c r="BP38" s="6"/>
      <c r="BQ38" s="58">
        <f t="shared" si="11"/>
        <v>461931.59029595187</v>
      </c>
      <c r="BR38" s="59">
        <f t="shared" si="12"/>
        <v>496911.63367955183</v>
      </c>
    </row>
    <row r="39" spans="1:70" ht="15.6" x14ac:dyDescent="0.3">
      <c r="A39" s="43" t="s">
        <v>54</v>
      </c>
      <c r="B39" s="44">
        <v>1500</v>
      </c>
      <c r="C39" s="45">
        <v>2</v>
      </c>
      <c r="D39" s="45">
        <v>1</v>
      </c>
      <c r="E39" s="46">
        <f t="shared" si="5"/>
        <v>2</v>
      </c>
      <c r="F39" s="43">
        <f>12*E39</f>
        <v>24</v>
      </c>
      <c r="G39" s="47">
        <v>1625.5</v>
      </c>
      <c r="H39" s="47">
        <v>3170</v>
      </c>
      <c r="I39" s="47">
        <v>1535.5</v>
      </c>
      <c r="J39" s="47">
        <v>1595.9</v>
      </c>
      <c r="K39" s="43" t="s">
        <v>87</v>
      </c>
      <c r="L39" s="48">
        <v>3</v>
      </c>
      <c r="M39" s="7" t="s">
        <v>139</v>
      </c>
      <c r="N39" s="2"/>
      <c r="O39" s="32">
        <v>14</v>
      </c>
      <c r="P39" s="32">
        <v>0</v>
      </c>
      <c r="Q39" s="49">
        <f>P39*'[1]PRECIO MADERA 2024'!$D$5</f>
        <v>0</v>
      </c>
      <c r="R39" s="50">
        <f>P39*'[1]PRECIO MADERA 2024'!$I$5</f>
        <v>0</v>
      </c>
      <c r="S39" s="32">
        <v>6</v>
      </c>
      <c r="T39" s="49">
        <f>S39*'[1]PRECIO MADERA 2024'!$D$9</f>
        <v>233203.25280000002</v>
      </c>
      <c r="U39" s="51">
        <f>S39*'[1]PRECIO MADERA 2024'!$I$9</f>
        <v>253843.72455749993</v>
      </c>
      <c r="V39" s="32"/>
      <c r="W39" s="49">
        <f>V39*'[1]PRECIO MADERA 2024'!$D$13</f>
        <v>0</v>
      </c>
      <c r="X39" s="51">
        <v>0</v>
      </c>
      <c r="Y39" s="32">
        <f>(P39+S39)*2</f>
        <v>12</v>
      </c>
      <c r="Z39" s="52">
        <f>Y39*'[1]PRECIO MADERA 2024'!$D$20</f>
        <v>41563.339439999996</v>
      </c>
      <c r="AA39" s="51">
        <f>Y39*'[1]PRECIO MADERA 2024'!$I$18</f>
        <v>57593.917142999999</v>
      </c>
      <c r="AB39" s="32">
        <v>0</v>
      </c>
      <c r="AC39" s="51">
        <v>0</v>
      </c>
      <c r="AD39" s="32">
        <v>0</v>
      </c>
      <c r="AE39" s="52">
        <f>AD39*'[1]PRECIOS DE MAT DE EMBALAJE 2024'!$H$11</f>
        <v>0</v>
      </c>
      <c r="AF39" s="53">
        <f>(((G39+G39)+H39+H39)*(P39+S39))/1000</f>
        <v>57.545999999999999</v>
      </c>
      <c r="AG39" s="52">
        <f>AF39*'[1]PRECIOS DE MAT DE EMBALAJE 2024'!$H$20</f>
        <v>152752.62003749999</v>
      </c>
      <c r="AH39" s="54">
        <f>(((P39+P39+S39)*2))</f>
        <v>12</v>
      </c>
      <c r="AI39" s="52">
        <f>AH39*'[1]PRECIOS DE MAT DE EMBALAJE 2024'!$H$8</f>
        <v>13809.469716</v>
      </c>
      <c r="AJ39" s="32">
        <f t="shared" si="7"/>
        <v>96</v>
      </c>
      <c r="AK39" s="52">
        <f>AJ39*'[1]PRECIOS DE MAT DE EMBALAJE 2024'!$H$10</f>
        <v>5702.9505136592588</v>
      </c>
      <c r="AL39" s="32">
        <v>10</v>
      </c>
      <c r="AM39" s="52">
        <f>AL39*'[1]PRECIOS DE MAT DE EMBALAJE 2024'!$H$13</f>
        <v>26180</v>
      </c>
      <c r="AN39" s="32">
        <f t="shared" si="13"/>
        <v>8</v>
      </c>
      <c r="AO39" s="52">
        <f>AN39*'[1]PRECIOS DE MAT DE EMBALAJE 2024'!$H$14</f>
        <v>39835.884032000002</v>
      </c>
      <c r="AP39" s="32"/>
      <c r="AQ39" s="52">
        <f>AP39*'[1]PRECIOS DE MAT DE EMBALAJE 2024'!$H$14</f>
        <v>0</v>
      </c>
      <c r="AR39" s="36">
        <f t="shared" si="8"/>
        <v>615657.01984699117</v>
      </c>
      <c r="AS39" s="37">
        <f t="shared" si="9"/>
        <v>659662.27919959114</v>
      </c>
      <c r="AT39" s="55"/>
      <c r="AU39" s="32">
        <f>D39*26</f>
        <v>26</v>
      </c>
      <c r="AV39" s="52">
        <f>AU39*'[1]PRECIOS DE MAT DE EMBALAJE 2024'!$H$25</f>
        <v>47147.305742295648</v>
      </c>
      <c r="AW39" s="32">
        <f t="shared" si="14"/>
        <v>1</v>
      </c>
      <c r="AX39" s="52">
        <f>AW39*'[1]PRECIOS DE MAT DE EMBALAJE 2024'!$H$13</f>
        <v>2618</v>
      </c>
      <c r="AY39" s="32">
        <f t="shared" si="15"/>
        <v>0.8</v>
      </c>
      <c r="AZ39" s="52">
        <f>AY39*'[1]PRECIOS DE MAT DE EMBALAJE 2024'!$H$14</f>
        <v>3983.5884032000004</v>
      </c>
      <c r="BA39" s="32">
        <f>(AW39*1)*(E39+1)</f>
        <v>3</v>
      </c>
      <c r="BB39" s="52">
        <f>BA39*'[1]PRECIOS DE MAT DE EMBALAJE 2024'!$H$18</f>
        <v>12852</v>
      </c>
      <c r="BC39" s="32">
        <v>0</v>
      </c>
      <c r="BD39" s="52">
        <v>0</v>
      </c>
      <c r="BE39" s="32">
        <v>0</v>
      </c>
      <c r="BF39" s="52">
        <f>BE39*'[1]PRECIOS DE MAT DE EMBALAJE 2024'!$H$17</f>
        <v>0</v>
      </c>
      <c r="BG39" s="32">
        <v>0</v>
      </c>
      <c r="BH39" s="56">
        <f>BG39*'[1]PRECIOS DE MAT DE EMBALAJE 2024'!$H$17</f>
        <v>0</v>
      </c>
      <c r="BI39" s="32">
        <v>12</v>
      </c>
      <c r="BJ39" s="49">
        <f>BI39*'[1]PRECIOS DE MAT DE EMBALAJE 2024'!$H$17</f>
        <v>368666.91422400001</v>
      </c>
      <c r="BK39" s="32">
        <v>0</v>
      </c>
      <c r="BL39" s="52">
        <f>BK39*'[1]PRECIOS DE MAT DE EMBALAJE 2024'!$H$26</f>
        <v>0</v>
      </c>
      <c r="BM39" s="32">
        <v>2</v>
      </c>
      <c r="BN39" s="52">
        <f>BM39*'[1]PRECIOS DE MAT DE EMBALAJE 2024'!$H$17</f>
        <v>61444.485703999999</v>
      </c>
      <c r="BO39" s="69">
        <f t="shared" si="10"/>
        <v>79921.072974594776</v>
      </c>
      <c r="BP39" s="6"/>
      <c r="BQ39" s="58">
        <f t="shared" si="11"/>
        <v>695578.09282158595</v>
      </c>
      <c r="BR39" s="59">
        <f t="shared" si="12"/>
        <v>739583.35217418591</v>
      </c>
    </row>
    <row r="40" spans="1:70" ht="15.6" x14ac:dyDescent="0.3">
      <c r="A40" s="43" t="s">
        <v>54</v>
      </c>
      <c r="B40" s="44">
        <v>1500</v>
      </c>
      <c r="C40" s="45">
        <v>2</v>
      </c>
      <c r="D40" s="45">
        <v>2</v>
      </c>
      <c r="E40" s="46">
        <f>(C40*D40)+1</f>
        <v>5</v>
      </c>
      <c r="F40" s="43">
        <f>6*E40</f>
        <v>30</v>
      </c>
      <c r="G40" s="47">
        <v>2880</v>
      </c>
      <c r="H40" s="47">
        <v>3170</v>
      </c>
      <c r="I40" s="47">
        <v>1535.5</v>
      </c>
      <c r="J40" s="47">
        <v>1595.9</v>
      </c>
      <c r="K40" s="43" t="s">
        <v>88</v>
      </c>
      <c r="L40" s="48">
        <v>3</v>
      </c>
      <c r="M40" s="7" t="s">
        <v>140</v>
      </c>
      <c r="N40" s="2"/>
      <c r="O40" s="32">
        <v>14</v>
      </c>
      <c r="P40" s="32">
        <v>0</v>
      </c>
      <c r="Q40" s="49">
        <f>P40*'[1]PRECIO MADERA 2024'!$D$5</f>
        <v>0</v>
      </c>
      <c r="R40" s="50">
        <f>P40*'[1]PRECIO MADERA 2024'!$I$5</f>
        <v>0</v>
      </c>
      <c r="S40" s="32">
        <v>6</v>
      </c>
      <c r="T40" s="49">
        <f>S40*'[1]PRECIO MADERA 2024'!$D$9</f>
        <v>233203.25280000002</v>
      </c>
      <c r="U40" s="51">
        <f>S40*'[1]PRECIO MADERA 2024'!$I$9</f>
        <v>253843.72455749993</v>
      </c>
      <c r="V40" s="32"/>
      <c r="W40" s="49">
        <f>V40*'[1]PRECIO MADERA 2024'!$D$13</f>
        <v>0</v>
      </c>
      <c r="X40" s="51">
        <v>0</v>
      </c>
      <c r="Y40" s="32">
        <f>(P40+S40)*2</f>
        <v>12</v>
      </c>
      <c r="Z40" s="52">
        <f>Y40*'[1]PRECIO MADERA 2024'!$D$20</f>
        <v>41563.339439999996</v>
      </c>
      <c r="AA40" s="51">
        <f>Y40*'[1]PRECIO MADERA 2024'!$I$18</f>
        <v>57593.917142999999</v>
      </c>
      <c r="AB40" s="32">
        <v>0</v>
      </c>
      <c r="AC40" s="51">
        <v>0</v>
      </c>
      <c r="AD40" s="32">
        <v>0</v>
      </c>
      <c r="AE40" s="52">
        <f>AD40*'[1]PRECIOS DE MAT DE EMBALAJE 2024'!$H$11</f>
        <v>0</v>
      </c>
      <c r="AF40" s="53">
        <f>(((G40+G40)+H40+H40)*(P40+S40))/1000</f>
        <v>72.599999999999994</v>
      </c>
      <c r="AG40" s="52">
        <f>AF40*'[1]PRECIOS DE MAT DE EMBALAJE 2024'!$H$20</f>
        <v>192712.61624999999</v>
      </c>
      <c r="AH40" s="54">
        <f>(((P40+P40+S40)*2))</f>
        <v>12</v>
      </c>
      <c r="AI40" s="52">
        <f>AH40*'[1]PRECIOS DE MAT DE EMBALAJE 2024'!$H$8</f>
        <v>13809.469716</v>
      </c>
      <c r="AJ40" s="32">
        <f t="shared" si="7"/>
        <v>96</v>
      </c>
      <c r="AK40" s="52">
        <f>AJ40*'[1]PRECIOS DE MAT DE EMBALAJE 2024'!$H$10</f>
        <v>5702.9505136592588</v>
      </c>
      <c r="AL40" s="32">
        <v>10</v>
      </c>
      <c r="AM40" s="52">
        <f>AL40*'[1]PRECIOS DE MAT DE EMBALAJE 2024'!$H$13</f>
        <v>26180</v>
      </c>
      <c r="AN40" s="32">
        <f>AL40*0.8</f>
        <v>8</v>
      </c>
      <c r="AO40" s="52">
        <f>AN40*'[1]PRECIOS DE MAT DE EMBALAJE 2024'!$H$14</f>
        <v>39835.884032000002</v>
      </c>
      <c r="AP40" s="32"/>
      <c r="AQ40" s="52">
        <f>AP40*'[1]PRECIOS DE MAT DE EMBALAJE 2024'!$H$14</f>
        <v>0</v>
      </c>
      <c r="AR40" s="36">
        <f>(((Q40+T40+W40+Z40+AE40+AG40+AI40+AK40+AM40+AO40+AP40)*20%)+(Q40+T40+W40+Z40+AB40+AE40+AG40+AI40+AK40+AM40+AO40+AQ40))</f>
        <v>663609.01530199114</v>
      </c>
      <c r="AS40" s="37">
        <f>(((R40+U40+X40+AA40+AC40+AE40+AG40+AI40+AK40+AM40+AO40+AQ40)*20%)+(R40+U40+X40+AA40+AC40+AE40+AG40+AI40+AK40+AM40+AO40+AQ40))</f>
        <v>707614.27465459099</v>
      </c>
      <c r="AT40" s="55"/>
      <c r="AU40" s="32">
        <f>D40*26</f>
        <v>52</v>
      </c>
      <c r="AV40" s="52">
        <f>AU40*'[1]PRECIOS DE MAT DE EMBALAJE 2024'!$H$25</f>
        <v>94294.611484591296</v>
      </c>
      <c r="AW40" s="32">
        <f>(AU40/26)</f>
        <v>2</v>
      </c>
      <c r="AX40" s="52">
        <f>AW40*'[1]PRECIOS DE MAT DE EMBALAJE 2024'!$H$13</f>
        <v>5236</v>
      </c>
      <c r="AY40" s="32">
        <f>AW40*0.8</f>
        <v>1.6</v>
      </c>
      <c r="AZ40" s="52">
        <f>AY40*'[1]PRECIOS DE MAT DE EMBALAJE 2024'!$H$14</f>
        <v>7967.1768064000007</v>
      </c>
      <c r="BA40" s="32">
        <f>(AW40*1)*(E40+1)</f>
        <v>12</v>
      </c>
      <c r="BB40" s="52">
        <f>BA40*'[1]PRECIOS DE MAT DE EMBALAJE 2024'!$H$18</f>
        <v>51408</v>
      </c>
      <c r="BC40" s="32">
        <v>0</v>
      </c>
      <c r="BD40" s="52">
        <v>0</v>
      </c>
      <c r="BE40" s="32">
        <v>0</v>
      </c>
      <c r="BF40" s="52">
        <f>BE40*'[1]PRECIOS DE MAT DE EMBALAJE 2024'!$H$17</f>
        <v>0</v>
      </c>
      <c r="BG40" s="32">
        <v>0</v>
      </c>
      <c r="BH40" s="56">
        <f>BG40*'[1]PRECIOS DE MAT DE EMBALAJE 2024'!$H$17</f>
        <v>0</v>
      </c>
      <c r="BI40" s="32">
        <v>12</v>
      </c>
      <c r="BJ40" s="49">
        <f>BI40*'[1]PRECIOS DE MAT DE EMBALAJE 2024'!$H$17</f>
        <v>368666.91422400001</v>
      </c>
      <c r="BK40" s="32">
        <v>0</v>
      </c>
      <c r="BL40" s="52">
        <f>BK40*'[1]PRECIOS DE MAT DE EMBALAJE 2024'!$H$26</f>
        <v>0</v>
      </c>
      <c r="BM40" s="32">
        <v>2</v>
      </c>
      <c r="BN40" s="52">
        <f>BM40*'[1]PRECIOS DE MAT DE EMBALAJE 2024'!$H$17</f>
        <v>61444.485703999999</v>
      </c>
      <c r="BO40" s="69">
        <f t="shared" si="10"/>
        <v>190686.94594918957</v>
      </c>
      <c r="BP40" s="6"/>
      <c r="BQ40" s="58">
        <f>BO40+AR40</f>
        <v>854295.96125118074</v>
      </c>
      <c r="BR40" s="59">
        <f>BO40+AS40</f>
        <v>898301.22060378059</v>
      </c>
    </row>
    <row r="41" spans="1:70" ht="15.6" x14ac:dyDescent="0.3">
      <c r="A41" s="11" t="s">
        <v>56</v>
      </c>
      <c r="B41" s="60">
        <v>1500</v>
      </c>
      <c r="C41" s="61">
        <v>1</v>
      </c>
      <c r="D41" s="61">
        <v>1</v>
      </c>
      <c r="E41" s="76">
        <f t="shared" si="5"/>
        <v>1</v>
      </c>
      <c r="F41" s="11">
        <f>11.8*E41</f>
        <v>11.8</v>
      </c>
      <c r="G41" s="11">
        <v>1625.5</v>
      </c>
      <c r="H41" s="11">
        <v>1595.9</v>
      </c>
      <c r="I41" s="11">
        <v>1535.5</v>
      </c>
      <c r="J41" s="11">
        <v>1595.9</v>
      </c>
      <c r="K41" s="11" t="s">
        <v>89</v>
      </c>
      <c r="L41" s="61">
        <v>2.25</v>
      </c>
      <c r="M41" s="7" t="s">
        <v>133</v>
      </c>
      <c r="N41" s="2"/>
      <c r="O41" s="32">
        <v>14</v>
      </c>
      <c r="P41" s="32">
        <v>5</v>
      </c>
      <c r="Q41" s="49">
        <f>P41*'[1]PRECIO MADERA 2024'!$D$5</f>
        <v>252397.7267</v>
      </c>
      <c r="R41" s="50">
        <f>P41*'[1]PRECIO MADERA 2024'!$I$5</f>
        <v>275476.45713875</v>
      </c>
      <c r="S41" s="32">
        <f>(P41*(D41-1))</f>
        <v>0</v>
      </c>
      <c r="T41" s="49">
        <f>S41*'[1]PRECIO MADERA 2024'!$D$9</f>
        <v>0</v>
      </c>
      <c r="U41" s="51">
        <f>S41*'[1]PRECIO MADERA 2024'!$I$9</f>
        <v>0</v>
      </c>
      <c r="V41" s="32"/>
      <c r="W41" s="49">
        <f>V41*'[1]PRECIO MADERA 2024'!$D$13</f>
        <v>0</v>
      </c>
      <c r="X41" s="51">
        <v>0</v>
      </c>
      <c r="Y41" s="32">
        <f t="shared" si="18"/>
        <v>10</v>
      </c>
      <c r="Z41" s="52">
        <f>Y41*'[1]PRECIO MADERA 2024'!$D$20</f>
        <v>34636.116199999997</v>
      </c>
      <c r="AA41" s="51">
        <f>Y41*'[1]PRECIO MADERA 2024'!$I$18</f>
        <v>47994.930952499999</v>
      </c>
      <c r="AB41" s="32">
        <v>0</v>
      </c>
      <c r="AC41" s="51">
        <v>0</v>
      </c>
      <c r="AD41" s="32">
        <v>0</v>
      </c>
      <c r="AE41" s="52">
        <f>AD41*'[1]PRECIOS DE MAT DE EMBALAJE 2024'!$H$11</f>
        <v>0</v>
      </c>
      <c r="AF41" s="53">
        <f t="shared" ref="AF41:AF64" si="22">(((G41+G41)+H41+H41)*P41)/1000</f>
        <v>32.213999999999999</v>
      </c>
      <c r="AG41" s="52">
        <f>AF41*'[1]PRECIOS DE MAT DE EMBALAJE 2024'!$H$20</f>
        <v>85510.250962499995</v>
      </c>
      <c r="AH41" s="54">
        <f t="shared" si="6"/>
        <v>20</v>
      </c>
      <c r="AI41" s="52">
        <f>AH41*'[1]PRECIOS DE MAT DE EMBALAJE 2024'!$H$8</f>
        <v>23015.782859999999</v>
      </c>
      <c r="AJ41" s="32">
        <f t="shared" si="7"/>
        <v>130</v>
      </c>
      <c r="AK41" s="52">
        <f>AJ41*'[1]PRECIOS DE MAT DE EMBALAJE 2024'!$H$10</f>
        <v>7722.7454872469134</v>
      </c>
      <c r="AL41" s="32">
        <v>10</v>
      </c>
      <c r="AM41" s="52">
        <f>AL41*'[1]PRECIOS DE MAT DE EMBALAJE 2024'!$H$13</f>
        <v>26180</v>
      </c>
      <c r="AN41" s="32">
        <f t="shared" si="13"/>
        <v>8</v>
      </c>
      <c r="AO41" s="52">
        <f>AN41*'[1]PRECIOS DE MAT DE EMBALAJE 2024'!$H$14</f>
        <v>39835.884032000002</v>
      </c>
      <c r="AP41" s="32"/>
      <c r="AQ41" s="52">
        <f>AP41*'[1]PRECIOS DE MAT DE EMBALAJE 2024'!$H$14</f>
        <v>0</v>
      </c>
      <c r="AR41" s="36">
        <f t="shared" si="8"/>
        <v>563158.20749009622</v>
      </c>
      <c r="AS41" s="37">
        <f t="shared" si="9"/>
        <v>606883.26171959622</v>
      </c>
      <c r="AT41" s="55"/>
      <c r="AU41" s="32">
        <f t="shared" ref="AU41:AU50" si="23">(D41*D41)*26</f>
        <v>26</v>
      </c>
      <c r="AV41" s="52">
        <f>AU41*'[1]PRECIOS DE MAT DE EMBALAJE 2024'!$H$25</f>
        <v>47147.305742295648</v>
      </c>
      <c r="AW41" s="32">
        <f t="shared" si="14"/>
        <v>1</v>
      </c>
      <c r="AX41" s="52">
        <f>AW41*'[1]PRECIOS DE MAT DE EMBALAJE 2024'!$H$13</f>
        <v>2618</v>
      </c>
      <c r="AY41" s="32">
        <f t="shared" si="15"/>
        <v>0.8</v>
      </c>
      <c r="AZ41" s="52">
        <f>AY41*'[1]PRECIOS DE MAT DE EMBALAJE 2024'!$H$14</f>
        <v>3983.5884032000004</v>
      </c>
      <c r="BA41" s="32">
        <f>(AW41*1)*(E41+1)</f>
        <v>2</v>
      </c>
      <c r="BB41" s="52">
        <f>BA41*'[1]PRECIOS DE MAT DE EMBALAJE 2024'!$H$18</f>
        <v>8568</v>
      </c>
      <c r="BC41" s="32">
        <v>0</v>
      </c>
      <c r="BD41" s="52">
        <v>0</v>
      </c>
      <c r="BE41" s="32">
        <v>0</v>
      </c>
      <c r="BF41" s="52">
        <f>BE41*'[1]PRECIOS DE MAT DE EMBALAJE 2024'!$H$17</f>
        <v>0</v>
      </c>
      <c r="BG41" s="32">
        <v>0</v>
      </c>
      <c r="BH41" s="56">
        <f>BG41*'[1]PRECIOS DE MAT DE EMBALAJE 2024'!$H$17</f>
        <v>0</v>
      </c>
      <c r="BI41" s="32">
        <v>12</v>
      </c>
      <c r="BJ41" s="49">
        <f>BI41*'[1]PRECIOS DE MAT DE EMBALAJE 2024'!$H$17</f>
        <v>368666.91422400001</v>
      </c>
      <c r="BK41" s="32">
        <v>0</v>
      </c>
      <c r="BL41" s="52">
        <f>BK41*'[1]PRECIOS DE MAT DE EMBALAJE 2024'!$H$26</f>
        <v>0</v>
      </c>
      <c r="BM41" s="32">
        <v>2</v>
      </c>
      <c r="BN41" s="52">
        <f>BM41*'[1]PRECIOS DE MAT DE EMBALAJE 2024'!$H$17</f>
        <v>61444.485703999999</v>
      </c>
      <c r="BO41" s="69">
        <f t="shared" si="10"/>
        <v>74780.272974594787</v>
      </c>
      <c r="BP41" s="6"/>
      <c r="BQ41" s="58">
        <f t="shared" si="11"/>
        <v>637938.48046469106</v>
      </c>
      <c r="BR41" s="59">
        <f t="shared" si="12"/>
        <v>681663.53469419107</v>
      </c>
    </row>
    <row r="42" spans="1:70" ht="15.6" x14ac:dyDescent="0.3">
      <c r="A42" s="65" t="s">
        <v>52</v>
      </c>
      <c r="B42" s="24">
        <v>1600</v>
      </c>
      <c r="C42" s="32">
        <v>1</v>
      </c>
      <c r="D42" s="32">
        <v>1</v>
      </c>
      <c r="E42" s="66">
        <f t="shared" si="5"/>
        <v>1</v>
      </c>
      <c r="F42" s="65">
        <f>12*E42</f>
        <v>12</v>
      </c>
      <c r="G42" s="67">
        <v>1727.5</v>
      </c>
      <c r="H42" s="67">
        <v>1698.7</v>
      </c>
      <c r="I42" s="67">
        <v>1637.5</v>
      </c>
      <c r="J42" s="67">
        <v>1698.7</v>
      </c>
      <c r="K42" s="65"/>
      <c r="L42" s="32">
        <v>1.5</v>
      </c>
      <c r="M42" s="7" t="s">
        <v>134</v>
      </c>
      <c r="N42" s="2"/>
      <c r="O42" s="32">
        <v>14</v>
      </c>
      <c r="P42" s="32">
        <v>5</v>
      </c>
      <c r="Q42" s="49">
        <f>P42*'[1]PRECIO MADERA 2024'!$D$5</f>
        <v>252397.7267</v>
      </c>
      <c r="R42" s="50">
        <f>P42*'[1]PRECIO MADERA 2024'!$I$5</f>
        <v>275476.45713875</v>
      </c>
      <c r="S42" s="32">
        <f>(P42*(D42-1))</f>
        <v>0</v>
      </c>
      <c r="T42" s="49">
        <f>S42*'[1]PRECIO MADERA 2024'!$D$9</f>
        <v>0</v>
      </c>
      <c r="U42" s="51">
        <f>S42*'[1]PRECIO MADERA 2024'!$I$9</f>
        <v>0</v>
      </c>
      <c r="V42" s="32"/>
      <c r="W42" s="49">
        <f>V42*'[1]PRECIO MADERA 2024'!$D$13</f>
        <v>0</v>
      </c>
      <c r="X42" s="51">
        <v>0</v>
      </c>
      <c r="Y42" s="32">
        <f t="shared" si="18"/>
        <v>10</v>
      </c>
      <c r="Z42" s="52">
        <f>Y42*'[1]PRECIO MADERA 2024'!$D$20</f>
        <v>34636.116199999997</v>
      </c>
      <c r="AA42" s="51">
        <f>Y42*'[1]PRECIO MADERA 2024'!$I$18</f>
        <v>47994.930952499999</v>
      </c>
      <c r="AB42" s="32">
        <v>0</v>
      </c>
      <c r="AC42" s="51">
        <v>0</v>
      </c>
      <c r="AD42" s="32">
        <v>0</v>
      </c>
      <c r="AE42" s="52">
        <f>AD42*'[1]PRECIOS DE MAT DE EMBALAJE 2024'!$H$11</f>
        <v>0</v>
      </c>
      <c r="AF42" s="53">
        <f t="shared" si="22"/>
        <v>34.262</v>
      </c>
      <c r="AG42" s="52">
        <f>AF42*'[1]PRECIOS DE MAT DE EMBALAJE 2024'!$H$20</f>
        <v>90946.551762499992</v>
      </c>
      <c r="AH42" s="32">
        <v>8</v>
      </c>
      <c r="AI42" s="52">
        <f>AH42*'[1]PRECIOS DE MAT DE EMBALAJE 2024'!$H$8</f>
        <v>9206.3131439999997</v>
      </c>
      <c r="AJ42" s="32">
        <f t="shared" si="7"/>
        <v>70</v>
      </c>
      <c r="AK42" s="52">
        <f>AJ42*'[1]PRECIOS DE MAT DE EMBALAJE 2024'!$H$10</f>
        <v>4158.4014162098765</v>
      </c>
      <c r="AL42" s="32">
        <v>0</v>
      </c>
      <c r="AM42" s="52">
        <f>AL42*'[1]PRECIOS DE MAT DE EMBALAJE 2024'!$H$13</f>
        <v>0</v>
      </c>
      <c r="AN42" s="32">
        <f t="shared" si="13"/>
        <v>0</v>
      </c>
      <c r="AO42" s="52">
        <f>AN42*'[1]PRECIOS DE MAT DE EMBALAJE 2024'!$H$14</f>
        <v>0</v>
      </c>
      <c r="AP42" s="32"/>
      <c r="AQ42" s="52">
        <f>AP42*'[1]PRECIOS DE MAT DE EMBALAJE 2024'!$H$14</f>
        <v>0</v>
      </c>
      <c r="AR42" s="36">
        <f t="shared" si="8"/>
        <v>469614.1310672519</v>
      </c>
      <c r="AS42" s="37">
        <f t="shared" si="9"/>
        <v>513339.18529675179</v>
      </c>
      <c r="AT42" s="55"/>
      <c r="AU42" s="32">
        <f t="shared" si="23"/>
        <v>26</v>
      </c>
      <c r="AV42" s="52">
        <f>AU42*'[1]PRECIOS DE MAT DE EMBALAJE 2024'!$H$25</f>
        <v>47147.305742295648</v>
      </c>
      <c r="AW42" s="32">
        <f t="shared" si="14"/>
        <v>1</v>
      </c>
      <c r="AX42" s="52">
        <f>AW42*'[1]PRECIOS DE MAT DE EMBALAJE 2024'!$H$13</f>
        <v>2618</v>
      </c>
      <c r="AY42" s="32">
        <f t="shared" si="15"/>
        <v>0.8</v>
      </c>
      <c r="AZ42" s="52">
        <f>AY42*'[1]PRECIOS DE MAT DE EMBALAJE 2024'!$H$14</f>
        <v>3983.5884032000004</v>
      </c>
      <c r="BA42" s="32">
        <f t="shared" si="16"/>
        <v>1</v>
      </c>
      <c r="BB42" s="52">
        <f>BA42*'[1]PRECIOS DE MAT DE EMBALAJE 2024'!$H$18</f>
        <v>4284</v>
      </c>
      <c r="BC42" s="32">
        <v>0</v>
      </c>
      <c r="BD42" s="52">
        <v>0</v>
      </c>
      <c r="BE42" s="32">
        <v>0</v>
      </c>
      <c r="BF42" s="52">
        <f>BE42*'[1]PRECIOS DE MAT DE EMBALAJE 2024'!$H$17</f>
        <v>0</v>
      </c>
      <c r="BG42" s="32">
        <v>0</v>
      </c>
      <c r="BH42" s="56">
        <f>BG42*'[1]PRECIOS DE MAT DE EMBALAJE 2024'!$H$17</f>
        <v>0</v>
      </c>
      <c r="BI42" s="32">
        <v>0</v>
      </c>
      <c r="BJ42" s="49">
        <f>BI42*'[1]PRECIOS DE MAT DE EMBALAJE 2024'!$H$17</f>
        <v>0</v>
      </c>
      <c r="BK42" s="32">
        <f t="shared" si="4"/>
        <v>1</v>
      </c>
      <c r="BL42" s="52">
        <f>BK42*'[1]PRECIOS DE MAT DE EMBALAJE 2024'!$H$26</f>
        <v>1953.9187997279998</v>
      </c>
      <c r="BM42" s="32">
        <v>0</v>
      </c>
      <c r="BN42" s="52">
        <f>BM42*'[1]PRECIOS DE MAT DE EMBALAJE 2024'!$H$17</f>
        <v>0</v>
      </c>
      <c r="BO42" s="69">
        <f t="shared" si="10"/>
        <v>69639.472974594784</v>
      </c>
      <c r="BP42" s="6"/>
      <c r="BQ42" s="58">
        <f t="shared" si="11"/>
        <v>539253.6040418467</v>
      </c>
      <c r="BR42" s="59">
        <f t="shared" si="12"/>
        <v>582978.65827134659</v>
      </c>
    </row>
    <row r="43" spans="1:70" ht="15.6" x14ac:dyDescent="0.3">
      <c r="A43" s="77" t="s">
        <v>90</v>
      </c>
      <c r="B43" s="24">
        <v>1600</v>
      </c>
      <c r="C43" s="32">
        <v>1</v>
      </c>
      <c r="D43" s="32">
        <v>2</v>
      </c>
      <c r="E43" s="66">
        <f t="shared" si="5"/>
        <v>2</v>
      </c>
      <c r="F43" s="65">
        <v>24</v>
      </c>
      <c r="G43" s="67">
        <v>2900</v>
      </c>
      <c r="H43" s="67">
        <v>2700</v>
      </c>
      <c r="I43" s="67">
        <v>1637.5</v>
      </c>
      <c r="J43" s="67">
        <v>1698.7</v>
      </c>
      <c r="K43" s="78" t="s">
        <v>91</v>
      </c>
      <c r="L43" s="54">
        <v>1.5</v>
      </c>
      <c r="M43" s="7" t="s">
        <v>141</v>
      </c>
      <c r="N43" s="2"/>
      <c r="O43" s="32">
        <v>14</v>
      </c>
      <c r="P43" s="32">
        <v>5</v>
      </c>
      <c r="Q43" s="49">
        <f>P43*'[1]PRECIO MADERA 2024'!$D$5</f>
        <v>252397.7267</v>
      </c>
      <c r="R43" s="50">
        <f>P43*'[1]PRECIO MADERA 2024'!$I$5</f>
        <v>275476.45713875</v>
      </c>
      <c r="S43" s="32">
        <f>(P43*(D43-1))*0</f>
        <v>0</v>
      </c>
      <c r="T43" s="49">
        <f>S43*'[1]PRECIO MADERA 2024'!$D$9</f>
        <v>0</v>
      </c>
      <c r="U43" s="51">
        <f>S43*'[1]PRECIO MADERA 2024'!$I$9</f>
        <v>0</v>
      </c>
      <c r="V43" s="32"/>
      <c r="W43" s="49">
        <f>V43*'[1]PRECIO MADERA 2024'!$D$13</f>
        <v>0</v>
      </c>
      <c r="X43" s="51">
        <v>0</v>
      </c>
      <c r="Y43" s="32">
        <f t="shared" si="18"/>
        <v>10</v>
      </c>
      <c r="Z43" s="52">
        <f>Y43*'[1]PRECIO MADERA 2024'!$D$20</f>
        <v>34636.116199999997</v>
      </c>
      <c r="AA43" s="51">
        <f>Y43*'[1]PRECIO MADERA 2024'!$I$18</f>
        <v>47994.930952499999</v>
      </c>
      <c r="AB43" s="32">
        <v>0</v>
      </c>
      <c r="AC43" s="51">
        <v>0</v>
      </c>
      <c r="AD43" s="32">
        <v>0</v>
      </c>
      <c r="AE43" s="52">
        <f>AD43*'[1]PRECIOS DE MAT DE EMBALAJE 2024'!$H$11</f>
        <v>0</v>
      </c>
      <c r="AF43" s="53">
        <f t="shared" si="22"/>
        <v>56</v>
      </c>
      <c r="AG43" s="52">
        <f>AF43*'[1]PRECIOS DE MAT DE EMBALAJE 2024'!$H$20</f>
        <v>148648.85</v>
      </c>
      <c r="AH43" s="32">
        <v>8</v>
      </c>
      <c r="AI43" s="52">
        <f>AH43*'[1]PRECIOS DE MAT DE EMBALAJE 2024'!$H$8</f>
        <v>9206.3131439999997</v>
      </c>
      <c r="AJ43" s="32">
        <f t="shared" si="7"/>
        <v>70</v>
      </c>
      <c r="AK43" s="52">
        <f>AJ43*'[1]PRECIOS DE MAT DE EMBALAJE 2024'!$H$10</f>
        <v>4158.4014162098765</v>
      </c>
      <c r="AL43" s="32">
        <v>6</v>
      </c>
      <c r="AM43" s="52">
        <f>AL43*'[1]PRECIOS DE MAT DE EMBALAJE 2024'!$H$13</f>
        <v>15708</v>
      </c>
      <c r="AN43" s="32">
        <f t="shared" si="13"/>
        <v>4.8000000000000007</v>
      </c>
      <c r="AO43" s="52">
        <f>AN43*'[1]PRECIOS DE MAT DE EMBALAJE 2024'!$H$14</f>
        <v>23901.530419200004</v>
      </c>
      <c r="AP43" s="32"/>
      <c r="AQ43" s="52">
        <f>AP43*'[1]PRECIOS DE MAT DE EMBALAJE 2024'!$H$14</f>
        <v>0</v>
      </c>
      <c r="AR43" s="36">
        <f t="shared" si="8"/>
        <v>586388.3254552919</v>
      </c>
      <c r="AS43" s="37">
        <f t="shared" si="9"/>
        <v>630113.37968479178</v>
      </c>
      <c r="AT43" s="55"/>
      <c r="AU43" s="32">
        <f>(D43*D43)*12</f>
        <v>48</v>
      </c>
      <c r="AV43" s="52">
        <f>AU43*'[1]PRECIOS DE MAT DE EMBALAJE 2024'!$H$25</f>
        <v>87041.179831930436</v>
      </c>
      <c r="AW43" s="32">
        <f t="shared" si="14"/>
        <v>1.8461538461538463</v>
      </c>
      <c r="AX43" s="52">
        <f>AW43*'[1]PRECIOS DE MAT DE EMBALAJE 2024'!$H$13</f>
        <v>4833.2307692307695</v>
      </c>
      <c r="AY43" s="32">
        <f t="shared" si="15"/>
        <v>1.476923076923077</v>
      </c>
      <c r="AZ43" s="52">
        <f>AY43*'[1]PRECIOS DE MAT DE EMBALAJE 2024'!$H$14</f>
        <v>7354.3170520615395</v>
      </c>
      <c r="BA43" s="32">
        <f t="shared" si="16"/>
        <v>1.8461538461538463</v>
      </c>
      <c r="BB43" s="52">
        <f>BA43*'[1]PRECIOS DE MAT DE EMBALAJE 2024'!$H$18</f>
        <v>7908.9230769230771</v>
      </c>
      <c r="BC43" s="32">
        <v>0</v>
      </c>
      <c r="BD43" s="52">
        <v>0</v>
      </c>
      <c r="BE43" s="32">
        <v>0</v>
      </c>
      <c r="BF43" s="52">
        <f>BE43*'[1]PRECIOS DE MAT DE EMBALAJE 2024'!$H$17</f>
        <v>0</v>
      </c>
      <c r="BG43" s="32">
        <v>0</v>
      </c>
      <c r="BH43" s="56">
        <f>BG43*'[1]PRECIOS DE MAT DE EMBALAJE 2024'!$H$17</f>
        <v>0</v>
      </c>
      <c r="BI43" s="32">
        <v>0</v>
      </c>
      <c r="BJ43" s="49">
        <f>BI43*'[1]PRECIOS DE MAT DE EMBALAJE 2024'!$H$17</f>
        <v>0</v>
      </c>
      <c r="BK43" s="32">
        <f t="shared" si="4"/>
        <v>1.8461538461538463</v>
      </c>
      <c r="BL43" s="52">
        <f>BK43*'[1]PRECIOS DE MAT DE EMBALAJE 2024'!$H$26</f>
        <v>3607.2347071901536</v>
      </c>
      <c r="BM43" s="32">
        <v>0</v>
      </c>
      <c r="BN43" s="52">
        <f>BM43*'[1]PRECIOS DE MAT DE EMBALAJE 2024'!$H$17</f>
        <v>0</v>
      </c>
      <c r="BO43" s="69">
        <f t="shared" si="10"/>
        <v>128565.18087617499</v>
      </c>
      <c r="BP43" s="6"/>
      <c r="BQ43" s="58">
        <f t="shared" si="11"/>
        <v>714953.50633146684</v>
      </c>
      <c r="BR43" s="59">
        <f t="shared" si="12"/>
        <v>758678.56056096673</v>
      </c>
    </row>
    <row r="44" spans="1:70" ht="15.6" x14ac:dyDescent="0.3">
      <c r="A44" s="11" t="s">
        <v>56</v>
      </c>
      <c r="B44" s="60">
        <v>1600</v>
      </c>
      <c r="C44" s="61">
        <v>1</v>
      </c>
      <c r="D44" s="61">
        <v>1</v>
      </c>
      <c r="E44" s="76">
        <f t="shared" si="5"/>
        <v>1</v>
      </c>
      <c r="F44" s="11">
        <f>11.8*E44</f>
        <v>11.8</v>
      </c>
      <c r="G44" s="11">
        <v>1727.5</v>
      </c>
      <c r="H44" s="11">
        <v>1698.7</v>
      </c>
      <c r="I44" s="11">
        <v>1637.5</v>
      </c>
      <c r="J44" s="11">
        <v>1698.7</v>
      </c>
      <c r="K44" s="11" t="s">
        <v>89</v>
      </c>
      <c r="L44" s="61">
        <v>2.25</v>
      </c>
      <c r="M44" s="7" t="s">
        <v>135</v>
      </c>
      <c r="N44" s="2"/>
      <c r="O44" s="32">
        <v>14</v>
      </c>
      <c r="P44" s="32">
        <v>5</v>
      </c>
      <c r="Q44" s="49">
        <f>P44*'[1]PRECIO MADERA 2024'!$D$5</f>
        <v>252397.7267</v>
      </c>
      <c r="R44" s="50">
        <f>P44*'[1]PRECIO MADERA 2024'!$I$5</f>
        <v>275476.45713875</v>
      </c>
      <c r="S44" s="32">
        <f t="shared" ref="S44:S60" si="24">(P44*(D44-1))</f>
        <v>0</v>
      </c>
      <c r="T44" s="49">
        <f>S44*'[1]PRECIO MADERA 2024'!$D$9</f>
        <v>0</v>
      </c>
      <c r="U44" s="51">
        <f>S44*'[1]PRECIO MADERA 2024'!$I$9</f>
        <v>0</v>
      </c>
      <c r="V44" s="32"/>
      <c r="W44" s="49">
        <f>V44*'[1]PRECIO MADERA 2024'!$D$13</f>
        <v>0</v>
      </c>
      <c r="X44" s="51">
        <v>0</v>
      </c>
      <c r="Y44" s="32">
        <f t="shared" si="18"/>
        <v>10</v>
      </c>
      <c r="Z44" s="52">
        <f>Y44*'[1]PRECIO MADERA 2024'!$D$20</f>
        <v>34636.116199999997</v>
      </c>
      <c r="AA44" s="51">
        <f>Y44*'[1]PRECIO MADERA 2024'!$I$18</f>
        <v>47994.930952499999</v>
      </c>
      <c r="AB44" s="32">
        <v>0</v>
      </c>
      <c r="AC44" s="51">
        <v>0</v>
      </c>
      <c r="AD44" s="32">
        <v>0</v>
      </c>
      <c r="AE44" s="52">
        <f>AD44*'[1]PRECIOS DE MAT DE EMBALAJE 2024'!$H$11</f>
        <v>0</v>
      </c>
      <c r="AF44" s="53">
        <f t="shared" si="22"/>
        <v>34.262</v>
      </c>
      <c r="AG44" s="52">
        <f>AF44*'[1]PRECIOS DE MAT DE EMBALAJE 2024'!$H$20</f>
        <v>90946.551762499992</v>
      </c>
      <c r="AH44" s="32"/>
      <c r="AI44" s="52">
        <f>AH44*'[1]PRECIOS DE MAT DE EMBALAJE 2024'!$H$8</f>
        <v>0</v>
      </c>
      <c r="AJ44" s="32">
        <f t="shared" si="7"/>
        <v>30</v>
      </c>
      <c r="AK44" s="52">
        <f>AJ44*'[1]PRECIOS DE MAT DE EMBALAJE 2024'!$H$10</f>
        <v>1782.1720355185184</v>
      </c>
      <c r="AL44" s="32">
        <v>10</v>
      </c>
      <c r="AM44" s="52">
        <f>AL44*'[1]PRECIOS DE MAT DE EMBALAJE 2024'!$H$13</f>
        <v>26180</v>
      </c>
      <c r="AN44" s="32">
        <f t="shared" si="13"/>
        <v>8</v>
      </c>
      <c r="AO44" s="52">
        <f>AN44*'[1]PRECIOS DE MAT DE EMBALAJE 2024'!$H$14</f>
        <v>39835.884032000002</v>
      </c>
      <c r="AP44" s="32"/>
      <c r="AQ44" s="52">
        <f>AP44*'[1]PRECIOS DE MAT DE EMBALAJE 2024'!$H$14</f>
        <v>0</v>
      </c>
      <c r="AR44" s="36">
        <f t="shared" si="8"/>
        <v>534934.14087602228</v>
      </c>
      <c r="AS44" s="37">
        <f t="shared" si="9"/>
        <v>578659.19510552217</v>
      </c>
      <c r="AT44" s="55"/>
      <c r="AU44" s="32">
        <f t="shared" si="23"/>
        <v>26</v>
      </c>
      <c r="AV44" s="52">
        <f>AU44*'[1]PRECIOS DE MAT DE EMBALAJE 2024'!$H$25</f>
        <v>47147.305742295648</v>
      </c>
      <c r="AW44" s="32">
        <f t="shared" si="14"/>
        <v>1</v>
      </c>
      <c r="AX44" s="52">
        <f>AW44*'[1]PRECIOS DE MAT DE EMBALAJE 2024'!$H$13</f>
        <v>2618</v>
      </c>
      <c r="AY44" s="32">
        <f t="shared" si="15"/>
        <v>0.8</v>
      </c>
      <c r="AZ44" s="52">
        <f>AY44*'[1]PRECIOS DE MAT DE EMBALAJE 2024'!$H$14</f>
        <v>3983.5884032000004</v>
      </c>
      <c r="BA44" s="32">
        <f t="shared" si="16"/>
        <v>1</v>
      </c>
      <c r="BB44" s="52">
        <f>BA44*'[1]PRECIOS DE MAT DE EMBALAJE 2024'!$H$18</f>
        <v>4284</v>
      </c>
      <c r="BC44" s="32">
        <v>0</v>
      </c>
      <c r="BD44" s="52">
        <v>0</v>
      </c>
      <c r="BE44" s="32">
        <v>0</v>
      </c>
      <c r="BF44" s="52">
        <f>BE44*'[1]PRECIOS DE MAT DE EMBALAJE 2024'!$H$17</f>
        <v>0</v>
      </c>
      <c r="BG44" s="32">
        <v>0</v>
      </c>
      <c r="BH44" s="56">
        <f>BG44*'[1]PRECIOS DE MAT DE EMBALAJE 2024'!$H$17</f>
        <v>0</v>
      </c>
      <c r="BI44" s="32">
        <v>0</v>
      </c>
      <c r="BJ44" s="49">
        <f>BI44*'[1]PRECIOS DE MAT DE EMBALAJE 2024'!$H$17</f>
        <v>0</v>
      </c>
      <c r="BK44" s="32">
        <f t="shared" si="4"/>
        <v>1</v>
      </c>
      <c r="BL44" s="52">
        <f>BK44*'[1]PRECIOS DE MAT DE EMBALAJE 2024'!$H$26</f>
        <v>1953.9187997279998</v>
      </c>
      <c r="BM44" s="32">
        <v>0</v>
      </c>
      <c r="BN44" s="52">
        <f>BM44*'[1]PRECIOS DE MAT DE EMBALAJE 2024'!$H$17</f>
        <v>0</v>
      </c>
      <c r="BO44" s="69">
        <f t="shared" si="10"/>
        <v>69639.472974594784</v>
      </c>
      <c r="BP44" s="6"/>
      <c r="BQ44" s="58">
        <f t="shared" si="11"/>
        <v>604573.61385061708</v>
      </c>
      <c r="BR44" s="59">
        <f t="shared" si="12"/>
        <v>648298.66808011697</v>
      </c>
    </row>
    <row r="45" spans="1:70" ht="15.6" x14ac:dyDescent="0.3">
      <c r="A45" s="65" t="s">
        <v>52</v>
      </c>
      <c r="B45" s="24">
        <v>1700</v>
      </c>
      <c r="C45" s="32">
        <v>1</v>
      </c>
      <c r="D45" s="32">
        <v>1</v>
      </c>
      <c r="E45" s="66">
        <f t="shared" si="5"/>
        <v>1</v>
      </c>
      <c r="F45" s="65">
        <f>12*E45</f>
        <v>12</v>
      </c>
      <c r="G45" s="67">
        <v>1829.5</v>
      </c>
      <c r="H45" s="67">
        <v>1801.9</v>
      </c>
      <c r="I45" s="67">
        <v>1739.5</v>
      </c>
      <c r="J45" s="67">
        <v>1801.9</v>
      </c>
      <c r="K45" s="65"/>
      <c r="L45" s="32">
        <v>2</v>
      </c>
      <c r="M45" s="7" t="s">
        <v>136</v>
      </c>
      <c r="N45" s="2"/>
      <c r="O45" s="32">
        <v>13</v>
      </c>
      <c r="P45" s="32">
        <v>5</v>
      </c>
      <c r="Q45" s="49">
        <f>P45*'[1]PRECIO MADERA 2024'!$D$5</f>
        <v>252397.7267</v>
      </c>
      <c r="R45" s="50">
        <f>P45*'[1]PRECIO MADERA 2024'!$I$5</f>
        <v>275476.45713875</v>
      </c>
      <c r="S45" s="32">
        <f t="shared" si="24"/>
        <v>0</v>
      </c>
      <c r="T45" s="49">
        <f>S45*'[1]PRECIO MADERA 2024'!$D$9</f>
        <v>0</v>
      </c>
      <c r="U45" s="51">
        <f>S45*'[1]PRECIO MADERA 2024'!$I$9</f>
        <v>0</v>
      </c>
      <c r="V45" s="32"/>
      <c r="W45" s="49">
        <f>V45*'[1]PRECIO MADERA 2024'!$D$13</f>
        <v>0</v>
      </c>
      <c r="X45" s="51">
        <v>0</v>
      </c>
      <c r="Y45" s="32">
        <f t="shared" si="18"/>
        <v>10</v>
      </c>
      <c r="Z45" s="52">
        <f>Y45*'[1]PRECIO MADERA 2024'!$D$20</f>
        <v>34636.116199999997</v>
      </c>
      <c r="AA45" s="51">
        <f>Y45*'[1]PRECIO MADERA 2024'!$I$18</f>
        <v>47994.930952499999</v>
      </c>
      <c r="AB45" s="32">
        <v>0</v>
      </c>
      <c r="AC45" s="51">
        <v>0</v>
      </c>
      <c r="AD45" s="32">
        <v>0</v>
      </c>
      <c r="AE45" s="52">
        <f>AD45*'[1]PRECIOS DE MAT DE EMBALAJE 2024'!$H$11</f>
        <v>0</v>
      </c>
      <c r="AF45" s="53">
        <f t="shared" si="22"/>
        <v>36.314</v>
      </c>
      <c r="AG45" s="52">
        <f>AF45*'[1]PRECIOS DE MAT DE EMBALAJE 2024'!$H$20</f>
        <v>96393.470337499995</v>
      </c>
      <c r="AH45" s="32">
        <v>8</v>
      </c>
      <c r="AI45" s="52">
        <f>AH45*'[1]PRECIOS DE MAT DE EMBALAJE 2024'!$H$8</f>
        <v>9206.3131439999997</v>
      </c>
      <c r="AJ45" s="32">
        <f t="shared" si="7"/>
        <v>70</v>
      </c>
      <c r="AK45" s="52">
        <f>AJ45*'[1]PRECIOS DE MAT DE EMBALAJE 2024'!$H$10</f>
        <v>4158.4014162098765</v>
      </c>
      <c r="AL45" s="32">
        <v>0</v>
      </c>
      <c r="AM45" s="52">
        <f>AL45*'[1]PRECIOS DE MAT DE EMBALAJE 2024'!$H$13</f>
        <v>0</v>
      </c>
      <c r="AN45" s="32">
        <f t="shared" si="13"/>
        <v>0</v>
      </c>
      <c r="AO45" s="52">
        <f>AN45*'[1]PRECIOS DE MAT DE EMBALAJE 2024'!$H$14</f>
        <v>0</v>
      </c>
      <c r="AP45" s="32"/>
      <c r="AQ45" s="52">
        <f>AP45*'[1]PRECIOS DE MAT DE EMBALAJE 2024'!$H$14</f>
        <v>0</v>
      </c>
      <c r="AR45" s="36">
        <f t="shared" si="8"/>
        <v>476150.43335725181</v>
      </c>
      <c r="AS45" s="37">
        <f t="shared" si="9"/>
        <v>519875.48758675181</v>
      </c>
      <c r="AT45" s="55"/>
      <c r="AU45" s="32">
        <f t="shared" si="23"/>
        <v>26</v>
      </c>
      <c r="AV45" s="52">
        <f>AU45*'[1]PRECIOS DE MAT DE EMBALAJE 2024'!$H$25</f>
        <v>47147.305742295648</v>
      </c>
      <c r="AW45" s="32">
        <f t="shared" si="14"/>
        <v>1</v>
      </c>
      <c r="AX45" s="52">
        <f>AW45*'[1]PRECIOS DE MAT DE EMBALAJE 2024'!$H$13</f>
        <v>2618</v>
      </c>
      <c r="AY45" s="32">
        <f t="shared" si="15"/>
        <v>0.8</v>
      </c>
      <c r="AZ45" s="52">
        <f>AY45*'[1]PRECIOS DE MAT DE EMBALAJE 2024'!$H$14</f>
        <v>3983.5884032000004</v>
      </c>
      <c r="BA45" s="32">
        <f t="shared" si="16"/>
        <v>1</v>
      </c>
      <c r="BB45" s="52">
        <f>BA45*'[1]PRECIOS DE MAT DE EMBALAJE 2024'!$H$18</f>
        <v>4284</v>
      </c>
      <c r="BC45" s="32">
        <v>0</v>
      </c>
      <c r="BD45" s="52">
        <v>0</v>
      </c>
      <c r="BE45" s="32">
        <v>0</v>
      </c>
      <c r="BF45" s="52">
        <f>BE45*'[1]PRECIOS DE MAT DE EMBALAJE 2024'!$H$17</f>
        <v>0</v>
      </c>
      <c r="BG45" s="32">
        <v>0</v>
      </c>
      <c r="BH45" s="56">
        <f>BG45*'[1]PRECIOS DE MAT DE EMBALAJE 2024'!$H$17</f>
        <v>0</v>
      </c>
      <c r="BI45" s="32">
        <v>0</v>
      </c>
      <c r="BJ45" s="49">
        <f>BI45*'[1]PRECIOS DE MAT DE EMBALAJE 2024'!$H$17</f>
        <v>0</v>
      </c>
      <c r="BK45" s="32">
        <f t="shared" si="4"/>
        <v>1</v>
      </c>
      <c r="BL45" s="52">
        <f>BK45*'[1]PRECIOS DE MAT DE EMBALAJE 2024'!$H$26</f>
        <v>1953.9187997279998</v>
      </c>
      <c r="BM45" s="32">
        <v>0</v>
      </c>
      <c r="BN45" s="52">
        <f>BM45*'[1]PRECIOS DE MAT DE EMBALAJE 2024'!$H$17</f>
        <v>0</v>
      </c>
      <c r="BO45" s="69">
        <f t="shared" si="10"/>
        <v>69639.472974594784</v>
      </c>
      <c r="BP45" s="6"/>
      <c r="BQ45" s="58">
        <f t="shared" si="11"/>
        <v>545789.90633184661</v>
      </c>
      <c r="BR45" s="59">
        <f t="shared" si="12"/>
        <v>589514.96056134661</v>
      </c>
    </row>
    <row r="46" spans="1:70" ht="15.6" x14ac:dyDescent="0.3">
      <c r="A46" s="11" t="s">
        <v>56</v>
      </c>
      <c r="B46" s="60">
        <v>1700</v>
      </c>
      <c r="C46" s="61">
        <v>1</v>
      </c>
      <c r="D46" s="61">
        <v>1</v>
      </c>
      <c r="E46" s="76">
        <f t="shared" si="5"/>
        <v>1</v>
      </c>
      <c r="F46" s="11">
        <f>11.8*E46</f>
        <v>11.8</v>
      </c>
      <c r="G46" s="11">
        <v>1829.5</v>
      </c>
      <c r="H46" s="11">
        <v>1801.9</v>
      </c>
      <c r="I46" s="11">
        <v>1739.5</v>
      </c>
      <c r="J46" s="11">
        <v>1801.9</v>
      </c>
      <c r="K46" s="11" t="s">
        <v>89</v>
      </c>
      <c r="L46" s="61">
        <v>2.25</v>
      </c>
      <c r="M46" s="7" t="s">
        <v>137</v>
      </c>
      <c r="N46" s="2"/>
      <c r="O46" s="32">
        <v>13</v>
      </c>
      <c r="P46" s="32">
        <v>5</v>
      </c>
      <c r="Q46" s="49">
        <f>P46*'[1]PRECIO MADERA 2024'!$D$5</f>
        <v>252397.7267</v>
      </c>
      <c r="R46" s="50">
        <f>P46*'[1]PRECIO MADERA 2024'!$I$5</f>
        <v>275476.45713875</v>
      </c>
      <c r="S46" s="32">
        <f t="shared" si="24"/>
        <v>0</v>
      </c>
      <c r="T46" s="49">
        <f>S46*'[1]PRECIO MADERA 2024'!$D$9</f>
        <v>0</v>
      </c>
      <c r="U46" s="51">
        <f>S46*'[1]PRECIO MADERA 2024'!$I$9</f>
        <v>0</v>
      </c>
      <c r="V46" s="32"/>
      <c r="W46" s="49">
        <f>V46*'[1]PRECIO MADERA 2024'!$D$13</f>
        <v>0</v>
      </c>
      <c r="X46" s="51">
        <v>0</v>
      </c>
      <c r="Y46" s="32">
        <f t="shared" si="18"/>
        <v>10</v>
      </c>
      <c r="Z46" s="52">
        <f>Y46*'[1]PRECIO MADERA 2024'!$D$20</f>
        <v>34636.116199999997</v>
      </c>
      <c r="AA46" s="51">
        <f>Y46*'[1]PRECIO MADERA 2024'!$I$18</f>
        <v>47994.930952499999</v>
      </c>
      <c r="AB46" s="32">
        <v>0</v>
      </c>
      <c r="AC46" s="51">
        <v>0</v>
      </c>
      <c r="AD46" s="32">
        <v>0</v>
      </c>
      <c r="AE46" s="52">
        <f>AD46*'[1]PRECIOS DE MAT DE EMBALAJE 2024'!$H$11</f>
        <v>0</v>
      </c>
      <c r="AF46" s="53">
        <f t="shared" si="22"/>
        <v>36.314</v>
      </c>
      <c r="AG46" s="52">
        <f>AF46*'[1]PRECIOS DE MAT DE EMBALAJE 2024'!$H$20</f>
        <v>96393.470337499995</v>
      </c>
      <c r="AH46" s="32">
        <v>8</v>
      </c>
      <c r="AI46" s="52">
        <f>AH46*'[1]PRECIOS DE MAT DE EMBALAJE 2024'!$H$8</f>
        <v>9206.3131439999997</v>
      </c>
      <c r="AJ46" s="32">
        <f t="shared" si="7"/>
        <v>70</v>
      </c>
      <c r="AK46" s="52">
        <f>AJ46*'[1]PRECIOS DE MAT DE EMBALAJE 2024'!$H$10</f>
        <v>4158.4014162098765</v>
      </c>
      <c r="AL46" s="32">
        <v>10</v>
      </c>
      <c r="AM46" s="52">
        <f>AL46*'[1]PRECIOS DE MAT DE EMBALAJE 2024'!$H$13</f>
        <v>26180</v>
      </c>
      <c r="AN46" s="32">
        <f t="shared" si="13"/>
        <v>8</v>
      </c>
      <c r="AO46" s="52">
        <f>AN46*'[1]PRECIOS DE MAT DE EMBALAJE 2024'!$H$14</f>
        <v>39835.884032000002</v>
      </c>
      <c r="AP46" s="32"/>
      <c r="AQ46" s="52">
        <f>AP46*'[1]PRECIOS DE MAT DE EMBALAJE 2024'!$H$14</f>
        <v>0</v>
      </c>
      <c r="AR46" s="36">
        <f t="shared" si="8"/>
        <v>555369.49419565185</v>
      </c>
      <c r="AS46" s="37">
        <f t="shared" si="9"/>
        <v>599094.54842515173</v>
      </c>
      <c r="AT46" s="55"/>
      <c r="AU46" s="32">
        <f t="shared" si="23"/>
        <v>26</v>
      </c>
      <c r="AV46" s="52">
        <f>AU46*'[1]PRECIOS DE MAT DE EMBALAJE 2024'!$H$25</f>
        <v>47147.305742295648</v>
      </c>
      <c r="AW46" s="32">
        <f t="shared" si="14"/>
        <v>1</v>
      </c>
      <c r="AX46" s="52">
        <f>AW46*'[1]PRECIOS DE MAT DE EMBALAJE 2024'!$H$13</f>
        <v>2618</v>
      </c>
      <c r="AY46" s="32">
        <f t="shared" si="15"/>
        <v>0.8</v>
      </c>
      <c r="AZ46" s="52">
        <f>AY46*'[1]PRECIOS DE MAT DE EMBALAJE 2024'!$H$14</f>
        <v>3983.5884032000004</v>
      </c>
      <c r="BA46" s="32">
        <f t="shared" si="16"/>
        <v>1</v>
      </c>
      <c r="BB46" s="52">
        <f>BA46*'[1]PRECIOS DE MAT DE EMBALAJE 2024'!$H$18</f>
        <v>4284</v>
      </c>
      <c r="BC46" s="32">
        <v>0</v>
      </c>
      <c r="BD46" s="52">
        <v>0</v>
      </c>
      <c r="BE46" s="32">
        <v>0</v>
      </c>
      <c r="BF46" s="52">
        <f>BE46*'[1]PRECIOS DE MAT DE EMBALAJE 2024'!$H$17</f>
        <v>0</v>
      </c>
      <c r="BG46" s="32">
        <v>0</v>
      </c>
      <c r="BH46" s="56">
        <f>BG46*'[1]PRECIOS DE MAT DE EMBALAJE 2024'!$H$17</f>
        <v>0</v>
      </c>
      <c r="BI46" s="32">
        <v>0</v>
      </c>
      <c r="BJ46" s="49">
        <f>BI46*'[1]PRECIOS DE MAT DE EMBALAJE 2024'!$H$17</f>
        <v>0</v>
      </c>
      <c r="BK46" s="32">
        <f t="shared" si="4"/>
        <v>1</v>
      </c>
      <c r="BL46" s="52">
        <f>BK46*'[1]PRECIOS DE MAT DE EMBALAJE 2024'!$H$26</f>
        <v>1953.9187997279998</v>
      </c>
      <c r="BM46" s="32">
        <v>0</v>
      </c>
      <c r="BN46" s="52">
        <f>BM46*'[1]PRECIOS DE MAT DE EMBALAJE 2024'!$H$17</f>
        <v>0</v>
      </c>
      <c r="BO46" s="69">
        <f t="shared" si="10"/>
        <v>69639.472974594784</v>
      </c>
      <c r="BP46" s="6"/>
      <c r="BQ46" s="58">
        <f t="shared" si="11"/>
        <v>625008.96717024664</v>
      </c>
      <c r="BR46" s="59">
        <f t="shared" si="12"/>
        <v>668734.02139974653</v>
      </c>
    </row>
    <row r="47" spans="1:70" ht="15.6" x14ac:dyDescent="0.3">
      <c r="A47" s="65" t="s">
        <v>52</v>
      </c>
      <c r="B47" s="24">
        <v>1800</v>
      </c>
      <c r="C47" s="32">
        <v>1</v>
      </c>
      <c r="D47" s="32">
        <v>1</v>
      </c>
      <c r="E47" s="66">
        <f t="shared" si="5"/>
        <v>1</v>
      </c>
      <c r="F47" s="65">
        <f>12*E47</f>
        <v>12</v>
      </c>
      <c r="G47" s="67">
        <v>1931.5</v>
      </c>
      <c r="H47" s="67">
        <v>1905.5</v>
      </c>
      <c r="I47" s="67">
        <v>1841.5</v>
      </c>
      <c r="J47" s="67">
        <v>1905.5</v>
      </c>
      <c r="K47" s="65"/>
      <c r="L47" s="32">
        <v>2</v>
      </c>
      <c r="M47" s="7" t="s">
        <v>138</v>
      </c>
      <c r="N47" s="2"/>
      <c r="O47" s="32">
        <v>11</v>
      </c>
      <c r="P47" s="32">
        <v>5</v>
      </c>
      <c r="Q47" s="49">
        <f>P47*'[1]PRECIO MADERA 2024'!$D$5</f>
        <v>252397.7267</v>
      </c>
      <c r="R47" s="50">
        <f>P47*'[1]PRECIO MADERA 2024'!$I$5</f>
        <v>275476.45713875</v>
      </c>
      <c r="S47" s="32">
        <f t="shared" si="24"/>
        <v>0</v>
      </c>
      <c r="T47" s="49">
        <f>S47*'[1]PRECIO MADERA 2024'!$D$9</f>
        <v>0</v>
      </c>
      <c r="U47" s="51">
        <f>S47*'[1]PRECIO MADERA 2024'!$I$9</f>
        <v>0</v>
      </c>
      <c r="V47" s="32"/>
      <c r="W47" s="49">
        <f>V47*'[1]PRECIO MADERA 2024'!$D$13</f>
        <v>0</v>
      </c>
      <c r="X47" s="51">
        <v>0</v>
      </c>
      <c r="Y47" s="32">
        <f t="shared" si="18"/>
        <v>10</v>
      </c>
      <c r="Z47" s="52">
        <f>Y47*'[1]PRECIO MADERA 2024'!$D$20</f>
        <v>34636.116199999997</v>
      </c>
      <c r="AA47" s="51">
        <f>Y47*'[1]PRECIO MADERA 2024'!$I$18</f>
        <v>47994.930952499999</v>
      </c>
      <c r="AB47" s="32">
        <v>0</v>
      </c>
      <c r="AC47" s="51">
        <v>0</v>
      </c>
      <c r="AD47" s="32">
        <v>0</v>
      </c>
      <c r="AE47" s="52">
        <f>AD47*'[1]PRECIOS DE MAT DE EMBALAJE 2024'!$H$11</f>
        <v>0</v>
      </c>
      <c r="AF47" s="53">
        <f t="shared" si="22"/>
        <v>38.369999999999997</v>
      </c>
      <c r="AG47" s="52">
        <f>AF47*'[1]PRECIOS DE MAT DE EMBALAJE 2024'!$H$20</f>
        <v>101851.00668749999</v>
      </c>
      <c r="AH47" s="32">
        <v>8</v>
      </c>
      <c r="AI47" s="52">
        <f>AH47*'[1]PRECIOS DE MAT DE EMBALAJE 2024'!$H$8</f>
        <v>9206.3131439999997</v>
      </c>
      <c r="AJ47" s="32">
        <f t="shared" si="7"/>
        <v>70</v>
      </c>
      <c r="AK47" s="52">
        <f>AJ47*'[1]PRECIOS DE MAT DE EMBALAJE 2024'!$H$10</f>
        <v>4158.4014162098765</v>
      </c>
      <c r="AL47" s="32">
        <v>0</v>
      </c>
      <c r="AM47" s="52">
        <f>AL47*'[1]PRECIOS DE MAT DE EMBALAJE 2024'!$H$13</f>
        <v>0</v>
      </c>
      <c r="AN47" s="32">
        <f t="shared" si="13"/>
        <v>0</v>
      </c>
      <c r="AO47" s="52">
        <f>AN47*'[1]PRECIOS DE MAT DE EMBALAJE 2024'!$H$14</f>
        <v>0</v>
      </c>
      <c r="AP47" s="32"/>
      <c r="AQ47" s="52">
        <f>AP47*'[1]PRECIOS DE MAT DE EMBALAJE 2024'!$H$14</f>
        <v>0</v>
      </c>
      <c r="AR47" s="36">
        <f t="shared" si="8"/>
        <v>482699.47697725182</v>
      </c>
      <c r="AS47" s="37">
        <f t="shared" si="9"/>
        <v>526424.53120675182</v>
      </c>
      <c r="AT47" s="55"/>
      <c r="AU47" s="32">
        <f t="shared" si="23"/>
        <v>26</v>
      </c>
      <c r="AV47" s="52">
        <f>AU47*'[1]PRECIOS DE MAT DE EMBALAJE 2024'!$H$25</f>
        <v>47147.305742295648</v>
      </c>
      <c r="AW47" s="32">
        <f t="shared" si="14"/>
        <v>1</v>
      </c>
      <c r="AX47" s="52">
        <f>AW47*'[1]PRECIOS DE MAT DE EMBALAJE 2024'!$H$13</f>
        <v>2618</v>
      </c>
      <c r="AY47" s="32">
        <f t="shared" si="15"/>
        <v>0.8</v>
      </c>
      <c r="AZ47" s="52">
        <f>AY47*'[1]PRECIOS DE MAT DE EMBALAJE 2024'!$H$14</f>
        <v>3983.5884032000004</v>
      </c>
      <c r="BA47" s="32">
        <f t="shared" si="16"/>
        <v>1</v>
      </c>
      <c r="BB47" s="52">
        <f>BA47*'[1]PRECIOS DE MAT DE EMBALAJE 2024'!$H$18</f>
        <v>4284</v>
      </c>
      <c r="BC47" s="32">
        <v>0</v>
      </c>
      <c r="BD47" s="52">
        <v>0</v>
      </c>
      <c r="BE47" s="32">
        <v>0</v>
      </c>
      <c r="BF47" s="52">
        <f>BE47*'[1]PRECIOS DE MAT DE EMBALAJE 2024'!$H$17</f>
        <v>0</v>
      </c>
      <c r="BG47" s="32">
        <v>0</v>
      </c>
      <c r="BH47" s="56">
        <f>BG47*'[1]PRECIOS DE MAT DE EMBALAJE 2024'!$H$17</f>
        <v>0</v>
      </c>
      <c r="BI47" s="32">
        <v>0</v>
      </c>
      <c r="BJ47" s="49">
        <f>BI47*'[1]PRECIOS DE MAT DE EMBALAJE 2024'!$H$17</f>
        <v>0</v>
      </c>
      <c r="BK47" s="32">
        <f t="shared" si="4"/>
        <v>1</v>
      </c>
      <c r="BL47" s="52">
        <f>BK47*'[1]PRECIOS DE MAT DE EMBALAJE 2024'!$H$26</f>
        <v>1953.9187997279998</v>
      </c>
      <c r="BM47" s="32">
        <v>0</v>
      </c>
      <c r="BN47" s="52">
        <f>BM47*'[1]PRECIOS DE MAT DE EMBALAJE 2024'!$H$17</f>
        <v>0</v>
      </c>
      <c r="BO47" s="69">
        <f t="shared" si="10"/>
        <v>69639.472974594784</v>
      </c>
      <c r="BP47" s="6"/>
      <c r="BQ47" s="58">
        <f t="shared" si="11"/>
        <v>552338.94995184662</v>
      </c>
      <c r="BR47" s="59">
        <f t="shared" si="12"/>
        <v>596064.00418134662</v>
      </c>
    </row>
    <row r="48" spans="1:70" ht="15.6" x14ac:dyDescent="0.3">
      <c r="A48" s="11" t="s">
        <v>56</v>
      </c>
      <c r="B48" s="60">
        <v>1800</v>
      </c>
      <c r="C48" s="61">
        <v>1</v>
      </c>
      <c r="D48" s="61">
        <v>1</v>
      </c>
      <c r="E48" s="76">
        <f t="shared" si="5"/>
        <v>1</v>
      </c>
      <c r="F48" s="11">
        <f>11.8*E48</f>
        <v>11.8</v>
      </c>
      <c r="G48" s="11">
        <v>1931.5</v>
      </c>
      <c r="H48" s="11">
        <v>1905.5</v>
      </c>
      <c r="I48" s="11">
        <v>1841.5</v>
      </c>
      <c r="J48" s="11">
        <v>1905.5</v>
      </c>
      <c r="K48" s="11" t="s">
        <v>89</v>
      </c>
      <c r="L48" s="61">
        <v>2.25</v>
      </c>
      <c r="M48" s="7" t="s">
        <v>142</v>
      </c>
      <c r="N48" s="2"/>
      <c r="O48" s="32">
        <v>11</v>
      </c>
      <c r="P48" s="32">
        <v>5</v>
      </c>
      <c r="Q48" s="49">
        <f>P48*'[1]PRECIO MADERA 2024'!$D$5</f>
        <v>252397.7267</v>
      </c>
      <c r="R48" s="50">
        <f>P48*'[1]PRECIO MADERA 2024'!$I$5</f>
        <v>275476.45713875</v>
      </c>
      <c r="S48" s="32">
        <f t="shared" si="24"/>
        <v>0</v>
      </c>
      <c r="T48" s="49">
        <f>S48*'[1]PRECIO MADERA 2024'!$D$9</f>
        <v>0</v>
      </c>
      <c r="U48" s="51">
        <f>S48*'[1]PRECIO MADERA 2024'!$I$9</f>
        <v>0</v>
      </c>
      <c r="V48" s="32"/>
      <c r="W48" s="49">
        <f>V48*'[1]PRECIO MADERA 2024'!$D$13</f>
        <v>0</v>
      </c>
      <c r="X48" s="51">
        <v>0</v>
      </c>
      <c r="Y48" s="32">
        <f t="shared" si="18"/>
        <v>10</v>
      </c>
      <c r="Z48" s="52">
        <f>Y48*'[1]PRECIO MADERA 2024'!$D$20</f>
        <v>34636.116199999997</v>
      </c>
      <c r="AA48" s="51">
        <f>Y48*'[1]PRECIO MADERA 2024'!$I$18</f>
        <v>47994.930952499999</v>
      </c>
      <c r="AB48" s="32">
        <v>0</v>
      </c>
      <c r="AC48" s="51">
        <v>0</v>
      </c>
      <c r="AD48" s="32">
        <v>0</v>
      </c>
      <c r="AE48" s="52">
        <f>AD48*'[1]PRECIOS DE MAT DE EMBALAJE 2024'!$H$11</f>
        <v>0</v>
      </c>
      <c r="AF48" s="53">
        <f t="shared" si="22"/>
        <v>38.369999999999997</v>
      </c>
      <c r="AG48" s="52">
        <f>AF48*'[1]PRECIOS DE MAT DE EMBALAJE 2024'!$H$20</f>
        <v>101851.00668749999</v>
      </c>
      <c r="AH48" s="32">
        <v>8</v>
      </c>
      <c r="AI48" s="52">
        <f>AH48*'[1]PRECIOS DE MAT DE EMBALAJE 2024'!$H$8</f>
        <v>9206.3131439999997</v>
      </c>
      <c r="AJ48" s="32">
        <f t="shared" si="7"/>
        <v>70</v>
      </c>
      <c r="AK48" s="52">
        <f>AJ48*'[1]PRECIOS DE MAT DE EMBALAJE 2024'!$H$10</f>
        <v>4158.4014162098765</v>
      </c>
      <c r="AL48" s="32">
        <v>10</v>
      </c>
      <c r="AM48" s="52">
        <f>AL48*'[1]PRECIOS DE MAT DE EMBALAJE 2024'!$H$13</f>
        <v>26180</v>
      </c>
      <c r="AN48" s="32">
        <f t="shared" si="13"/>
        <v>8</v>
      </c>
      <c r="AO48" s="52">
        <f>AN48*'[1]PRECIOS DE MAT DE EMBALAJE 2024'!$H$14</f>
        <v>39835.884032000002</v>
      </c>
      <c r="AP48" s="32"/>
      <c r="AQ48" s="52">
        <f>AP48*'[1]PRECIOS DE MAT DE EMBALAJE 2024'!$H$14</f>
        <v>0</v>
      </c>
      <c r="AR48" s="36">
        <f t="shared" si="8"/>
        <v>561918.53781565186</v>
      </c>
      <c r="AS48" s="37">
        <f t="shared" si="9"/>
        <v>605643.59204515186</v>
      </c>
      <c r="AT48" s="55"/>
      <c r="AU48" s="32">
        <f t="shared" si="23"/>
        <v>26</v>
      </c>
      <c r="AV48" s="52">
        <f>AU48*'[1]PRECIOS DE MAT DE EMBALAJE 2024'!$H$25</f>
        <v>47147.305742295648</v>
      </c>
      <c r="AW48" s="32">
        <f t="shared" si="14"/>
        <v>1</v>
      </c>
      <c r="AX48" s="52">
        <f>AW48*'[1]PRECIOS DE MAT DE EMBALAJE 2024'!$H$13</f>
        <v>2618</v>
      </c>
      <c r="AY48" s="32">
        <f t="shared" si="15"/>
        <v>0.8</v>
      </c>
      <c r="AZ48" s="52">
        <f>AY48*'[1]PRECIOS DE MAT DE EMBALAJE 2024'!$H$14</f>
        <v>3983.5884032000004</v>
      </c>
      <c r="BA48" s="32">
        <f t="shared" si="16"/>
        <v>1</v>
      </c>
      <c r="BB48" s="52">
        <f>BA48*'[1]PRECIOS DE MAT DE EMBALAJE 2024'!$H$18</f>
        <v>4284</v>
      </c>
      <c r="BC48" s="32">
        <v>0</v>
      </c>
      <c r="BD48" s="52">
        <v>0</v>
      </c>
      <c r="BE48" s="32">
        <v>0</v>
      </c>
      <c r="BF48" s="52">
        <f>BE48*'[1]PRECIOS DE MAT DE EMBALAJE 2024'!$H$17</f>
        <v>0</v>
      </c>
      <c r="BG48" s="32">
        <v>0</v>
      </c>
      <c r="BH48" s="56">
        <f>BG48*'[1]PRECIOS DE MAT DE EMBALAJE 2024'!$H$17</f>
        <v>0</v>
      </c>
      <c r="BI48" s="32">
        <v>0</v>
      </c>
      <c r="BJ48" s="49">
        <f>BI48*'[1]PRECIOS DE MAT DE EMBALAJE 2024'!$H$17</f>
        <v>0</v>
      </c>
      <c r="BK48" s="32">
        <f t="shared" si="4"/>
        <v>1</v>
      </c>
      <c r="BL48" s="52">
        <f>BK48*'[1]PRECIOS DE MAT DE EMBALAJE 2024'!$H$26</f>
        <v>1953.9187997279998</v>
      </c>
      <c r="BM48" s="32">
        <v>0</v>
      </c>
      <c r="BN48" s="52">
        <f>BM48*'[1]PRECIOS DE MAT DE EMBALAJE 2024'!$H$17</f>
        <v>0</v>
      </c>
      <c r="BO48" s="69">
        <f t="shared" si="10"/>
        <v>69639.472974594784</v>
      </c>
      <c r="BP48" s="6"/>
      <c r="BQ48" s="58">
        <f t="shared" si="11"/>
        <v>631558.01079024666</v>
      </c>
      <c r="BR48" s="59">
        <f t="shared" si="12"/>
        <v>675283.06501974666</v>
      </c>
    </row>
    <row r="49" spans="1:70" ht="15.6" x14ac:dyDescent="0.3">
      <c r="A49" s="65" t="s">
        <v>52</v>
      </c>
      <c r="B49" s="24">
        <v>1900</v>
      </c>
      <c r="C49" s="32">
        <v>1</v>
      </c>
      <c r="D49" s="32">
        <v>1</v>
      </c>
      <c r="E49" s="66">
        <f t="shared" si="5"/>
        <v>1</v>
      </c>
      <c r="F49" s="65">
        <f>12*E49</f>
        <v>12</v>
      </c>
      <c r="G49" s="67">
        <v>2033.5</v>
      </c>
      <c r="H49" s="67">
        <v>2008.7</v>
      </c>
      <c r="I49" s="67">
        <v>1943.5</v>
      </c>
      <c r="J49" s="67">
        <v>2008.7</v>
      </c>
      <c r="K49" s="65"/>
      <c r="L49" s="32">
        <v>2</v>
      </c>
      <c r="M49" s="7" t="s">
        <v>143</v>
      </c>
      <c r="N49" s="2"/>
      <c r="O49" s="32">
        <v>10</v>
      </c>
      <c r="P49" s="32">
        <v>5</v>
      </c>
      <c r="Q49" s="49">
        <f>P49*'[1]PRECIO MADERA 2024'!$D$5</f>
        <v>252397.7267</v>
      </c>
      <c r="R49" s="50">
        <f>P49*'[1]PRECIO MADERA 2024'!$I$5</f>
        <v>275476.45713875</v>
      </c>
      <c r="S49" s="32">
        <f t="shared" si="24"/>
        <v>0</v>
      </c>
      <c r="T49" s="49">
        <f>S49*'[1]PRECIO MADERA 2024'!$D$9</f>
        <v>0</v>
      </c>
      <c r="U49" s="51">
        <f>S49*'[1]PRECIO MADERA 2024'!$I$9</f>
        <v>0</v>
      </c>
      <c r="V49" s="32"/>
      <c r="W49" s="49">
        <f>V49*'[1]PRECIO MADERA 2024'!$D$13</f>
        <v>0</v>
      </c>
      <c r="X49" s="51">
        <v>0</v>
      </c>
      <c r="Y49" s="32">
        <f t="shared" si="18"/>
        <v>10</v>
      </c>
      <c r="Z49" s="52">
        <f>Y49*'[1]PRECIO MADERA 2024'!$D$20</f>
        <v>34636.116199999997</v>
      </c>
      <c r="AA49" s="51">
        <f>Y49*'[1]PRECIO MADERA 2024'!$I$18</f>
        <v>47994.930952499999</v>
      </c>
      <c r="AB49" s="32">
        <v>0</v>
      </c>
      <c r="AC49" s="51">
        <v>0</v>
      </c>
      <c r="AD49" s="32">
        <v>0</v>
      </c>
      <c r="AE49" s="52">
        <f>AD49*'[1]PRECIOS DE MAT DE EMBALAJE 2024'!$H$11</f>
        <v>0</v>
      </c>
      <c r="AF49" s="53">
        <f t="shared" si="22"/>
        <v>40.421999999999997</v>
      </c>
      <c r="AG49" s="52">
        <f>AF49*'[1]PRECIOS DE MAT DE EMBALAJE 2024'!$H$20</f>
        <v>107297.92526249999</v>
      </c>
      <c r="AH49" s="32">
        <v>8</v>
      </c>
      <c r="AI49" s="52">
        <f>AH49*'[1]PRECIOS DE MAT DE EMBALAJE 2024'!$H$8</f>
        <v>9206.3131439999997</v>
      </c>
      <c r="AJ49" s="32">
        <f t="shared" si="7"/>
        <v>70</v>
      </c>
      <c r="AK49" s="52">
        <f>AJ49*'[1]PRECIOS DE MAT DE EMBALAJE 2024'!$H$10</f>
        <v>4158.4014162098765</v>
      </c>
      <c r="AL49" s="32">
        <v>0</v>
      </c>
      <c r="AM49" s="52">
        <f>AL49*'[1]PRECIOS DE MAT DE EMBALAJE 2024'!$H$13</f>
        <v>0</v>
      </c>
      <c r="AN49" s="32">
        <f t="shared" si="13"/>
        <v>0</v>
      </c>
      <c r="AO49" s="52">
        <f>AN49*'[1]PRECIOS DE MAT DE EMBALAJE 2024'!$H$14</f>
        <v>0</v>
      </c>
      <c r="AP49" s="32"/>
      <c r="AQ49" s="52">
        <f>AP49*'[1]PRECIOS DE MAT DE EMBALAJE 2024'!$H$14</f>
        <v>0</v>
      </c>
      <c r="AR49" s="36">
        <f t="shared" si="8"/>
        <v>489235.77926725184</v>
      </c>
      <c r="AS49" s="37">
        <f t="shared" si="9"/>
        <v>532960.83349675185</v>
      </c>
      <c r="AT49" s="55"/>
      <c r="AU49" s="32">
        <f t="shared" si="23"/>
        <v>26</v>
      </c>
      <c r="AV49" s="52">
        <f>AU49*'[1]PRECIOS DE MAT DE EMBALAJE 2024'!$H$25</f>
        <v>47147.305742295648</v>
      </c>
      <c r="AW49" s="32">
        <f t="shared" si="14"/>
        <v>1</v>
      </c>
      <c r="AX49" s="52">
        <f>AW49*'[1]PRECIOS DE MAT DE EMBALAJE 2024'!$H$13</f>
        <v>2618</v>
      </c>
      <c r="AY49" s="32">
        <f t="shared" si="15"/>
        <v>0.8</v>
      </c>
      <c r="AZ49" s="52">
        <f>AY49*'[1]PRECIOS DE MAT DE EMBALAJE 2024'!$H$14</f>
        <v>3983.5884032000004</v>
      </c>
      <c r="BA49" s="32">
        <f t="shared" si="16"/>
        <v>1</v>
      </c>
      <c r="BB49" s="52">
        <f>BA49*'[1]PRECIOS DE MAT DE EMBALAJE 2024'!$H$18</f>
        <v>4284</v>
      </c>
      <c r="BC49" s="32">
        <v>0</v>
      </c>
      <c r="BD49" s="52">
        <v>0</v>
      </c>
      <c r="BE49" s="32">
        <v>0</v>
      </c>
      <c r="BF49" s="52">
        <f>BE49*'[1]PRECIOS DE MAT DE EMBALAJE 2024'!$H$17</f>
        <v>0</v>
      </c>
      <c r="BG49" s="32">
        <v>0</v>
      </c>
      <c r="BH49" s="56">
        <f>BG49*'[1]PRECIOS DE MAT DE EMBALAJE 2024'!$H$17</f>
        <v>0</v>
      </c>
      <c r="BI49" s="32">
        <v>0</v>
      </c>
      <c r="BJ49" s="49">
        <f>BI49*'[1]PRECIOS DE MAT DE EMBALAJE 2024'!$H$17</f>
        <v>0</v>
      </c>
      <c r="BK49" s="32">
        <f t="shared" si="4"/>
        <v>1</v>
      </c>
      <c r="BL49" s="52">
        <f>BK49*'[1]PRECIOS DE MAT DE EMBALAJE 2024'!$H$26</f>
        <v>1953.9187997279998</v>
      </c>
      <c r="BM49" s="32">
        <v>0</v>
      </c>
      <c r="BN49" s="52">
        <f>BM49*'[1]PRECIOS DE MAT DE EMBALAJE 2024'!$H$17</f>
        <v>0</v>
      </c>
      <c r="BO49" s="69">
        <f t="shared" si="10"/>
        <v>69639.472974594784</v>
      </c>
      <c r="BP49" s="6"/>
      <c r="BQ49" s="58">
        <f t="shared" si="11"/>
        <v>558875.25224184664</v>
      </c>
      <c r="BR49" s="59">
        <f t="shared" si="12"/>
        <v>602600.30647134664</v>
      </c>
    </row>
    <row r="50" spans="1:70" ht="15.6" x14ac:dyDescent="0.3">
      <c r="A50" s="11" t="s">
        <v>56</v>
      </c>
      <c r="B50" s="60">
        <v>1900</v>
      </c>
      <c r="C50" s="61">
        <v>1</v>
      </c>
      <c r="D50" s="61">
        <v>1</v>
      </c>
      <c r="E50" s="76">
        <f t="shared" si="5"/>
        <v>1</v>
      </c>
      <c r="F50" s="11">
        <f>11.8*E50</f>
        <v>11.8</v>
      </c>
      <c r="G50" s="11">
        <v>2033.5</v>
      </c>
      <c r="H50" s="11">
        <v>2008.7</v>
      </c>
      <c r="I50" s="11">
        <v>1943.5</v>
      </c>
      <c r="J50" s="11">
        <v>2008.7</v>
      </c>
      <c r="K50" s="11" t="s">
        <v>89</v>
      </c>
      <c r="L50" s="61">
        <v>2.25</v>
      </c>
      <c r="M50" s="7" t="s">
        <v>144</v>
      </c>
      <c r="N50" s="2"/>
      <c r="O50" s="32">
        <v>10</v>
      </c>
      <c r="P50" s="32">
        <v>5</v>
      </c>
      <c r="Q50" s="49">
        <f>P50*'[1]PRECIO MADERA 2024'!$D$5</f>
        <v>252397.7267</v>
      </c>
      <c r="R50" s="50">
        <f>P50*'[1]PRECIO MADERA 2024'!$I$5</f>
        <v>275476.45713875</v>
      </c>
      <c r="S50" s="32">
        <f t="shared" si="24"/>
        <v>0</v>
      </c>
      <c r="T50" s="49">
        <f>S50*'[1]PRECIO MADERA 2024'!$D$9</f>
        <v>0</v>
      </c>
      <c r="U50" s="51">
        <f>S50*'[1]PRECIO MADERA 2024'!$I$9</f>
        <v>0</v>
      </c>
      <c r="V50" s="32"/>
      <c r="W50" s="49">
        <f>V50*'[1]PRECIO MADERA 2024'!$D$13</f>
        <v>0</v>
      </c>
      <c r="X50" s="51">
        <v>0</v>
      </c>
      <c r="Y50" s="32">
        <f t="shared" si="18"/>
        <v>10</v>
      </c>
      <c r="Z50" s="52">
        <f>Y50*'[1]PRECIO MADERA 2024'!$D$20</f>
        <v>34636.116199999997</v>
      </c>
      <c r="AA50" s="51">
        <f>Y50*'[1]PRECIO MADERA 2024'!$I$18</f>
        <v>47994.930952499999</v>
      </c>
      <c r="AB50" s="32">
        <v>0</v>
      </c>
      <c r="AC50" s="51">
        <v>0</v>
      </c>
      <c r="AD50" s="32">
        <v>0</v>
      </c>
      <c r="AE50" s="52">
        <f>AD50*'[1]PRECIOS DE MAT DE EMBALAJE 2024'!$H$11</f>
        <v>0</v>
      </c>
      <c r="AF50" s="53">
        <f t="shared" si="22"/>
        <v>40.421999999999997</v>
      </c>
      <c r="AG50" s="52">
        <f>AF50*'[1]PRECIOS DE MAT DE EMBALAJE 2024'!$H$20</f>
        <v>107297.92526249999</v>
      </c>
      <c r="AH50" s="32">
        <v>8</v>
      </c>
      <c r="AI50" s="52">
        <f>AH50*'[1]PRECIOS DE MAT DE EMBALAJE 2024'!$H$8</f>
        <v>9206.3131439999997</v>
      </c>
      <c r="AJ50" s="32">
        <f t="shared" si="7"/>
        <v>70</v>
      </c>
      <c r="AK50" s="52">
        <f>AJ50*'[1]PRECIOS DE MAT DE EMBALAJE 2024'!$H$10</f>
        <v>4158.4014162098765</v>
      </c>
      <c r="AL50" s="32">
        <v>10</v>
      </c>
      <c r="AM50" s="52">
        <f>AL50*'[1]PRECIOS DE MAT DE EMBALAJE 2024'!$H$13</f>
        <v>26180</v>
      </c>
      <c r="AN50" s="32">
        <f t="shared" si="13"/>
        <v>8</v>
      </c>
      <c r="AO50" s="52">
        <f>AN50*'[1]PRECIOS DE MAT DE EMBALAJE 2024'!$H$14</f>
        <v>39835.884032000002</v>
      </c>
      <c r="AP50" s="32"/>
      <c r="AQ50" s="52">
        <f>AP50*'[1]PRECIOS DE MAT DE EMBALAJE 2024'!$H$14</f>
        <v>0</v>
      </c>
      <c r="AR50" s="36">
        <f t="shared" si="8"/>
        <v>568454.84010565188</v>
      </c>
      <c r="AS50" s="37">
        <f t="shared" si="9"/>
        <v>612179.89433515188</v>
      </c>
      <c r="AT50" s="55"/>
      <c r="AU50" s="32">
        <f t="shared" si="23"/>
        <v>26</v>
      </c>
      <c r="AV50" s="52">
        <f>AU50*'[1]PRECIOS DE MAT DE EMBALAJE 2024'!$H$25</f>
        <v>47147.305742295648</v>
      </c>
      <c r="AW50" s="32">
        <f t="shared" si="14"/>
        <v>1</v>
      </c>
      <c r="AX50" s="52">
        <f>AW50*'[1]PRECIOS DE MAT DE EMBALAJE 2024'!$H$13</f>
        <v>2618</v>
      </c>
      <c r="AY50" s="32">
        <f t="shared" si="15"/>
        <v>0.8</v>
      </c>
      <c r="AZ50" s="52">
        <f>AY50*'[1]PRECIOS DE MAT DE EMBALAJE 2024'!$H$14</f>
        <v>3983.5884032000004</v>
      </c>
      <c r="BA50" s="32">
        <f t="shared" si="16"/>
        <v>1</v>
      </c>
      <c r="BB50" s="52">
        <f>BA50*'[1]PRECIOS DE MAT DE EMBALAJE 2024'!$H$18</f>
        <v>4284</v>
      </c>
      <c r="BC50" s="32">
        <v>0</v>
      </c>
      <c r="BD50" s="52">
        <v>0</v>
      </c>
      <c r="BE50" s="32">
        <v>0</v>
      </c>
      <c r="BF50" s="52">
        <f>BE50*'[1]PRECIOS DE MAT DE EMBALAJE 2024'!$H$17</f>
        <v>0</v>
      </c>
      <c r="BG50" s="32">
        <v>0</v>
      </c>
      <c r="BH50" s="56">
        <f>BG50*'[1]PRECIOS DE MAT DE EMBALAJE 2024'!$H$17</f>
        <v>0</v>
      </c>
      <c r="BI50" s="32">
        <v>0</v>
      </c>
      <c r="BJ50" s="49">
        <f>BI50*'[1]PRECIOS DE MAT DE EMBALAJE 2024'!$H$17</f>
        <v>0</v>
      </c>
      <c r="BK50" s="32">
        <f t="shared" si="4"/>
        <v>1</v>
      </c>
      <c r="BL50" s="52">
        <f>BK50*'[1]PRECIOS DE MAT DE EMBALAJE 2024'!$H$26</f>
        <v>1953.9187997279998</v>
      </c>
      <c r="BM50" s="32">
        <v>0</v>
      </c>
      <c r="BN50" s="52">
        <f>BM50*'[1]PRECIOS DE MAT DE EMBALAJE 2024'!$H$17</f>
        <v>0</v>
      </c>
      <c r="BO50" s="69">
        <f t="shared" si="10"/>
        <v>69639.472974594784</v>
      </c>
      <c r="BP50" s="6"/>
      <c r="BQ50" s="58">
        <f t="shared" si="11"/>
        <v>638094.31308024668</v>
      </c>
      <c r="BR50" s="59">
        <f t="shared" si="12"/>
        <v>681819.36730974668</v>
      </c>
    </row>
    <row r="51" spans="1:70" ht="15.6" x14ac:dyDescent="0.3">
      <c r="A51" s="65" t="s">
        <v>52</v>
      </c>
      <c r="B51" s="24">
        <v>2000</v>
      </c>
      <c r="C51" s="32">
        <v>1</v>
      </c>
      <c r="D51" s="32">
        <v>1</v>
      </c>
      <c r="E51" s="66">
        <f t="shared" si="5"/>
        <v>1</v>
      </c>
      <c r="F51" s="65">
        <f>12*E51</f>
        <v>12</v>
      </c>
      <c r="G51" s="67">
        <v>2135.5</v>
      </c>
      <c r="H51" s="67">
        <v>2111.9</v>
      </c>
      <c r="I51" s="67">
        <v>2045.5</v>
      </c>
      <c r="J51" s="67">
        <v>2111.9</v>
      </c>
      <c r="K51" s="65"/>
      <c r="L51" s="32">
        <v>2</v>
      </c>
      <c r="M51" s="7" t="s">
        <v>145</v>
      </c>
      <c r="N51" s="2"/>
      <c r="O51" s="32">
        <v>9</v>
      </c>
      <c r="P51" s="32">
        <v>5</v>
      </c>
      <c r="Q51" s="49">
        <f>P51*'[1]PRECIO MADERA 2024'!$D$5</f>
        <v>252397.7267</v>
      </c>
      <c r="R51" s="50">
        <f>P51*'[1]PRECIO MADERA 2024'!$I$5</f>
        <v>275476.45713875</v>
      </c>
      <c r="S51" s="32">
        <f t="shared" si="24"/>
        <v>0</v>
      </c>
      <c r="T51" s="49">
        <f>S51*'[1]PRECIO MADERA 2024'!$D$9</f>
        <v>0</v>
      </c>
      <c r="U51" s="51">
        <f>S51*'[1]PRECIO MADERA 2024'!$I$9</f>
        <v>0</v>
      </c>
      <c r="V51" s="32"/>
      <c r="W51" s="49">
        <f>V51*'[1]PRECIO MADERA 2024'!$D$13</f>
        <v>0</v>
      </c>
      <c r="X51" s="51">
        <v>0</v>
      </c>
      <c r="Y51" s="32">
        <f t="shared" si="18"/>
        <v>10</v>
      </c>
      <c r="Z51" s="52">
        <f>Y51*'[1]PRECIO MADERA 2024'!$D$20</f>
        <v>34636.116199999997</v>
      </c>
      <c r="AA51" s="51">
        <f>Y51*'[1]PRECIO MADERA 2024'!$I$18</f>
        <v>47994.930952499999</v>
      </c>
      <c r="AB51" s="32">
        <v>0</v>
      </c>
      <c r="AC51" s="51">
        <v>0</v>
      </c>
      <c r="AD51" s="32">
        <v>0</v>
      </c>
      <c r="AE51" s="52">
        <f>AD51*'[1]PRECIOS DE MAT DE EMBALAJE 2024'!$H$11</f>
        <v>0</v>
      </c>
      <c r="AF51" s="53">
        <f t="shared" si="22"/>
        <v>42.473999999999997</v>
      </c>
      <c r="AG51" s="52">
        <f>AF51*'[1]PRECIOS DE MAT DE EMBALAJE 2024'!$H$20</f>
        <v>112744.84383749998</v>
      </c>
      <c r="AH51" s="32">
        <v>8</v>
      </c>
      <c r="AI51" s="52">
        <f>AH51*'[1]PRECIOS DE MAT DE EMBALAJE 2024'!$H$8</f>
        <v>9206.3131439999997</v>
      </c>
      <c r="AJ51" s="32">
        <f t="shared" si="7"/>
        <v>70</v>
      </c>
      <c r="AK51" s="52">
        <f>AJ51*'[1]PRECIOS DE MAT DE EMBALAJE 2024'!$H$10</f>
        <v>4158.4014162098765</v>
      </c>
      <c r="AL51" s="32">
        <v>0</v>
      </c>
      <c r="AM51" s="52">
        <f>AL51*'[1]PRECIOS DE MAT DE EMBALAJE 2024'!$H$13</f>
        <v>0</v>
      </c>
      <c r="AN51" s="32">
        <f t="shared" si="13"/>
        <v>0</v>
      </c>
      <c r="AO51" s="52">
        <f>AN51*'[1]PRECIOS DE MAT DE EMBALAJE 2024'!$H$14</f>
        <v>0</v>
      </c>
      <c r="AP51" s="32"/>
      <c r="AQ51" s="52">
        <f>AP51*'[1]PRECIOS DE MAT DE EMBALAJE 2024'!$H$14</f>
        <v>0</v>
      </c>
      <c r="AR51" s="36">
        <f t="shared" si="8"/>
        <v>495772.0815572518</v>
      </c>
      <c r="AS51" s="37">
        <f t="shared" si="9"/>
        <v>539497.13578675175</v>
      </c>
      <c r="AT51" s="55"/>
      <c r="AU51" s="32">
        <f t="shared" ref="AU51:AU64" si="25">(D51*26)*2</f>
        <v>52</v>
      </c>
      <c r="AV51" s="52">
        <f>AU51*'[1]PRECIOS DE MAT DE EMBALAJE 2024'!$H$25</f>
        <v>94294.611484591296</v>
      </c>
      <c r="AW51" s="32">
        <f t="shared" si="14"/>
        <v>2</v>
      </c>
      <c r="AX51" s="52">
        <f>AW51*'[1]PRECIOS DE MAT DE EMBALAJE 2024'!$H$13</f>
        <v>5236</v>
      </c>
      <c r="AY51" s="32">
        <f t="shared" si="15"/>
        <v>1.6</v>
      </c>
      <c r="AZ51" s="52">
        <f>AY51*'[1]PRECIOS DE MAT DE EMBALAJE 2024'!$H$14</f>
        <v>7967.1768064000007</v>
      </c>
      <c r="BA51" s="32">
        <f t="shared" si="16"/>
        <v>2</v>
      </c>
      <c r="BB51" s="52">
        <f>BA51*'[1]PRECIOS DE MAT DE EMBALAJE 2024'!$H$18</f>
        <v>8568</v>
      </c>
      <c r="BC51" s="32">
        <v>0</v>
      </c>
      <c r="BD51" s="52">
        <v>0</v>
      </c>
      <c r="BE51" s="32">
        <v>0</v>
      </c>
      <c r="BF51" s="52">
        <f>BE51*'[1]PRECIOS DE MAT DE EMBALAJE 2024'!$H$17</f>
        <v>0</v>
      </c>
      <c r="BG51" s="32">
        <v>0</v>
      </c>
      <c r="BH51" s="56">
        <f>BG51*'[1]PRECIOS DE MAT DE EMBALAJE 2024'!$H$17</f>
        <v>0</v>
      </c>
      <c r="BI51" s="32">
        <v>0</v>
      </c>
      <c r="BJ51" s="49">
        <f>BI51*'[1]PRECIOS DE MAT DE EMBALAJE 2024'!$H$17</f>
        <v>0</v>
      </c>
      <c r="BK51" s="32">
        <f t="shared" si="4"/>
        <v>2</v>
      </c>
      <c r="BL51" s="52">
        <f>BK51*'[1]PRECIOS DE MAT DE EMBALAJE 2024'!$H$26</f>
        <v>3907.8375994559997</v>
      </c>
      <c r="BM51" s="32">
        <v>0</v>
      </c>
      <c r="BN51" s="52">
        <f>BM51*'[1]PRECIOS DE MAT DE EMBALAJE 2024'!$H$17</f>
        <v>0</v>
      </c>
      <c r="BO51" s="69">
        <f t="shared" si="10"/>
        <v>139278.94594918957</v>
      </c>
      <c r="BP51" s="6"/>
      <c r="BQ51" s="58">
        <f t="shared" si="11"/>
        <v>635051.02750644134</v>
      </c>
      <c r="BR51" s="59">
        <f t="shared" si="12"/>
        <v>678776.08173594135</v>
      </c>
    </row>
    <row r="52" spans="1:70" ht="15.6" x14ac:dyDescent="0.3">
      <c r="A52" s="11" t="s">
        <v>56</v>
      </c>
      <c r="B52" s="60">
        <v>2000</v>
      </c>
      <c r="C52" s="61">
        <v>1</v>
      </c>
      <c r="D52" s="61">
        <v>1</v>
      </c>
      <c r="E52" s="76">
        <f t="shared" si="5"/>
        <v>1</v>
      </c>
      <c r="F52" s="11">
        <f>11.8*E52</f>
        <v>11.8</v>
      </c>
      <c r="G52" s="11">
        <v>2135.5</v>
      </c>
      <c r="H52" s="11">
        <v>2111.9</v>
      </c>
      <c r="I52" s="11">
        <v>2045.5</v>
      </c>
      <c r="J52" s="11">
        <v>2111.9</v>
      </c>
      <c r="K52" s="11" t="s">
        <v>89</v>
      </c>
      <c r="L52" s="61">
        <v>2.25</v>
      </c>
      <c r="M52" s="7" t="s">
        <v>146</v>
      </c>
      <c r="N52" s="2"/>
      <c r="O52" s="32">
        <v>9</v>
      </c>
      <c r="P52" s="32">
        <v>5</v>
      </c>
      <c r="Q52" s="49">
        <f>P52*'[1]PRECIO MADERA 2024'!$D$5</f>
        <v>252397.7267</v>
      </c>
      <c r="R52" s="50">
        <f>P52*'[1]PRECIO MADERA 2024'!$I$5</f>
        <v>275476.45713875</v>
      </c>
      <c r="S52" s="32">
        <f t="shared" si="24"/>
        <v>0</v>
      </c>
      <c r="T52" s="49">
        <f>S52*'[1]PRECIO MADERA 2024'!$D$9</f>
        <v>0</v>
      </c>
      <c r="U52" s="51">
        <f>S52*'[1]PRECIO MADERA 2024'!$I$9</f>
        <v>0</v>
      </c>
      <c r="V52" s="32"/>
      <c r="W52" s="49">
        <f>V52*'[1]PRECIO MADERA 2024'!$D$13</f>
        <v>0</v>
      </c>
      <c r="X52" s="51">
        <v>0</v>
      </c>
      <c r="Y52" s="32">
        <f t="shared" si="18"/>
        <v>10</v>
      </c>
      <c r="Z52" s="52">
        <f>Y52*'[1]PRECIO MADERA 2024'!$D$20</f>
        <v>34636.116199999997</v>
      </c>
      <c r="AA52" s="51">
        <f>Y52*'[1]PRECIO MADERA 2024'!$I$18</f>
        <v>47994.930952499999</v>
      </c>
      <c r="AB52" s="32">
        <v>0</v>
      </c>
      <c r="AC52" s="51">
        <v>0</v>
      </c>
      <c r="AD52" s="32">
        <v>0</v>
      </c>
      <c r="AE52" s="52">
        <f>AD52*'[1]PRECIOS DE MAT DE EMBALAJE 2024'!$H$11</f>
        <v>0</v>
      </c>
      <c r="AF52" s="53">
        <f t="shared" si="22"/>
        <v>42.473999999999997</v>
      </c>
      <c r="AG52" s="52">
        <f>AF52*'[1]PRECIOS DE MAT DE EMBALAJE 2024'!$H$20</f>
        <v>112744.84383749998</v>
      </c>
      <c r="AH52" s="32">
        <v>8</v>
      </c>
      <c r="AI52" s="52">
        <f>AH52*'[1]PRECIOS DE MAT DE EMBALAJE 2024'!$H$8</f>
        <v>9206.3131439999997</v>
      </c>
      <c r="AJ52" s="32">
        <f t="shared" si="7"/>
        <v>70</v>
      </c>
      <c r="AK52" s="52">
        <f>AJ52*'[1]PRECIOS DE MAT DE EMBALAJE 2024'!$H$10</f>
        <v>4158.4014162098765</v>
      </c>
      <c r="AL52" s="32">
        <v>10</v>
      </c>
      <c r="AM52" s="52">
        <f>AL52*'[1]PRECIOS DE MAT DE EMBALAJE 2024'!$H$13</f>
        <v>26180</v>
      </c>
      <c r="AN52" s="32">
        <f t="shared" si="13"/>
        <v>8</v>
      </c>
      <c r="AO52" s="52">
        <f>AN52*'[1]PRECIOS DE MAT DE EMBALAJE 2024'!$H$14</f>
        <v>39835.884032000002</v>
      </c>
      <c r="AP52" s="32"/>
      <c r="AQ52" s="52">
        <f>AP52*'[1]PRECIOS DE MAT DE EMBALAJE 2024'!$H$14</f>
        <v>0</v>
      </c>
      <c r="AR52" s="36">
        <f t="shared" si="8"/>
        <v>574991.1423956519</v>
      </c>
      <c r="AS52" s="37">
        <f t="shared" si="9"/>
        <v>618716.19662515179</v>
      </c>
      <c r="AT52" s="55"/>
      <c r="AU52" s="32">
        <f t="shared" si="25"/>
        <v>52</v>
      </c>
      <c r="AV52" s="52">
        <f>AU52*'[1]PRECIOS DE MAT DE EMBALAJE 2024'!$H$25</f>
        <v>94294.611484591296</v>
      </c>
      <c r="AW52" s="32">
        <f t="shared" si="14"/>
        <v>2</v>
      </c>
      <c r="AX52" s="52">
        <f>AW52*'[1]PRECIOS DE MAT DE EMBALAJE 2024'!$H$13</f>
        <v>5236</v>
      </c>
      <c r="AY52" s="32">
        <f t="shared" si="15"/>
        <v>1.6</v>
      </c>
      <c r="AZ52" s="52">
        <f>AY52*'[1]PRECIOS DE MAT DE EMBALAJE 2024'!$H$14</f>
        <v>7967.1768064000007</v>
      </c>
      <c r="BA52" s="32">
        <f t="shared" si="16"/>
        <v>2</v>
      </c>
      <c r="BB52" s="52">
        <f>BA52*'[1]PRECIOS DE MAT DE EMBALAJE 2024'!$H$18</f>
        <v>8568</v>
      </c>
      <c r="BC52" s="32">
        <v>0</v>
      </c>
      <c r="BD52" s="52">
        <v>0</v>
      </c>
      <c r="BE52" s="32">
        <v>0</v>
      </c>
      <c r="BF52" s="52">
        <f>BE52*'[1]PRECIOS DE MAT DE EMBALAJE 2024'!$H$17</f>
        <v>0</v>
      </c>
      <c r="BG52" s="32">
        <v>0</v>
      </c>
      <c r="BH52" s="56">
        <f>BG52*'[1]PRECIOS DE MAT DE EMBALAJE 2024'!$H$17</f>
        <v>0</v>
      </c>
      <c r="BI52" s="32">
        <v>0</v>
      </c>
      <c r="BJ52" s="49">
        <f>BI52*'[1]PRECIOS DE MAT DE EMBALAJE 2024'!$H$17</f>
        <v>0</v>
      </c>
      <c r="BK52" s="32">
        <f t="shared" si="4"/>
        <v>2</v>
      </c>
      <c r="BL52" s="52">
        <f>BK52*'[1]PRECIOS DE MAT DE EMBALAJE 2024'!$H$26</f>
        <v>3907.8375994559997</v>
      </c>
      <c r="BM52" s="32">
        <v>0</v>
      </c>
      <c r="BN52" s="52">
        <f>BM52*'[1]PRECIOS DE MAT DE EMBALAJE 2024'!$H$17</f>
        <v>0</v>
      </c>
      <c r="BO52" s="69">
        <f t="shared" si="10"/>
        <v>139278.94594918957</v>
      </c>
      <c r="BP52" s="6"/>
      <c r="BQ52" s="58">
        <f t="shared" si="11"/>
        <v>714270.0883448415</v>
      </c>
      <c r="BR52" s="59">
        <f t="shared" si="12"/>
        <v>757995.14257434139</v>
      </c>
    </row>
    <row r="53" spans="1:70" ht="15.6" x14ac:dyDescent="0.3">
      <c r="A53" s="65" t="s">
        <v>52</v>
      </c>
      <c r="B53" s="24">
        <v>2100</v>
      </c>
      <c r="C53" s="32">
        <v>1</v>
      </c>
      <c r="D53" s="32">
        <v>1</v>
      </c>
      <c r="E53" s="66">
        <f t="shared" si="5"/>
        <v>1</v>
      </c>
      <c r="F53" s="65">
        <f>12*E53</f>
        <v>12</v>
      </c>
      <c r="G53" s="67">
        <v>2237.5</v>
      </c>
      <c r="H53" s="67">
        <v>2208.9</v>
      </c>
      <c r="I53" s="67">
        <v>2147.5</v>
      </c>
      <c r="J53" s="67">
        <v>2208.9</v>
      </c>
      <c r="K53" s="65"/>
      <c r="L53" s="32">
        <v>2.5</v>
      </c>
      <c r="M53" s="7" t="s">
        <v>147</v>
      </c>
      <c r="N53" s="2"/>
      <c r="O53" s="32">
        <v>9</v>
      </c>
      <c r="P53" s="32">
        <v>5</v>
      </c>
      <c r="Q53" s="49">
        <f>P53*'[1]PRECIO MADERA 2024'!$D$5</f>
        <v>252397.7267</v>
      </c>
      <c r="R53" s="50">
        <f>P53*'[1]PRECIO MADERA 2024'!$I$5</f>
        <v>275476.45713875</v>
      </c>
      <c r="S53" s="32">
        <f t="shared" si="24"/>
        <v>0</v>
      </c>
      <c r="T53" s="49">
        <f>S53*'[1]PRECIO MADERA 2024'!$D$9</f>
        <v>0</v>
      </c>
      <c r="U53" s="51">
        <f>S53*'[1]PRECIO MADERA 2024'!$I$9</f>
        <v>0</v>
      </c>
      <c r="V53" s="32"/>
      <c r="W53" s="49">
        <f>V53*'[1]PRECIO MADERA 2024'!$D$13</f>
        <v>0</v>
      </c>
      <c r="X53" s="51">
        <v>0</v>
      </c>
      <c r="Y53" s="32">
        <f t="shared" si="18"/>
        <v>10</v>
      </c>
      <c r="Z53" s="52">
        <f>Y53*'[1]PRECIO MADERA 2024'!$D$19</f>
        <v>71372.582399999999</v>
      </c>
      <c r="AA53" s="51">
        <f>Y53*'[1]PRECIO MADERA 2024'!$I$17</f>
        <v>109599.63545999999</v>
      </c>
      <c r="AB53" s="32">
        <v>0</v>
      </c>
      <c r="AC53" s="51">
        <v>0</v>
      </c>
      <c r="AD53" s="32">
        <v>0</v>
      </c>
      <c r="AE53" s="52">
        <f>AD53*'[1]PRECIOS DE MAT DE EMBALAJE 2024'!$H$11</f>
        <v>0</v>
      </c>
      <c r="AF53" s="53">
        <f t="shared" si="22"/>
        <v>44.463999999999999</v>
      </c>
      <c r="AG53" s="52">
        <f>AF53*'[1]PRECIOS DE MAT DE EMBALAJE 2024'!$H$20</f>
        <v>118027.18689999999</v>
      </c>
      <c r="AH53" s="32">
        <v>8</v>
      </c>
      <c r="AI53" s="52">
        <f>AH53*'[1]PRECIOS DE MAT DE EMBALAJE 2024'!$H$8</f>
        <v>9206.3131439999997</v>
      </c>
      <c r="AJ53" s="32">
        <f t="shared" si="7"/>
        <v>70</v>
      </c>
      <c r="AK53" s="52">
        <f>AJ53*'[1]PRECIOS DE MAT DE EMBALAJE 2024'!$H$10</f>
        <v>4158.4014162098765</v>
      </c>
      <c r="AL53" s="32">
        <v>0</v>
      </c>
      <c r="AM53" s="52">
        <f>AL53*'[1]PRECIOS DE MAT DE EMBALAJE 2024'!$H$13</f>
        <v>0</v>
      </c>
      <c r="AN53" s="32">
        <f t="shared" si="13"/>
        <v>0</v>
      </c>
      <c r="AO53" s="52">
        <f>AN53*'[1]PRECIOS DE MAT DE EMBALAJE 2024'!$H$14</f>
        <v>0</v>
      </c>
      <c r="AP53" s="32"/>
      <c r="AQ53" s="52">
        <f>AP53*'[1]PRECIOS DE MAT DE EMBALAJE 2024'!$H$14</f>
        <v>0</v>
      </c>
      <c r="AR53" s="36">
        <f t="shared" si="8"/>
        <v>546194.65267225192</v>
      </c>
      <c r="AS53" s="37">
        <f t="shared" si="9"/>
        <v>619761.59287075186</v>
      </c>
      <c r="AT53" s="55"/>
      <c r="AU53" s="32">
        <f t="shared" si="25"/>
        <v>52</v>
      </c>
      <c r="AV53" s="52">
        <f>AU53*'[1]PRECIOS DE MAT DE EMBALAJE 2024'!$H$25</f>
        <v>94294.611484591296</v>
      </c>
      <c r="AW53" s="32">
        <f t="shared" si="14"/>
        <v>2</v>
      </c>
      <c r="AX53" s="52">
        <f>AW53*'[1]PRECIOS DE MAT DE EMBALAJE 2024'!$H$13</f>
        <v>5236</v>
      </c>
      <c r="AY53" s="32">
        <f t="shared" si="15"/>
        <v>1.6</v>
      </c>
      <c r="AZ53" s="52">
        <f>AY53*'[1]PRECIOS DE MAT DE EMBALAJE 2024'!$H$14</f>
        <v>7967.1768064000007</v>
      </c>
      <c r="BA53" s="32">
        <f t="shared" si="16"/>
        <v>2</v>
      </c>
      <c r="BB53" s="52">
        <f>BA53*'[1]PRECIOS DE MAT DE EMBALAJE 2024'!$H$18</f>
        <v>8568</v>
      </c>
      <c r="BC53" s="32">
        <v>0</v>
      </c>
      <c r="BD53" s="52">
        <v>0</v>
      </c>
      <c r="BE53" s="32">
        <v>0</v>
      </c>
      <c r="BF53" s="52">
        <f>BE53*'[1]PRECIOS DE MAT DE EMBALAJE 2024'!$H$17</f>
        <v>0</v>
      </c>
      <c r="BG53" s="32">
        <v>0</v>
      </c>
      <c r="BH53" s="56">
        <f>BG53*'[1]PRECIOS DE MAT DE EMBALAJE 2024'!$H$17</f>
        <v>0</v>
      </c>
      <c r="BI53" s="32">
        <v>0</v>
      </c>
      <c r="BJ53" s="49">
        <f>BI53*'[1]PRECIOS DE MAT DE EMBALAJE 2024'!$H$17</f>
        <v>0</v>
      </c>
      <c r="BK53" s="32">
        <f t="shared" si="4"/>
        <v>2</v>
      </c>
      <c r="BL53" s="52">
        <f>BK53*'[1]PRECIOS DE MAT DE EMBALAJE 2024'!$H$26</f>
        <v>3907.8375994559997</v>
      </c>
      <c r="BM53" s="32">
        <v>0</v>
      </c>
      <c r="BN53" s="52">
        <f>BM53*'[1]PRECIOS DE MAT DE EMBALAJE 2024'!$H$17</f>
        <v>0</v>
      </c>
      <c r="BO53" s="69">
        <f t="shared" si="10"/>
        <v>139278.94594918957</v>
      </c>
      <c r="BP53" s="6"/>
      <c r="BQ53" s="58">
        <f t="shared" si="11"/>
        <v>685473.59862144152</v>
      </c>
      <c r="BR53" s="59">
        <f t="shared" si="12"/>
        <v>759040.53881994146</v>
      </c>
    </row>
    <row r="54" spans="1:70" ht="15.6" x14ac:dyDescent="0.3">
      <c r="A54" s="11" t="s">
        <v>56</v>
      </c>
      <c r="B54" s="60">
        <v>2100</v>
      </c>
      <c r="C54" s="61">
        <v>1</v>
      </c>
      <c r="D54" s="61">
        <v>1</v>
      </c>
      <c r="E54" s="76">
        <f t="shared" si="5"/>
        <v>1</v>
      </c>
      <c r="F54" s="11">
        <f>11.8*E54</f>
        <v>11.8</v>
      </c>
      <c r="G54" s="11">
        <v>2237.5</v>
      </c>
      <c r="H54" s="11">
        <v>2208.9</v>
      </c>
      <c r="I54" s="11">
        <v>2147.5</v>
      </c>
      <c r="J54" s="11">
        <v>2208.9</v>
      </c>
      <c r="K54" s="11" t="s">
        <v>89</v>
      </c>
      <c r="L54" s="61">
        <v>2.25</v>
      </c>
      <c r="M54" s="7" t="s">
        <v>148</v>
      </c>
      <c r="N54" s="2"/>
      <c r="O54" s="32">
        <v>9</v>
      </c>
      <c r="P54" s="32">
        <v>5</v>
      </c>
      <c r="Q54" s="49">
        <f>P54*'[1]PRECIO MADERA 2024'!$D$5</f>
        <v>252397.7267</v>
      </c>
      <c r="R54" s="50">
        <f>P54*'[1]PRECIO MADERA 2024'!$I$5</f>
        <v>275476.45713875</v>
      </c>
      <c r="S54" s="32">
        <f t="shared" si="24"/>
        <v>0</v>
      </c>
      <c r="T54" s="49">
        <f>S54*'[1]PRECIO MADERA 2024'!$D$9</f>
        <v>0</v>
      </c>
      <c r="U54" s="51">
        <f>S54*'[1]PRECIO MADERA 2024'!$I$9</f>
        <v>0</v>
      </c>
      <c r="V54" s="32"/>
      <c r="W54" s="49">
        <f>V54*'[1]PRECIO MADERA 2024'!$D$13</f>
        <v>0</v>
      </c>
      <c r="X54" s="51">
        <v>0</v>
      </c>
      <c r="Y54" s="32">
        <f t="shared" si="18"/>
        <v>10</v>
      </c>
      <c r="Z54" s="52">
        <f>Y54*'[1]PRECIO MADERA 2024'!$D$19</f>
        <v>71372.582399999999</v>
      </c>
      <c r="AA54" s="51">
        <f>Y54*'[1]PRECIO MADERA 2024'!$I$17</f>
        <v>109599.63545999999</v>
      </c>
      <c r="AB54" s="32">
        <v>0</v>
      </c>
      <c r="AC54" s="51">
        <v>0</v>
      </c>
      <c r="AD54" s="32">
        <v>0</v>
      </c>
      <c r="AE54" s="52">
        <f>AD54*'[1]PRECIOS DE MAT DE EMBALAJE 2024'!$H$11</f>
        <v>0</v>
      </c>
      <c r="AF54" s="53">
        <f t="shared" si="22"/>
        <v>44.463999999999999</v>
      </c>
      <c r="AG54" s="52">
        <f>AF54*'[1]PRECIOS DE MAT DE EMBALAJE 2024'!$H$20</f>
        <v>118027.18689999999</v>
      </c>
      <c r="AH54" s="32">
        <v>8</v>
      </c>
      <c r="AI54" s="52">
        <f>AH54*'[1]PRECIOS DE MAT DE EMBALAJE 2024'!$H$8</f>
        <v>9206.3131439999997</v>
      </c>
      <c r="AJ54" s="32">
        <f t="shared" si="7"/>
        <v>70</v>
      </c>
      <c r="AK54" s="52">
        <f>AJ54*'[1]PRECIOS DE MAT DE EMBALAJE 2024'!$H$10</f>
        <v>4158.4014162098765</v>
      </c>
      <c r="AL54" s="32">
        <v>10</v>
      </c>
      <c r="AM54" s="52">
        <f>AL54*'[1]PRECIOS DE MAT DE EMBALAJE 2024'!$H$13</f>
        <v>26180</v>
      </c>
      <c r="AN54" s="32">
        <f t="shared" si="13"/>
        <v>8</v>
      </c>
      <c r="AO54" s="52">
        <f>AN54*'[1]PRECIOS DE MAT DE EMBALAJE 2024'!$H$14</f>
        <v>39835.884032000002</v>
      </c>
      <c r="AP54" s="32"/>
      <c r="AQ54" s="52">
        <f>AP54*'[1]PRECIOS DE MAT DE EMBALAJE 2024'!$H$14</f>
        <v>0</v>
      </c>
      <c r="AR54" s="36">
        <f t="shared" si="8"/>
        <v>625413.71351065184</v>
      </c>
      <c r="AS54" s="37">
        <f t="shared" si="9"/>
        <v>698980.65370915178</v>
      </c>
      <c r="AT54" s="55"/>
      <c r="AU54" s="32">
        <f t="shared" si="25"/>
        <v>52</v>
      </c>
      <c r="AV54" s="52">
        <f>AU54*'[1]PRECIOS DE MAT DE EMBALAJE 2024'!$H$25</f>
        <v>94294.611484591296</v>
      </c>
      <c r="AW54" s="32">
        <f t="shared" si="14"/>
        <v>2</v>
      </c>
      <c r="AX54" s="52">
        <f>AW54*'[1]PRECIOS DE MAT DE EMBALAJE 2024'!$H$13</f>
        <v>5236</v>
      </c>
      <c r="AY54" s="32">
        <f t="shared" si="15"/>
        <v>1.6</v>
      </c>
      <c r="AZ54" s="52">
        <f>AY54*'[1]PRECIOS DE MAT DE EMBALAJE 2024'!$H$14</f>
        <v>7967.1768064000007</v>
      </c>
      <c r="BA54" s="32">
        <f t="shared" si="16"/>
        <v>2</v>
      </c>
      <c r="BB54" s="52">
        <f>BA54*'[1]PRECIOS DE MAT DE EMBALAJE 2024'!$H$18</f>
        <v>8568</v>
      </c>
      <c r="BC54" s="32">
        <v>0</v>
      </c>
      <c r="BD54" s="52">
        <v>0</v>
      </c>
      <c r="BE54" s="32">
        <v>0</v>
      </c>
      <c r="BF54" s="52">
        <f>BE54*'[1]PRECIOS DE MAT DE EMBALAJE 2024'!$H$17</f>
        <v>0</v>
      </c>
      <c r="BG54" s="32">
        <v>0</v>
      </c>
      <c r="BH54" s="56">
        <f>BG54*'[1]PRECIOS DE MAT DE EMBALAJE 2024'!$H$17</f>
        <v>0</v>
      </c>
      <c r="BI54" s="32">
        <v>0</v>
      </c>
      <c r="BJ54" s="49">
        <f>BI54*'[1]PRECIOS DE MAT DE EMBALAJE 2024'!$H$17</f>
        <v>0</v>
      </c>
      <c r="BK54" s="32">
        <f t="shared" si="4"/>
        <v>2</v>
      </c>
      <c r="BL54" s="52">
        <f>BK54*'[1]PRECIOS DE MAT DE EMBALAJE 2024'!$H$26</f>
        <v>3907.8375994559997</v>
      </c>
      <c r="BM54" s="32">
        <v>0</v>
      </c>
      <c r="BN54" s="52">
        <f>BM54*'[1]PRECIOS DE MAT DE EMBALAJE 2024'!$H$17</f>
        <v>0</v>
      </c>
      <c r="BO54" s="69">
        <f t="shared" si="10"/>
        <v>139278.94594918957</v>
      </c>
      <c r="BP54" s="6"/>
      <c r="BQ54" s="58">
        <f t="shared" si="11"/>
        <v>764692.65945984144</v>
      </c>
      <c r="BR54" s="59">
        <f t="shared" si="12"/>
        <v>838259.59965834138</v>
      </c>
    </row>
    <row r="55" spans="1:70" ht="15.6" x14ac:dyDescent="0.3">
      <c r="A55" s="65" t="s">
        <v>52</v>
      </c>
      <c r="B55" s="24">
        <v>2200</v>
      </c>
      <c r="C55" s="32">
        <v>1</v>
      </c>
      <c r="D55" s="32">
        <v>1</v>
      </c>
      <c r="E55" s="66">
        <f t="shared" si="5"/>
        <v>1</v>
      </c>
      <c r="F55" s="65">
        <f>12*E55</f>
        <v>12</v>
      </c>
      <c r="G55" s="67">
        <v>2339.5</v>
      </c>
      <c r="H55" s="67">
        <v>2311.9</v>
      </c>
      <c r="I55" s="67">
        <v>2249.5</v>
      </c>
      <c r="J55" s="67">
        <v>2311.9</v>
      </c>
      <c r="K55" s="65"/>
      <c r="L55" s="32">
        <v>2</v>
      </c>
      <c r="M55" s="7" t="s">
        <v>149</v>
      </c>
      <c r="N55" s="2"/>
      <c r="O55" s="32">
        <v>8</v>
      </c>
      <c r="P55" s="32">
        <v>5</v>
      </c>
      <c r="Q55" s="49">
        <f>P55*'[1]PRECIO MADERA 2024'!$D$5</f>
        <v>252397.7267</v>
      </c>
      <c r="R55" s="50">
        <f>P55*'[1]PRECIO MADERA 2024'!$I$5</f>
        <v>275476.45713875</v>
      </c>
      <c r="S55" s="32">
        <f t="shared" si="24"/>
        <v>0</v>
      </c>
      <c r="T55" s="49">
        <f>S55*'[1]PRECIO MADERA 2024'!$D$9</f>
        <v>0</v>
      </c>
      <c r="U55" s="51">
        <f>S55*'[1]PRECIO MADERA 2024'!$I$9</f>
        <v>0</v>
      </c>
      <c r="V55" s="32"/>
      <c r="W55" s="49">
        <f>V55*'[1]PRECIO MADERA 2024'!$D$13</f>
        <v>0</v>
      </c>
      <c r="X55" s="51">
        <v>0</v>
      </c>
      <c r="Y55" s="32">
        <f t="shared" si="18"/>
        <v>10</v>
      </c>
      <c r="Z55" s="52">
        <f>Y55*'[1]PRECIO MADERA 2024'!$D$19</f>
        <v>71372.582399999999</v>
      </c>
      <c r="AA55" s="51">
        <f>Y55*'[1]PRECIO MADERA 2024'!$I$17</f>
        <v>109599.63545999999</v>
      </c>
      <c r="AB55" s="32">
        <v>0</v>
      </c>
      <c r="AC55" s="51">
        <v>0</v>
      </c>
      <c r="AD55" s="32">
        <v>0</v>
      </c>
      <c r="AE55" s="52">
        <f>AD55*'[1]PRECIOS DE MAT DE EMBALAJE 2024'!$H$11</f>
        <v>0</v>
      </c>
      <c r="AF55" s="53">
        <f t="shared" si="22"/>
        <v>46.514000000000003</v>
      </c>
      <c r="AG55" s="52">
        <f>AF55*'[1]PRECIOS DE MAT DE EMBALAJE 2024'!$H$20</f>
        <v>123468.79658750001</v>
      </c>
      <c r="AH55" s="32">
        <v>8</v>
      </c>
      <c r="AI55" s="52">
        <f>AH55*'[1]PRECIOS DE MAT DE EMBALAJE 2024'!$H$8</f>
        <v>9206.3131439999997</v>
      </c>
      <c r="AJ55" s="32">
        <f t="shared" si="7"/>
        <v>70</v>
      </c>
      <c r="AK55" s="52">
        <f>AJ55*'[1]PRECIOS DE MAT DE EMBALAJE 2024'!$H$10</f>
        <v>4158.4014162098765</v>
      </c>
      <c r="AL55" s="32">
        <v>0</v>
      </c>
      <c r="AM55" s="52">
        <f>AL55*'[1]PRECIOS DE MAT DE EMBALAJE 2024'!$H$13</f>
        <v>0</v>
      </c>
      <c r="AN55" s="32">
        <f t="shared" si="13"/>
        <v>0</v>
      </c>
      <c r="AO55" s="52">
        <f>AN55*'[1]PRECIOS DE MAT DE EMBALAJE 2024'!$H$14</f>
        <v>0</v>
      </c>
      <c r="AP55" s="32"/>
      <c r="AQ55" s="52">
        <f>AP55*'[1]PRECIOS DE MAT DE EMBALAJE 2024'!$H$14</f>
        <v>0</v>
      </c>
      <c r="AR55" s="36">
        <f t="shared" si="8"/>
        <v>552724.58429725189</v>
      </c>
      <c r="AS55" s="37">
        <f t="shared" si="9"/>
        <v>626291.52449575195</v>
      </c>
      <c r="AT55" s="55"/>
      <c r="AU55" s="32">
        <f t="shared" si="25"/>
        <v>52</v>
      </c>
      <c r="AV55" s="52">
        <f>AU55*'[1]PRECIOS DE MAT DE EMBALAJE 2024'!$H$25</f>
        <v>94294.611484591296</v>
      </c>
      <c r="AW55" s="32">
        <f t="shared" si="14"/>
        <v>2</v>
      </c>
      <c r="AX55" s="52">
        <f>AW55*'[1]PRECIOS DE MAT DE EMBALAJE 2024'!$H$13</f>
        <v>5236</v>
      </c>
      <c r="AY55" s="32">
        <f t="shared" si="15"/>
        <v>1.6</v>
      </c>
      <c r="AZ55" s="52">
        <f>AY55*'[1]PRECIOS DE MAT DE EMBALAJE 2024'!$H$14</f>
        <v>7967.1768064000007</v>
      </c>
      <c r="BA55" s="32">
        <f t="shared" si="16"/>
        <v>2</v>
      </c>
      <c r="BB55" s="52">
        <f>BA55*'[1]PRECIOS DE MAT DE EMBALAJE 2024'!$H$18</f>
        <v>8568</v>
      </c>
      <c r="BC55" s="32">
        <v>0</v>
      </c>
      <c r="BD55" s="52">
        <v>0</v>
      </c>
      <c r="BE55" s="32">
        <v>0</v>
      </c>
      <c r="BF55" s="52">
        <f>BE55*'[1]PRECIOS DE MAT DE EMBALAJE 2024'!$H$17</f>
        <v>0</v>
      </c>
      <c r="BG55" s="32">
        <v>0</v>
      </c>
      <c r="BH55" s="56">
        <f>BG55*'[1]PRECIOS DE MAT DE EMBALAJE 2024'!$H$17</f>
        <v>0</v>
      </c>
      <c r="BI55" s="32">
        <v>0</v>
      </c>
      <c r="BJ55" s="49">
        <f>BI55*'[1]PRECIOS DE MAT DE EMBALAJE 2024'!$H$17</f>
        <v>0</v>
      </c>
      <c r="BK55" s="32">
        <f t="shared" si="4"/>
        <v>2</v>
      </c>
      <c r="BL55" s="52">
        <f>BK55*'[1]PRECIOS DE MAT DE EMBALAJE 2024'!$H$26</f>
        <v>3907.8375994559997</v>
      </c>
      <c r="BM55" s="32">
        <v>0</v>
      </c>
      <c r="BN55" s="52">
        <f>BM55*'[1]PRECIOS DE MAT DE EMBALAJE 2024'!$H$17</f>
        <v>0</v>
      </c>
      <c r="BO55" s="69">
        <f t="shared" si="10"/>
        <v>139278.94594918957</v>
      </c>
      <c r="BP55" s="6"/>
      <c r="BQ55" s="58">
        <f t="shared" si="11"/>
        <v>692003.53024644149</v>
      </c>
      <c r="BR55" s="59">
        <f t="shared" si="12"/>
        <v>765570.47044494154</v>
      </c>
    </row>
    <row r="56" spans="1:70" ht="15.6" x14ac:dyDescent="0.3">
      <c r="A56" s="11" t="s">
        <v>56</v>
      </c>
      <c r="B56" s="60">
        <v>2200</v>
      </c>
      <c r="C56" s="61">
        <v>1</v>
      </c>
      <c r="D56" s="61">
        <v>1</v>
      </c>
      <c r="E56" s="76">
        <f t="shared" si="5"/>
        <v>1</v>
      </c>
      <c r="F56" s="11">
        <f>11.8*E56</f>
        <v>11.8</v>
      </c>
      <c r="G56" s="11">
        <v>2339.5</v>
      </c>
      <c r="H56" s="11">
        <v>2311.9</v>
      </c>
      <c r="I56" s="11">
        <v>2249.5</v>
      </c>
      <c r="J56" s="11">
        <v>2311.9</v>
      </c>
      <c r="K56" s="11" t="s">
        <v>92</v>
      </c>
      <c r="L56" s="61">
        <v>2.25</v>
      </c>
      <c r="M56" s="7" t="s">
        <v>150</v>
      </c>
      <c r="N56" s="2"/>
      <c r="O56" s="32">
        <v>8</v>
      </c>
      <c r="P56" s="32">
        <v>5</v>
      </c>
      <c r="Q56" s="49">
        <f>P56*'[1]PRECIO MADERA 2024'!$D$5</f>
        <v>252397.7267</v>
      </c>
      <c r="R56" s="50">
        <f>P56*'[1]PRECIO MADERA 2024'!$I$5</f>
        <v>275476.45713875</v>
      </c>
      <c r="S56" s="32">
        <f t="shared" si="24"/>
        <v>0</v>
      </c>
      <c r="T56" s="49">
        <f>S56*'[1]PRECIO MADERA 2024'!$D$9</f>
        <v>0</v>
      </c>
      <c r="U56" s="51">
        <f>S56*'[1]PRECIO MADERA 2024'!$I$9</f>
        <v>0</v>
      </c>
      <c r="V56" s="32"/>
      <c r="W56" s="49">
        <f>V56*'[1]PRECIO MADERA 2024'!$D$13</f>
        <v>0</v>
      </c>
      <c r="X56" s="51">
        <v>0</v>
      </c>
      <c r="Y56" s="32">
        <f t="shared" si="18"/>
        <v>10</v>
      </c>
      <c r="Z56" s="52">
        <f>Y56*'[1]PRECIO MADERA 2024'!$D$19</f>
        <v>71372.582399999999</v>
      </c>
      <c r="AA56" s="51">
        <f>Y56*'[1]PRECIO MADERA 2024'!$I$17</f>
        <v>109599.63545999999</v>
      </c>
      <c r="AB56" s="32">
        <v>0</v>
      </c>
      <c r="AC56" s="51">
        <v>0</v>
      </c>
      <c r="AD56" s="32">
        <v>0</v>
      </c>
      <c r="AE56" s="52">
        <f>AD56*'[1]PRECIOS DE MAT DE EMBALAJE 2024'!$H$11</f>
        <v>0</v>
      </c>
      <c r="AF56" s="53">
        <f t="shared" si="22"/>
        <v>46.514000000000003</v>
      </c>
      <c r="AG56" s="52">
        <f>AF56*'[1]PRECIOS DE MAT DE EMBALAJE 2024'!$H$20</f>
        <v>123468.79658750001</v>
      </c>
      <c r="AH56" s="32">
        <v>8</v>
      </c>
      <c r="AI56" s="52">
        <f>AH56*'[1]PRECIOS DE MAT DE EMBALAJE 2024'!$H$8</f>
        <v>9206.3131439999997</v>
      </c>
      <c r="AJ56" s="32">
        <f t="shared" si="7"/>
        <v>70</v>
      </c>
      <c r="AK56" s="52">
        <f>AJ56*'[1]PRECIOS DE MAT DE EMBALAJE 2024'!$H$10</f>
        <v>4158.4014162098765</v>
      </c>
      <c r="AL56" s="32">
        <v>10</v>
      </c>
      <c r="AM56" s="52">
        <f>AL56*'[1]PRECIOS DE MAT DE EMBALAJE 2024'!$H$13</f>
        <v>26180</v>
      </c>
      <c r="AN56" s="32">
        <f t="shared" si="13"/>
        <v>8</v>
      </c>
      <c r="AO56" s="52">
        <f>AN56*'[1]PRECIOS DE MAT DE EMBALAJE 2024'!$H$14</f>
        <v>39835.884032000002</v>
      </c>
      <c r="AP56" s="32"/>
      <c r="AQ56" s="52">
        <f>AP56*'[1]PRECIOS DE MAT DE EMBALAJE 2024'!$H$14</f>
        <v>0</v>
      </c>
      <c r="AR56" s="36">
        <f t="shared" si="8"/>
        <v>631943.64513565192</v>
      </c>
      <c r="AS56" s="37">
        <f t="shared" si="9"/>
        <v>705510.58533415187</v>
      </c>
      <c r="AT56" s="55"/>
      <c r="AU56" s="32">
        <f t="shared" si="25"/>
        <v>52</v>
      </c>
      <c r="AV56" s="52">
        <f>AU56*'[1]PRECIOS DE MAT DE EMBALAJE 2024'!$H$25</f>
        <v>94294.611484591296</v>
      </c>
      <c r="AW56" s="32">
        <f t="shared" si="14"/>
        <v>2</v>
      </c>
      <c r="AX56" s="52">
        <f>AW56*'[1]PRECIOS DE MAT DE EMBALAJE 2024'!$H$13</f>
        <v>5236</v>
      </c>
      <c r="AY56" s="32">
        <f t="shared" si="15"/>
        <v>1.6</v>
      </c>
      <c r="AZ56" s="52">
        <f>AY56*'[1]PRECIOS DE MAT DE EMBALAJE 2024'!$H$14</f>
        <v>7967.1768064000007</v>
      </c>
      <c r="BA56" s="32">
        <f t="shared" si="16"/>
        <v>2</v>
      </c>
      <c r="BB56" s="52">
        <f>BA56*'[1]PRECIOS DE MAT DE EMBALAJE 2024'!$H$18</f>
        <v>8568</v>
      </c>
      <c r="BC56" s="32">
        <v>0</v>
      </c>
      <c r="BD56" s="52">
        <v>0</v>
      </c>
      <c r="BE56" s="32">
        <v>0</v>
      </c>
      <c r="BF56" s="52">
        <f>BE56*'[1]PRECIOS DE MAT DE EMBALAJE 2024'!$H$17</f>
        <v>0</v>
      </c>
      <c r="BG56" s="32">
        <v>0</v>
      </c>
      <c r="BH56" s="56">
        <f>BG56*'[1]PRECIOS DE MAT DE EMBALAJE 2024'!$H$17</f>
        <v>0</v>
      </c>
      <c r="BI56" s="32">
        <v>0</v>
      </c>
      <c r="BJ56" s="49">
        <f>BI56*'[1]PRECIOS DE MAT DE EMBALAJE 2024'!$H$17</f>
        <v>0</v>
      </c>
      <c r="BK56" s="32">
        <f t="shared" si="4"/>
        <v>2</v>
      </c>
      <c r="BL56" s="52">
        <f>BK56*'[1]PRECIOS DE MAT DE EMBALAJE 2024'!$H$26</f>
        <v>3907.8375994559997</v>
      </c>
      <c r="BM56" s="32">
        <v>0</v>
      </c>
      <c r="BN56" s="52">
        <f>BM56*'[1]PRECIOS DE MAT DE EMBALAJE 2024'!$H$17</f>
        <v>0</v>
      </c>
      <c r="BO56" s="69">
        <f t="shared" si="10"/>
        <v>139278.94594918957</v>
      </c>
      <c r="BP56" s="6"/>
      <c r="BQ56" s="58">
        <f t="shared" si="11"/>
        <v>771222.59108484152</v>
      </c>
      <c r="BR56" s="59">
        <f t="shared" si="12"/>
        <v>844789.53128334146</v>
      </c>
    </row>
    <row r="57" spans="1:70" ht="15.6" x14ac:dyDescent="0.3">
      <c r="A57" s="65" t="s">
        <v>52</v>
      </c>
      <c r="B57" s="24">
        <v>2300</v>
      </c>
      <c r="C57" s="32">
        <v>1</v>
      </c>
      <c r="D57" s="32">
        <v>1</v>
      </c>
      <c r="E57" s="66">
        <f t="shared" si="5"/>
        <v>1</v>
      </c>
      <c r="F57" s="65">
        <f>12*E57</f>
        <v>12</v>
      </c>
      <c r="G57" s="67">
        <v>2441.5</v>
      </c>
      <c r="H57" s="67">
        <v>2414.6999999999998</v>
      </c>
      <c r="I57" s="67">
        <v>2351.5</v>
      </c>
      <c r="J57" s="67">
        <v>2414.6999999999998</v>
      </c>
      <c r="K57" s="65"/>
      <c r="L57" s="32">
        <v>2.5</v>
      </c>
      <c r="M57" s="7" t="s">
        <v>151</v>
      </c>
      <c r="N57" s="2"/>
      <c r="O57" s="32">
        <v>5</v>
      </c>
      <c r="P57" s="32">
        <v>5</v>
      </c>
      <c r="Q57" s="49">
        <f>P57*'[1]PRECIO MADERA 2024'!$D$5</f>
        <v>252397.7267</v>
      </c>
      <c r="R57" s="50">
        <f>P57*'[1]PRECIO MADERA 2024'!$I$5</f>
        <v>275476.45713875</v>
      </c>
      <c r="S57" s="32">
        <f t="shared" si="24"/>
        <v>0</v>
      </c>
      <c r="T57" s="49">
        <f>S57*'[1]PRECIO MADERA 2024'!$D$9</f>
        <v>0</v>
      </c>
      <c r="U57" s="51">
        <f>S57*'[1]PRECIO MADERA 2024'!$I$9</f>
        <v>0</v>
      </c>
      <c r="V57" s="32"/>
      <c r="W57" s="49">
        <f>V57*'[1]PRECIO MADERA 2024'!$D$13</f>
        <v>0</v>
      </c>
      <c r="X57" s="51">
        <v>0</v>
      </c>
      <c r="Y57" s="32">
        <f t="shared" si="18"/>
        <v>10</v>
      </c>
      <c r="Z57" s="52">
        <f>Y57*'[1]PRECIO MADERA 2024'!$D$19</f>
        <v>71372.582399999999</v>
      </c>
      <c r="AA57" s="51">
        <f>Y57*'[1]PRECIO MADERA 2024'!$I$17</f>
        <v>109599.63545999999</v>
      </c>
      <c r="AB57" s="32">
        <v>0</v>
      </c>
      <c r="AC57" s="51">
        <v>0</v>
      </c>
      <c r="AD57" s="32">
        <v>0</v>
      </c>
      <c r="AE57" s="52">
        <f>AD57*'[1]PRECIOS DE MAT DE EMBALAJE 2024'!$H$11</f>
        <v>0</v>
      </c>
      <c r="AF57" s="53">
        <f t="shared" si="22"/>
        <v>48.561999999999998</v>
      </c>
      <c r="AG57" s="52">
        <f>AF57*'[1]PRECIOS DE MAT DE EMBALAJE 2024'!$H$20</f>
        <v>128905.09738749999</v>
      </c>
      <c r="AH57" s="32">
        <v>8</v>
      </c>
      <c r="AI57" s="52">
        <f>AH57*'[1]PRECIOS DE MAT DE EMBALAJE 2024'!$H$8</f>
        <v>9206.3131439999997</v>
      </c>
      <c r="AJ57" s="32">
        <f t="shared" si="7"/>
        <v>70</v>
      </c>
      <c r="AK57" s="52">
        <f>AJ57*'[1]PRECIOS DE MAT DE EMBALAJE 2024'!$H$10</f>
        <v>4158.4014162098765</v>
      </c>
      <c r="AL57" s="32">
        <v>0</v>
      </c>
      <c r="AM57" s="52">
        <f>AL57*'[1]PRECIOS DE MAT DE EMBALAJE 2024'!$H$13</f>
        <v>0</v>
      </c>
      <c r="AN57" s="32">
        <f t="shared" si="13"/>
        <v>0</v>
      </c>
      <c r="AO57" s="52">
        <f>AN57*'[1]PRECIOS DE MAT DE EMBALAJE 2024'!$H$14</f>
        <v>0</v>
      </c>
      <c r="AP57" s="32"/>
      <c r="AQ57" s="52">
        <f>AP57*'[1]PRECIOS DE MAT DE EMBALAJE 2024'!$H$14</f>
        <v>0</v>
      </c>
      <c r="AR57" s="36">
        <f t="shared" si="8"/>
        <v>559248.14525725192</v>
      </c>
      <c r="AS57" s="37">
        <f t="shared" si="9"/>
        <v>632815.08545575186</v>
      </c>
      <c r="AT57" s="55"/>
      <c r="AU57" s="32">
        <f t="shared" si="25"/>
        <v>52</v>
      </c>
      <c r="AV57" s="52">
        <f>AU57*'[1]PRECIOS DE MAT DE EMBALAJE 2024'!$H$25</f>
        <v>94294.611484591296</v>
      </c>
      <c r="AW57" s="32">
        <f t="shared" si="14"/>
        <v>2</v>
      </c>
      <c r="AX57" s="52">
        <f>AW57*'[1]PRECIOS DE MAT DE EMBALAJE 2024'!$H$13</f>
        <v>5236</v>
      </c>
      <c r="AY57" s="32">
        <f t="shared" si="15"/>
        <v>1.6</v>
      </c>
      <c r="AZ57" s="52">
        <f>AY57*'[1]PRECIOS DE MAT DE EMBALAJE 2024'!$H$14</f>
        <v>7967.1768064000007</v>
      </c>
      <c r="BA57" s="32">
        <f t="shared" si="16"/>
        <v>2</v>
      </c>
      <c r="BB57" s="52">
        <f>BA57*'[1]PRECIOS DE MAT DE EMBALAJE 2024'!$H$18</f>
        <v>8568</v>
      </c>
      <c r="BC57" s="32">
        <v>0</v>
      </c>
      <c r="BD57" s="52">
        <v>0</v>
      </c>
      <c r="BE57" s="32">
        <v>0</v>
      </c>
      <c r="BF57" s="52">
        <f>BE57*'[1]PRECIOS DE MAT DE EMBALAJE 2024'!$H$17</f>
        <v>0</v>
      </c>
      <c r="BG57" s="32">
        <v>0</v>
      </c>
      <c r="BH57" s="56">
        <f>BG57*'[1]PRECIOS DE MAT DE EMBALAJE 2024'!$H$17</f>
        <v>0</v>
      </c>
      <c r="BI57" s="32">
        <v>0</v>
      </c>
      <c r="BJ57" s="49">
        <f>BI57*'[1]PRECIOS DE MAT DE EMBALAJE 2024'!$H$17</f>
        <v>0</v>
      </c>
      <c r="BK57" s="32">
        <f t="shared" si="4"/>
        <v>2</v>
      </c>
      <c r="BL57" s="52">
        <f>BK57*'[1]PRECIOS DE MAT DE EMBALAJE 2024'!$H$26</f>
        <v>3907.8375994559997</v>
      </c>
      <c r="BM57" s="32">
        <v>0</v>
      </c>
      <c r="BN57" s="52">
        <f>BM57*'[1]PRECIOS DE MAT DE EMBALAJE 2024'!$H$17</f>
        <v>0</v>
      </c>
      <c r="BO57" s="69">
        <f t="shared" si="10"/>
        <v>139278.94594918957</v>
      </c>
      <c r="BP57" s="6"/>
      <c r="BQ57" s="58">
        <f t="shared" si="11"/>
        <v>698527.09120644152</v>
      </c>
      <c r="BR57" s="59">
        <f t="shared" si="12"/>
        <v>772094.03140494146</v>
      </c>
    </row>
    <row r="58" spans="1:70" ht="15.6" x14ac:dyDescent="0.3">
      <c r="A58" s="65" t="s">
        <v>52</v>
      </c>
      <c r="B58" s="24">
        <v>2400</v>
      </c>
      <c r="C58" s="32">
        <v>1</v>
      </c>
      <c r="D58" s="32">
        <v>1</v>
      </c>
      <c r="E58" s="66">
        <f t="shared" si="5"/>
        <v>1</v>
      </c>
      <c r="F58" s="65">
        <f t="shared" ref="F58:F64" si="26">12*E58</f>
        <v>12</v>
      </c>
      <c r="G58" s="67">
        <v>2543.5</v>
      </c>
      <c r="H58" s="67">
        <v>2517.9</v>
      </c>
      <c r="I58" s="67">
        <v>2453.5</v>
      </c>
      <c r="J58" s="67">
        <v>2517.9</v>
      </c>
      <c r="K58" s="65"/>
      <c r="L58" s="32">
        <v>2.5</v>
      </c>
      <c r="M58" s="7" t="s">
        <v>152</v>
      </c>
      <c r="N58" s="2"/>
      <c r="O58" s="32">
        <v>5</v>
      </c>
      <c r="P58" s="32">
        <v>5</v>
      </c>
      <c r="Q58" s="49">
        <f>P58*'[1]PRECIO MADERA 2024'!$D$5</f>
        <v>252397.7267</v>
      </c>
      <c r="R58" s="50">
        <f>P58*'[1]PRECIO MADERA 2024'!$I$5</f>
        <v>275476.45713875</v>
      </c>
      <c r="S58" s="32">
        <f t="shared" si="24"/>
        <v>0</v>
      </c>
      <c r="T58" s="49">
        <f>S58*'[1]PRECIO MADERA 2024'!$D$9</f>
        <v>0</v>
      </c>
      <c r="U58" s="51">
        <f>S58*'[1]PRECIO MADERA 2024'!$I$9</f>
        <v>0</v>
      </c>
      <c r="V58" s="32"/>
      <c r="W58" s="49">
        <f>V58*'[1]PRECIO MADERA 2024'!$D$13</f>
        <v>0</v>
      </c>
      <c r="X58" s="51">
        <v>0</v>
      </c>
      <c r="Y58" s="32">
        <f t="shared" si="18"/>
        <v>10</v>
      </c>
      <c r="Z58" s="52">
        <f>Y58*'[1]PRECIO MADERA 2024'!$D$19</f>
        <v>71372.582399999999</v>
      </c>
      <c r="AA58" s="51">
        <f>Y58*'[1]PRECIO MADERA 2024'!$I$17</f>
        <v>109599.63545999999</v>
      </c>
      <c r="AB58" s="32">
        <v>0</v>
      </c>
      <c r="AC58" s="51">
        <v>0</v>
      </c>
      <c r="AD58" s="32">
        <v>0</v>
      </c>
      <c r="AE58" s="52">
        <f>AD58*'[1]PRECIOS DE MAT DE EMBALAJE 2024'!$H$11</f>
        <v>0</v>
      </c>
      <c r="AF58" s="53">
        <f t="shared" si="22"/>
        <v>50.613999999999997</v>
      </c>
      <c r="AG58" s="52">
        <f>AF58*'[1]PRECIOS DE MAT DE EMBALAJE 2024'!$H$20</f>
        <v>134352.01596249998</v>
      </c>
      <c r="AH58" s="32">
        <v>8</v>
      </c>
      <c r="AI58" s="52">
        <f>AH58*'[1]PRECIOS DE MAT DE EMBALAJE 2024'!$H$8</f>
        <v>9206.3131439999997</v>
      </c>
      <c r="AJ58" s="32">
        <f t="shared" si="7"/>
        <v>70</v>
      </c>
      <c r="AK58" s="52">
        <f>AJ58*'[1]PRECIOS DE MAT DE EMBALAJE 2024'!$H$10</f>
        <v>4158.4014162098765</v>
      </c>
      <c r="AL58" s="32">
        <v>0</v>
      </c>
      <c r="AM58" s="52">
        <f>AL58*'[1]PRECIOS DE MAT DE EMBALAJE 2024'!$H$13</f>
        <v>0</v>
      </c>
      <c r="AN58" s="32">
        <f t="shared" si="13"/>
        <v>0</v>
      </c>
      <c r="AO58" s="52">
        <f>AN58*'[1]PRECIOS DE MAT DE EMBALAJE 2024'!$H$14</f>
        <v>0</v>
      </c>
      <c r="AP58" s="32"/>
      <c r="AQ58" s="52">
        <f>AP58*'[1]PRECIOS DE MAT DE EMBALAJE 2024'!$H$14</f>
        <v>0</v>
      </c>
      <c r="AR58" s="36">
        <f t="shared" si="8"/>
        <v>565784.44754725182</v>
      </c>
      <c r="AS58" s="37">
        <f t="shared" si="9"/>
        <v>639351.38774575188</v>
      </c>
      <c r="AT58" s="55"/>
      <c r="AU58" s="32">
        <f t="shared" si="25"/>
        <v>52</v>
      </c>
      <c r="AV58" s="52">
        <f>AU58*'[1]PRECIOS DE MAT DE EMBALAJE 2024'!$H$25</f>
        <v>94294.611484591296</v>
      </c>
      <c r="AW58" s="32">
        <f t="shared" si="14"/>
        <v>2</v>
      </c>
      <c r="AX58" s="52">
        <f>AW58*'[1]PRECIOS DE MAT DE EMBALAJE 2024'!$H$13</f>
        <v>5236</v>
      </c>
      <c r="AY58" s="32">
        <f t="shared" si="15"/>
        <v>1.6</v>
      </c>
      <c r="AZ58" s="52">
        <f>AY58*'[1]PRECIOS DE MAT DE EMBALAJE 2024'!$H$14</f>
        <v>7967.1768064000007</v>
      </c>
      <c r="BA58" s="32">
        <f t="shared" si="16"/>
        <v>2</v>
      </c>
      <c r="BB58" s="52">
        <f>BA58*'[1]PRECIOS DE MAT DE EMBALAJE 2024'!$H$18</f>
        <v>8568</v>
      </c>
      <c r="BC58" s="32">
        <v>0</v>
      </c>
      <c r="BD58" s="52">
        <v>0</v>
      </c>
      <c r="BE58" s="32">
        <v>0</v>
      </c>
      <c r="BF58" s="52">
        <f>BE58*'[1]PRECIOS DE MAT DE EMBALAJE 2024'!$H$17</f>
        <v>0</v>
      </c>
      <c r="BG58" s="32">
        <v>0</v>
      </c>
      <c r="BH58" s="56">
        <f>BG58*'[1]PRECIOS DE MAT DE EMBALAJE 2024'!$H$17</f>
        <v>0</v>
      </c>
      <c r="BI58" s="32">
        <v>0</v>
      </c>
      <c r="BJ58" s="49">
        <f>BI58*'[1]PRECIOS DE MAT DE EMBALAJE 2024'!$H$17</f>
        <v>0</v>
      </c>
      <c r="BK58" s="32">
        <f t="shared" si="4"/>
        <v>2</v>
      </c>
      <c r="BL58" s="52">
        <f>BK58*'[1]PRECIOS DE MAT DE EMBALAJE 2024'!$H$26</f>
        <v>3907.8375994559997</v>
      </c>
      <c r="BM58" s="32">
        <v>0</v>
      </c>
      <c r="BN58" s="52">
        <f>BM58*'[1]PRECIOS DE MAT DE EMBALAJE 2024'!$H$17</f>
        <v>0</v>
      </c>
      <c r="BO58" s="69">
        <f t="shared" si="10"/>
        <v>139278.94594918957</v>
      </c>
      <c r="BP58" s="6"/>
      <c r="BQ58" s="58">
        <f t="shared" si="11"/>
        <v>705063.39349644142</v>
      </c>
      <c r="BR58" s="59">
        <f t="shared" si="12"/>
        <v>778630.33369494148</v>
      </c>
    </row>
    <row r="59" spans="1:70" ht="15.6" x14ac:dyDescent="0.3">
      <c r="A59" s="65" t="s">
        <v>52</v>
      </c>
      <c r="B59" s="24">
        <v>2500</v>
      </c>
      <c r="C59" s="32">
        <v>1</v>
      </c>
      <c r="D59" s="32">
        <v>1</v>
      </c>
      <c r="E59" s="66">
        <f t="shared" si="5"/>
        <v>1</v>
      </c>
      <c r="F59" s="65">
        <f t="shared" si="26"/>
        <v>12</v>
      </c>
      <c r="G59" s="67">
        <v>2645.5</v>
      </c>
      <c r="H59" s="67">
        <v>2636.1</v>
      </c>
      <c r="I59" s="67">
        <v>2555.5</v>
      </c>
      <c r="J59" s="67">
        <v>2636.1</v>
      </c>
      <c r="K59" s="65"/>
      <c r="L59" s="32">
        <v>2.5</v>
      </c>
      <c r="M59" s="7" t="s">
        <v>153</v>
      </c>
      <c r="N59" s="2"/>
      <c r="O59" s="32">
        <v>5</v>
      </c>
      <c r="P59" s="32">
        <v>5</v>
      </c>
      <c r="Q59" s="49">
        <f>P59*'[1]PRECIO MADERA 2024'!$D$5</f>
        <v>252397.7267</v>
      </c>
      <c r="R59" s="50">
        <f>P59*'[1]PRECIO MADERA 2024'!$I$5</f>
        <v>275476.45713875</v>
      </c>
      <c r="S59" s="32">
        <f t="shared" si="24"/>
        <v>0</v>
      </c>
      <c r="T59" s="49">
        <f>S59*'[1]PRECIO MADERA 2024'!$D$9</f>
        <v>0</v>
      </c>
      <c r="U59" s="51">
        <f>S59*'[1]PRECIO MADERA 2024'!$I$9</f>
        <v>0</v>
      </c>
      <c r="V59" s="32"/>
      <c r="W59" s="49">
        <f>V59*'[1]PRECIO MADERA 2024'!$D$13</f>
        <v>0</v>
      </c>
      <c r="X59" s="51">
        <v>0</v>
      </c>
      <c r="Y59" s="32">
        <f t="shared" si="18"/>
        <v>10</v>
      </c>
      <c r="Z59" s="52">
        <f>Y59*'[1]PRECIO MADERA 2024'!$D$19</f>
        <v>71372.582399999999</v>
      </c>
      <c r="AA59" s="51">
        <f>Y59*'[1]PRECIO MADERA 2024'!$I$17</f>
        <v>109599.63545999999</v>
      </c>
      <c r="AB59" s="32">
        <v>0</v>
      </c>
      <c r="AC59" s="51">
        <v>0</v>
      </c>
      <c r="AD59" s="32">
        <v>0</v>
      </c>
      <c r="AE59" s="52">
        <f>AD59*'[1]PRECIOS DE MAT DE EMBALAJE 2024'!$H$11</f>
        <v>0</v>
      </c>
      <c r="AF59" s="53">
        <f t="shared" si="22"/>
        <v>52.816000000000003</v>
      </c>
      <c r="AG59" s="52">
        <f>AF59*'[1]PRECIOS DE MAT DE EMBALAJE 2024'!$H$20</f>
        <v>140197.1011</v>
      </c>
      <c r="AH59" s="32">
        <v>8</v>
      </c>
      <c r="AI59" s="52">
        <f>AH59*'[1]PRECIOS DE MAT DE EMBALAJE 2024'!$H$8</f>
        <v>9206.3131439999997</v>
      </c>
      <c r="AJ59" s="32">
        <f t="shared" si="7"/>
        <v>70</v>
      </c>
      <c r="AK59" s="52">
        <f>AJ59*'[1]PRECIOS DE MAT DE EMBALAJE 2024'!$H$10</f>
        <v>4158.4014162098765</v>
      </c>
      <c r="AL59" s="32">
        <v>0</v>
      </c>
      <c r="AM59" s="52">
        <f>AL59*'[1]PRECIOS DE MAT DE EMBALAJE 2024'!$H$13</f>
        <v>0</v>
      </c>
      <c r="AN59" s="32">
        <f t="shared" si="13"/>
        <v>0</v>
      </c>
      <c r="AO59" s="52">
        <f>AN59*'[1]PRECIOS DE MAT DE EMBALAJE 2024'!$H$14</f>
        <v>0</v>
      </c>
      <c r="AP59" s="32"/>
      <c r="AQ59" s="52">
        <f>AP59*'[1]PRECIOS DE MAT DE EMBALAJE 2024'!$H$14</f>
        <v>0</v>
      </c>
      <c r="AR59" s="36">
        <f t="shared" si="8"/>
        <v>572798.54971225187</v>
      </c>
      <c r="AS59" s="37">
        <f t="shared" si="9"/>
        <v>646365.48991075181</v>
      </c>
      <c r="AT59" s="55"/>
      <c r="AU59" s="32">
        <f t="shared" si="25"/>
        <v>52</v>
      </c>
      <c r="AV59" s="52">
        <f>AU59*'[1]PRECIOS DE MAT DE EMBALAJE 2024'!$H$25</f>
        <v>94294.611484591296</v>
      </c>
      <c r="AW59" s="32">
        <f t="shared" si="14"/>
        <v>2</v>
      </c>
      <c r="AX59" s="52">
        <f>AW59*'[1]PRECIOS DE MAT DE EMBALAJE 2024'!$H$13</f>
        <v>5236</v>
      </c>
      <c r="AY59" s="32">
        <f t="shared" si="15"/>
        <v>1.6</v>
      </c>
      <c r="AZ59" s="52">
        <f>AY59*'[1]PRECIOS DE MAT DE EMBALAJE 2024'!$H$14</f>
        <v>7967.1768064000007</v>
      </c>
      <c r="BA59" s="32">
        <f t="shared" si="16"/>
        <v>2</v>
      </c>
      <c r="BB59" s="52">
        <f>BA59*'[1]PRECIOS DE MAT DE EMBALAJE 2024'!$H$18</f>
        <v>8568</v>
      </c>
      <c r="BC59" s="32">
        <v>0</v>
      </c>
      <c r="BD59" s="52">
        <v>0</v>
      </c>
      <c r="BE59" s="32">
        <v>0</v>
      </c>
      <c r="BF59" s="52">
        <f>BE59*'[1]PRECIOS DE MAT DE EMBALAJE 2024'!$H$17</f>
        <v>0</v>
      </c>
      <c r="BG59" s="32">
        <v>0</v>
      </c>
      <c r="BH59" s="56">
        <f>BG59*'[1]PRECIOS DE MAT DE EMBALAJE 2024'!$H$17</f>
        <v>0</v>
      </c>
      <c r="BI59" s="32">
        <v>0</v>
      </c>
      <c r="BJ59" s="49">
        <f>BI59*'[1]PRECIOS DE MAT DE EMBALAJE 2024'!$H$17</f>
        <v>0</v>
      </c>
      <c r="BK59" s="32">
        <f t="shared" si="4"/>
        <v>2</v>
      </c>
      <c r="BL59" s="52">
        <f>BK59*'[1]PRECIOS DE MAT DE EMBALAJE 2024'!$H$26</f>
        <v>3907.8375994559997</v>
      </c>
      <c r="BM59" s="32">
        <v>0</v>
      </c>
      <c r="BN59" s="52">
        <f>BM59*'[1]PRECIOS DE MAT DE EMBALAJE 2024'!$H$17</f>
        <v>0</v>
      </c>
      <c r="BO59" s="69">
        <f t="shared" si="10"/>
        <v>139278.94594918957</v>
      </c>
      <c r="BP59" s="6"/>
      <c r="BQ59" s="58">
        <f t="shared" si="11"/>
        <v>712077.49566144147</v>
      </c>
      <c r="BR59" s="59">
        <f t="shared" si="12"/>
        <v>785644.43585994141</v>
      </c>
    </row>
    <row r="60" spans="1:70" ht="15.6" x14ac:dyDescent="0.3">
      <c r="A60" s="43" t="s">
        <v>54</v>
      </c>
      <c r="B60" s="44">
        <v>2600</v>
      </c>
      <c r="C60" s="45">
        <v>1</v>
      </c>
      <c r="D60" s="45">
        <v>1</v>
      </c>
      <c r="E60" s="46">
        <f t="shared" si="5"/>
        <v>1</v>
      </c>
      <c r="F60" s="43">
        <f t="shared" si="26"/>
        <v>12</v>
      </c>
      <c r="G60" s="47">
        <v>2747.5</v>
      </c>
      <c r="H60" s="47">
        <v>2738.9</v>
      </c>
      <c r="I60" s="47">
        <v>2657.5</v>
      </c>
      <c r="J60" s="47">
        <v>2738.9</v>
      </c>
      <c r="K60" s="43"/>
      <c r="L60" s="48">
        <v>2.5</v>
      </c>
      <c r="M60" s="7" t="s">
        <v>154</v>
      </c>
      <c r="N60" s="2"/>
      <c r="O60" s="32">
        <v>4</v>
      </c>
      <c r="P60" s="32">
        <v>5</v>
      </c>
      <c r="Q60" s="49">
        <f>P60*'[1]PRECIO MADERA 2024'!$D$5</f>
        <v>252397.7267</v>
      </c>
      <c r="R60" s="50">
        <f>P60*'[1]PRECIO MADERA 2024'!$I$5</f>
        <v>275476.45713875</v>
      </c>
      <c r="S60" s="32">
        <f t="shared" si="24"/>
        <v>0</v>
      </c>
      <c r="T60" s="49">
        <f>S60*'[1]PRECIO MADERA 2024'!$D$9</f>
        <v>0</v>
      </c>
      <c r="U60" s="51">
        <f>S60*'[1]PRECIO MADERA 2024'!$I$9</f>
        <v>0</v>
      </c>
      <c r="V60" s="32"/>
      <c r="W60" s="49">
        <f>V60*'[1]PRECIO MADERA 2024'!$D$13</f>
        <v>0</v>
      </c>
      <c r="X60" s="51">
        <v>0</v>
      </c>
      <c r="Y60" s="32">
        <f t="shared" si="18"/>
        <v>10</v>
      </c>
      <c r="Z60" s="52">
        <f>Y60*'[1]PRECIO MADERA 2024'!$D$19</f>
        <v>71372.582399999999</v>
      </c>
      <c r="AA60" s="51">
        <f>Y60*'[1]PRECIO MADERA 2024'!$I$17</f>
        <v>109599.63545999999</v>
      </c>
      <c r="AB60" s="32">
        <v>0</v>
      </c>
      <c r="AC60" s="51">
        <v>0</v>
      </c>
      <c r="AD60" s="32">
        <v>0</v>
      </c>
      <c r="AE60" s="52">
        <f>AD60*'[1]PRECIOS DE MAT DE EMBALAJE 2024'!$H$11</f>
        <v>0</v>
      </c>
      <c r="AF60" s="53">
        <f t="shared" si="22"/>
        <v>54.863999999999997</v>
      </c>
      <c r="AG60" s="52">
        <f>AF60*'[1]PRECIOS DE MAT DE EMBALAJE 2024'!$H$20</f>
        <v>145633.4019</v>
      </c>
      <c r="AH60" s="32">
        <f>P60*2</f>
        <v>10</v>
      </c>
      <c r="AI60" s="52">
        <f>AH60*'[1]PRECIOS DE MAT DE EMBALAJE 2024'!$H$8</f>
        <v>11507.89143</v>
      </c>
      <c r="AJ60" s="32">
        <f t="shared" si="7"/>
        <v>80</v>
      </c>
      <c r="AK60" s="52">
        <f>AJ60*'[1]PRECIOS DE MAT DE EMBALAJE 2024'!$H$10</f>
        <v>4752.4587613827152</v>
      </c>
      <c r="AL60" s="32">
        <v>0</v>
      </c>
      <c r="AM60" s="52">
        <f>AL60*'[1]PRECIOS DE MAT DE EMBALAJE 2024'!$H$13</f>
        <v>0</v>
      </c>
      <c r="AN60" s="32">
        <f t="shared" si="13"/>
        <v>0</v>
      </c>
      <c r="AO60" s="52">
        <f>AN60*'[1]PRECIOS DE MAT DE EMBALAJE 2024'!$H$14</f>
        <v>0</v>
      </c>
      <c r="AP60" s="32"/>
      <c r="AQ60" s="52">
        <f>AP60*'[1]PRECIOS DE MAT DE EMBALAJE 2024'!$H$14</f>
        <v>0</v>
      </c>
      <c r="AR60" s="36">
        <f t="shared" si="8"/>
        <v>582796.87342965929</v>
      </c>
      <c r="AS60" s="37">
        <f t="shared" si="9"/>
        <v>656363.81362815923</v>
      </c>
      <c r="AT60" s="55"/>
      <c r="AU60" s="32">
        <f t="shared" si="25"/>
        <v>52</v>
      </c>
      <c r="AV60" s="52">
        <f>AU60*'[1]PRECIOS DE MAT DE EMBALAJE 2024'!$H$25</f>
        <v>94294.611484591296</v>
      </c>
      <c r="AW60" s="32">
        <f t="shared" si="14"/>
        <v>2</v>
      </c>
      <c r="AX60" s="52">
        <f>AW60*'[1]PRECIOS DE MAT DE EMBALAJE 2024'!$H$13</f>
        <v>5236</v>
      </c>
      <c r="AY60" s="32">
        <f t="shared" si="15"/>
        <v>1.6</v>
      </c>
      <c r="AZ60" s="52">
        <f>AY60*'[1]PRECIOS DE MAT DE EMBALAJE 2024'!$H$14</f>
        <v>7967.1768064000007</v>
      </c>
      <c r="BA60" s="32">
        <f t="shared" si="16"/>
        <v>2</v>
      </c>
      <c r="BB60" s="52">
        <f>BA60*'[1]PRECIOS DE MAT DE EMBALAJE 2024'!$H$18</f>
        <v>8568</v>
      </c>
      <c r="BC60" s="32">
        <v>0</v>
      </c>
      <c r="BD60" s="52">
        <v>0</v>
      </c>
      <c r="BE60" s="32">
        <v>0</v>
      </c>
      <c r="BF60" s="52">
        <f>BE60*'[1]PRECIOS DE MAT DE EMBALAJE 2024'!$H$17</f>
        <v>0</v>
      </c>
      <c r="BG60" s="32">
        <v>0</v>
      </c>
      <c r="BH60" s="56">
        <f>BG60*'[1]PRECIOS DE MAT DE EMBALAJE 2024'!$H$17</f>
        <v>0</v>
      </c>
      <c r="BI60" s="32">
        <v>0</v>
      </c>
      <c r="BJ60" s="49">
        <f>BI60*'[1]PRECIOS DE MAT DE EMBALAJE 2024'!$H$17</f>
        <v>0</v>
      </c>
      <c r="BK60" s="32">
        <f t="shared" si="4"/>
        <v>2</v>
      </c>
      <c r="BL60" s="52">
        <f>BK60*'[1]PRECIOS DE MAT DE EMBALAJE 2024'!$H$26</f>
        <v>3907.8375994559997</v>
      </c>
      <c r="BM60" s="32">
        <v>0</v>
      </c>
      <c r="BN60" s="52">
        <f>BM60*'[1]PRECIOS DE MAT DE EMBALAJE 2024'!$H$17</f>
        <v>0</v>
      </c>
      <c r="BO60" s="69">
        <f t="shared" si="10"/>
        <v>139278.94594918957</v>
      </c>
      <c r="BP60" s="6"/>
      <c r="BQ60" s="58">
        <f t="shared" si="11"/>
        <v>722075.81937884889</v>
      </c>
      <c r="BR60" s="59">
        <f t="shared" si="12"/>
        <v>795642.75957734883</v>
      </c>
    </row>
    <row r="61" spans="1:70" ht="15.6" x14ac:dyDescent="0.3">
      <c r="A61" s="43" t="s">
        <v>54</v>
      </c>
      <c r="B61" s="44">
        <v>2700</v>
      </c>
      <c r="C61" s="45">
        <v>1</v>
      </c>
      <c r="D61" s="45">
        <v>1</v>
      </c>
      <c r="E61" s="46">
        <f t="shared" si="5"/>
        <v>1</v>
      </c>
      <c r="F61" s="43">
        <f t="shared" si="26"/>
        <v>12</v>
      </c>
      <c r="G61" s="47">
        <v>2849.5</v>
      </c>
      <c r="H61" s="47">
        <v>2841.5</v>
      </c>
      <c r="I61" s="47">
        <v>2759.5</v>
      </c>
      <c r="J61" s="47">
        <v>2841.5</v>
      </c>
      <c r="K61" s="43"/>
      <c r="L61" s="48">
        <v>2.8</v>
      </c>
      <c r="M61" s="7" t="s">
        <v>155</v>
      </c>
      <c r="N61" s="2"/>
      <c r="O61" s="32">
        <v>4</v>
      </c>
      <c r="P61" s="32">
        <v>0</v>
      </c>
      <c r="Q61" s="49">
        <f>P61*'[1]PRECIO MADERA 2024'!$D$5</f>
        <v>0</v>
      </c>
      <c r="R61" s="50">
        <f>P61*'[1]PRECIO MADERA 2024'!$I$5</f>
        <v>0</v>
      </c>
      <c r="S61" s="32">
        <v>5</v>
      </c>
      <c r="T61" s="49">
        <f>S61*'[1]PRECIO MADERA 2024'!$D$9</f>
        <v>194336.04399999999</v>
      </c>
      <c r="U61" s="51">
        <f>S61*'[1]PRECIO MADERA 2024'!$I$9</f>
        <v>211536.43713124996</v>
      </c>
      <c r="V61" s="32"/>
      <c r="W61" s="49">
        <f>V61*'[1]PRECIO MADERA 2024'!$D$13</f>
        <v>0</v>
      </c>
      <c r="X61" s="51">
        <v>0</v>
      </c>
      <c r="Y61" s="32">
        <f t="shared" si="18"/>
        <v>10</v>
      </c>
      <c r="Z61" s="52">
        <f>Y61*'[1]PRECIO MADERA 2024'!$D$19</f>
        <v>71372.582399999999</v>
      </c>
      <c r="AA61" s="51">
        <f>Y61*'[1]PRECIO MADERA 2024'!$I$17</f>
        <v>109599.63545999999</v>
      </c>
      <c r="AB61" s="32">
        <v>0</v>
      </c>
      <c r="AC61" s="51">
        <v>0</v>
      </c>
      <c r="AD61" s="32">
        <v>0</v>
      </c>
      <c r="AE61" s="52">
        <f>AD61*'[1]PRECIOS DE MAT DE EMBALAJE 2024'!$H$11</f>
        <v>0</v>
      </c>
      <c r="AF61" s="53">
        <f t="shared" si="22"/>
        <v>0</v>
      </c>
      <c r="AG61" s="52">
        <f>AF61*'[1]PRECIOS DE MAT DE EMBALAJE 2024'!$H$20</f>
        <v>0</v>
      </c>
      <c r="AH61" s="32">
        <f>S61*2</f>
        <v>10</v>
      </c>
      <c r="AI61" s="52">
        <f>AH61*'[1]PRECIOS DE MAT DE EMBALAJE 2024'!$H$8</f>
        <v>11507.89143</v>
      </c>
      <c r="AJ61" s="32">
        <f t="shared" si="7"/>
        <v>80</v>
      </c>
      <c r="AK61" s="52">
        <f>AJ61*'[1]PRECIOS DE MAT DE EMBALAJE 2024'!$H$10</f>
        <v>4752.4587613827152</v>
      </c>
      <c r="AL61" s="32">
        <v>0</v>
      </c>
      <c r="AM61" s="52">
        <f>AL61*'[1]PRECIOS DE MAT DE EMBALAJE 2024'!$H$13</f>
        <v>0</v>
      </c>
      <c r="AN61" s="32">
        <f t="shared" si="13"/>
        <v>0</v>
      </c>
      <c r="AO61" s="52">
        <f>AN61*'[1]PRECIOS DE MAT DE EMBALAJE 2024'!$H$14</f>
        <v>0</v>
      </c>
      <c r="AP61" s="32"/>
      <c r="AQ61" s="52">
        <f>AP61*'[1]PRECIOS DE MAT DE EMBALAJE 2024'!$H$14</f>
        <v>0</v>
      </c>
      <c r="AR61" s="36">
        <f t="shared" si="8"/>
        <v>338362.77190965932</v>
      </c>
      <c r="AS61" s="37">
        <f t="shared" si="9"/>
        <v>404875.70733915921</v>
      </c>
      <c r="AT61" s="55"/>
      <c r="AU61" s="32">
        <f t="shared" si="25"/>
        <v>52</v>
      </c>
      <c r="AV61" s="52">
        <f>AU61*'[1]PRECIOS DE MAT DE EMBALAJE 2024'!$H$25</f>
        <v>94294.611484591296</v>
      </c>
      <c r="AW61" s="32">
        <f t="shared" si="14"/>
        <v>2</v>
      </c>
      <c r="AX61" s="52">
        <f>AW61*'[1]PRECIOS DE MAT DE EMBALAJE 2024'!$H$13</f>
        <v>5236</v>
      </c>
      <c r="AY61" s="32">
        <f t="shared" si="15"/>
        <v>1.6</v>
      </c>
      <c r="AZ61" s="52">
        <f>AY61*'[1]PRECIOS DE MAT DE EMBALAJE 2024'!$H$14</f>
        <v>7967.1768064000007</v>
      </c>
      <c r="BA61" s="32">
        <f t="shared" si="16"/>
        <v>2</v>
      </c>
      <c r="BB61" s="52">
        <f>BA61*'[1]PRECIOS DE MAT DE EMBALAJE 2024'!$H$18</f>
        <v>8568</v>
      </c>
      <c r="BC61" s="32">
        <v>0</v>
      </c>
      <c r="BD61" s="52">
        <v>0</v>
      </c>
      <c r="BE61" s="32">
        <v>0</v>
      </c>
      <c r="BF61" s="52">
        <f>BE61*'[1]PRECIOS DE MAT DE EMBALAJE 2024'!$H$17</f>
        <v>0</v>
      </c>
      <c r="BG61" s="32">
        <v>0</v>
      </c>
      <c r="BH61" s="56">
        <f>BG61*'[1]PRECIOS DE MAT DE EMBALAJE 2024'!$H$17</f>
        <v>0</v>
      </c>
      <c r="BI61" s="32">
        <v>0</v>
      </c>
      <c r="BJ61" s="49">
        <f>BI61*'[1]PRECIOS DE MAT DE EMBALAJE 2024'!$H$17</f>
        <v>0</v>
      </c>
      <c r="BK61" s="32">
        <f t="shared" si="4"/>
        <v>2</v>
      </c>
      <c r="BL61" s="52">
        <f>BK61*'[1]PRECIOS DE MAT DE EMBALAJE 2024'!$H$26</f>
        <v>3907.8375994559997</v>
      </c>
      <c r="BM61" s="32">
        <v>0</v>
      </c>
      <c r="BN61" s="52">
        <f>BM61*'[1]PRECIOS DE MAT DE EMBALAJE 2024'!$H$17</f>
        <v>0</v>
      </c>
      <c r="BO61" s="69">
        <f t="shared" si="10"/>
        <v>139278.94594918957</v>
      </c>
      <c r="BP61" s="6"/>
      <c r="BQ61" s="58">
        <f t="shared" si="11"/>
        <v>477641.71785884886</v>
      </c>
      <c r="BR61" s="59">
        <f t="shared" si="12"/>
        <v>544154.65328834881</v>
      </c>
    </row>
    <row r="62" spans="1:70" ht="15.6" x14ac:dyDescent="0.3">
      <c r="A62" s="43" t="s">
        <v>93</v>
      </c>
      <c r="B62" s="44">
        <v>2800</v>
      </c>
      <c r="C62" s="45">
        <v>1</v>
      </c>
      <c r="D62" s="45">
        <v>1</v>
      </c>
      <c r="E62" s="46">
        <f t="shared" si="5"/>
        <v>1</v>
      </c>
      <c r="F62" s="43">
        <f>10*E62</f>
        <v>10</v>
      </c>
      <c r="G62" s="47">
        <v>2951.5</v>
      </c>
      <c r="H62" s="47">
        <v>2944.1</v>
      </c>
      <c r="I62" s="47">
        <v>2861.5</v>
      </c>
      <c r="J62" s="47">
        <v>2944.1</v>
      </c>
      <c r="K62" s="43"/>
      <c r="L62" s="48">
        <v>2.8</v>
      </c>
      <c r="M62" s="7" t="s">
        <v>156</v>
      </c>
      <c r="N62" s="2"/>
      <c r="O62" s="32">
        <v>3</v>
      </c>
      <c r="P62" s="32">
        <v>0</v>
      </c>
      <c r="Q62" s="49">
        <f>P62*'[1]PRECIO MADERA 2024'!$D$5</f>
        <v>0</v>
      </c>
      <c r="R62" s="50">
        <f>P62*'[1]PRECIO MADERA 2024'!$I$5</f>
        <v>0</v>
      </c>
      <c r="S62" s="32">
        <v>5</v>
      </c>
      <c r="T62" s="49">
        <f>S62*'[1]PRECIO MADERA 2024'!$D$9</f>
        <v>194336.04399999999</v>
      </c>
      <c r="U62" s="51">
        <f>S62*'[1]PRECIO MADERA 2024'!$I$9</f>
        <v>211536.43713124996</v>
      </c>
      <c r="V62" s="32"/>
      <c r="W62" s="49">
        <f>V62*'[1]PRECIO MADERA 2024'!$D$13</f>
        <v>0</v>
      </c>
      <c r="X62" s="51">
        <v>0</v>
      </c>
      <c r="Y62" s="32">
        <f>(P62+S62)*2</f>
        <v>10</v>
      </c>
      <c r="Z62" s="52">
        <f>Y62*'[1]PRECIO MADERA 2024'!$D$19</f>
        <v>71372.582399999999</v>
      </c>
      <c r="AA62" s="51">
        <f>Y62*'[1]PRECIO MADERA 2024'!$I$17</f>
        <v>109599.63545999999</v>
      </c>
      <c r="AB62" s="32">
        <v>0</v>
      </c>
      <c r="AC62" s="51">
        <v>0</v>
      </c>
      <c r="AD62" s="32">
        <v>0</v>
      </c>
      <c r="AE62" s="52">
        <f>AD62*'[1]PRECIOS DE MAT DE EMBALAJE 2024'!$H$11</f>
        <v>0</v>
      </c>
      <c r="AF62" s="53">
        <f t="shared" si="22"/>
        <v>0</v>
      </c>
      <c r="AG62" s="52">
        <f>AF62*'[1]PRECIOS DE MAT DE EMBALAJE 2024'!$H$20</f>
        <v>0</v>
      </c>
      <c r="AH62" s="32">
        <f>S62*2</f>
        <v>10</v>
      </c>
      <c r="AI62" s="52">
        <f>AH62*'[1]PRECIOS DE MAT DE EMBALAJE 2024'!$H$8</f>
        <v>11507.89143</v>
      </c>
      <c r="AJ62" s="32">
        <f>(((AH62*5)+Y62*3))</f>
        <v>80</v>
      </c>
      <c r="AK62" s="52">
        <f>AJ62*'[1]PRECIOS DE MAT DE EMBALAJE 2024'!$H$10</f>
        <v>4752.4587613827152</v>
      </c>
      <c r="AL62" s="32">
        <v>0</v>
      </c>
      <c r="AM62" s="52">
        <f>AL62*'[1]PRECIOS DE MAT DE EMBALAJE 2024'!$H$13</f>
        <v>0</v>
      </c>
      <c r="AN62" s="32">
        <f t="shared" si="13"/>
        <v>0</v>
      </c>
      <c r="AO62" s="52">
        <f>AN62*'[1]PRECIOS DE MAT DE EMBALAJE 2024'!$H$14</f>
        <v>0</v>
      </c>
      <c r="AP62" s="32"/>
      <c r="AQ62" s="52">
        <f>AP62*'[1]PRECIOS DE MAT DE EMBALAJE 2024'!$H$14</f>
        <v>0</v>
      </c>
      <c r="AR62" s="36">
        <f t="shared" si="8"/>
        <v>338362.77190965932</v>
      </c>
      <c r="AS62" s="37">
        <f t="shared" si="9"/>
        <v>404875.70733915921</v>
      </c>
      <c r="AT62" s="55"/>
      <c r="AU62" s="32">
        <f t="shared" si="25"/>
        <v>52</v>
      </c>
      <c r="AV62" s="52">
        <f>AU62*'[1]PRECIOS DE MAT DE EMBALAJE 2024'!$H$25</f>
        <v>94294.611484591296</v>
      </c>
      <c r="AW62" s="32">
        <f t="shared" si="14"/>
        <v>2</v>
      </c>
      <c r="AX62" s="52">
        <f>AW62*'[1]PRECIOS DE MAT DE EMBALAJE 2024'!$H$13</f>
        <v>5236</v>
      </c>
      <c r="AY62" s="32">
        <f t="shared" si="15"/>
        <v>1.6</v>
      </c>
      <c r="AZ62" s="52">
        <f>AY62*'[1]PRECIOS DE MAT DE EMBALAJE 2024'!$H$14</f>
        <v>7967.1768064000007</v>
      </c>
      <c r="BA62" s="32">
        <f t="shared" si="16"/>
        <v>2</v>
      </c>
      <c r="BB62" s="52">
        <f>BA62*'[1]PRECIOS DE MAT DE EMBALAJE 2024'!$H$18</f>
        <v>8568</v>
      </c>
      <c r="BC62" s="32">
        <v>0</v>
      </c>
      <c r="BD62" s="52">
        <v>0</v>
      </c>
      <c r="BE62" s="32">
        <v>0</v>
      </c>
      <c r="BF62" s="52">
        <f>BE62*'[1]PRECIOS DE MAT DE EMBALAJE 2024'!$H$17</f>
        <v>0</v>
      </c>
      <c r="BG62" s="32">
        <v>0</v>
      </c>
      <c r="BH62" s="56">
        <f>BG62*'[1]PRECIOS DE MAT DE EMBALAJE 2024'!$H$17</f>
        <v>0</v>
      </c>
      <c r="BI62" s="32">
        <v>0</v>
      </c>
      <c r="BJ62" s="49">
        <f>BI62*'[1]PRECIOS DE MAT DE EMBALAJE 2024'!$H$17</f>
        <v>0</v>
      </c>
      <c r="BK62" s="32">
        <f t="shared" si="4"/>
        <v>2</v>
      </c>
      <c r="BL62" s="52">
        <f>BK62*'[1]PRECIOS DE MAT DE EMBALAJE 2024'!$H$26</f>
        <v>3907.8375994559997</v>
      </c>
      <c r="BM62" s="32">
        <v>0</v>
      </c>
      <c r="BN62" s="52">
        <f>BM62*'[1]PRECIOS DE MAT DE EMBALAJE 2024'!$H$17</f>
        <v>0</v>
      </c>
      <c r="BO62" s="69">
        <f t="shared" si="10"/>
        <v>139278.94594918957</v>
      </c>
      <c r="BP62" s="6"/>
      <c r="BQ62" s="58">
        <f t="shared" si="11"/>
        <v>477641.71785884886</v>
      </c>
      <c r="BR62" s="59">
        <f t="shared" si="12"/>
        <v>544154.65328834881</v>
      </c>
    </row>
    <row r="63" spans="1:70" ht="15.6" x14ac:dyDescent="0.3">
      <c r="A63" s="43" t="s">
        <v>93</v>
      </c>
      <c r="B63" s="44">
        <v>2900</v>
      </c>
      <c r="C63" s="45">
        <v>1</v>
      </c>
      <c r="D63" s="45">
        <v>1</v>
      </c>
      <c r="E63" s="46">
        <f t="shared" si="5"/>
        <v>1</v>
      </c>
      <c r="F63" s="43">
        <f>10*E63</f>
        <v>10</v>
      </c>
      <c r="G63" s="47">
        <v>3046.7</v>
      </c>
      <c r="H63" s="47">
        <v>3046.7</v>
      </c>
      <c r="I63" s="47">
        <v>2963.5</v>
      </c>
      <c r="J63" s="47">
        <v>3046.7</v>
      </c>
      <c r="K63" s="43"/>
      <c r="L63" s="48">
        <v>3</v>
      </c>
      <c r="M63" s="7" t="s">
        <v>157</v>
      </c>
      <c r="N63" s="2"/>
      <c r="O63" s="32">
        <v>3</v>
      </c>
      <c r="P63" s="32">
        <v>0</v>
      </c>
      <c r="Q63" s="49">
        <f>P63*'[1]PRECIO MADERA 2024'!$D$5</f>
        <v>0</v>
      </c>
      <c r="R63" s="50">
        <f>P63*'[1]PRECIO MADERA 2024'!$I$5</f>
        <v>0</v>
      </c>
      <c r="S63" s="32">
        <v>5</v>
      </c>
      <c r="T63" s="49">
        <f>S63*'[1]PRECIO MADERA 2024'!$D$9</f>
        <v>194336.04399999999</v>
      </c>
      <c r="U63" s="51">
        <f>S63*'[1]PRECIO MADERA 2024'!$I$9</f>
        <v>211536.43713124996</v>
      </c>
      <c r="V63" s="32"/>
      <c r="W63" s="49">
        <f>V63*'[1]PRECIO MADERA 2024'!$D$13</f>
        <v>0</v>
      </c>
      <c r="X63" s="51">
        <v>0</v>
      </c>
      <c r="Y63" s="32">
        <f>(P63+S63)*2</f>
        <v>10</v>
      </c>
      <c r="Z63" s="52">
        <f>Y63*'[1]PRECIO MADERA 2024'!$D$19</f>
        <v>71372.582399999999</v>
      </c>
      <c r="AA63" s="51">
        <f>Y63*'[1]PRECIO MADERA 2024'!$I$17</f>
        <v>109599.63545999999</v>
      </c>
      <c r="AB63" s="32">
        <v>0</v>
      </c>
      <c r="AC63" s="51">
        <v>0</v>
      </c>
      <c r="AD63" s="32">
        <v>0</v>
      </c>
      <c r="AE63" s="52">
        <f>AD63*'[1]PRECIOS DE MAT DE EMBALAJE 2024'!$H$11</f>
        <v>0</v>
      </c>
      <c r="AF63" s="53">
        <f t="shared" si="22"/>
        <v>0</v>
      </c>
      <c r="AG63" s="52">
        <f>AF63*'[1]PRECIOS DE MAT DE EMBALAJE 2024'!$H$20</f>
        <v>0</v>
      </c>
      <c r="AH63" s="32">
        <f>S63*2</f>
        <v>10</v>
      </c>
      <c r="AI63" s="52">
        <f>AH63*'[1]PRECIOS DE MAT DE EMBALAJE 2024'!$H$8</f>
        <v>11507.89143</v>
      </c>
      <c r="AJ63" s="32">
        <f>(((AH63*5)+Y63*3))</f>
        <v>80</v>
      </c>
      <c r="AK63" s="52">
        <f>AJ63*'[1]PRECIOS DE MAT DE EMBALAJE 2024'!$H$10</f>
        <v>4752.4587613827152</v>
      </c>
      <c r="AL63" s="32">
        <v>0</v>
      </c>
      <c r="AM63" s="52">
        <f>AL63*'[1]PRECIOS DE MAT DE EMBALAJE 2024'!$H$13</f>
        <v>0</v>
      </c>
      <c r="AN63" s="32">
        <f t="shared" si="13"/>
        <v>0</v>
      </c>
      <c r="AO63" s="52">
        <f>AN63*'[1]PRECIOS DE MAT DE EMBALAJE 2024'!$H$14</f>
        <v>0</v>
      </c>
      <c r="AP63" s="32"/>
      <c r="AQ63" s="52">
        <f>AP63*'[1]PRECIOS DE MAT DE EMBALAJE 2024'!$H$14</f>
        <v>0</v>
      </c>
      <c r="AR63" s="36">
        <f t="shared" si="8"/>
        <v>338362.77190965932</v>
      </c>
      <c r="AS63" s="37">
        <f t="shared" si="9"/>
        <v>404875.70733915921</v>
      </c>
      <c r="AT63" s="55"/>
      <c r="AU63" s="32">
        <f t="shared" si="25"/>
        <v>52</v>
      </c>
      <c r="AV63" s="52">
        <f>AU63*'[1]PRECIOS DE MAT DE EMBALAJE 2024'!$H$25</f>
        <v>94294.611484591296</v>
      </c>
      <c r="AW63" s="32">
        <f t="shared" si="14"/>
        <v>2</v>
      </c>
      <c r="AX63" s="52">
        <f>AW63*'[1]PRECIOS DE MAT DE EMBALAJE 2024'!$H$13</f>
        <v>5236</v>
      </c>
      <c r="AY63" s="32">
        <f t="shared" si="15"/>
        <v>1.6</v>
      </c>
      <c r="AZ63" s="52">
        <f>AY63*'[1]PRECIOS DE MAT DE EMBALAJE 2024'!$H$14</f>
        <v>7967.1768064000007</v>
      </c>
      <c r="BA63" s="32">
        <f t="shared" si="16"/>
        <v>2</v>
      </c>
      <c r="BB63" s="52">
        <f>BA63*'[1]PRECIOS DE MAT DE EMBALAJE 2024'!$H$18</f>
        <v>8568</v>
      </c>
      <c r="BC63" s="32">
        <v>0</v>
      </c>
      <c r="BD63" s="52">
        <v>0</v>
      </c>
      <c r="BE63" s="32">
        <v>0</v>
      </c>
      <c r="BF63" s="52">
        <f>BE63*'[1]PRECIOS DE MAT DE EMBALAJE 2024'!$H$17</f>
        <v>0</v>
      </c>
      <c r="BG63" s="32">
        <v>0</v>
      </c>
      <c r="BH63" s="56">
        <f>BG63*'[1]PRECIOS DE MAT DE EMBALAJE 2024'!$H$17</f>
        <v>0</v>
      </c>
      <c r="BI63" s="32">
        <v>0</v>
      </c>
      <c r="BJ63" s="49">
        <f>BI63*'[1]PRECIOS DE MAT DE EMBALAJE 2024'!$H$17</f>
        <v>0</v>
      </c>
      <c r="BK63" s="32">
        <f t="shared" si="4"/>
        <v>2</v>
      </c>
      <c r="BL63" s="52">
        <f>BK63*'[1]PRECIOS DE MAT DE EMBALAJE 2024'!$H$26</f>
        <v>3907.8375994559997</v>
      </c>
      <c r="BM63" s="32">
        <v>0</v>
      </c>
      <c r="BN63" s="52">
        <f>BM63*'[1]PRECIOS DE MAT DE EMBALAJE 2024'!$H$17</f>
        <v>0</v>
      </c>
      <c r="BO63" s="69">
        <f t="shared" si="10"/>
        <v>139278.94594918957</v>
      </c>
      <c r="BP63" s="6"/>
      <c r="BQ63" s="58">
        <f t="shared" si="11"/>
        <v>477641.71785884886</v>
      </c>
      <c r="BR63" s="59">
        <f t="shared" si="12"/>
        <v>544154.65328834881</v>
      </c>
    </row>
    <row r="64" spans="1:70" ht="15.6" x14ac:dyDescent="0.3">
      <c r="A64" s="43" t="s">
        <v>94</v>
      </c>
      <c r="B64" s="44">
        <v>3000</v>
      </c>
      <c r="C64" s="45">
        <v>1</v>
      </c>
      <c r="D64" s="45">
        <v>1</v>
      </c>
      <c r="E64" s="46">
        <f t="shared" si="5"/>
        <v>1</v>
      </c>
      <c r="F64" s="43">
        <f t="shared" si="26"/>
        <v>12</v>
      </c>
      <c r="G64" s="47">
        <f>3138+1300</f>
        <v>4438</v>
      </c>
      <c r="H64" s="47">
        <v>3138</v>
      </c>
      <c r="I64" s="47">
        <v>3138</v>
      </c>
      <c r="J64" s="47">
        <v>3138</v>
      </c>
      <c r="K64" s="43"/>
      <c r="L64" s="48">
        <v>3</v>
      </c>
      <c r="M64" s="7" t="s">
        <v>158</v>
      </c>
      <c r="N64" s="2"/>
      <c r="O64" s="32">
        <v>2</v>
      </c>
      <c r="P64" s="32">
        <v>0</v>
      </c>
      <c r="Q64" s="49">
        <f>P64*'[1]PRECIO MADERA 2024'!$D$5</f>
        <v>0</v>
      </c>
      <c r="R64" s="50">
        <f>P64*'[1]PRECIO MADERA 2024'!$I$5</f>
        <v>0</v>
      </c>
      <c r="S64" s="32">
        <v>5</v>
      </c>
      <c r="T64" s="49">
        <f>S64*'[1]PRECIO MADERA 2024'!$D$9</f>
        <v>194336.04399999999</v>
      </c>
      <c r="U64" s="51">
        <f>S64*'[1]PRECIO MADERA 2024'!$I$9</f>
        <v>211536.43713124996</v>
      </c>
      <c r="V64" s="32"/>
      <c r="W64" s="49">
        <f>V64*'[1]PRECIO MADERA 2024'!$D$13</f>
        <v>0</v>
      </c>
      <c r="X64" s="51">
        <v>0</v>
      </c>
      <c r="Y64" s="32">
        <f>(P64+S64)*2</f>
        <v>10</v>
      </c>
      <c r="Z64" s="52">
        <f>Y64*'[1]PRECIO MADERA 2024'!$D$19</f>
        <v>71372.582399999999</v>
      </c>
      <c r="AA64" s="51">
        <f>Y64*'[1]PRECIO MADERA 2024'!$I$17</f>
        <v>109599.63545999999</v>
      </c>
      <c r="AB64" s="32">
        <v>0</v>
      </c>
      <c r="AC64" s="51">
        <v>0</v>
      </c>
      <c r="AD64" s="32">
        <v>0</v>
      </c>
      <c r="AE64" s="52">
        <f>AD64*'[1]PRECIOS DE MAT DE EMBALAJE 2024'!$H$11</f>
        <v>0</v>
      </c>
      <c r="AF64" s="53">
        <f t="shared" si="22"/>
        <v>0</v>
      </c>
      <c r="AG64" s="52">
        <f>AF64*'[1]PRECIOS DE MAT DE EMBALAJE 2024'!$H$20</f>
        <v>0</v>
      </c>
      <c r="AH64" s="32">
        <f>S64*2</f>
        <v>10</v>
      </c>
      <c r="AI64" s="52">
        <f>AH64*'[1]PRECIOS DE MAT DE EMBALAJE 2024'!$H$8</f>
        <v>11507.89143</v>
      </c>
      <c r="AJ64" s="32">
        <f>(((AH64*5)+Y64*3))</f>
        <v>80</v>
      </c>
      <c r="AK64" s="52">
        <f>AJ64*'[1]PRECIOS DE MAT DE EMBALAJE 2024'!$H$10</f>
        <v>4752.4587613827152</v>
      </c>
      <c r="AL64" s="32">
        <v>0</v>
      </c>
      <c r="AM64" s="52">
        <f>AL64*'[1]PRECIOS DE MAT DE EMBALAJE 2024'!$H$13</f>
        <v>0</v>
      </c>
      <c r="AN64" s="32">
        <f t="shared" si="13"/>
        <v>0</v>
      </c>
      <c r="AO64" s="52">
        <f>AN64*'[1]PRECIOS DE MAT DE EMBALAJE 2024'!$H$14</f>
        <v>0</v>
      </c>
      <c r="AP64" s="32"/>
      <c r="AQ64" s="52">
        <f>AP64*'[1]PRECIOS DE MAT DE EMBALAJE 2024'!$H$14</f>
        <v>0</v>
      </c>
      <c r="AR64" s="36">
        <f t="shared" si="8"/>
        <v>338362.77190965932</v>
      </c>
      <c r="AS64" s="37">
        <f t="shared" si="9"/>
        <v>404875.70733915921</v>
      </c>
      <c r="AT64" s="55"/>
      <c r="AU64" s="32">
        <f t="shared" si="25"/>
        <v>52</v>
      </c>
      <c r="AV64" s="52">
        <f>AU64*'[1]PRECIOS DE MAT DE EMBALAJE 2024'!$H$25</f>
        <v>94294.611484591296</v>
      </c>
      <c r="AW64" s="32">
        <f t="shared" si="14"/>
        <v>2</v>
      </c>
      <c r="AX64" s="52">
        <f>AW64*'[1]PRECIOS DE MAT DE EMBALAJE 2024'!$H$13</f>
        <v>5236</v>
      </c>
      <c r="AY64" s="32">
        <f t="shared" si="15"/>
        <v>1.6</v>
      </c>
      <c r="AZ64" s="52">
        <f>AY64*'[1]PRECIOS DE MAT DE EMBALAJE 2024'!$H$14</f>
        <v>7967.1768064000007</v>
      </c>
      <c r="BA64" s="32">
        <f t="shared" si="16"/>
        <v>2</v>
      </c>
      <c r="BB64" s="52">
        <f>BA64*'[1]PRECIOS DE MAT DE EMBALAJE 2024'!$H$18</f>
        <v>8568</v>
      </c>
      <c r="BC64" s="32">
        <v>0</v>
      </c>
      <c r="BD64" s="52">
        <v>0</v>
      </c>
      <c r="BE64" s="32">
        <v>0</v>
      </c>
      <c r="BF64" s="52">
        <f>BE64*'[1]PRECIOS DE MAT DE EMBALAJE 2024'!$H$17</f>
        <v>0</v>
      </c>
      <c r="BG64" s="32">
        <v>0</v>
      </c>
      <c r="BH64" s="56">
        <f>BG64*'[1]PRECIOS DE MAT DE EMBALAJE 2024'!$H$17</f>
        <v>0</v>
      </c>
      <c r="BI64" s="32">
        <v>0</v>
      </c>
      <c r="BJ64" s="49">
        <f>BI64*'[1]PRECIOS DE MAT DE EMBALAJE 2024'!$H$17</f>
        <v>0</v>
      </c>
      <c r="BK64" s="32">
        <f t="shared" si="4"/>
        <v>2</v>
      </c>
      <c r="BL64" s="52">
        <f>BK64*'[1]PRECIOS DE MAT DE EMBALAJE 2024'!$H$26</f>
        <v>3907.8375994559997</v>
      </c>
      <c r="BM64" s="32">
        <v>0</v>
      </c>
      <c r="BN64" s="52">
        <f>BM64*'[1]PRECIOS DE MAT DE EMBALAJE 2024'!$H$17</f>
        <v>0</v>
      </c>
      <c r="BO64" s="69">
        <f t="shared" si="10"/>
        <v>139278.94594918957</v>
      </c>
      <c r="BP64" s="6"/>
      <c r="BQ64" s="58">
        <f t="shared" si="11"/>
        <v>477641.71785884886</v>
      </c>
      <c r="BR64" s="59">
        <f t="shared" si="12"/>
        <v>544154.65328834881</v>
      </c>
    </row>
  </sheetData>
  <autoFilter ref="A1:BR1" xr:uid="{1360C841-69EE-45FF-8568-813A70A6DB60}"/>
  <hyperlinks>
    <hyperlink ref="M3" r:id="rId1" tooltip="300-Extradimensionado.png" display="https://github.com/mmejiamorales810-a11y/embalajes-dashboard/blob/main/Imagenes-tuberia-o-tek/300-Extradimensionado.png" xr:uid="{13CD96D9-C87B-40EE-A6FB-8A93C95CB582}"/>
    <hyperlink ref="M2" r:id="rId2" tooltip="300-Carga-Suelta.png" display="https://github.com/mmejiamorales810-a11y/embalajes-dashboard/blob/main/Imagenes-tuberia-o-tek/300-Carga-Suelta.png" xr:uid="{58D38E21-C9C5-485B-820D-0C9C796A3F98}"/>
    <hyperlink ref="M4" r:id="rId3" tooltip="300-Contenedor.png" display="https://github.com/mmejiamorales810-a11y/embalajes-dashboard/blob/main/Imagenes-tuberia-o-tek/300-Contenedor.png" xr:uid="{0B4809F7-13C3-4DEC-ABAD-4020CCB57B1C}"/>
    <hyperlink ref="M5" r:id="rId4" tooltip="350-Carga-Suelta.png" display="https://github.com/mmejiamorales810-a11y/embalajes-dashboard/blob/main/Imagenes-tuberia-o-tek/350-Carga-Suelta.png" xr:uid="{D99B862C-64E6-47FD-94B1-97022C6C307C}"/>
    <hyperlink ref="M6" r:id="rId5" tooltip="350-Extradimensionado.png" display="https://github.com/mmejiamorales810-a11y/embalajes-dashboard/blob/main/Imagenes-tuberia-o-tek/350-Extradimensionado.png" xr:uid="{0E222C77-5FE1-4C5E-936B-5C3F86AC7FA7}"/>
    <hyperlink ref="M7" r:id="rId6" tooltip="350-Contenedor.png" display="https://github.com/mmejiamorales810-a11y/embalajes-dashboard/blob/main/Imagenes-tuberia-o-tek/350-Contenedor.png" xr:uid="{E4C83F91-EFCB-4358-91DF-1D8E9062B672}"/>
    <hyperlink ref="M8" r:id="rId7" tooltip="400-Carga-Suelta-1.png" display="https://github.com/mmejiamorales810-a11y/embalajes-dashboard/blob/main/Imagenes-tuberia-o-tek/400-Carga-Suelta-1.png" xr:uid="{D14F2E15-10FC-47E8-84FE-BDB69C2DFBD1}"/>
    <hyperlink ref="M9" r:id="rId8" tooltip="400-Carga Suelta-2.png" display="https://github.com/mmejiamorales810-a11y/embalajes-dashboard/blob/main/Imagenes-tuberia-o-tek/400-Carga Suelta-2.png" xr:uid="{FE23EDED-A3E2-4D6D-B325-74E19C6AA23E}"/>
    <hyperlink ref="M10" r:id="rId9" tooltip="400-Contenedor.png" display="https://github.com/mmejiamorales810-a11y/embalajes-dashboard/blob/main/Imagenes-tuberia-o-tek/400-Contenedor.png" xr:uid="{D5515495-F887-4CDA-A0C3-C190B8404567}"/>
    <hyperlink ref="M11" r:id="rId10" tooltip="450-Carga-Suelta.png" display="https://github.com/mmejiamorales810-a11y/embalajes-dashboard/blob/main/Imagenes-tuberia-o-tek/450-Carga-Suelta.png" xr:uid="{9F2F5A81-0F53-4EFF-85E0-85B5FEE7EC03}"/>
    <hyperlink ref="M12" r:id="rId11" tooltip="450-Contenedor.png" display="https://github.com/mmejiamorales810-a11y/embalajes-dashboard/blob/main/Imagenes-tuberia-o-tek/450-Contenedor.png" xr:uid="{CA1E0175-055A-46E3-8836-234F8028024D}"/>
    <hyperlink ref="M13" r:id="rId12" tooltip="500-Carga-Suelta.png" display="https://github.com/mmejiamorales810-a11y/embalajes-dashboard/blob/main/Imagenes-tuberia-o-tek/500-Carga-Suelta.png" xr:uid="{A27E91E5-1D22-48D0-AF68-342D8BD50278}"/>
    <hyperlink ref="M14" r:id="rId13" tooltip="500-Contenedor.png" display="https://github.com/mmejiamorales810-a11y/embalajes-dashboard/blob/main/Imagenes-tuberia-o-tek/500-Contenedor.png" xr:uid="{E4A72BB7-0A9A-4C08-8319-70CF7C4908FD}"/>
    <hyperlink ref="M15" r:id="rId14" tooltip="600-Carga-Suelta.png" display="https://github.com/mmejiamorales810-a11y/embalajes-dashboard/blob/main/Imagenes-tuberia-o-tek/600-Carga-Suelta.png" xr:uid="{982E3C66-BDD6-4434-98C3-5CC99C67A605}"/>
    <hyperlink ref="M16" r:id="rId15" tooltip="600-Contenedor-STD.png" display="https://github.com/mmejiamorales810-a11y/embalajes-dashboard/blob/main/Imagenes-tuberia-o-tek/600-Contenedor-STD.png" xr:uid="{FFC65E0C-2D93-42D5-B140-7E2E200CC3E1}"/>
    <hyperlink ref="M17" r:id="rId16" tooltip="600-Contenedor HC.png" display="https://github.com/mmejiamorales810-a11y/embalajes-dashboard/blob/main/Imagenes-tuberia-o-tek/600-Contenedor HC.png" xr:uid="{E5F6A70A-FE93-4400-B757-3227EA06DA54}"/>
    <hyperlink ref="M18" r:id="rId17" tooltip="700-Carga-Suelta.png" display="https://github.com/mmejiamorales810-a11y/embalajes-dashboard/blob/main/Imagenes-tuberia-o-tek/700-Carga-Suelta.png" xr:uid="{4086CC31-AE00-4CAB-90F8-E9C05CC19797}"/>
    <hyperlink ref="M19" r:id="rId18" tooltip="700-Contenedor.png" display="https://github.com/mmejiamorales810-a11y/embalajes-dashboard/blob/main/Imagenes-tuberia-o-tek/700-Contenedor.png" xr:uid="{581946AC-01E7-4699-9748-68F919EF6249}"/>
    <hyperlink ref="M20" r:id="rId19" tooltip="750-Carga-Suelta.png" display="https://github.com/mmejiamorales810-a11y/embalajes-dashboard/blob/main/Imagenes-tuberia-o-tek/750-Carga-Suelta.png" xr:uid="{2EED2AD5-9AFB-47FF-9371-CE997310C09D}"/>
    <hyperlink ref="M21" r:id="rId20" tooltip="750-Contenedor.png" display="https://github.com/mmejiamorales810-a11y/embalajes-dashboard/blob/main/Imagenes-tuberia-o-tek/750-Contenedor.png" xr:uid="{88627AB0-911D-43D4-9DF3-BFB351A5C460}"/>
    <hyperlink ref="M22" r:id="rId21" tooltip="800-Carga-Suelta.png" display="https://github.com/mmejiamorales810-a11y/embalajes-dashboard/blob/main/Imagenes-tuberia-o-tek/800-Carga-Suelta.png" xr:uid="{E59D9DFF-B91D-42B8-97EA-6F1395DAD76C}"/>
    <hyperlink ref="M23" r:id="rId22" tooltip="800-Contenedor.png" display="https://github.com/mmejiamorales810-a11y/embalajes-dashboard/blob/main/Imagenes-tuberia-o-tek/800-Contenedor.png" xr:uid="{AFB3A2ED-390F-435A-A4FD-B87AE4049D85}"/>
    <hyperlink ref="M24" r:id="rId23" tooltip="900-Carga-Suelta.png" display="https://github.com/mmejiamorales810-a11y/embalajes-dashboard/blob/main/Imagenes-tuberia-o-tek/900-Carga-Suelta.png" xr:uid="{5D5773CD-C981-47E1-9A62-11D69B68AE87}"/>
    <hyperlink ref="M25" r:id="rId24" tooltip="900-Extradimencionado.png" display="https://github.com/mmejiamorales810-a11y/embalajes-dashboard/blob/main/Imagenes-tuberia-o-tek/900-Extradimencionado.png" xr:uid="{C56528DB-578B-448A-A2DA-720C0E56FED9}"/>
    <hyperlink ref="M26" r:id="rId25" tooltip="900-Contenedor.png" display="https://github.com/mmejiamorales810-a11y/embalajes-dashboard/blob/main/Imagenes-tuberia-o-tek/900-Contenedor.png" xr:uid="{8801BF1F-8207-433C-BFE8-F5D16B5EB3FB}"/>
    <hyperlink ref="M27" r:id="rId26" tooltip="1000-Carga-Suelta.png" display="https://github.com/mmejiamorales810-a11y/embalajes-dashboard/blob/main/Imagenes-tuberia-o-tek/1000-Carga-Suelta.png" xr:uid="{438B92C0-7401-4BB9-82F4-EEF11B2F11B2}"/>
    <hyperlink ref="M28" r:id="rId27" tooltip="1000-Contenedor.png" display="https://github.com/mmejiamorales810-a11y/embalajes-dashboard/blob/main/Imagenes-tuberia-o-tek/1000-Contenedor.png" xr:uid="{1BB6E670-A09A-43CA-BBC6-AF169888AEAA}"/>
    <hyperlink ref="M29" r:id="rId28" tooltip="1100-Carga-Suelta.png" display="https://github.com/mmejiamorales810-a11y/embalajes-dashboard/blob/main/Imagenes-tuberia-o-tek/1100-Carga-Suelta.png" xr:uid="{32AFB76B-DAAC-4E0B-BFF3-AFDF5D599AE1}"/>
    <hyperlink ref="M30" r:id="rId29" tooltip="1100-Contenedor.png" display="https://github.com/mmejiamorales810-a11y/embalajes-dashboard/blob/main/Imagenes-tuberia-o-tek/1100-Contenedor.png" xr:uid="{53A0B52C-DEBE-423B-9B0C-40D71D85C81A}"/>
    <hyperlink ref="M31" r:id="rId30" tooltip="1200-Carga-Suelta.png" display="https://github.com/mmejiamorales810-a11y/embalajes-dashboard/blob/main/Imagenes-tuberia-o-tek/1200-Carga-Suelta.png" xr:uid="{F0CF2118-3235-47E9-B3BC-F0155751DCA0}"/>
    <hyperlink ref="M32" r:id="rId31" tooltip="1200-Contenedor.png" display="https://github.com/mmejiamorales810-a11y/embalajes-dashboard/blob/main/Imagenes-tuberia-o-tek/1200-Contenedor.png" xr:uid="{EE110647-85E5-4C3C-8FAB-481F19A7B0DB}"/>
    <hyperlink ref="M33" r:id="rId32" tooltip="1300-Extradimensionado.png" display="https://github.com/mmejiamorales810-a11y/embalajes-dashboard/blob/main/Imagenes-tuberia-o-tek/1300-Extradimensionado.png" xr:uid="{6403696F-A294-4820-A319-DA2B7B230D4D}"/>
    <hyperlink ref="M34" r:id="rId33" tooltip="1300-Contenedor.png" display="https://github.com/mmejiamorales810-a11y/embalajes-dashboard/blob/main/Imagenes-tuberia-o-tek/1300-Contenedor.png" xr:uid="{494E8CE8-389C-46B0-A637-294E861976DF}"/>
    <hyperlink ref="M35" r:id="rId34" tooltip="1400-Carga-Suelta.png" display="https://github.com/mmejiamorales810-a11y/embalajes-dashboard/blob/main/Imagenes-tuberia-o-tek/1400-Carga-Suelta.png" xr:uid="{74A1FDB5-74B6-4F18-91CF-BF7B2D1C0C2D}"/>
    <hyperlink ref="M36" r:id="rId35" tooltip="1400-Extradimensionado.png" display="https://github.com/mmejiamorales810-a11y/embalajes-dashboard/blob/main/Imagenes-tuberia-o-tek/1400-Extradimensionado.png" xr:uid="{57EE5267-84A5-489D-AFE7-2545A1BA1319}"/>
    <hyperlink ref="M37" r:id="rId36" tooltip="1400-Contenedor.png" display="https://github.com/mmejiamorales810-a11y/embalajes-dashboard/blob/main/Imagenes-tuberia-o-tek/1400-Contenedor.png" xr:uid="{0A9079F9-699E-4A41-89EA-50D2F8A590C7}"/>
    <hyperlink ref="M38" r:id="rId37" tooltip="1500-Carga-Suelta.png" display="https://github.com/mmejiamorales810-a11y/embalajes-dashboard/blob/main/Imagenes-tuberia-o-tek/1500-Carga-Suelta.png" xr:uid="{8D90CA2B-E4E2-4404-A7E8-1978D0C6A242}"/>
    <hyperlink ref="M39" r:id="rId38" tooltip="1500-Extradimensionado-1.png" display="https://github.com/mmejiamorales810-a11y/embalajes-dashboard/blob/main/Imagenes-tuberia-o-tek/1500-Extradimensionado-1.png" xr:uid="{9B434CA9-7BC4-49E6-8E3E-564400F90A32}"/>
    <hyperlink ref="M40" r:id="rId39" tooltip="1500-Extradimensionado-2.png" display="https://github.com/mmejiamorales810-a11y/embalajes-dashboard/blob/main/Imagenes-tuberia-o-tek/1500-Extradimensionado-2.png" xr:uid="{B8498B26-9727-44BF-9D36-C95414F3271B}"/>
    <hyperlink ref="M41" r:id="rId40" tooltip="1500-Contenedor.png" display="https://github.com/mmejiamorales810-a11y/embalajes-dashboard/blob/main/Imagenes-tuberia-o-tek/1500-Contenedor.png" xr:uid="{9D67F98B-E632-4191-B08A-C1E75A084916}"/>
    <hyperlink ref="M42" r:id="rId41" tooltip="1600-Carga-Suelta.png" display="https://github.com/mmejiamorales810-a11y/embalajes-dashboard/blob/main/Imagenes-tuberia-o-tek/1600-Carga-Suelta.png" xr:uid="{24CBFA23-AA82-4884-89BC-0277F56FECA3}"/>
    <hyperlink ref="M43" r:id="rId42" tooltip="1600-Carga-Suelta-con-aditamentos.png" display="https://github.com/mmejiamorales810-a11y/embalajes-dashboard/blob/main/Imagenes-tuberia-o-tek/1600-Carga-Suelta-con-aditamentos.png" xr:uid="{342E6C2F-23ED-402E-A5D8-FAD7CA3F65B9}"/>
    <hyperlink ref="M44" r:id="rId43" tooltip="1600-Contenedor.png" display="https://github.com/mmejiamorales810-a11y/embalajes-dashboard/blob/main/Imagenes-tuberia-o-tek/1600-Contenedor.png" xr:uid="{09AB7708-55BA-4EB7-821B-E6E75928EC99}"/>
    <hyperlink ref="M45" r:id="rId44" tooltip="1700-Carga-Suelta.png" display="https://github.com/mmejiamorales810-a11y/embalajes-dashboard/blob/main/Imagenes-tuberia-o-tek/1700-Carga-Suelta.png" xr:uid="{99CDD16E-DF2D-4947-A8F3-9601D940714F}"/>
    <hyperlink ref="M46" r:id="rId45" tooltip="1700-Contenedor.png" display="https://github.com/mmejiamorales810-a11y/embalajes-dashboard/blob/main/Imagenes-tuberia-o-tek/1700-Contenedor.png" xr:uid="{26B99FEE-97D4-4D8B-BA21-5147B682FACB}"/>
    <hyperlink ref="M47" r:id="rId46" tooltip="1800-Carga-Suelta.png" display="https://github.com/mmejiamorales810-a11y/embalajes-dashboard/blob/main/Imagenes-tuberia-o-tek/1800-Carga-Suelta.png" xr:uid="{45C8B060-1894-4E1F-89D0-3B84E66D7271}"/>
    <hyperlink ref="M48" r:id="rId47" tooltip="1800-Contenedor.png" display="https://github.com/mmejiamorales810-a11y/embalajes-dashboard/blob/main/Imagenes-tuberia-o-tek/1800-Contenedor.png" xr:uid="{D7F0E04A-9CD6-4403-A006-2146A9F55891}"/>
    <hyperlink ref="M49" r:id="rId48" tooltip="1900-Carga-Suelta.png" display="https://github.com/mmejiamorales810-a11y/embalajes-dashboard/blob/main/Imagenes-tuberia-o-tek/1900-Carga-Suelta.png" xr:uid="{8C19992E-8DD9-47E7-BFF2-2F21FC9512EC}"/>
    <hyperlink ref="M50" r:id="rId49" tooltip="1900-Contenedor.png" display="https://github.com/mmejiamorales810-a11y/embalajes-dashboard/blob/main/Imagenes-tuberia-o-tek/1900-Contenedor.png" xr:uid="{06B4784F-6CD7-448A-8E9D-F0584F023767}"/>
    <hyperlink ref="M51" r:id="rId50" tooltip="2000-Carga-Suelta.png" display="https://github.com/mmejiamorales810-a11y/embalajes-dashboard/blob/main/Imagenes-tuberia-o-tek/2000-Carga-Suelta.png" xr:uid="{0F0EF5ED-9963-4FA1-A338-7BF73080E852}"/>
    <hyperlink ref="M52" r:id="rId51" tooltip="2000-Contenedor.png" display="https://github.com/mmejiamorales810-a11y/embalajes-dashboard/blob/main/Imagenes-tuberia-o-tek/2000-Contenedor.png" xr:uid="{A766C60B-F93A-4311-B641-DD1ADF0058A1}"/>
    <hyperlink ref="M53" r:id="rId52" tooltip="2100-Carga-Suelta.png" display="https://github.com/mmejiamorales810-a11y/embalajes-dashboard/blob/main/Imagenes-tuberia-o-tek/2100-Carga-Suelta.png" xr:uid="{8BE4CB51-D3B1-4EB0-9AC6-B8D945E0386B}"/>
    <hyperlink ref="M54" r:id="rId53" tooltip="2100-Contenedor.png" display="https://github.com/mmejiamorales810-a11y/embalajes-dashboard/blob/main/Imagenes-tuberia-o-tek/2100-Contenedor.png" xr:uid="{497E73AA-0769-449E-B94C-EB233B48F722}"/>
    <hyperlink ref="M55" r:id="rId54" tooltip="2200-Carga-Suelta.png" display="https://github.com/mmejiamorales810-a11y/embalajes-dashboard/blob/main/Imagenes-tuberia-o-tek/2200-Carga-Suelta.png" xr:uid="{AC103F92-10FB-4924-8838-6765F968D49F}"/>
    <hyperlink ref="M56" r:id="rId55" tooltip="2200-Contenedor.png" display="https://github.com/mmejiamorales810-a11y/embalajes-dashboard/blob/main/Imagenes-tuberia-o-tek/2200-Contenedor.png" xr:uid="{4EAE051F-AA34-4B60-8469-C57F586A4E5E}"/>
    <hyperlink ref="M57" r:id="rId56" tooltip="2300-Carga-Suelta.png" display="https://github.com/mmejiamorales810-a11y/embalajes-dashboard/blob/main/Imagenes-tuberia-o-tek/2300-Carga-Suelta.png" xr:uid="{0443BFA3-2425-49AF-8F34-291817426764}"/>
    <hyperlink ref="M58" r:id="rId57" tooltip="2400-Carga-Suelta.png" display="https://github.com/mmejiamorales810-a11y/embalajes-dashboard/blob/main/Imagenes-tuberia-o-tek/2400-Carga-Suelta.png" xr:uid="{9A94E6FC-FD0D-4180-9933-C90B706CC4B3}"/>
    <hyperlink ref="M59" r:id="rId58" tooltip="2500-Carga-Suelta.png" display="https://github.com/mmejiamorales810-a11y/embalajes-dashboard/blob/main/Imagenes-tuberia-o-tek/2500-Carga-Suelta.png" xr:uid="{786968FE-C6CF-496F-A68C-5A9D366622AB}"/>
    <hyperlink ref="M60" r:id="rId59" tooltip="2600-Extradimensionado.png" display="https://github.com/mmejiamorales810-a11y/embalajes-dashboard/blob/main/Imagenes-tuberia-o-tek/2600-Extradimensionado.png" xr:uid="{C812BE6E-1E96-4403-8B31-F8637F3777A9}"/>
    <hyperlink ref="M61" r:id="rId60" tooltip="2700-Extradimensionado.png" display="https://github.com/mmejiamorales810-a11y/embalajes-dashboard/blob/main/Imagenes-tuberia-o-tek/2700-Extradimensionado.png" xr:uid="{3DCFE835-829A-42F5-B97E-BBD6F6E4AF48}"/>
    <hyperlink ref="M62" r:id="rId61" tooltip="2800-Extradimensionado-SEMI-CAMA-BAJA.png" display="https://github.com/mmejiamorales810-a11y/embalajes-dashboard/blob/main/Imagenes-tuberia-o-tek/2800-Extradimensionado-SEMI-CAMA-BAJA.png" xr:uid="{AB5F7411-429F-43A8-BD13-B783270672EB}"/>
    <hyperlink ref="M63" r:id="rId62" tooltip="2900-Extradimensionado-SEMI-CAMA-BAJA.png" display="https://github.com/mmejiamorales810-a11y/embalajes-dashboard/blob/main/Imagenes-tuberia-o-tek/2900-Extradimensionado-SEMI-CAMA-BAJA.png" xr:uid="{B16CBA88-8648-4526-978F-35A3B95B3EFB}"/>
    <hyperlink ref="M64" r:id="rId63" tooltip="3000-Extradimensionado-CAMA-BAJA.png" display="https://github.com/mmejiamorales810-a11y/embalajes-dashboard/blob/main/Imagenes-tuberia-o-tek/3000-Extradimensionado-CAMA-BAJA.png" xr:uid="{834953BA-80F7-45C5-90F0-4C0BE0180175}"/>
  </hyperlinks>
  <pageMargins left="0.7" right="0.7" top="0.75" bottom="0.75" header="0.3" footer="0.3"/>
  <pageSetup paperSize="9" orientation="portrait" horizontalDpi="1200" verticalDpi="1200" r:id="rId64"/>
  <legacy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Cadena - Mauricio Jose Mejia Morales</dc:creator>
  <cp:lastModifiedBy>Mauricio Mejia Morales</cp:lastModifiedBy>
  <dcterms:created xsi:type="dcterms:W3CDTF">2025-07-08T13:07:52Z</dcterms:created>
  <dcterms:modified xsi:type="dcterms:W3CDTF">2025-09-01T00:18:43Z</dcterms:modified>
</cp:coreProperties>
</file>