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X:\Папка для обмена\Для Рината\Экспертиза на 2021\25.02 ЛОТ 1 (НА ЭКСПЕРТИЗУ)\Приложение №3 к ТЗ\Сметы\Беломорская 1\"/>
    </mc:Choice>
  </mc:AlternateContent>
  <xr:revisionPtr revIDLastSave="0" documentId="13_ncr:1_{DA114BE1-8CB6-4983-A006-6307953BC19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Смета по ТСН-2001" sheetId="5" r:id="rId1"/>
    <sheet name="Ведомость объемов работ" sheetId="6" state="hidden" r:id="rId2"/>
    <sheet name="Source" sheetId="1" r:id="rId3"/>
    <sheet name="SourceObSm" sheetId="2" r:id="rId4"/>
    <sheet name="SmtRes" sheetId="3" r:id="rId5"/>
    <sheet name="EtalonRes" sheetId="4" r:id="rId6"/>
  </sheets>
  <definedNames>
    <definedName name="_xlnm.Print_Titles" localSheetId="1">'Ведомость объемов работ'!$7:$7</definedName>
    <definedName name="_xlnm.Print_Titles" localSheetId="0">'Смета по ТСН-2001'!$34:$34</definedName>
    <definedName name="_xlnm.Print_Area" localSheetId="1">'Ведомость объемов работ'!$A$1:$E$42</definedName>
    <definedName name="_xlnm.Print_Area" localSheetId="0">'Смета по ТСН-2001'!$A$1:$K$220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6" l="1"/>
  <c r="B37" i="6"/>
  <c r="A37" i="6"/>
  <c r="C36" i="6"/>
  <c r="B36" i="6"/>
  <c r="A36" i="6"/>
  <c r="C35" i="6"/>
  <c r="B35" i="6"/>
  <c r="A35" i="6"/>
  <c r="C34" i="6"/>
  <c r="B34" i="6"/>
  <c r="A34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A28" i="6"/>
  <c r="A27" i="6"/>
  <c r="C26" i="6"/>
  <c r="B26" i="6"/>
  <c r="A26" i="6"/>
  <c r="C25" i="6"/>
  <c r="B25" i="6"/>
  <c r="A25" i="6"/>
  <c r="A24" i="6"/>
  <c r="D23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A13" i="6"/>
  <c r="C12" i="6"/>
  <c r="B12" i="6"/>
  <c r="A12" i="6"/>
  <c r="C11" i="6"/>
  <c r="B11" i="6"/>
  <c r="A11" i="6"/>
  <c r="A10" i="6"/>
  <c r="D9" i="6"/>
  <c r="C9" i="6"/>
  <c r="B9" i="6"/>
  <c r="A9" i="6"/>
  <c r="A8" i="6"/>
  <c r="A4" i="6"/>
  <c r="A3" i="6"/>
  <c r="A1" i="6"/>
  <c r="I212" i="5"/>
  <c r="J212" i="5"/>
  <c r="I211" i="5"/>
  <c r="J211" i="5"/>
  <c r="J29" i="5"/>
  <c r="I29" i="5"/>
  <c r="I208" i="5"/>
  <c r="J208" i="5"/>
  <c r="I207" i="5"/>
  <c r="J207" i="5"/>
  <c r="I204" i="5"/>
  <c r="J204" i="5"/>
  <c r="I203" i="5"/>
  <c r="J203" i="5"/>
  <c r="H198" i="5"/>
  <c r="G198" i="5"/>
  <c r="E198" i="5"/>
  <c r="J197" i="5"/>
  <c r="E197" i="5"/>
  <c r="J196" i="5"/>
  <c r="E196" i="5"/>
  <c r="J195" i="5"/>
  <c r="E195" i="5"/>
  <c r="J194" i="5"/>
  <c r="H194" i="5"/>
  <c r="F194" i="5"/>
  <c r="D194" i="5"/>
  <c r="B194" i="5"/>
  <c r="A194" i="5"/>
  <c r="J193" i="5"/>
  <c r="H193" i="5"/>
  <c r="G193" i="5"/>
  <c r="F193" i="5"/>
  <c r="J192" i="5"/>
  <c r="H192" i="5"/>
  <c r="G192" i="5"/>
  <c r="F192" i="5"/>
  <c r="J191" i="5"/>
  <c r="H191" i="5"/>
  <c r="G191" i="5"/>
  <c r="F191" i="5"/>
  <c r="J190" i="5"/>
  <c r="H190" i="5"/>
  <c r="G190" i="5"/>
  <c r="F190" i="5"/>
  <c r="D188" i="5"/>
  <c r="B188" i="5"/>
  <c r="A188" i="5"/>
  <c r="H185" i="5"/>
  <c r="G185" i="5"/>
  <c r="E185" i="5"/>
  <c r="J184" i="5"/>
  <c r="E184" i="5"/>
  <c r="J183" i="5"/>
  <c r="E183" i="5"/>
  <c r="J182" i="5"/>
  <c r="E182" i="5"/>
  <c r="J181" i="5"/>
  <c r="H181" i="5"/>
  <c r="F181" i="5"/>
  <c r="D181" i="5"/>
  <c r="B181" i="5"/>
  <c r="A181" i="5"/>
  <c r="J180" i="5"/>
  <c r="H180" i="5"/>
  <c r="G180" i="5"/>
  <c r="F180" i="5"/>
  <c r="J179" i="5"/>
  <c r="H179" i="5"/>
  <c r="G179" i="5"/>
  <c r="F179" i="5"/>
  <c r="J178" i="5"/>
  <c r="H178" i="5"/>
  <c r="G178" i="5"/>
  <c r="F178" i="5"/>
  <c r="J177" i="5"/>
  <c r="H177" i="5"/>
  <c r="G177" i="5"/>
  <c r="F177" i="5"/>
  <c r="D175" i="5"/>
  <c r="B175" i="5"/>
  <c r="A175" i="5"/>
  <c r="A174" i="5"/>
  <c r="I172" i="5"/>
  <c r="J172" i="5"/>
  <c r="I171" i="5"/>
  <c r="J171" i="5"/>
  <c r="H166" i="5"/>
  <c r="G166" i="5"/>
  <c r="E166" i="5"/>
  <c r="J165" i="5"/>
  <c r="E165" i="5"/>
  <c r="J164" i="5"/>
  <c r="E164" i="5"/>
  <c r="J163" i="5"/>
  <c r="E163" i="5"/>
  <c r="J162" i="5"/>
  <c r="H162" i="5"/>
  <c r="F162" i="5"/>
  <c r="D162" i="5"/>
  <c r="B162" i="5"/>
  <c r="A162" i="5"/>
  <c r="J161" i="5"/>
  <c r="H161" i="5"/>
  <c r="G161" i="5"/>
  <c r="F161" i="5"/>
  <c r="J160" i="5"/>
  <c r="H160" i="5"/>
  <c r="G160" i="5"/>
  <c r="F160" i="5"/>
  <c r="J159" i="5"/>
  <c r="H159" i="5"/>
  <c r="G159" i="5"/>
  <c r="F159" i="5"/>
  <c r="J158" i="5"/>
  <c r="H158" i="5"/>
  <c r="G158" i="5"/>
  <c r="F158" i="5"/>
  <c r="D157" i="5"/>
  <c r="B157" i="5"/>
  <c r="A157" i="5"/>
  <c r="H154" i="5"/>
  <c r="G154" i="5"/>
  <c r="E154" i="5"/>
  <c r="J153" i="5"/>
  <c r="E153" i="5"/>
  <c r="J152" i="5"/>
  <c r="E152" i="5"/>
  <c r="J151" i="5"/>
  <c r="E151" i="5"/>
  <c r="J150" i="5"/>
  <c r="H150" i="5"/>
  <c r="F150" i="5"/>
  <c r="D150" i="5"/>
  <c r="B150" i="5"/>
  <c r="A150" i="5"/>
  <c r="J149" i="5"/>
  <c r="H149" i="5"/>
  <c r="G149" i="5"/>
  <c r="F149" i="5"/>
  <c r="J148" i="5"/>
  <c r="H148" i="5"/>
  <c r="G148" i="5"/>
  <c r="F148" i="5"/>
  <c r="J147" i="5"/>
  <c r="H147" i="5"/>
  <c r="G147" i="5"/>
  <c r="F147" i="5"/>
  <c r="J146" i="5"/>
  <c r="H146" i="5"/>
  <c r="G146" i="5"/>
  <c r="F146" i="5"/>
  <c r="D145" i="5"/>
  <c r="B145" i="5"/>
  <c r="A145" i="5"/>
  <c r="A144" i="5"/>
  <c r="I142" i="5"/>
  <c r="J142" i="5"/>
  <c r="I141" i="5"/>
  <c r="J141" i="5"/>
  <c r="H140" i="5"/>
  <c r="J140" i="5"/>
  <c r="C138" i="5"/>
  <c r="A137" i="5"/>
  <c r="I135" i="5"/>
  <c r="J135" i="5"/>
  <c r="I134" i="5"/>
  <c r="J134" i="5"/>
  <c r="J129" i="5"/>
  <c r="E129" i="5"/>
  <c r="J128" i="5"/>
  <c r="H128" i="5"/>
  <c r="G128" i="5"/>
  <c r="F128" i="5"/>
  <c r="J127" i="5"/>
  <c r="H127" i="5"/>
  <c r="G127" i="5"/>
  <c r="F127" i="5"/>
  <c r="D125" i="5"/>
  <c r="B125" i="5"/>
  <c r="A125" i="5"/>
  <c r="H122" i="5"/>
  <c r="G122" i="5"/>
  <c r="E122" i="5"/>
  <c r="J121" i="5"/>
  <c r="E121" i="5"/>
  <c r="J120" i="5"/>
  <c r="E120" i="5"/>
  <c r="J119" i="5"/>
  <c r="E119" i="5"/>
  <c r="J118" i="5"/>
  <c r="H118" i="5"/>
  <c r="G118" i="5"/>
  <c r="F118" i="5"/>
  <c r="J117" i="5"/>
  <c r="H117" i="5"/>
  <c r="G117" i="5"/>
  <c r="F117" i="5"/>
  <c r="J116" i="5"/>
  <c r="H116" i="5"/>
  <c r="G116" i="5"/>
  <c r="F116" i="5"/>
  <c r="D114" i="5"/>
  <c r="A114" i="5"/>
  <c r="A113" i="5"/>
  <c r="I111" i="5"/>
  <c r="J111" i="5"/>
  <c r="I110" i="5"/>
  <c r="J110" i="5"/>
  <c r="J105" i="5"/>
  <c r="H105" i="5"/>
  <c r="G105" i="5"/>
  <c r="F105" i="5"/>
  <c r="E105" i="5"/>
  <c r="D105" i="5"/>
  <c r="B105" i="5"/>
  <c r="A105" i="5"/>
  <c r="J101" i="5"/>
  <c r="H101" i="5"/>
  <c r="G101" i="5"/>
  <c r="F101" i="5"/>
  <c r="D101" i="5"/>
  <c r="B101" i="5"/>
  <c r="A101" i="5"/>
  <c r="J97" i="5"/>
  <c r="H97" i="5"/>
  <c r="G97" i="5"/>
  <c r="F97" i="5"/>
  <c r="D97" i="5"/>
  <c r="B97" i="5"/>
  <c r="A97" i="5"/>
  <c r="J93" i="5"/>
  <c r="H93" i="5"/>
  <c r="G93" i="5"/>
  <c r="F93" i="5"/>
  <c r="D93" i="5"/>
  <c r="B93" i="5"/>
  <c r="A93" i="5"/>
  <c r="J89" i="5"/>
  <c r="H89" i="5"/>
  <c r="G89" i="5"/>
  <c r="F89" i="5"/>
  <c r="D89" i="5"/>
  <c r="B89" i="5"/>
  <c r="A89" i="5"/>
  <c r="J86" i="5"/>
  <c r="H86" i="5"/>
  <c r="G86" i="5"/>
  <c r="F86" i="5"/>
  <c r="D86" i="5"/>
  <c r="B86" i="5"/>
  <c r="A86" i="5"/>
  <c r="H83" i="5"/>
  <c r="G83" i="5"/>
  <c r="E83" i="5"/>
  <c r="J82" i="5"/>
  <c r="E82" i="5"/>
  <c r="J81" i="5"/>
  <c r="E81" i="5"/>
  <c r="J80" i="5"/>
  <c r="H80" i="5"/>
  <c r="G80" i="5"/>
  <c r="F80" i="5"/>
  <c r="J79" i="5"/>
  <c r="H79" i="5"/>
  <c r="G79" i="5"/>
  <c r="F79" i="5"/>
  <c r="D77" i="5"/>
  <c r="B77" i="5"/>
  <c r="A77" i="5"/>
  <c r="J73" i="5"/>
  <c r="H73" i="5"/>
  <c r="G73" i="5"/>
  <c r="F73" i="5"/>
  <c r="D73" i="5"/>
  <c r="B73" i="5"/>
  <c r="A73" i="5"/>
  <c r="H70" i="5"/>
  <c r="G70" i="5"/>
  <c r="E70" i="5"/>
  <c r="J69" i="5"/>
  <c r="E69" i="5"/>
  <c r="J68" i="5"/>
  <c r="E68" i="5"/>
  <c r="J67" i="5"/>
  <c r="E67" i="5"/>
  <c r="J66" i="5"/>
  <c r="H66" i="5"/>
  <c r="F66" i="5"/>
  <c r="D66" i="5"/>
  <c r="B66" i="5"/>
  <c r="A66" i="5"/>
  <c r="J65" i="5"/>
  <c r="H65" i="5"/>
  <c r="G65" i="5"/>
  <c r="F65" i="5"/>
  <c r="J64" i="5"/>
  <c r="H64" i="5"/>
  <c r="G64" i="5"/>
  <c r="F64" i="5"/>
  <c r="J63" i="5"/>
  <c r="H63" i="5"/>
  <c r="G63" i="5"/>
  <c r="F63" i="5"/>
  <c r="J62" i="5"/>
  <c r="H62" i="5"/>
  <c r="G62" i="5"/>
  <c r="F62" i="5"/>
  <c r="D60" i="5"/>
  <c r="B60" i="5"/>
  <c r="A60" i="5"/>
  <c r="A59" i="5"/>
  <c r="I57" i="5"/>
  <c r="J57" i="5"/>
  <c r="I56" i="5"/>
  <c r="J56" i="5"/>
  <c r="H51" i="5"/>
  <c r="G51" i="5"/>
  <c r="E51" i="5"/>
  <c r="J50" i="5"/>
  <c r="E50" i="5"/>
  <c r="J49" i="5"/>
  <c r="E49" i="5"/>
  <c r="J48" i="5"/>
  <c r="E48" i="5"/>
  <c r="J47" i="5"/>
  <c r="H47" i="5"/>
  <c r="F47" i="5"/>
  <c r="D47" i="5"/>
  <c r="B47" i="5"/>
  <c r="A47" i="5"/>
  <c r="J46" i="5"/>
  <c r="H46" i="5"/>
  <c r="G46" i="5"/>
  <c r="F46" i="5"/>
  <c r="J45" i="5"/>
  <c r="H45" i="5"/>
  <c r="G45" i="5"/>
  <c r="F45" i="5"/>
  <c r="J44" i="5"/>
  <c r="H44" i="5"/>
  <c r="G44" i="5"/>
  <c r="F44" i="5"/>
  <c r="J43" i="5"/>
  <c r="H43" i="5"/>
  <c r="G43" i="5"/>
  <c r="F43" i="5"/>
  <c r="D41" i="5"/>
  <c r="B41" i="5"/>
  <c r="A41" i="5"/>
  <c r="A40" i="5"/>
  <c r="O37" i="5"/>
  <c r="H37" i="5"/>
  <c r="P37" i="5"/>
  <c r="J37" i="5"/>
  <c r="E36" i="5"/>
  <c r="D36" i="5"/>
  <c r="B36" i="5"/>
  <c r="A36" i="5"/>
  <c r="C35" i="5"/>
  <c r="A18" i="5"/>
  <c r="A15" i="5"/>
  <c r="A13" i="5"/>
  <c r="G6" i="5"/>
  <c r="B6" i="5"/>
  <c r="A1" i="5"/>
  <c r="A1" i="4" l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" i="3"/>
  <c r="CY1" i="3"/>
  <c r="CZ1" i="3"/>
  <c r="DA1" i="3"/>
  <c r="DB1" i="3"/>
  <c r="DC1" i="3"/>
  <c r="A2" i="3"/>
  <c r="CY2" i="3"/>
  <c r="CZ2" i="3"/>
  <c r="DB2" i="3" s="1"/>
  <c r="DA2" i="3"/>
  <c r="DC2" i="3"/>
  <c r="A3" i="3"/>
  <c r="CY3" i="3"/>
  <c r="CZ3" i="3"/>
  <c r="DB3" i="3" s="1"/>
  <c r="DA3" i="3"/>
  <c r="DC3" i="3"/>
  <c r="A4" i="3"/>
  <c r="CY4" i="3"/>
  <c r="CZ4" i="3"/>
  <c r="DB4" i="3" s="1"/>
  <c r="DA4" i="3"/>
  <c r="DC4" i="3"/>
  <c r="A5" i="3"/>
  <c r="CY5" i="3"/>
  <c r="CZ5" i="3"/>
  <c r="DA5" i="3"/>
  <c r="DB5" i="3"/>
  <c r="DC5" i="3"/>
  <c r="A6" i="3"/>
  <c r="CY6" i="3"/>
  <c r="CZ6" i="3"/>
  <c r="DB6" i="3" s="1"/>
  <c r="DA6" i="3"/>
  <c r="DC6" i="3"/>
  <c r="A7" i="3"/>
  <c r="CY7" i="3"/>
  <c r="CZ7" i="3"/>
  <c r="DB7" i="3" s="1"/>
  <c r="DA7" i="3"/>
  <c r="DC7" i="3"/>
  <c r="A8" i="3"/>
  <c r="CY8" i="3"/>
  <c r="CZ8" i="3"/>
  <c r="DB8" i="3" s="1"/>
  <c r="DA8" i="3"/>
  <c r="DC8" i="3"/>
  <c r="A9" i="3"/>
  <c r="CY9" i="3"/>
  <c r="CZ9" i="3"/>
  <c r="DB9" i="3" s="1"/>
  <c r="DA9" i="3"/>
  <c r="DC9" i="3"/>
  <c r="A10" i="3"/>
  <c r="CY10" i="3"/>
  <c r="CZ10" i="3"/>
  <c r="DA10" i="3"/>
  <c r="DB10" i="3"/>
  <c r="DC10" i="3"/>
  <c r="A11" i="3"/>
  <c r="CY11" i="3"/>
  <c r="CZ11" i="3"/>
  <c r="DB11" i="3" s="1"/>
  <c r="DA11" i="3"/>
  <c r="DC11" i="3"/>
  <c r="A12" i="3"/>
  <c r="CY12" i="3"/>
  <c r="CZ12" i="3"/>
  <c r="DB12" i="3" s="1"/>
  <c r="DA12" i="3"/>
  <c r="DC12" i="3"/>
  <c r="A13" i="3"/>
  <c r="CY13" i="3"/>
  <c r="CZ13" i="3"/>
  <c r="DA13" i="3"/>
  <c r="DB13" i="3"/>
  <c r="DC13" i="3"/>
  <c r="A14" i="3"/>
  <c r="CY14" i="3"/>
  <c r="CZ14" i="3"/>
  <c r="DB14" i="3" s="1"/>
  <c r="DA14" i="3"/>
  <c r="DC14" i="3"/>
  <c r="A15" i="3"/>
  <c r="CY15" i="3"/>
  <c r="CZ15" i="3"/>
  <c r="DB15" i="3" s="1"/>
  <c r="DA15" i="3"/>
  <c r="DC15" i="3"/>
  <c r="A16" i="3"/>
  <c r="CY16" i="3"/>
  <c r="CZ16" i="3"/>
  <c r="DB16" i="3" s="1"/>
  <c r="DA16" i="3"/>
  <c r="DC16" i="3"/>
  <c r="A17" i="3"/>
  <c r="CY17" i="3"/>
  <c r="CZ17" i="3"/>
  <c r="DA17" i="3"/>
  <c r="DB17" i="3"/>
  <c r="DC17" i="3"/>
  <c r="A18" i="3"/>
  <c r="CY18" i="3"/>
  <c r="CZ18" i="3"/>
  <c r="DB18" i="3" s="1"/>
  <c r="DA18" i="3"/>
  <c r="DC18" i="3"/>
  <c r="A19" i="3"/>
  <c r="CY19" i="3"/>
  <c r="CZ19" i="3"/>
  <c r="DB19" i="3" s="1"/>
  <c r="DA19" i="3"/>
  <c r="DC19" i="3"/>
  <c r="A20" i="3"/>
  <c r="CY20" i="3"/>
  <c r="CZ20" i="3"/>
  <c r="DB20" i="3" s="1"/>
  <c r="DA20" i="3"/>
  <c r="DC20" i="3"/>
  <c r="A21" i="3"/>
  <c r="CY21" i="3"/>
  <c r="CZ21" i="3"/>
  <c r="DB21" i="3" s="1"/>
  <c r="DA21" i="3"/>
  <c r="DC21" i="3"/>
  <c r="A22" i="3"/>
  <c r="CY22" i="3"/>
  <c r="CZ22" i="3"/>
  <c r="DA22" i="3"/>
  <c r="DB22" i="3"/>
  <c r="DC22" i="3"/>
  <c r="A23" i="3"/>
  <c r="CY23" i="3"/>
  <c r="CZ23" i="3"/>
  <c r="DB23" i="3" s="1"/>
  <c r="DA23" i="3"/>
  <c r="DC23" i="3"/>
  <c r="A24" i="3"/>
  <c r="CY24" i="3"/>
  <c r="CZ24" i="3"/>
  <c r="DB24" i="3" s="1"/>
  <c r="DA24" i="3"/>
  <c r="DC24" i="3"/>
  <c r="A25" i="3"/>
  <c r="CY25" i="3"/>
  <c r="CZ25" i="3"/>
  <c r="DA25" i="3"/>
  <c r="DB25" i="3"/>
  <c r="DC25" i="3"/>
  <c r="A26" i="3"/>
  <c r="CY26" i="3"/>
  <c r="CZ26" i="3"/>
  <c r="DB26" i="3" s="1"/>
  <c r="DA26" i="3"/>
  <c r="DC26" i="3"/>
  <c r="A27" i="3"/>
  <c r="CY27" i="3"/>
  <c r="CZ27" i="3"/>
  <c r="DB27" i="3" s="1"/>
  <c r="DA27" i="3"/>
  <c r="DC27" i="3"/>
  <c r="A28" i="3"/>
  <c r="CY28" i="3"/>
  <c r="CZ28" i="3"/>
  <c r="DB28" i="3" s="1"/>
  <c r="DA28" i="3"/>
  <c r="DC28" i="3"/>
  <c r="A29" i="3"/>
  <c r="CY29" i="3"/>
  <c r="CZ29" i="3"/>
  <c r="DA29" i="3"/>
  <c r="DB29" i="3"/>
  <c r="DC29" i="3"/>
  <c r="A30" i="3"/>
  <c r="CY30" i="3"/>
  <c r="CZ30" i="3"/>
  <c r="DB30" i="3" s="1"/>
  <c r="DA30" i="3"/>
  <c r="DC30" i="3"/>
  <c r="A31" i="3"/>
  <c r="CY31" i="3"/>
  <c r="CZ31" i="3"/>
  <c r="DB31" i="3" s="1"/>
  <c r="DA31" i="3"/>
  <c r="DC31" i="3"/>
  <c r="A32" i="3"/>
  <c r="CY32" i="3"/>
  <c r="CZ32" i="3"/>
  <c r="DB32" i="3" s="1"/>
  <c r="DA32" i="3"/>
  <c r="DC32" i="3"/>
  <c r="A33" i="3"/>
  <c r="CY33" i="3"/>
  <c r="CZ33" i="3"/>
  <c r="DA33" i="3"/>
  <c r="DB33" i="3"/>
  <c r="DC33" i="3"/>
  <c r="A34" i="3"/>
  <c r="CY34" i="3"/>
  <c r="CZ34" i="3"/>
  <c r="DB34" i="3" s="1"/>
  <c r="DA34" i="3"/>
  <c r="DC34" i="3"/>
  <c r="A35" i="3"/>
  <c r="CY35" i="3"/>
  <c r="CZ35" i="3"/>
  <c r="DB35" i="3" s="1"/>
  <c r="DA35" i="3"/>
  <c r="DC35" i="3"/>
  <c r="A36" i="3"/>
  <c r="CY36" i="3"/>
  <c r="CZ36" i="3"/>
  <c r="DB36" i="3" s="1"/>
  <c r="DA36" i="3"/>
  <c r="DC36" i="3"/>
  <c r="A37" i="3"/>
  <c r="CY37" i="3"/>
  <c r="CZ37" i="3"/>
  <c r="DA37" i="3"/>
  <c r="DB37" i="3"/>
  <c r="DC37" i="3"/>
  <c r="A38" i="3"/>
  <c r="CY38" i="3"/>
  <c r="CZ38" i="3"/>
  <c r="DA38" i="3"/>
  <c r="DB38" i="3"/>
  <c r="DC38" i="3"/>
  <c r="A39" i="3"/>
  <c r="CY39" i="3"/>
  <c r="CZ39" i="3"/>
  <c r="DB39" i="3" s="1"/>
  <c r="DA39" i="3"/>
  <c r="DC39" i="3"/>
  <c r="A40" i="3"/>
  <c r="CY40" i="3"/>
  <c r="CZ40" i="3"/>
  <c r="DB40" i="3" s="1"/>
  <c r="DA40" i="3"/>
  <c r="DC40" i="3"/>
  <c r="A41" i="3"/>
  <c r="CY41" i="3"/>
  <c r="CZ41" i="3"/>
  <c r="DA41" i="3"/>
  <c r="DB41" i="3"/>
  <c r="DC41" i="3"/>
  <c r="A42" i="3"/>
  <c r="CY42" i="3"/>
  <c r="CZ42" i="3"/>
  <c r="DB42" i="3" s="1"/>
  <c r="DA42" i="3"/>
  <c r="DC42" i="3"/>
  <c r="A43" i="3"/>
  <c r="CX43" i="3"/>
  <c r="CY43" i="3"/>
  <c r="CZ43" i="3"/>
  <c r="DB43" i="3" s="1"/>
  <c r="DA43" i="3"/>
  <c r="DC43" i="3"/>
  <c r="A44" i="3"/>
  <c r="CX44" i="3"/>
  <c r="CY44" i="3"/>
  <c r="CZ44" i="3"/>
  <c r="DB44" i="3" s="1"/>
  <c r="DA44" i="3"/>
  <c r="DC44" i="3"/>
  <c r="A45" i="3"/>
  <c r="CX45" i="3"/>
  <c r="CY45" i="3"/>
  <c r="CZ45" i="3"/>
  <c r="DA45" i="3"/>
  <c r="DB45" i="3"/>
  <c r="DC45" i="3"/>
  <c r="A46" i="3"/>
  <c r="CX46" i="3"/>
  <c r="CY46" i="3"/>
  <c r="CZ46" i="3"/>
  <c r="DA46" i="3"/>
  <c r="DB46" i="3"/>
  <c r="DC46" i="3"/>
  <c r="A47" i="3"/>
  <c r="CY47" i="3"/>
  <c r="CZ47" i="3"/>
  <c r="DB47" i="3" s="1"/>
  <c r="DA47" i="3"/>
  <c r="DC47" i="3"/>
  <c r="A48" i="3"/>
  <c r="CY48" i="3"/>
  <c r="CZ48" i="3"/>
  <c r="DB48" i="3" s="1"/>
  <c r="DA48" i="3"/>
  <c r="DC48" i="3"/>
  <c r="A49" i="3"/>
  <c r="CY49" i="3"/>
  <c r="CZ49" i="3"/>
  <c r="DA49" i="3"/>
  <c r="DB49" i="3"/>
  <c r="DC49" i="3"/>
  <c r="A50" i="3"/>
  <c r="CY50" i="3"/>
  <c r="CZ50" i="3"/>
  <c r="DB50" i="3" s="1"/>
  <c r="DA50" i="3"/>
  <c r="DC50" i="3"/>
  <c r="A51" i="3"/>
  <c r="CY51" i="3"/>
  <c r="CZ51" i="3"/>
  <c r="DB51" i="3" s="1"/>
  <c r="DA51" i="3"/>
  <c r="DC51" i="3"/>
  <c r="A52" i="3"/>
  <c r="CY52" i="3"/>
  <c r="CZ52" i="3"/>
  <c r="DB52" i="3" s="1"/>
  <c r="DA52" i="3"/>
  <c r="DC52" i="3"/>
  <c r="A53" i="3"/>
  <c r="CY53" i="3"/>
  <c r="CZ53" i="3"/>
  <c r="DB53" i="3" s="1"/>
  <c r="DA53" i="3"/>
  <c r="DC53" i="3"/>
  <c r="A54" i="3"/>
  <c r="CY54" i="3"/>
  <c r="CZ54" i="3"/>
  <c r="DA54" i="3"/>
  <c r="DB54" i="3"/>
  <c r="DC54" i="3"/>
  <c r="A55" i="3"/>
  <c r="CY55" i="3"/>
  <c r="CZ55" i="3"/>
  <c r="DB55" i="3" s="1"/>
  <c r="DA55" i="3"/>
  <c r="DC55" i="3"/>
  <c r="A56" i="3"/>
  <c r="CY56" i="3"/>
  <c r="CZ56" i="3"/>
  <c r="DB56" i="3" s="1"/>
  <c r="DA56" i="3"/>
  <c r="DC56" i="3"/>
  <c r="A57" i="3"/>
  <c r="CY57" i="3"/>
  <c r="CZ57" i="3"/>
  <c r="DA57" i="3"/>
  <c r="DB57" i="3"/>
  <c r="DC57" i="3"/>
  <c r="A58" i="3"/>
  <c r="CY58" i="3"/>
  <c r="CZ58" i="3"/>
  <c r="DB58" i="3" s="1"/>
  <c r="DA58" i="3"/>
  <c r="DC58" i="3"/>
  <c r="A59" i="3"/>
  <c r="CY59" i="3"/>
  <c r="CZ59" i="3"/>
  <c r="DB59" i="3" s="1"/>
  <c r="DA59" i="3"/>
  <c r="DC59" i="3"/>
  <c r="A60" i="3"/>
  <c r="CY60" i="3"/>
  <c r="CZ60" i="3"/>
  <c r="DB60" i="3" s="1"/>
  <c r="DA60" i="3"/>
  <c r="DC60" i="3"/>
  <c r="A61" i="3"/>
  <c r="CY61" i="3"/>
  <c r="CZ61" i="3"/>
  <c r="DB61" i="3" s="1"/>
  <c r="DA61" i="3"/>
  <c r="DC61" i="3"/>
  <c r="A62" i="3"/>
  <c r="CY62" i="3"/>
  <c r="CZ62" i="3"/>
  <c r="DA62" i="3"/>
  <c r="DB62" i="3"/>
  <c r="DC62" i="3"/>
  <c r="A63" i="3"/>
  <c r="CY63" i="3"/>
  <c r="CZ63" i="3"/>
  <c r="DB63" i="3" s="1"/>
  <c r="DA63" i="3"/>
  <c r="DC63" i="3"/>
  <c r="A64" i="3"/>
  <c r="CY64" i="3"/>
  <c r="CZ64" i="3"/>
  <c r="DB64" i="3" s="1"/>
  <c r="DA64" i="3"/>
  <c r="DC64" i="3"/>
  <c r="A65" i="3"/>
  <c r="CY65" i="3"/>
  <c r="CZ65" i="3"/>
  <c r="DA65" i="3"/>
  <c r="DB65" i="3"/>
  <c r="DC65" i="3"/>
  <c r="A66" i="3"/>
  <c r="CY66" i="3"/>
  <c r="CZ66" i="3"/>
  <c r="DB66" i="3" s="1"/>
  <c r="DA66" i="3"/>
  <c r="DC66" i="3"/>
  <c r="A67" i="3"/>
  <c r="CY67" i="3"/>
  <c r="CZ67" i="3"/>
  <c r="DB67" i="3" s="1"/>
  <c r="DA67" i="3"/>
  <c r="DC67" i="3"/>
  <c r="A68" i="3"/>
  <c r="CY68" i="3"/>
  <c r="CZ68" i="3"/>
  <c r="DB68" i="3" s="1"/>
  <c r="DA68" i="3"/>
  <c r="DC68" i="3"/>
  <c r="A69" i="3"/>
  <c r="CY69" i="3"/>
  <c r="CZ69" i="3"/>
  <c r="DB69" i="3" s="1"/>
  <c r="DA69" i="3"/>
  <c r="DC69" i="3"/>
  <c r="A70" i="3"/>
  <c r="CY70" i="3"/>
  <c r="CZ70" i="3"/>
  <c r="DA70" i="3"/>
  <c r="DB70" i="3"/>
  <c r="DC70" i="3"/>
  <c r="A71" i="3"/>
  <c r="CY71" i="3"/>
  <c r="CZ71" i="3"/>
  <c r="DB71" i="3" s="1"/>
  <c r="DA71" i="3"/>
  <c r="DC71" i="3"/>
  <c r="A72" i="3"/>
  <c r="CY72" i="3"/>
  <c r="CZ72" i="3"/>
  <c r="DB72" i="3" s="1"/>
  <c r="DA72" i="3"/>
  <c r="DC72" i="3"/>
  <c r="A73" i="3"/>
  <c r="CY73" i="3"/>
  <c r="CZ73" i="3"/>
  <c r="DA73" i="3"/>
  <c r="DB73" i="3"/>
  <c r="DC73" i="3"/>
  <c r="A74" i="3"/>
  <c r="CY74" i="3"/>
  <c r="CZ74" i="3"/>
  <c r="DB74" i="3" s="1"/>
  <c r="DA74" i="3"/>
  <c r="DC74" i="3"/>
  <c r="A75" i="3"/>
  <c r="CY75" i="3"/>
  <c r="CZ75" i="3"/>
  <c r="DB75" i="3" s="1"/>
  <c r="DA75" i="3"/>
  <c r="DC75" i="3"/>
  <c r="A76" i="3"/>
  <c r="CY76" i="3"/>
  <c r="CZ76" i="3"/>
  <c r="DB76" i="3" s="1"/>
  <c r="DA76" i="3"/>
  <c r="DC76" i="3"/>
  <c r="A77" i="3"/>
  <c r="CY77" i="3"/>
  <c r="CZ77" i="3"/>
  <c r="DB77" i="3" s="1"/>
  <c r="DA77" i="3"/>
  <c r="DC77" i="3"/>
  <c r="A78" i="3"/>
  <c r="CY78" i="3"/>
  <c r="CZ78" i="3"/>
  <c r="DA78" i="3"/>
  <c r="DB78" i="3"/>
  <c r="DC78" i="3"/>
  <c r="A79" i="3"/>
  <c r="CY79" i="3"/>
  <c r="CZ79" i="3"/>
  <c r="DB79" i="3" s="1"/>
  <c r="DA79" i="3"/>
  <c r="DC79" i="3"/>
  <c r="A80" i="3"/>
  <c r="CY80" i="3"/>
  <c r="CZ80" i="3"/>
  <c r="DB80" i="3" s="1"/>
  <c r="DA80" i="3"/>
  <c r="DC80" i="3"/>
  <c r="A81" i="3"/>
  <c r="CY81" i="3"/>
  <c r="CZ81" i="3"/>
  <c r="DA81" i="3"/>
  <c r="DB81" i="3"/>
  <c r="DC81" i="3"/>
  <c r="A82" i="3"/>
  <c r="CY82" i="3"/>
  <c r="CZ82" i="3"/>
  <c r="DB82" i="3" s="1"/>
  <c r="DA82" i="3"/>
  <c r="DC82" i="3"/>
  <c r="A83" i="3"/>
  <c r="CY83" i="3"/>
  <c r="CZ83" i="3"/>
  <c r="DB83" i="3" s="1"/>
  <c r="DA83" i="3"/>
  <c r="DC83" i="3"/>
  <c r="A84" i="3"/>
  <c r="CY84" i="3"/>
  <c r="CZ84" i="3"/>
  <c r="DB84" i="3" s="1"/>
  <c r="DA84" i="3"/>
  <c r="DC84" i="3"/>
  <c r="A85" i="3"/>
  <c r="CY85" i="3"/>
  <c r="CZ85" i="3"/>
  <c r="DB85" i="3" s="1"/>
  <c r="DA85" i="3"/>
  <c r="DC85" i="3"/>
  <c r="A86" i="3"/>
  <c r="CY86" i="3"/>
  <c r="CZ86" i="3"/>
  <c r="DA86" i="3"/>
  <c r="DB86" i="3"/>
  <c r="DC86" i="3"/>
  <c r="A87" i="3"/>
  <c r="CY87" i="3"/>
  <c r="CZ87" i="3"/>
  <c r="DB87" i="3" s="1"/>
  <c r="DA87" i="3"/>
  <c r="DC87" i="3"/>
  <c r="A88" i="3"/>
  <c r="CY88" i="3"/>
  <c r="CZ88" i="3"/>
  <c r="DB88" i="3" s="1"/>
  <c r="DA88" i="3"/>
  <c r="DC88" i="3"/>
  <c r="A89" i="3"/>
  <c r="CY89" i="3"/>
  <c r="CZ89" i="3"/>
  <c r="DA89" i="3"/>
  <c r="DB89" i="3"/>
  <c r="DC89" i="3"/>
  <c r="A90" i="3"/>
  <c r="CY90" i="3"/>
  <c r="CZ90" i="3"/>
  <c r="DB90" i="3" s="1"/>
  <c r="DA90" i="3"/>
  <c r="DC90" i="3"/>
  <c r="A91" i="3"/>
  <c r="CY91" i="3"/>
  <c r="CZ91" i="3"/>
  <c r="DB91" i="3" s="1"/>
  <c r="DA91" i="3"/>
  <c r="DC91" i="3"/>
  <c r="A92" i="3"/>
  <c r="CY92" i="3"/>
  <c r="CZ92" i="3"/>
  <c r="DB92" i="3" s="1"/>
  <c r="DA92" i="3"/>
  <c r="DC92" i="3"/>
  <c r="A93" i="3"/>
  <c r="CY93" i="3"/>
  <c r="CZ93" i="3"/>
  <c r="DB93" i="3" s="1"/>
  <c r="DA93" i="3"/>
  <c r="DC93" i="3"/>
  <c r="A94" i="3"/>
  <c r="CY94" i="3"/>
  <c r="CZ94" i="3"/>
  <c r="DA94" i="3"/>
  <c r="DB94" i="3"/>
  <c r="DC94" i="3"/>
  <c r="A95" i="3"/>
  <c r="CY95" i="3"/>
  <c r="CZ95" i="3"/>
  <c r="DB95" i="3" s="1"/>
  <c r="DA95" i="3"/>
  <c r="DC95" i="3"/>
  <c r="A96" i="3"/>
  <c r="CY96" i="3"/>
  <c r="CZ96" i="3"/>
  <c r="DB96" i="3" s="1"/>
  <c r="DA96" i="3"/>
  <c r="DC96" i="3"/>
  <c r="A97" i="3"/>
  <c r="CY97" i="3"/>
  <c r="CZ97" i="3"/>
  <c r="DA97" i="3"/>
  <c r="DB97" i="3"/>
  <c r="DC97" i="3"/>
  <c r="A98" i="3"/>
  <c r="CY98" i="3"/>
  <c r="CZ98" i="3"/>
  <c r="DB98" i="3" s="1"/>
  <c r="DA98" i="3"/>
  <c r="DC98" i="3"/>
  <c r="A99" i="3"/>
  <c r="CY99" i="3"/>
  <c r="CZ99" i="3"/>
  <c r="DB99" i="3" s="1"/>
  <c r="DA99" i="3"/>
  <c r="DC99" i="3"/>
  <c r="A100" i="3"/>
  <c r="CY100" i="3"/>
  <c r="CZ100" i="3"/>
  <c r="DB100" i="3" s="1"/>
  <c r="DA100" i="3"/>
  <c r="DC100" i="3"/>
  <c r="A101" i="3"/>
  <c r="CY101" i="3"/>
  <c r="CZ101" i="3"/>
  <c r="DB101" i="3" s="1"/>
  <c r="DA101" i="3"/>
  <c r="DC101" i="3"/>
  <c r="A102" i="3"/>
  <c r="CY102" i="3"/>
  <c r="CZ102" i="3"/>
  <c r="DA102" i="3"/>
  <c r="DB102" i="3"/>
  <c r="DC102" i="3"/>
  <c r="A103" i="3"/>
  <c r="CY103" i="3"/>
  <c r="CZ103" i="3"/>
  <c r="DB103" i="3" s="1"/>
  <c r="DA103" i="3"/>
  <c r="DC103" i="3"/>
  <c r="A104" i="3"/>
  <c r="CY104" i="3"/>
  <c r="CZ104" i="3"/>
  <c r="DB104" i="3" s="1"/>
  <c r="DA104" i="3"/>
  <c r="DC104" i="3"/>
  <c r="A105" i="3"/>
  <c r="CY105" i="3"/>
  <c r="CZ105" i="3"/>
  <c r="DA105" i="3"/>
  <c r="DB105" i="3"/>
  <c r="DC105" i="3"/>
  <c r="A106" i="3"/>
  <c r="CY106" i="3"/>
  <c r="CZ106" i="3"/>
  <c r="DB106" i="3" s="1"/>
  <c r="DA106" i="3"/>
  <c r="DC106" i="3"/>
  <c r="A107" i="3"/>
  <c r="CY107" i="3"/>
  <c r="CZ107" i="3"/>
  <c r="DB107" i="3" s="1"/>
  <c r="DA107" i="3"/>
  <c r="DC107" i="3"/>
  <c r="A108" i="3"/>
  <c r="CY108" i="3"/>
  <c r="CZ108" i="3"/>
  <c r="DB108" i="3" s="1"/>
  <c r="DA108" i="3"/>
  <c r="DC108" i="3"/>
  <c r="A109" i="3"/>
  <c r="CY109" i="3"/>
  <c r="CZ109" i="3"/>
  <c r="DB109" i="3" s="1"/>
  <c r="DA109" i="3"/>
  <c r="DC109" i="3"/>
  <c r="A110" i="3"/>
  <c r="CY110" i="3"/>
  <c r="CZ110" i="3"/>
  <c r="DA110" i="3"/>
  <c r="DB110" i="3"/>
  <c r="DC110" i="3"/>
  <c r="A111" i="3"/>
  <c r="CY111" i="3"/>
  <c r="CZ111" i="3"/>
  <c r="DB111" i="3" s="1"/>
  <c r="DA111" i="3"/>
  <c r="DC111" i="3"/>
  <c r="A112" i="3"/>
  <c r="CY112" i="3"/>
  <c r="CZ112" i="3"/>
  <c r="DB112" i="3" s="1"/>
  <c r="DA112" i="3"/>
  <c r="DC112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R22" i="1"/>
  <c r="DS22" i="1"/>
  <c r="EE22" i="1"/>
  <c r="EF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AC25" i="1"/>
  <c r="P25" i="1" s="1"/>
  <c r="AD25" i="1"/>
  <c r="AE25" i="1"/>
  <c r="Q25" i="1" s="1"/>
  <c r="AF25" i="1"/>
  <c r="S25" i="1" s="1"/>
  <c r="AG25" i="1"/>
  <c r="AH25" i="1"/>
  <c r="CV25" i="1" s="1"/>
  <c r="U25" i="1" s="1"/>
  <c r="AI25" i="1"/>
  <c r="CW25" i="1" s="1"/>
  <c r="V25" i="1" s="1"/>
  <c r="AJ25" i="1"/>
  <c r="CQ25" i="1"/>
  <c r="CR25" i="1"/>
  <c r="CT25" i="1"/>
  <c r="CU25" i="1"/>
  <c r="T25" i="1" s="1"/>
  <c r="CX25" i="1"/>
  <c r="W25" i="1" s="1"/>
  <c r="FR25" i="1"/>
  <c r="GL25" i="1"/>
  <c r="GN25" i="1"/>
  <c r="GO25" i="1"/>
  <c r="GV25" i="1"/>
  <c r="HC25" i="1" s="1"/>
  <c r="GX25" i="1" s="1"/>
  <c r="AC26" i="1"/>
  <c r="P26" i="1" s="1"/>
  <c r="AD26" i="1"/>
  <c r="AE26" i="1"/>
  <c r="Q26" i="1" s="1"/>
  <c r="AF26" i="1"/>
  <c r="S26" i="1" s="1"/>
  <c r="AG26" i="1"/>
  <c r="AH26" i="1"/>
  <c r="CV26" i="1" s="1"/>
  <c r="U26" i="1" s="1"/>
  <c r="AI26" i="1"/>
  <c r="AJ26" i="1"/>
  <c r="CQ26" i="1"/>
  <c r="CR26" i="1"/>
  <c r="CS26" i="1"/>
  <c r="CT26" i="1"/>
  <c r="CU26" i="1"/>
  <c r="T26" i="1" s="1"/>
  <c r="CW26" i="1"/>
  <c r="V26" i="1" s="1"/>
  <c r="CX26" i="1"/>
  <c r="W26" i="1" s="1"/>
  <c r="FR26" i="1"/>
  <c r="GL26" i="1"/>
  <c r="GN26" i="1"/>
  <c r="GO26" i="1"/>
  <c r="GV26" i="1"/>
  <c r="HC26" i="1" s="1"/>
  <c r="GX26" i="1" s="1"/>
  <c r="D28" i="1"/>
  <c r="E30" i="1"/>
  <c r="Z30" i="1"/>
  <c r="AA30" i="1"/>
  <c r="AM30" i="1"/>
  <c r="AN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R30" i="1"/>
  <c r="DS30" i="1"/>
  <c r="EE30" i="1"/>
  <c r="EF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C32" i="1"/>
  <c r="D32" i="1"/>
  <c r="I32" i="1"/>
  <c r="Q32" i="1" s="1"/>
  <c r="AC32" i="1"/>
  <c r="P32" i="1" s="1"/>
  <c r="AE32" i="1"/>
  <c r="AD32" i="1" s="1"/>
  <c r="AF32" i="1"/>
  <c r="AG32" i="1"/>
  <c r="AH32" i="1"/>
  <c r="CV32" i="1" s="1"/>
  <c r="U32" i="1" s="1"/>
  <c r="AI32" i="1"/>
  <c r="AJ32" i="1"/>
  <c r="CX32" i="1" s="1"/>
  <c r="CR32" i="1"/>
  <c r="CS32" i="1"/>
  <c r="CU32" i="1"/>
  <c r="CW32" i="1"/>
  <c r="V32" i="1" s="1"/>
  <c r="FR32" i="1"/>
  <c r="GL32" i="1"/>
  <c r="GO32" i="1"/>
  <c r="GP32" i="1"/>
  <c r="GV32" i="1"/>
  <c r="HC32" i="1" s="1"/>
  <c r="GX32" i="1" s="1"/>
  <c r="C33" i="1"/>
  <c r="D33" i="1"/>
  <c r="I33" i="1"/>
  <c r="AC33" i="1"/>
  <c r="AE33" i="1"/>
  <c r="R33" i="1" s="1"/>
  <c r="GK33" i="1" s="1"/>
  <c r="AF33" i="1"/>
  <c r="AG33" i="1"/>
  <c r="AH33" i="1"/>
  <c r="AI33" i="1"/>
  <c r="AJ33" i="1"/>
  <c r="CQ33" i="1"/>
  <c r="CS33" i="1"/>
  <c r="CT33" i="1"/>
  <c r="CU33" i="1"/>
  <c r="CV33" i="1"/>
  <c r="CW33" i="1"/>
  <c r="V33" i="1" s="1"/>
  <c r="CX33" i="1"/>
  <c r="FR33" i="1"/>
  <c r="GL33" i="1"/>
  <c r="GO33" i="1"/>
  <c r="GP33" i="1"/>
  <c r="GV33" i="1"/>
  <c r="HC33" i="1" s="1"/>
  <c r="GX33" i="1" s="1"/>
  <c r="I34" i="1"/>
  <c r="Q34" i="1" s="1"/>
  <c r="AC34" i="1"/>
  <c r="AE34" i="1"/>
  <c r="AD34" i="1" s="1"/>
  <c r="AF34" i="1"/>
  <c r="AG34" i="1"/>
  <c r="CU34" i="1" s="1"/>
  <c r="AH34" i="1"/>
  <c r="CV34" i="1" s="1"/>
  <c r="U34" i="1" s="1"/>
  <c r="AI34" i="1"/>
  <c r="AJ34" i="1"/>
  <c r="CX34" i="1" s="1"/>
  <c r="CR34" i="1"/>
  <c r="CS34" i="1"/>
  <c r="CW34" i="1"/>
  <c r="V34" i="1" s="1"/>
  <c r="FR34" i="1"/>
  <c r="GL34" i="1"/>
  <c r="GO34" i="1"/>
  <c r="GP34" i="1"/>
  <c r="GV34" i="1"/>
  <c r="HC34" i="1" s="1"/>
  <c r="GX34" i="1" s="1"/>
  <c r="AC35" i="1"/>
  <c r="AD35" i="1"/>
  <c r="AE35" i="1"/>
  <c r="AF35" i="1"/>
  <c r="AG35" i="1"/>
  <c r="AH35" i="1"/>
  <c r="CV35" i="1" s="1"/>
  <c r="AI35" i="1"/>
  <c r="CW35" i="1" s="1"/>
  <c r="AJ35" i="1"/>
  <c r="CX35" i="1" s="1"/>
  <c r="CQ35" i="1"/>
  <c r="CR35" i="1"/>
  <c r="CT35" i="1"/>
  <c r="CU35" i="1"/>
  <c r="FR35" i="1"/>
  <c r="GL35" i="1"/>
  <c r="GO35" i="1"/>
  <c r="GP35" i="1"/>
  <c r="GV35" i="1"/>
  <c r="HC35" i="1" s="1"/>
  <c r="C36" i="1"/>
  <c r="D36" i="1"/>
  <c r="I36" i="1"/>
  <c r="P36" i="1" s="1"/>
  <c r="I46" i="5" s="1"/>
  <c r="AC36" i="1"/>
  <c r="AD36" i="1"/>
  <c r="AE36" i="1"/>
  <c r="AF36" i="1"/>
  <c r="S36" i="1" s="1"/>
  <c r="AG36" i="1"/>
  <c r="AH36" i="1"/>
  <c r="CV36" i="1" s="1"/>
  <c r="U36" i="1" s="1"/>
  <c r="I51" i="5" s="1"/>
  <c r="AI36" i="1"/>
  <c r="CW36" i="1" s="1"/>
  <c r="AJ36" i="1"/>
  <c r="CQ36" i="1"/>
  <c r="CR36" i="1"/>
  <c r="CT36" i="1"/>
  <c r="CU36" i="1"/>
  <c r="CX36" i="1"/>
  <c r="FR36" i="1"/>
  <c r="GL36" i="1"/>
  <c r="GO36" i="1"/>
  <c r="GP36" i="1"/>
  <c r="GV36" i="1"/>
  <c r="HC36" i="1"/>
  <c r="C37" i="1"/>
  <c r="D37" i="1"/>
  <c r="I37" i="1"/>
  <c r="S37" i="1"/>
  <c r="K43" i="5" s="1"/>
  <c r="AC37" i="1"/>
  <c r="P37" i="1" s="1"/>
  <c r="AE37" i="1"/>
  <c r="Q37" i="1" s="1"/>
  <c r="K44" i="5" s="1"/>
  <c r="AF37" i="1"/>
  <c r="AG37" i="1"/>
  <c r="AH37" i="1"/>
  <c r="CV37" i="1" s="1"/>
  <c r="U37" i="1" s="1"/>
  <c r="AI37" i="1"/>
  <c r="CW37" i="1" s="1"/>
  <c r="V37" i="1" s="1"/>
  <c r="AJ37" i="1"/>
  <c r="CX37" i="1" s="1"/>
  <c r="W37" i="1" s="1"/>
  <c r="CQ37" i="1"/>
  <c r="CT37" i="1"/>
  <c r="CU37" i="1"/>
  <c r="T37" i="1" s="1"/>
  <c r="DY41" i="1" s="1"/>
  <c r="CZ37" i="1"/>
  <c r="Y37" i="1" s="1"/>
  <c r="T41" i="5" s="1"/>
  <c r="FR37" i="1"/>
  <c r="GL37" i="1"/>
  <c r="FR41" i="1" s="1"/>
  <c r="GO37" i="1"/>
  <c r="GP37" i="1"/>
  <c r="GV37" i="1"/>
  <c r="HC37" i="1"/>
  <c r="GX37" i="1" s="1"/>
  <c r="AC38" i="1"/>
  <c r="AE38" i="1"/>
  <c r="AD38" i="1" s="1"/>
  <c r="AB38" i="1" s="1"/>
  <c r="AF38" i="1"/>
  <c r="AG38" i="1"/>
  <c r="CU38" i="1" s="1"/>
  <c r="AH38" i="1"/>
  <c r="AI38" i="1"/>
  <c r="CW38" i="1" s="1"/>
  <c r="AJ38" i="1"/>
  <c r="CX38" i="1" s="1"/>
  <c r="CV38" i="1"/>
  <c r="FR38" i="1"/>
  <c r="GL38" i="1"/>
  <c r="GO38" i="1"/>
  <c r="GP38" i="1"/>
  <c r="GV38" i="1"/>
  <c r="HC38" i="1" s="1"/>
  <c r="I39" i="1"/>
  <c r="P39" i="1"/>
  <c r="AC39" i="1"/>
  <c r="AD39" i="1"/>
  <c r="AE39" i="1"/>
  <c r="AF39" i="1"/>
  <c r="S39" i="1" s="1"/>
  <c r="AG39" i="1"/>
  <c r="AH39" i="1"/>
  <c r="CV39" i="1" s="1"/>
  <c r="U39" i="1" s="1"/>
  <c r="AI39" i="1"/>
  <c r="CW39" i="1" s="1"/>
  <c r="AJ39" i="1"/>
  <c r="CX39" i="1" s="1"/>
  <c r="W39" i="1" s="1"/>
  <c r="CQ39" i="1"/>
  <c r="CR39" i="1"/>
  <c r="CU39" i="1"/>
  <c r="T39" i="1" s="1"/>
  <c r="FR39" i="1"/>
  <c r="GL39" i="1"/>
  <c r="GO39" i="1"/>
  <c r="FU41" i="1" s="1"/>
  <c r="FU30" i="1" s="1"/>
  <c r="GP39" i="1"/>
  <c r="GV39" i="1"/>
  <c r="HC39" i="1" s="1"/>
  <c r="GX39" i="1" s="1"/>
  <c r="GB41" i="1" s="1"/>
  <c r="B41" i="1"/>
  <c r="B30" i="1" s="1"/>
  <c r="C41" i="1"/>
  <c r="C30" i="1" s="1"/>
  <c r="D41" i="1"/>
  <c r="D30" i="1" s="1"/>
  <c r="F41" i="1"/>
  <c r="F30" i="1" s="1"/>
  <c r="G41" i="1"/>
  <c r="BX41" i="1"/>
  <c r="BX30" i="1" s="1"/>
  <c r="BY41" i="1"/>
  <c r="BY30" i="1" s="1"/>
  <c r="BZ41" i="1"/>
  <c r="BZ30" i="1" s="1"/>
  <c r="CC41" i="1"/>
  <c r="CC30" i="1" s="1"/>
  <c r="CD41" i="1"/>
  <c r="CD30" i="1" s="1"/>
  <c r="CK41" i="1"/>
  <c r="CK30" i="1" s="1"/>
  <c r="CL41" i="1"/>
  <c r="CL30" i="1" s="1"/>
  <c r="CM41" i="1"/>
  <c r="CM30" i="1" s="1"/>
  <c r="DM41" i="1"/>
  <c r="DM30" i="1" s="1"/>
  <c r="DZ41" i="1"/>
  <c r="DZ30" i="1" s="1"/>
  <c r="FP41" i="1"/>
  <c r="FQ41" i="1"/>
  <c r="FQ30" i="1" s="1"/>
  <c r="FV41" i="1"/>
  <c r="FV30" i="1" s="1"/>
  <c r="GC41" i="1"/>
  <c r="GC30" i="1" s="1"/>
  <c r="GD41" i="1"/>
  <c r="GD30" i="1" s="1"/>
  <c r="GE41" i="1"/>
  <c r="GE30" i="1" s="1"/>
  <c r="D71" i="1"/>
  <c r="E73" i="1"/>
  <c r="Z73" i="1"/>
  <c r="AA73" i="1"/>
  <c r="AM73" i="1"/>
  <c r="AN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R73" i="1"/>
  <c r="DS73" i="1"/>
  <c r="EE73" i="1"/>
  <c r="EF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C75" i="1"/>
  <c r="D75" i="1"/>
  <c r="I75" i="1"/>
  <c r="AC75" i="1"/>
  <c r="AD75" i="1"/>
  <c r="AE75" i="1"/>
  <c r="AF75" i="1"/>
  <c r="CT75" i="1" s="1"/>
  <c r="AG75" i="1"/>
  <c r="CU75" i="1" s="1"/>
  <c r="AH75" i="1"/>
  <c r="CV75" i="1" s="1"/>
  <c r="U75" i="1" s="1"/>
  <c r="I70" i="5" s="1"/>
  <c r="AI75" i="1"/>
  <c r="AJ75" i="1"/>
  <c r="CX75" i="1" s="1"/>
  <c r="W75" i="1" s="1"/>
  <c r="CR75" i="1"/>
  <c r="CS75" i="1"/>
  <c r="CW75" i="1"/>
  <c r="V75" i="1" s="1"/>
  <c r="FR75" i="1"/>
  <c r="GL75" i="1"/>
  <c r="GO75" i="1"/>
  <c r="GP75" i="1"/>
  <c r="GV75" i="1"/>
  <c r="HC75" i="1" s="1"/>
  <c r="GX75" i="1" s="1"/>
  <c r="C76" i="1"/>
  <c r="D76" i="1"/>
  <c r="I76" i="1"/>
  <c r="R76" i="1" s="1"/>
  <c r="AC76" i="1"/>
  <c r="AD76" i="1"/>
  <c r="AE76" i="1"/>
  <c r="AF76" i="1"/>
  <c r="CT76" i="1" s="1"/>
  <c r="AG76" i="1"/>
  <c r="CU76" i="1" s="1"/>
  <c r="AH76" i="1"/>
  <c r="CV76" i="1" s="1"/>
  <c r="U76" i="1" s="1"/>
  <c r="AI76" i="1"/>
  <c r="AJ76" i="1"/>
  <c r="CR76" i="1"/>
  <c r="CS76" i="1"/>
  <c r="CW76" i="1"/>
  <c r="V76" i="1" s="1"/>
  <c r="CX76" i="1"/>
  <c r="W76" i="1" s="1"/>
  <c r="FR76" i="1"/>
  <c r="GL76" i="1"/>
  <c r="GO76" i="1"/>
  <c r="GP76" i="1"/>
  <c r="GV76" i="1"/>
  <c r="HC76" i="1" s="1"/>
  <c r="GX76" i="1" s="1"/>
  <c r="AC77" i="1"/>
  <c r="AD77" i="1"/>
  <c r="AB77" i="1" s="1"/>
  <c r="AE77" i="1"/>
  <c r="AF77" i="1"/>
  <c r="AG77" i="1"/>
  <c r="CU77" i="1" s="1"/>
  <c r="AH77" i="1"/>
  <c r="CV77" i="1" s="1"/>
  <c r="AI77" i="1"/>
  <c r="CW77" i="1" s="1"/>
  <c r="AJ77" i="1"/>
  <c r="CX77" i="1" s="1"/>
  <c r="CQ77" i="1"/>
  <c r="CR77" i="1"/>
  <c r="FR77" i="1"/>
  <c r="GL77" i="1"/>
  <c r="GO77" i="1"/>
  <c r="GP77" i="1"/>
  <c r="GV77" i="1"/>
  <c r="HC77" i="1" s="1"/>
  <c r="I78" i="1"/>
  <c r="AC78" i="1"/>
  <c r="AE78" i="1"/>
  <c r="CR78" i="1" s="1"/>
  <c r="AF78" i="1"/>
  <c r="AG78" i="1"/>
  <c r="CU78" i="1" s="1"/>
  <c r="AH78" i="1"/>
  <c r="CV78" i="1" s="1"/>
  <c r="U78" i="1" s="1"/>
  <c r="AI78" i="1"/>
  <c r="CW78" i="1" s="1"/>
  <c r="V78" i="1" s="1"/>
  <c r="AJ78" i="1"/>
  <c r="CX78" i="1" s="1"/>
  <c r="W78" i="1" s="1"/>
  <c r="CS78" i="1"/>
  <c r="CT78" i="1"/>
  <c r="FR78" i="1"/>
  <c r="GL78" i="1"/>
  <c r="GO78" i="1"/>
  <c r="GP78" i="1"/>
  <c r="GV78" i="1"/>
  <c r="HC78" i="1" s="1"/>
  <c r="GX78" i="1" s="1"/>
  <c r="AC79" i="1"/>
  <c r="AE79" i="1"/>
  <c r="AD79" i="1" s="1"/>
  <c r="AB79" i="1" s="1"/>
  <c r="AF79" i="1"/>
  <c r="AG79" i="1"/>
  <c r="AH79" i="1"/>
  <c r="CV79" i="1" s="1"/>
  <c r="AI79" i="1"/>
  <c r="CW79" i="1" s="1"/>
  <c r="AJ79" i="1"/>
  <c r="CX79" i="1" s="1"/>
  <c r="CQ79" i="1"/>
  <c r="CU79" i="1"/>
  <c r="FR79" i="1"/>
  <c r="GL79" i="1"/>
  <c r="GO79" i="1"/>
  <c r="GP79" i="1"/>
  <c r="GV79" i="1"/>
  <c r="HC79" i="1" s="1"/>
  <c r="I80" i="1"/>
  <c r="Q80" i="1" s="1"/>
  <c r="AC80" i="1"/>
  <c r="AD80" i="1"/>
  <c r="AE80" i="1"/>
  <c r="AF80" i="1"/>
  <c r="CT80" i="1" s="1"/>
  <c r="AG80" i="1"/>
  <c r="CU80" i="1" s="1"/>
  <c r="AH80" i="1"/>
  <c r="CV80" i="1" s="1"/>
  <c r="U80" i="1" s="1"/>
  <c r="AI80" i="1"/>
  <c r="AJ80" i="1"/>
  <c r="CR80" i="1"/>
  <c r="CS80" i="1"/>
  <c r="CW80" i="1"/>
  <c r="V80" i="1" s="1"/>
  <c r="CX80" i="1"/>
  <c r="W80" i="1" s="1"/>
  <c r="FR80" i="1"/>
  <c r="GL80" i="1"/>
  <c r="GO80" i="1"/>
  <c r="GP80" i="1"/>
  <c r="GV80" i="1"/>
  <c r="HC80" i="1" s="1"/>
  <c r="GX80" i="1" s="1"/>
  <c r="C81" i="1"/>
  <c r="D81" i="1"/>
  <c r="I81" i="1"/>
  <c r="AC81" i="1"/>
  <c r="AD81" i="1"/>
  <c r="AE81" i="1"/>
  <c r="AF81" i="1"/>
  <c r="CT81" i="1" s="1"/>
  <c r="AG81" i="1"/>
  <c r="CU81" i="1" s="1"/>
  <c r="AH81" i="1"/>
  <c r="CV81" i="1" s="1"/>
  <c r="U81" i="1" s="1"/>
  <c r="I83" i="5" s="1"/>
  <c r="AI81" i="1"/>
  <c r="AJ81" i="1"/>
  <c r="CR81" i="1"/>
  <c r="CS81" i="1"/>
  <c r="CW81" i="1"/>
  <c r="V81" i="1" s="1"/>
  <c r="CX81" i="1"/>
  <c r="W81" i="1" s="1"/>
  <c r="FR81" i="1"/>
  <c r="GL81" i="1"/>
  <c r="GO81" i="1"/>
  <c r="GP81" i="1"/>
  <c r="GV81" i="1"/>
  <c r="HC81" i="1" s="1"/>
  <c r="GX81" i="1" s="1"/>
  <c r="C82" i="1"/>
  <c r="D82" i="1"/>
  <c r="I82" i="1"/>
  <c r="R82" i="1" s="1"/>
  <c r="AC82" i="1"/>
  <c r="AD82" i="1"/>
  <c r="AE82" i="1"/>
  <c r="AF82" i="1"/>
  <c r="CT82" i="1" s="1"/>
  <c r="AG82" i="1"/>
  <c r="CU82" i="1" s="1"/>
  <c r="AH82" i="1"/>
  <c r="CV82" i="1" s="1"/>
  <c r="U82" i="1" s="1"/>
  <c r="AI82" i="1"/>
  <c r="AJ82" i="1"/>
  <c r="CR82" i="1"/>
  <c r="CS82" i="1"/>
  <c r="CW82" i="1"/>
  <c r="V82" i="1" s="1"/>
  <c r="CX82" i="1"/>
  <c r="W82" i="1" s="1"/>
  <c r="FR82" i="1"/>
  <c r="GL82" i="1"/>
  <c r="GO82" i="1"/>
  <c r="GP82" i="1"/>
  <c r="GV82" i="1"/>
  <c r="HC82" i="1" s="1"/>
  <c r="GX82" i="1" s="1"/>
  <c r="I83" i="1"/>
  <c r="P83" i="1"/>
  <c r="I86" i="5" s="1"/>
  <c r="AC83" i="1"/>
  <c r="CQ83" i="1" s="1"/>
  <c r="AE83" i="1"/>
  <c r="AF83" i="1"/>
  <c r="AG83" i="1"/>
  <c r="AH83" i="1"/>
  <c r="AI83" i="1"/>
  <c r="CW83" i="1" s="1"/>
  <c r="V83" i="1" s="1"/>
  <c r="AJ83" i="1"/>
  <c r="CX83" i="1" s="1"/>
  <c r="CU83" i="1"/>
  <c r="T83" i="1" s="1"/>
  <c r="CV83" i="1"/>
  <c r="U83" i="1" s="1"/>
  <c r="FR83" i="1"/>
  <c r="GL83" i="1"/>
  <c r="GO83" i="1"/>
  <c r="GP83" i="1"/>
  <c r="GV83" i="1"/>
  <c r="HC83" i="1" s="1"/>
  <c r="I84" i="1"/>
  <c r="V84" i="1"/>
  <c r="AC84" i="1"/>
  <c r="AE84" i="1"/>
  <c r="AF84" i="1"/>
  <c r="AG84" i="1"/>
  <c r="CU84" i="1" s="1"/>
  <c r="AH84" i="1"/>
  <c r="CV84" i="1" s="1"/>
  <c r="AI84" i="1"/>
  <c r="AJ84" i="1"/>
  <c r="CX84" i="1" s="1"/>
  <c r="W84" i="1" s="1"/>
  <c r="CT84" i="1"/>
  <c r="CW84" i="1"/>
  <c r="FR84" i="1"/>
  <c r="GL84" i="1"/>
  <c r="GO84" i="1"/>
  <c r="GP84" i="1"/>
  <c r="GV84" i="1"/>
  <c r="HC84" i="1"/>
  <c r="GX84" i="1" s="1"/>
  <c r="I85" i="1"/>
  <c r="Q85" i="1"/>
  <c r="AC85" i="1"/>
  <c r="P85" i="1" s="1"/>
  <c r="I89" i="5" s="1"/>
  <c r="AE85" i="1"/>
  <c r="AD85" i="1" s="1"/>
  <c r="AF85" i="1"/>
  <c r="AG85" i="1"/>
  <c r="CU85" i="1" s="1"/>
  <c r="T85" i="1" s="1"/>
  <c r="AH85" i="1"/>
  <c r="CV85" i="1" s="1"/>
  <c r="U85" i="1" s="1"/>
  <c r="AI85" i="1"/>
  <c r="CW85" i="1" s="1"/>
  <c r="V85" i="1" s="1"/>
  <c r="AJ85" i="1"/>
  <c r="CX85" i="1" s="1"/>
  <c r="CQ85" i="1"/>
  <c r="FR85" i="1"/>
  <c r="GL85" i="1"/>
  <c r="GO85" i="1"/>
  <c r="GP85" i="1"/>
  <c r="GV85" i="1"/>
  <c r="HC85" i="1" s="1"/>
  <c r="I86" i="1"/>
  <c r="AC86" i="1"/>
  <c r="AD86" i="1"/>
  <c r="AE86" i="1"/>
  <c r="CR86" i="1" s="1"/>
  <c r="AF86" i="1"/>
  <c r="AG86" i="1"/>
  <c r="CU86" i="1" s="1"/>
  <c r="AH86" i="1"/>
  <c r="CV86" i="1" s="1"/>
  <c r="U86" i="1" s="1"/>
  <c r="AI86" i="1"/>
  <c r="CW86" i="1" s="1"/>
  <c r="V86" i="1" s="1"/>
  <c r="AJ86" i="1"/>
  <c r="CX86" i="1" s="1"/>
  <c r="CT86" i="1"/>
  <c r="FR86" i="1"/>
  <c r="GL86" i="1"/>
  <c r="GO86" i="1"/>
  <c r="GP86" i="1"/>
  <c r="GV86" i="1"/>
  <c r="HC86" i="1" s="1"/>
  <c r="GX86" i="1" s="1"/>
  <c r="I87" i="1"/>
  <c r="AC87" i="1"/>
  <c r="P87" i="1" s="1"/>
  <c r="I93" i="5" s="1"/>
  <c r="AE87" i="1"/>
  <c r="AF87" i="1"/>
  <c r="AG87" i="1"/>
  <c r="AH87" i="1"/>
  <c r="CV87" i="1" s="1"/>
  <c r="U87" i="1" s="1"/>
  <c r="AI87" i="1"/>
  <c r="CW87" i="1" s="1"/>
  <c r="V87" i="1" s="1"/>
  <c r="AJ87" i="1"/>
  <c r="CX87" i="1" s="1"/>
  <c r="CQ87" i="1"/>
  <c r="CU87" i="1"/>
  <c r="T87" i="1" s="1"/>
  <c r="FR87" i="1"/>
  <c r="GL87" i="1"/>
  <c r="GO87" i="1"/>
  <c r="GP87" i="1"/>
  <c r="GV87" i="1"/>
  <c r="HC87" i="1" s="1"/>
  <c r="GX87" i="1" s="1"/>
  <c r="I88" i="1"/>
  <c r="Q88" i="1" s="1"/>
  <c r="AC88" i="1"/>
  <c r="AD88" i="1"/>
  <c r="AE88" i="1"/>
  <c r="AF88" i="1"/>
  <c r="AG88" i="1"/>
  <c r="AH88" i="1"/>
  <c r="CV88" i="1" s="1"/>
  <c r="AI88" i="1"/>
  <c r="CW88" i="1" s="1"/>
  <c r="AJ88" i="1"/>
  <c r="CX88" i="1" s="1"/>
  <c r="CQ88" i="1"/>
  <c r="CR88" i="1"/>
  <c r="CS88" i="1"/>
  <c r="CU88" i="1"/>
  <c r="FR88" i="1"/>
  <c r="GL88" i="1"/>
  <c r="GO88" i="1"/>
  <c r="GP88" i="1"/>
  <c r="GV88" i="1"/>
  <c r="HC88" i="1"/>
  <c r="I89" i="1"/>
  <c r="U89" i="1"/>
  <c r="AC89" i="1"/>
  <c r="P89" i="1" s="1"/>
  <c r="I97" i="5" s="1"/>
  <c r="AE89" i="1"/>
  <c r="R89" i="1" s="1"/>
  <c r="AF89" i="1"/>
  <c r="AG89" i="1"/>
  <c r="CU89" i="1" s="1"/>
  <c r="T89" i="1" s="1"/>
  <c r="AH89" i="1"/>
  <c r="CV89" i="1" s="1"/>
  <c r="AI89" i="1"/>
  <c r="CW89" i="1" s="1"/>
  <c r="V89" i="1" s="1"/>
  <c r="AJ89" i="1"/>
  <c r="CX89" i="1" s="1"/>
  <c r="CQ89" i="1"/>
  <c r="CS89" i="1"/>
  <c r="FR89" i="1"/>
  <c r="GL89" i="1"/>
  <c r="GO89" i="1"/>
  <c r="GP89" i="1"/>
  <c r="GV89" i="1"/>
  <c r="HC89" i="1"/>
  <c r="GX89" i="1" s="1"/>
  <c r="I90" i="1"/>
  <c r="AC90" i="1"/>
  <c r="AE90" i="1"/>
  <c r="AD90" i="1" s="1"/>
  <c r="AF90" i="1"/>
  <c r="AG90" i="1"/>
  <c r="CU90" i="1" s="1"/>
  <c r="T90" i="1" s="1"/>
  <c r="AH90" i="1"/>
  <c r="AI90" i="1"/>
  <c r="CW90" i="1" s="1"/>
  <c r="AJ90" i="1"/>
  <c r="CX90" i="1" s="1"/>
  <c r="CQ90" i="1"/>
  <c r="CS90" i="1"/>
  <c r="CV90" i="1"/>
  <c r="FR90" i="1"/>
  <c r="GL90" i="1"/>
  <c r="GO90" i="1"/>
  <c r="GP90" i="1"/>
  <c r="GV90" i="1"/>
  <c r="HC90" i="1" s="1"/>
  <c r="I91" i="1"/>
  <c r="S91" i="1"/>
  <c r="AC91" i="1"/>
  <c r="AE91" i="1"/>
  <c r="R91" i="1" s="1"/>
  <c r="AF91" i="1"/>
  <c r="CT91" i="1" s="1"/>
  <c r="AG91" i="1"/>
  <c r="CU91" i="1" s="1"/>
  <c r="T91" i="1" s="1"/>
  <c r="AH91" i="1"/>
  <c r="CV91" i="1" s="1"/>
  <c r="U91" i="1" s="1"/>
  <c r="AI91" i="1"/>
  <c r="AJ91" i="1"/>
  <c r="CW91" i="1"/>
  <c r="V91" i="1" s="1"/>
  <c r="CX91" i="1"/>
  <c r="W91" i="1" s="1"/>
  <c r="FR91" i="1"/>
  <c r="GL91" i="1"/>
  <c r="GO91" i="1"/>
  <c r="GP91" i="1"/>
  <c r="GV91" i="1"/>
  <c r="HC91" i="1"/>
  <c r="GX91" i="1" s="1"/>
  <c r="I92" i="1"/>
  <c r="AC92" i="1"/>
  <c r="CQ92" i="1" s="1"/>
  <c r="AE92" i="1"/>
  <c r="AD92" i="1" s="1"/>
  <c r="AF92" i="1"/>
  <c r="AG92" i="1"/>
  <c r="AH92" i="1"/>
  <c r="CV92" i="1" s="1"/>
  <c r="AI92" i="1"/>
  <c r="CW92" i="1" s="1"/>
  <c r="V92" i="1" s="1"/>
  <c r="AJ92" i="1"/>
  <c r="CX92" i="1" s="1"/>
  <c r="CS92" i="1"/>
  <c r="CU92" i="1"/>
  <c r="FR92" i="1"/>
  <c r="GL92" i="1"/>
  <c r="GO92" i="1"/>
  <c r="GP92" i="1"/>
  <c r="GV92" i="1"/>
  <c r="HC92" i="1" s="1"/>
  <c r="GX92" i="1"/>
  <c r="S93" i="1"/>
  <c r="CZ93" i="1" s="1"/>
  <c r="Y93" i="1" s="1"/>
  <c r="S105" i="5" s="1"/>
  <c r="AC93" i="1"/>
  <c r="P93" i="1" s="1"/>
  <c r="I105" i="5" s="1"/>
  <c r="AE93" i="1"/>
  <c r="AD93" i="1" s="1"/>
  <c r="AF93" i="1"/>
  <c r="AG93" i="1"/>
  <c r="CU93" i="1" s="1"/>
  <c r="T93" i="1" s="1"/>
  <c r="AH93" i="1"/>
  <c r="CV93" i="1" s="1"/>
  <c r="U93" i="1" s="1"/>
  <c r="AI93" i="1"/>
  <c r="CW93" i="1" s="1"/>
  <c r="V93" i="1" s="1"/>
  <c r="AJ93" i="1"/>
  <c r="CQ93" i="1"/>
  <c r="CT93" i="1"/>
  <c r="CX93" i="1"/>
  <c r="W93" i="1" s="1"/>
  <c r="CY93" i="1"/>
  <c r="X93" i="1" s="1"/>
  <c r="Q105" i="5" s="1"/>
  <c r="FR93" i="1"/>
  <c r="GL93" i="1"/>
  <c r="GO93" i="1"/>
  <c r="CC96" i="1" s="1"/>
  <c r="CC73" i="1" s="1"/>
  <c r="GP93" i="1"/>
  <c r="GV93" i="1"/>
  <c r="HC93" i="1" s="1"/>
  <c r="GX93" i="1" s="1"/>
  <c r="R94" i="1"/>
  <c r="V105" i="5" s="1"/>
  <c r="AC94" i="1"/>
  <c r="AB94" i="1" s="1"/>
  <c r="AD94" i="1"/>
  <c r="AE94" i="1"/>
  <c r="Q94" i="1" s="1"/>
  <c r="AF94" i="1"/>
  <c r="AG94" i="1"/>
  <c r="CU94" i="1" s="1"/>
  <c r="T94" i="1" s="1"/>
  <c r="AH94" i="1"/>
  <c r="CV94" i="1" s="1"/>
  <c r="U94" i="1" s="1"/>
  <c r="AI94" i="1"/>
  <c r="AJ94" i="1"/>
  <c r="CR94" i="1"/>
  <c r="CS94" i="1"/>
  <c r="CW94" i="1"/>
  <c r="V94" i="1" s="1"/>
  <c r="CX94" i="1"/>
  <c r="W94" i="1" s="1"/>
  <c r="FR94" i="1"/>
  <c r="GK94" i="1"/>
  <c r="GL94" i="1"/>
  <c r="GO94" i="1"/>
  <c r="GP94" i="1"/>
  <c r="GV94" i="1"/>
  <c r="HC94" i="1" s="1"/>
  <c r="GX94" i="1" s="1"/>
  <c r="B96" i="1"/>
  <c r="B73" i="1" s="1"/>
  <c r="C96" i="1"/>
  <c r="C73" i="1" s="1"/>
  <c r="D96" i="1"/>
  <c r="D73" i="1" s="1"/>
  <c r="F96" i="1"/>
  <c r="F73" i="1" s="1"/>
  <c r="G96" i="1"/>
  <c r="BX96" i="1"/>
  <c r="BX73" i="1" s="1"/>
  <c r="BY96" i="1"/>
  <c r="CK96" i="1"/>
  <c r="CK73" i="1" s="1"/>
  <c r="CL96" i="1"/>
  <c r="CL73" i="1" s="1"/>
  <c r="CM96" i="1"/>
  <c r="CM73" i="1" s="1"/>
  <c r="FP96" i="1"/>
  <c r="FP73" i="1" s="1"/>
  <c r="FU96" i="1"/>
  <c r="FV96" i="1"/>
  <c r="FV73" i="1" s="1"/>
  <c r="GC96" i="1"/>
  <c r="GC73" i="1" s="1"/>
  <c r="GD96" i="1"/>
  <c r="GD73" i="1" s="1"/>
  <c r="GE96" i="1"/>
  <c r="GE73" i="1" s="1"/>
  <c r="D126" i="1"/>
  <c r="E128" i="1"/>
  <c r="Z128" i="1"/>
  <c r="AA128" i="1"/>
  <c r="AM128" i="1"/>
  <c r="AN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R128" i="1"/>
  <c r="DS128" i="1"/>
  <c r="EE128" i="1"/>
  <c r="EF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C130" i="1"/>
  <c r="D130" i="1"/>
  <c r="I130" i="1"/>
  <c r="P130" i="1"/>
  <c r="AC130" i="1"/>
  <c r="AE130" i="1"/>
  <c r="AD130" i="1" s="1"/>
  <c r="AB130" i="1" s="1"/>
  <c r="AF130" i="1"/>
  <c r="S130" i="1" s="1"/>
  <c r="I116" i="5" s="1"/>
  <c r="AG130" i="1"/>
  <c r="CU130" i="1" s="1"/>
  <c r="T130" i="1" s="1"/>
  <c r="AH130" i="1"/>
  <c r="CV130" i="1" s="1"/>
  <c r="U130" i="1" s="1"/>
  <c r="AI130" i="1"/>
  <c r="CW130" i="1" s="1"/>
  <c r="V130" i="1" s="1"/>
  <c r="AJ130" i="1"/>
  <c r="CX130" i="1" s="1"/>
  <c r="W130" i="1" s="1"/>
  <c r="CQ130" i="1"/>
  <c r="CR130" i="1"/>
  <c r="FR130" i="1"/>
  <c r="GL130" i="1"/>
  <c r="GO130" i="1"/>
  <c r="GP130" i="1"/>
  <c r="GV130" i="1"/>
  <c r="HC130" i="1" s="1"/>
  <c r="GX130" i="1" s="1"/>
  <c r="C131" i="1"/>
  <c r="D131" i="1"/>
  <c r="I131" i="1"/>
  <c r="P131" i="1"/>
  <c r="AC131" i="1"/>
  <c r="AE131" i="1"/>
  <c r="AD131" i="1" s="1"/>
  <c r="AF131" i="1"/>
  <c r="S131" i="1" s="1"/>
  <c r="K116" i="5" s="1"/>
  <c r="AG131" i="1"/>
  <c r="CU131" i="1" s="1"/>
  <c r="T131" i="1" s="1"/>
  <c r="DY137" i="1" s="1"/>
  <c r="AH131" i="1"/>
  <c r="CV131" i="1" s="1"/>
  <c r="U131" i="1" s="1"/>
  <c r="AI131" i="1"/>
  <c r="CW131" i="1" s="1"/>
  <c r="V131" i="1" s="1"/>
  <c r="AJ131" i="1"/>
  <c r="CX131" i="1" s="1"/>
  <c r="W131" i="1" s="1"/>
  <c r="CQ131" i="1"/>
  <c r="CR131" i="1"/>
  <c r="FR131" i="1"/>
  <c r="GL131" i="1"/>
  <c r="GO131" i="1"/>
  <c r="GP131" i="1"/>
  <c r="GV131" i="1"/>
  <c r="HC131" i="1" s="1"/>
  <c r="GX131" i="1" s="1"/>
  <c r="C132" i="1"/>
  <c r="D132" i="1"/>
  <c r="AC132" i="1"/>
  <c r="P132" i="1" s="1"/>
  <c r="CP132" i="1" s="1"/>
  <c r="O132" i="1" s="1"/>
  <c r="AE132" i="1"/>
  <c r="Q132" i="1" s="1"/>
  <c r="AF132" i="1"/>
  <c r="S132" i="1" s="1"/>
  <c r="AG132" i="1"/>
  <c r="CU132" i="1" s="1"/>
  <c r="T132" i="1" s="1"/>
  <c r="AH132" i="1"/>
  <c r="CV132" i="1" s="1"/>
  <c r="U132" i="1" s="1"/>
  <c r="AI132" i="1"/>
  <c r="CW132" i="1" s="1"/>
  <c r="V132" i="1" s="1"/>
  <c r="AJ132" i="1"/>
  <c r="CX132" i="1" s="1"/>
  <c r="W132" i="1" s="1"/>
  <c r="CS132" i="1"/>
  <c r="FR132" i="1"/>
  <c r="GL132" i="1"/>
  <c r="GO132" i="1"/>
  <c r="GP132" i="1"/>
  <c r="GV132" i="1"/>
  <c r="HC132" i="1" s="1"/>
  <c r="GX132" i="1" s="1"/>
  <c r="C133" i="1"/>
  <c r="D133" i="1"/>
  <c r="AC133" i="1"/>
  <c r="AB133" i="1" s="1"/>
  <c r="AD133" i="1"/>
  <c r="AE133" i="1"/>
  <c r="Q133" i="1" s="1"/>
  <c r="AF133" i="1"/>
  <c r="S133" i="1" s="1"/>
  <c r="CY133" i="1" s="1"/>
  <c r="X133" i="1" s="1"/>
  <c r="AG133" i="1"/>
  <c r="CU133" i="1" s="1"/>
  <c r="T133" i="1" s="1"/>
  <c r="AH133" i="1"/>
  <c r="CV133" i="1" s="1"/>
  <c r="U133" i="1" s="1"/>
  <c r="AI133" i="1"/>
  <c r="CW133" i="1" s="1"/>
  <c r="V133" i="1" s="1"/>
  <c r="AJ133" i="1"/>
  <c r="CR133" i="1"/>
  <c r="CS133" i="1"/>
  <c r="CT133" i="1"/>
  <c r="CX133" i="1"/>
  <c r="W133" i="1" s="1"/>
  <c r="FR133" i="1"/>
  <c r="GL133" i="1"/>
  <c r="GO133" i="1"/>
  <c r="GP133" i="1"/>
  <c r="GV133" i="1"/>
  <c r="HC133" i="1" s="1"/>
  <c r="GX133" i="1" s="1"/>
  <c r="C134" i="1"/>
  <c r="D134" i="1"/>
  <c r="I134" i="1"/>
  <c r="AC134" i="1"/>
  <c r="AD134" i="1"/>
  <c r="AE134" i="1"/>
  <c r="R134" i="1" s="1"/>
  <c r="AF134" i="1"/>
  <c r="CT134" i="1" s="1"/>
  <c r="AG134" i="1"/>
  <c r="CU134" i="1" s="1"/>
  <c r="T134" i="1" s="1"/>
  <c r="AH134" i="1"/>
  <c r="CV134" i="1" s="1"/>
  <c r="U134" i="1" s="1"/>
  <c r="AI134" i="1"/>
  <c r="AJ134" i="1"/>
  <c r="CX134" i="1" s="1"/>
  <c r="W134" i="1" s="1"/>
  <c r="CR134" i="1"/>
  <c r="CS134" i="1"/>
  <c r="CW134" i="1"/>
  <c r="V134" i="1" s="1"/>
  <c r="FR134" i="1"/>
  <c r="BY137" i="1" s="1"/>
  <c r="GL134" i="1"/>
  <c r="GO134" i="1"/>
  <c r="CC137" i="1" s="1"/>
  <c r="GP134" i="1"/>
  <c r="GV134" i="1"/>
  <c r="HC134" i="1"/>
  <c r="GX134" i="1" s="1"/>
  <c r="C135" i="1"/>
  <c r="D135" i="1"/>
  <c r="I135" i="1"/>
  <c r="CX48" i="3" s="1"/>
  <c r="AC135" i="1"/>
  <c r="AE135" i="1"/>
  <c r="AD135" i="1" s="1"/>
  <c r="AF135" i="1"/>
  <c r="S135" i="1" s="1"/>
  <c r="CY135" i="1" s="1"/>
  <c r="X135" i="1" s="1"/>
  <c r="R125" i="5" s="1"/>
  <c r="AG135" i="1"/>
  <c r="CU135" i="1" s="1"/>
  <c r="T135" i="1" s="1"/>
  <c r="AH135" i="1"/>
  <c r="CV135" i="1" s="1"/>
  <c r="U135" i="1" s="1"/>
  <c r="AI135" i="1"/>
  <c r="CW135" i="1" s="1"/>
  <c r="V135" i="1" s="1"/>
  <c r="AJ135" i="1"/>
  <c r="CT135" i="1"/>
  <c r="CX135" i="1"/>
  <c r="W135" i="1" s="1"/>
  <c r="FR135" i="1"/>
  <c r="GL135" i="1"/>
  <c r="GO135" i="1"/>
  <c r="FU137" i="1" s="1"/>
  <c r="GP135" i="1"/>
  <c r="GV135" i="1"/>
  <c r="HC135" i="1" s="1"/>
  <c r="GX135" i="1" s="1"/>
  <c r="B137" i="1"/>
  <c r="B128" i="1" s="1"/>
  <c r="C137" i="1"/>
  <c r="C128" i="1" s="1"/>
  <c r="D137" i="1"/>
  <c r="D128" i="1" s="1"/>
  <c r="F137" i="1"/>
  <c r="F128" i="1" s="1"/>
  <c r="G137" i="1"/>
  <c r="BX137" i="1"/>
  <c r="AO137" i="1" s="1"/>
  <c r="CK137" i="1"/>
  <c r="BB137" i="1" s="1"/>
  <c r="BB128" i="1" s="1"/>
  <c r="CL137" i="1"/>
  <c r="CL128" i="1" s="1"/>
  <c r="CM137" i="1"/>
  <c r="BD137" i="1" s="1"/>
  <c r="BD128" i="1" s="1"/>
  <c r="FP137" i="1"/>
  <c r="FP128" i="1" s="1"/>
  <c r="FQ137" i="1"/>
  <c r="EH137" i="1" s="1"/>
  <c r="FR137" i="1"/>
  <c r="EI137" i="1" s="1"/>
  <c r="FV137" i="1"/>
  <c r="FV128" i="1" s="1"/>
  <c r="GC137" i="1"/>
  <c r="ET137" i="1" s="1"/>
  <c r="GD137" i="1"/>
  <c r="GD128" i="1" s="1"/>
  <c r="GE137" i="1"/>
  <c r="EV137" i="1" s="1"/>
  <c r="D167" i="1"/>
  <c r="E169" i="1"/>
  <c r="Z169" i="1"/>
  <c r="AA169" i="1"/>
  <c r="AM169" i="1"/>
  <c r="AN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R169" i="1"/>
  <c r="DS169" i="1"/>
  <c r="EE169" i="1"/>
  <c r="EF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C172" i="1"/>
  <c r="D172" i="1"/>
  <c r="I172" i="1"/>
  <c r="P172" i="1"/>
  <c r="AC172" i="1"/>
  <c r="AE172" i="1"/>
  <c r="CR172" i="1" s="1"/>
  <c r="AF172" i="1"/>
  <c r="S172" i="1" s="1"/>
  <c r="CY172" i="1" s="1"/>
  <c r="X172" i="1" s="1"/>
  <c r="AG172" i="1"/>
  <c r="CU172" i="1" s="1"/>
  <c r="T172" i="1" s="1"/>
  <c r="AH172" i="1"/>
  <c r="CV172" i="1" s="1"/>
  <c r="U172" i="1" s="1"/>
  <c r="AI172" i="1"/>
  <c r="CW172" i="1" s="1"/>
  <c r="V172" i="1" s="1"/>
  <c r="AJ172" i="1"/>
  <c r="CX172" i="1" s="1"/>
  <c r="W172" i="1" s="1"/>
  <c r="CQ172" i="1"/>
  <c r="CZ172" i="1"/>
  <c r="Y172" i="1" s="1"/>
  <c r="FR172" i="1"/>
  <c r="GL172" i="1"/>
  <c r="GO172" i="1"/>
  <c r="GP172" i="1"/>
  <c r="GV172" i="1"/>
  <c r="HC172" i="1" s="1"/>
  <c r="GX172" i="1" s="1"/>
  <c r="C173" i="1"/>
  <c r="D173" i="1"/>
  <c r="I173" i="1"/>
  <c r="I175" i="1" s="1"/>
  <c r="AC173" i="1"/>
  <c r="AD173" i="1"/>
  <c r="AB173" i="1" s="1"/>
  <c r="AE173" i="1"/>
  <c r="AF173" i="1"/>
  <c r="AG173" i="1"/>
  <c r="AH173" i="1"/>
  <c r="CV173" i="1" s="1"/>
  <c r="U173" i="1" s="1"/>
  <c r="AI173" i="1"/>
  <c r="CW173" i="1" s="1"/>
  <c r="AJ173" i="1"/>
  <c r="CX173" i="1" s="1"/>
  <c r="CQ173" i="1"/>
  <c r="CR173" i="1"/>
  <c r="CU173" i="1"/>
  <c r="FR173" i="1"/>
  <c r="GL173" i="1"/>
  <c r="GO173" i="1"/>
  <c r="GP173" i="1"/>
  <c r="GV173" i="1"/>
  <c r="HC173" i="1" s="1"/>
  <c r="GX173" i="1" s="1"/>
  <c r="I174" i="1"/>
  <c r="AC174" i="1"/>
  <c r="AD174" i="1"/>
  <c r="AE174" i="1"/>
  <c r="R174" i="1" s="1"/>
  <c r="GK174" i="1" s="1"/>
  <c r="AF174" i="1"/>
  <c r="AG174" i="1"/>
  <c r="CU174" i="1" s="1"/>
  <c r="AH174" i="1"/>
  <c r="CV174" i="1" s="1"/>
  <c r="U174" i="1" s="1"/>
  <c r="AI174" i="1"/>
  <c r="AJ174" i="1"/>
  <c r="CX174" i="1" s="1"/>
  <c r="W174" i="1" s="1"/>
  <c r="CR174" i="1"/>
  <c r="CS174" i="1"/>
  <c r="CT174" i="1"/>
  <c r="CW174" i="1"/>
  <c r="V174" i="1" s="1"/>
  <c r="FR174" i="1"/>
  <c r="GL174" i="1"/>
  <c r="GO174" i="1"/>
  <c r="GP174" i="1"/>
  <c r="GV174" i="1"/>
  <c r="HC174" i="1" s="1"/>
  <c r="GX174" i="1" s="1"/>
  <c r="AC175" i="1"/>
  <c r="AD175" i="1"/>
  <c r="AB175" i="1" s="1"/>
  <c r="AE175" i="1"/>
  <c r="AF175" i="1"/>
  <c r="AG175" i="1"/>
  <c r="AH175" i="1"/>
  <c r="CV175" i="1" s="1"/>
  <c r="AI175" i="1"/>
  <c r="CW175" i="1" s="1"/>
  <c r="AJ175" i="1"/>
  <c r="CX175" i="1" s="1"/>
  <c r="CQ175" i="1"/>
  <c r="CR175" i="1"/>
  <c r="CU175" i="1"/>
  <c r="T175" i="1" s="1"/>
  <c r="FR175" i="1"/>
  <c r="GL175" i="1"/>
  <c r="GO175" i="1"/>
  <c r="GP175" i="1"/>
  <c r="GV175" i="1"/>
  <c r="HC175" i="1" s="1"/>
  <c r="B177" i="1"/>
  <c r="B169" i="1" s="1"/>
  <c r="C177" i="1"/>
  <c r="C169" i="1" s="1"/>
  <c r="D177" i="1"/>
  <c r="D169" i="1" s="1"/>
  <c r="F177" i="1"/>
  <c r="F169" i="1" s="1"/>
  <c r="G177" i="1"/>
  <c r="S177" i="1"/>
  <c r="AB177" i="1"/>
  <c r="AB169" i="1" s="1"/>
  <c r="AC177" i="1"/>
  <c r="CH177" i="1" s="1"/>
  <c r="CH169" i="1" s="1"/>
  <c r="AD177" i="1"/>
  <c r="AD169" i="1" s="1"/>
  <c r="AE177" i="1"/>
  <c r="R177" i="1" s="1"/>
  <c r="AF177" i="1"/>
  <c r="AF169" i="1" s="1"/>
  <c r="AG177" i="1"/>
  <c r="AH177" i="1"/>
  <c r="AH169" i="1" s="1"/>
  <c r="AI177" i="1"/>
  <c r="AI169" i="1" s="1"/>
  <c r="AJ177" i="1"/>
  <c r="AJ169" i="1" s="1"/>
  <c r="AK177" i="1"/>
  <c r="AL177" i="1"/>
  <c r="AL169" i="1" s="1"/>
  <c r="AU177" i="1"/>
  <c r="BX177" i="1"/>
  <c r="AO177" i="1" s="1"/>
  <c r="AO169" i="1" s="1"/>
  <c r="BY177" i="1"/>
  <c r="AP177" i="1" s="1"/>
  <c r="BZ177" i="1"/>
  <c r="BZ169" i="1" s="1"/>
  <c r="CA177" i="1"/>
  <c r="AR177" i="1" s="1"/>
  <c r="AR169" i="1" s="1"/>
  <c r="CB177" i="1"/>
  <c r="AS177" i="1" s="1"/>
  <c r="CC177" i="1"/>
  <c r="CC169" i="1" s="1"/>
  <c r="CD177" i="1"/>
  <c r="CD169" i="1" s="1"/>
  <c r="CG177" i="1"/>
  <c r="CG169" i="1" s="1"/>
  <c r="CJ177" i="1"/>
  <c r="BA177" i="1" s="1"/>
  <c r="BA169" i="1" s="1"/>
  <c r="CK177" i="1"/>
  <c r="CK169" i="1" s="1"/>
  <c r="CL177" i="1"/>
  <c r="CL169" i="1" s="1"/>
  <c r="CM177" i="1"/>
  <c r="BD177" i="1" s="1"/>
  <c r="F202" i="1" s="1"/>
  <c r="DL177" i="1"/>
  <c r="DL169" i="1" s="1"/>
  <c r="DM177" i="1"/>
  <c r="DT177" i="1"/>
  <c r="DG177" i="1" s="1"/>
  <c r="DU177" i="1"/>
  <c r="DU169" i="1" s="1"/>
  <c r="DV177" i="1"/>
  <c r="DV169" i="1" s="1"/>
  <c r="DW177" i="1"/>
  <c r="DX177" i="1"/>
  <c r="DK177" i="1" s="1"/>
  <c r="DK169" i="1" s="1"/>
  <c r="DY177" i="1"/>
  <c r="DY169" i="1" s="1"/>
  <c r="DZ177" i="1"/>
  <c r="DZ169" i="1" s="1"/>
  <c r="EA177" i="1"/>
  <c r="EB177" i="1"/>
  <c r="DO177" i="1" s="1"/>
  <c r="EC177" i="1"/>
  <c r="EC169" i="1" s="1"/>
  <c r="ED177" i="1"/>
  <c r="ED169" i="1" s="1"/>
  <c r="EK177" i="1"/>
  <c r="EK169" i="1" s="1"/>
  <c r="FP177" i="1"/>
  <c r="FQ177" i="1"/>
  <c r="FQ169" i="1" s="1"/>
  <c r="FR177" i="1"/>
  <c r="FR169" i="1" s="1"/>
  <c r="FS177" i="1"/>
  <c r="FS169" i="1" s="1"/>
  <c r="FT177" i="1"/>
  <c r="FT169" i="1" s="1"/>
  <c r="FU177" i="1"/>
  <c r="FU169" i="1" s="1"/>
  <c r="FV177" i="1"/>
  <c r="FV169" i="1" s="1"/>
  <c r="FX177" i="1"/>
  <c r="EO177" i="1" s="1"/>
  <c r="GA177" i="1"/>
  <c r="GA169" i="1" s="1"/>
  <c r="GB177" i="1"/>
  <c r="ES177" i="1" s="1"/>
  <c r="GC177" i="1"/>
  <c r="GC169" i="1" s="1"/>
  <c r="GD177" i="1"/>
  <c r="GD169" i="1" s="1"/>
  <c r="GE177" i="1"/>
  <c r="GE169" i="1" s="1"/>
  <c r="F197" i="1"/>
  <c r="P198" i="1"/>
  <c r="D207" i="1"/>
  <c r="E209" i="1"/>
  <c r="Z209" i="1"/>
  <c r="AA209" i="1"/>
  <c r="AM209" i="1"/>
  <c r="AN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R209" i="1"/>
  <c r="DS209" i="1"/>
  <c r="EE209" i="1"/>
  <c r="EF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C211" i="1"/>
  <c r="D211" i="1"/>
  <c r="I211" i="1"/>
  <c r="AC211" i="1"/>
  <c r="AE211" i="1"/>
  <c r="R211" i="1" s="1"/>
  <c r="AF211" i="1"/>
  <c r="AG211" i="1"/>
  <c r="CU211" i="1" s="1"/>
  <c r="T211" i="1" s="1"/>
  <c r="AH211" i="1"/>
  <c r="CV211" i="1" s="1"/>
  <c r="U211" i="1" s="1"/>
  <c r="I154" i="5" s="1"/>
  <c r="AI211" i="1"/>
  <c r="AJ211" i="1"/>
  <c r="CX211" i="1" s="1"/>
  <c r="W211" i="1" s="1"/>
  <c r="CR211" i="1"/>
  <c r="CS211" i="1"/>
  <c r="CT211" i="1"/>
  <c r="CW211" i="1"/>
  <c r="V211" i="1" s="1"/>
  <c r="FR211" i="1"/>
  <c r="GL211" i="1"/>
  <c r="GO211" i="1"/>
  <c r="GP211" i="1"/>
  <c r="GV211" i="1"/>
  <c r="HC211" i="1"/>
  <c r="GX211" i="1" s="1"/>
  <c r="C212" i="1"/>
  <c r="D212" i="1"/>
  <c r="I212" i="1"/>
  <c r="AC212" i="1"/>
  <c r="AD212" i="1"/>
  <c r="AE212" i="1"/>
  <c r="R212" i="1" s="1"/>
  <c r="AF212" i="1"/>
  <c r="AG212" i="1"/>
  <c r="CU212" i="1" s="1"/>
  <c r="T212" i="1" s="1"/>
  <c r="AH212" i="1"/>
  <c r="CV212" i="1" s="1"/>
  <c r="U212" i="1" s="1"/>
  <c r="AI212" i="1"/>
  <c r="AJ212" i="1"/>
  <c r="CX212" i="1" s="1"/>
  <c r="W212" i="1" s="1"/>
  <c r="CR212" i="1"/>
  <c r="CS212" i="1"/>
  <c r="CT212" i="1"/>
  <c r="CW212" i="1"/>
  <c r="V212" i="1" s="1"/>
  <c r="FR212" i="1"/>
  <c r="GL212" i="1"/>
  <c r="GO212" i="1"/>
  <c r="GP212" i="1"/>
  <c r="GV212" i="1"/>
  <c r="HC212" i="1" s="1"/>
  <c r="GX212" i="1" s="1"/>
  <c r="AC213" i="1"/>
  <c r="AE213" i="1"/>
  <c r="AD213" i="1" s="1"/>
  <c r="AF213" i="1"/>
  <c r="AG213" i="1"/>
  <c r="AH213" i="1"/>
  <c r="AI213" i="1"/>
  <c r="CW213" i="1" s="1"/>
  <c r="AJ213" i="1"/>
  <c r="CX213" i="1" s="1"/>
  <c r="CQ213" i="1"/>
  <c r="CU213" i="1"/>
  <c r="CV213" i="1"/>
  <c r="FR213" i="1"/>
  <c r="GL213" i="1"/>
  <c r="GO213" i="1"/>
  <c r="GP213" i="1"/>
  <c r="GV213" i="1"/>
  <c r="HC213" i="1" s="1"/>
  <c r="I214" i="1"/>
  <c r="AC214" i="1"/>
  <c r="P214" i="1" s="1"/>
  <c r="AD214" i="1"/>
  <c r="AE214" i="1"/>
  <c r="AF214" i="1"/>
  <c r="AG214" i="1"/>
  <c r="CU214" i="1" s="1"/>
  <c r="AH214" i="1"/>
  <c r="CV214" i="1" s="1"/>
  <c r="AI214" i="1"/>
  <c r="AJ214" i="1"/>
  <c r="CQ214" i="1"/>
  <c r="CR214" i="1"/>
  <c r="CS214" i="1"/>
  <c r="CW214" i="1"/>
  <c r="V214" i="1" s="1"/>
  <c r="CX214" i="1"/>
  <c r="W214" i="1" s="1"/>
  <c r="FR214" i="1"/>
  <c r="GL214" i="1"/>
  <c r="GO214" i="1"/>
  <c r="GP214" i="1"/>
  <c r="GV214" i="1"/>
  <c r="HC214" i="1" s="1"/>
  <c r="GX214" i="1" s="1"/>
  <c r="C215" i="1"/>
  <c r="D215" i="1"/>
  <c r="I215" i="1"/>
  <c r="AC215" i="1"/>
  <c r="P215" i="1" s="1"/>
  <c r="I161" i="5" s="1"/>
  <c r="AE215" i="1"/>
  <c r="R215" i="1" s="1"/>
  <c r="AF215" i="1"/>
  <c r="S215" i="1" s="1"/>
  <c r="I158" i="5" s="1"/>
  <c r="AG215" i="1"/>
  <c r="CU215" i="1" s="1"/>
  <c r="T215" i="1" s="1"/>
  <c r="AH215" i="1"/>
  <c r="CV215" i="1" s="1"/>
  <c r="AI215" i="1"/>
  <c r="AJ215" i="1"/>
  <c r="CX215" i="1" s="1"/>
  <c r="W215" i="1" s="1"/>
  <c r="CR215" i="1"/>
  <c r="CW215" i="1"/>
  <c r="V215" i="1" s="1"/>
  <c r="FR215" i="1"/>
  <c r="GL215" i="1"/>
  <c r="GO215" i="1"/>
  <c r="GP215" i="1"/>
  <c r="GV215" i="1"/>
  <c r="HC215" i="1"/>
  <c r="GX215" i="1" s="1"/>
  <c r="C216" i="1"/>
  <c r="D216" i="1"/>
  <c r="I216" i="1"/>
  <c r="AC216" i="1"/>
  <c r="P216" i="1" s="1"/>
  <c r="K161" i="5" s="1"/>
  <c r="AE216" i="1"/>
  <c r="AD216" i="1" s="1"/>
  <c r="AF216" i="1"/>
  <c r="AG216" i="1"/>
  <c r="AH216" i="1"/>
  <c r="CV216" i="1" s="1"/>
  <c r="AI216" i="1"/>
  <c r="AJ216" i="1"/>
  <c r="CX216" i="1" s="1"/>
  <c r="W216" i="1" s="1"/>
  <c r="CQ216" i="1"/>
  <c r="CS216" i="1"/>
  <c r="CU216" i="1"/>
  <c r="CW216" i="1"/>
  <c r="V216" i="1" s="1"/>
  <c r="FR216" i="1"/>
  <c r="GL216" i="1"/>
  <c r="FR220" i="1" s="1"/>
  <c r="EI220" i="1" s="1"/>
  <c r="GO216" i="1"/>
  <c r="GP216" i="1"/>
  <c r="GV216" i="1"/>
  <c r="HC216" i="1"/>
  <c r="GX216" i="1" s="1"/>
  <c r="I217" i="1"/>
  <c r="AC217" i="1"/>
  <c r="CQ217" i="1" s="1"/>
  <c r="AE217" i="1"/>
  <c r="R217" i="1" s="1"/>
  <c r="AF217" i="1"/>
  <c r="AG217" i="1"/>
  <c r="AH217" i="1"/>
  <c r="CV217" i="1" s="1"/>
  <c r="AI217" i="1"/>
  <c r="CW217" i="1" s="1"/>
  <c r="V217" i="1" s="1"/>
  <c r="AJ217" i="1"/>
  <c r="CX217" i="1" s="1"/>
  <c r="CU217" i="1"/>
  <c r="T217" i="1" s="1"/>
  <c r="FR217" i="1"/>
  <c r="GL217" i="1"/>
  <c r="GO217" i="1"/>
  <c r="GP217" i="1"/>
  <c r="GV217" i="1"/>
  <c r="HC217" i="1" s="1"/>
  <c r="GX217" i="1" s="1"/>
  <c r="AC218" i="1"/>
  <c r="AE218" i="1"/>
  <c r="AD218" i="1" s="1"/>
  <c r="AF218" i="1"/>
  <c r="AG218" i="1"/>
  <c r="CU218" i="1" s="1"/>
  <c r="AH218" i="1"/>
  <c r="CV218" i="1" s="1"/>
  <c r="AI218" i="1"/>
  <c r="CW218" i="1" s="1"/>
  <c r="AJ218" i="1"/>
  <c r="CX218" i="1" s="1"/>
  <c r="CT218" i="1"/>
  <c r="FR218" i="1"/>
  <c r="GL218" i="1"/>
  <c r="GO218" i="1"/>
  <c r="FU220" i="1" s="1"/>
  <c r="GP218" i="1"/>
  <c r="GV218" i="1"/>
  <c r="HC218" i="1"/>
  <c r="B220" i="1"/>
  <c r="B209" i="1" s="1"/>
  <c r="C220" i="1"/>
  <c r="C209" i="1" s="1"/>
  <c r="D220" i="1"/>
  <c r="D209" i="1" s="1"/>
  <c r="F220" i="1"/>
  <c r="F209" i="1" s="1"/>
  <c r="G220" i="1"/>
  <c r="BX220" i="1"/>
  <c r="BX209" i="1" s="1"/>
  <c r="BY220" i="1"/>
  <c r="BY209" i="1" s="1"/>
  <c r="CC220" i="1"/>
  <c r="AT220" i="1" s="1"/>
  <c r="CK220" i="1"/>
  <c r="BB220" i="1" s="1"/>
  <c r="CL220" i="1"/>
  <c r="BC220" i="1" s="1"/>
  <c r="CM220" i="1"/>
  <c r="CM209" i="1" s="1"/>
  <c r="FP220" i="1"/>
  <c r="FP209" i="1" s="1"/>
  <c r="FQ220" i="1"/>
  <c r="FQ209" i="1" s="1"/>
  <c r="FV220" i="1"/>
  <c r="FV209" i="1" s="1"/>
  <c r="GC220" i="1"/>
  <c r="GC209" i="1" s="1"/>
  <c r="GD220" i="1"/>
  <c r="GD209" i="1" s="1"/>
  <c r="GE220" i="1"/>
  <c r="GE209" i="1" s="1"/>
  <c r="D250" i="1"/>
  <c r="E252" i="1"/>
  <c r="Z252" i="1"/>
  <c r="AA252" i="1"/>
  <c r="AM252" i="1"/>
  <c r="AN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R252" i="1"/>
  <c r="DS252" i="1"/>
  <c r="EE252" i="1"/>
  <c r="EF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GF252" i="1"/>
  <c r="GG252" i="1"/>
  <c r="GH252" i="1"/>
  <c r="GI252" i="1"/>
  <c r="GJ252" i="1"/>
  <c r="GK252" i="1"/>
  <c r="GL252" i="1"/>
  <c r="GM252" i="1"/>
  <c r="GN252" i="1"/>
  <c r="GO252" i="1"/>
  <c r="GP252" i="1"/>
  <c r="GQ252" i="1"/>
  <c r="GR252" i="1"/>
  <c r="GS252" i="1"/>
  <c r="GT252" i="1"/>
  <c r="GU252" i="1"/>
  <c r="GV252" i="1"/>
  <c r="GW252" i="1"/>
  <c r="GX252" i="1"/>
  <c r="C254" i="1"/>
  <c r="D254" i="1"/>
  <c r="I254" i="1"/>
  <c r="AC254" i="1"/>
  <c r="P254" i="1" s="1"/>
  <c r="AE254" i="1"/>
  <c r="Q254" i="1" s="1"/>
  <c r="I178" i="5" s="1"/>
  <c r="AF254" i="1"/>
  <c r="AG254" i="1"/>
  <c r="AH254" i="1"/>
  <c r="CV254" i="1" s="1"/>
  <c r="U254" i="1" s="1"/>
  <c r="I185" i="5" s="1"/>
  <c r="AI254" i="1"/>
  <c r="CW254" i="1" s="1"/>
  <c r="V254" i="1" s="1"/>
  <c r="AJ254" i="1"/>
  <c r="CX254" i="1" s="1"/>
  <c r="CR254" i="1"/>
  <c r="CU254" i="1"/>
  <c r="T254" i="1" s="1"/>
  <c r="FR254" i="1"/>
  <c r="GL254" i="1"/>
  <c r="GO254" i="1"/>
  <c r="GP254" i="1"/>
  <c r="GV254" i="1"/>
  <c r="HC254" i="1" s="1"/>
  <c r="GX254" i="1" s="1"/>
  <c r="C255" i="1"/>
  <c r="D255" i="1"/>
  <c r="I255" i="1"/>
  <c r="AC255" i="1"/>
  <c r="P255" i="1" s="1"/>
  <c r="K180" i="5" s="1"/>
  <c r="AE255" i="1"/>
  <c r="Q255" i="1" s="1"/>
  <c r="K178" i="5" s="1"/>
  <c r="AF255" i="1"/>
  <c r="S255" i="1" s="1"/>
  <c r="K177" i="5" s="1"/>
  <c r="AG255" i="1"/>
  <c r="AH255" i="1"/>
  <c r="AI255" i="1"/>
  <c r="CW255" i="1" s="1"/>
  <c r="V255" i="1" s="1"/>
  <c r="AJ255" i="1"/>
  <c r="CX255" i="1" s="1"/>
  <c r="W255" i="1" s="1"/>
  <c r="CU255" i="1"/>
  <c r="T255" i="1" s="1"/>
  <c r="CV255" i="1"/>
  <c r="U255" i="1" s="1"/>
  <c r="FR255" i="1"/>
  <c r="GL255" i="1"/>
  <c r="GO255" i="1"/>
  <c r="GP255" i="1"/>
  <c r="GV255" i="1"/>
  <c r="HC255" i="1" s="1"/>
  <c r="GX255" i="1" s="1"/>
  <c r="AC256" i="1"/>
  <c r="AD256" i="1"/>
  <c r="AE256" i="1"/>
  <c r="CR256" i="1" s="1"/>
  <c r="AF256" i="1"/>
  <c r="AG256" i="1"/>
  <c r="CU256" i="1" s="1"/>
  <c r="AH256" i="1"/>
  <c r="CV256" i="1" s="1"/>
  <c r="AI256" i="1"/>
  <c r="CW256" i="1" s="1"/>
  <c r="AJ256" i="1"/>
  <c r="CS256" i="1"/>
  <c r="CT256" i="1"/>
  <c r="CX256" i="1"/>
  <c r="FR256" i="1"/>
  <c r="GL256" i="1"/>
  <c r="GO256" i="1"/>
  <c r="GP256" i="1"/>
  <c r="GV256" i="1"/>
  <c r="HC256" i="1" s="1"/>
  <c r="I257" i="1"/>
  <c r="AC257" i="1"/>
  <c r="P257" i="1" s="1"/>
  <c r="AE257" i="1"/>
  <c r="CR257" i="1" s="1"/>
  <c r="AF257" i="1"/>
  <c r="S257" i="1" s="1"/>
  <c r="CY257" i="1" s="1"/>
  <c r="X257" i="1" s="1"/>
  <c r="R181" i="5" s="1"/>
  <c r="AG257" i="1"/>
  <c r="AH257" i="1"/>
  <c r="AI257" i="1"/>
  <c r="CW257" i="1" s="1"/>
  <c r="V257" i="1" s="1"/>
  <c r="AJ257" i="1"/>
  <c r="CX257" i="1" s="1"/>
  <c r="W257" i="1" s="1"/>
  <c r="CU257" i="1"/>
  <c r="T257" i="1" s="1"/>
  <c r="CV257" i="1"/>
  <c r="U257" i="1" s="1"/>
  <c r="FR257" i="1"/>
  <c r="GL257" i="1"/>
  <c r="GO257" i="1"/>
  <c r="GP257" i="1"/>
  <c r="GV257" i="1"/>
  <c r="HC257" i="1" s="1"/>
  <c r="GX257" i="1" s="1"/>
  <c r="C258" i="1"/>
  <c r="D258" i="1"/>
  <c r="I258" i="1"/>
  <c r="AC258" i="1"/>
  <c r="AE258" i="1"/>
  <c r="AF258" i="1"/>
  <c r="AG258" i="1"/>
  <c r="CU258" i="1" s="1"/>
  <c r="T258" i="1" s="1"/>
  <c r="AH258" i="1"/>
  <c r="CV258" i="1" s="1"/>
  <c r="U258" i="1" s="1"/>
  <c r="I198" i="5" s="1"/>
  <c r="AI258" i="1"/>
  <c r="CW258" i="1" s="1"/>
  <c r="AJ258" i="1"/>
  <c r="CX258" i="1" s="1"/>
  <c r="CQ258" i="1"/>
  <c r="FR258" i="1"/>
  <c r="GL258" i="1"/>
  <c r="GO258" i="1"/>
  <c r="GP258" i="1"/>
  <c r="GV258" i="1"/>
  <c r="HC258" i="1" s="1"/>
  <c r="C259" i="1"/>
  <c r="D259" i="1"/>
  <c r="I259" i="1"/>
  <c r="AC259" i="1"/>
  <c r="CQ259" i="1" s="1"/>
  <c r="AE259" i="1"/>
  <c r="CR259" i="1" s="1"/>
  <c r="AF259" i="1"/>
  <c r="S259" i="1" s="1"/>
  <c r="AG259" i="1"/>
  <c r="AH259" i="1"/>
  <c r="CV259" i="1" s="1"/>
  <c r="U259" i="1" s="1"/>
  <c r="AI259" i="1"/>
  <c r="CW259" i="1" s="1"/>
  <c r="V259" i="1" s="1"/>
  <c r="AJ259" i="1"/>
  <c r="CX259" i="1" s="1"/>
  <c r="W259" i="1" s="1"/>
  <c r="CU259" i="1"/>
  <c r="T259" i="1" s="1"/>
  <c r="FR259" i="1"/>
  <c r="GL259" i="1"/>
  <c r="GO259" i="1"/>
  <c r="GP259" i="1"/>
  <c r="GV259" i="1"/>
  <c r="HC259" i="1" s="1"/>
  <c r="GX259" i="1" s="1"/>
  <c r="AC260" i="1"/>
  <c r="AB260" i="1" s="1"/>
  <c r="AD260" i="1"/>
  <c r="AE260" i="1"/>
  <c r="AF260" i="1"/>
  <c r="AG260" i="1"/>
  <c r="CU260" i="1" s="1"/>
  <c r="AH260" i="1"/>
  <c r="CV260" i="1" s="1"/>
  <c r="AI260" i="1"/>
  <c r="AJ260" i="1"/>
  <c r="CR260" i="1"/>
  <c r="CS260" i="1"/>
  <c r="CW260" i="1"/>
  <c r="CX260" i="1"/>
  <c r="FR260" i="1"/>
  <c r="GL260" i="1"/>
  <c r="GO260" i="1"/>
  <c r="GP260" i="1"/>
  <c r="GV260" i="1"/>
  <c r="HC260" i="1"/>
  <c r="I261" i="1"/>
  <c r="Q261" i="1" s="1"/>
  <c r="AC261" i="1"/>
  <c r="AE261" i="1"/>
  <c r="AD261" i="1" s="1"/>
  <c r="AF261" i="1"/>
  <c r="AG261" i="1"/>
  <c r="CU261" i="1" s="1"/>
  <c r="AH261" i="1"/>
  <c r="AI261" i="1"/>
  <c r="CW261" i="1" s="1"/>
  <c r="AJ261" i="1"/>
  <c r="CX261" i="1" s="1"/>
  <c r="CV261" i="1"/>
  <c r="U261" i="1" s="1"/>
  <c r="FR261" i="1"/>
  <c r="FQ263" i="1" s="1"/>
  <c r="GL261" i="1"/>
  <c r="GO261" i="1"/>
  <c r="GP261" i="1"/>
  <c r="FV263" i="1" s="1"/>
  <c r="FV252" i="1" s="1"/>
  <c r="GV261" i="1"/>
  <c r="HC261" i="1" s="1"/>
  <c r="B263" i="1"/>
  <c r="B252" i="1" s="1"/>
  <c r="C263" i="1"/>
  <c r="C252" i="1" s="1"/>
  <c r="D263" i="1"/>
  <c r="D252" i="1" s="1"/>
  <c r="F263" i="1"/>
  <c r="F252" i="1" s="1"/>
  <c r="G263" i="1"/>
  <c r="BX263" i="1"/>
  <c r="AO263" i="1" s="1"/>
  <c r="AO252" i="1" s="1"/>
  <c r="CD263" i="1"/>
  <c r="CD252" i="1" s="1"/>
  <c r="CK263" i="1"/>
  <c r="BB263" i="1" s="1"/>
  <c r="CL263" i="1"/>
  <c r="CL252" i="1" s="1"/>
  <c r="CM263" i="1"/>
  <c r="CM252" i="1" s="1"/>
  <c r="ET263" i="1"/>
  <c r="FP263" i="1"/>
  <c r="FP252" i="1" s="1"/>
  <c r="FR263" i="1"/>
  <c r="FR252" i="1" s="1"/>
  <c r="FU263" i="1"/>
  <c r="FU252" i="1" s="1"/>
  <c r="GC263" i="1"/>
  <c r="GC252" i="1" s="1"/>
  <c r="GD263" i="1"/>
  <c r="GD252" i="1" s="1"/>
  <c r="GE263" i="1"/>
  <c r="GE252" i="1" s="1"/>
  <c r="B293" i="1"/>
  <c r="B22" i="1" s="1"/>
  <c r="C293" i="1"/>
  <c r="C22" i="1" s="1"/>
  <c r="D293" i="1"/>
  <c r="D22" i="1" s="1"/>
  <c r="F293" i="1"/>
  <c r="F22" i="1" s="1"/>
  <c r="G293" i="1"/>
  <c r="AC293" i="1"/>
  <c r="AC22" i="1" s="1"/>
  <c r="AD293" i="1"/>
  <c r="AD22" i="1" s="1"/>
  <c r="AF293" i="1"/>
  <c r="AF22" i="1" s="1"/>
  <c r="AG293" i="1"/>
  <c r="AG22" i="1" s="1"/>
  <c r="AH293" i="1"/>
  <c r="AH22" i="1" s="1"/>
  <c r="AI293" i="1"/>
  <c r="AI22" i="1" s="1"/>
  <c r="AJ293" i="1"/>
  <c r="AJ22" i="1" s="1"/>
  <c r="BX293" i="1"/>
  <c r="CE293" i="1" s="1"/>
  <c r="CE22" i="1" s="1"/>
  <c r="BY293" i="1"/>
  <c r="BY22" i="1" s="1"/>
  <c r="BZ293" i="1"/>
  <c r="BZ22" i="1" s="1"/>
  <c r="CB293" i="1"/>
  <c r="CB22" i="1" s="1"/>
  <c r="CC293" i="1"/>
  <c r="CC22" i="1" s="1"/>
  <c r="CF293" i="1"/>
  <c r="CF22" i="1" s="1"/>
  <c r="CI293" i="1"/>
  <c r="CI22" i="1" s="1"/>
  <c r="CJ293" i="1"/>
  <c r="CJ22" i="1" s="1"/>
  <c r="CK293" i="1"/>
  <c r="CK22" i="1" s="1"/>
  <c r="CL293" i="1"/>
  <c r="CL22" i="1" s="1"/>
  <c r="CM293" i="1"/>
  <c r="CM22" i="1" s="1"/>
  <c r="DU293" i="1"/>
  <c r="DV293" i="1"/>
  <c r="DV22" i="1" s="1"/>
  <c r="DX293" i="1"/>
  <c r="DX22" i="1" s="1"/>
  <c r="DY293" i="1"/>
  <c r="DY22" i="1" s="1"/>
  <c r="DZ293" i="1"/>
  <c r="DZ22" i="1" s="1"/>
  <c r="EA293" i="1"/>
  <c r="EA22" i="1" s="1"/>
  <c r="EB293" i="1"/>
  <c r="EB22" i="1" s="1"/>
  <c r="FP293" i="1"/>
  <c r="FP22" i="1" s="1"/>
  <c r="FQ293" i="1"/>
  <c r="FQ22" i="1" s="1"/>
  <c r="FR293" i="1"/>
  <c r="FR22" i="1" s="1"/>
  <c r="FT293" i="1"/>
  <c r="FT22" i="1" s="1"/>
  <c r="FU293" i="1"/>
  <c r="FU22" i="1" s="1"/>
  <c r="GB293" i="1"/>
  <c r="GB22" i="1" s="1"/>
  <c r="GC293" i="1"/>
  <c r="GC22" i="1" s="1"/>
  <c r="GD293" i="1"/>
  <c r="GD22" i="1" s="1"/>
  <c r="GE293" i="1"/>
  <c r="GE22" i="1" s="1"/>
  <c r="B323" i="1"/>
  <c r="B18" i="1" s="1"/>
  <c r="C323" i="1"/>
  <c r="C18" i="1" s="1"/>
  <c r="D323" i="1"/>
  <c r="D18" i="1" s="1"/>
  <c r="F323" i="1"/>
  <c r="F18" i="1" s="1"/>
  <c r="G323" i="1"/>
  <c r="AH137" i="1" l="1"/>
  <c r="I122" i="5"/>
  <c r="U101" i="5"/>
  <c r="GK91" i="1"/>
  <c r="GK215" i="1"/>
  <c r="U157" i="5"/>
  <c r="I160" i="5"/>
  <c r="I128" i="5"/>
  <c r="U125" i="5"/>
  <c r="I129" i="5" s="1"/>
  <c r="GK134" i="1"/>
  <c r="O106" i="5"/>
  <c r="H106" i="5"/>
  <c r="K148" i="5"/>
  <c r="V145" i="5"/>
  <c r="GK212" i="1"/>
  <c r="U145" i="5"/>
  <c r="I148" i="5"/>
  <c r="GK211" i="1"/>
  <c r="R169" i="1"/>
  <c r="F191" i="1"/>
  <c r="P175" i="1"/>
  <c r="Q175" i="1"/>
  <c r="G18" i="1"/>
  <c r="A210" i="5"/>
  <c r="G252" i="1"/>
  <c r="A202" i="5"/>
  <c r="V261" i="1"/>
  <c r="EA263" i="1" s="1"/>
  <c r="AB261" i="1"/>
  <c r="CT260" i="1"/>
  <c r="CY259" i="1"/>
  <c r="X259" i="1" s="1"/>
  <c r="R188" i="5" s="1"/>
  <c r="K190" i="5"/>
  <c r="P259" i="1"/>
  <c r="K193" i="5" s="1"/>
  <c r="V258" i="1"/>
  <c r="CQ257" i="1"/>
  <c r="CQ255" i="1"/>
  <c r="W254" i="1"/>
  <c r="S254" i="1"/>
  <c r="I177" i="5" s="1"/>
  <c r="BX252" i="1"/>
  <c r="CR218" i="1"/>
  <c r="CR216" i="1"/>
  <c r="CS215" i="1"/>
  <c r="U215" i="1"/>
  <c r="I166" i="5" s="1"/>
  <c r="AD215" i="1"/>
  <c r="AB214" i="1"/>
  <c r="S214" i="1"/>
  <c r="CZ214" i="1" s="1"/>
  <c r="Y214" i="1" s="1"/>
  <c r="T150" i="5" s="1"/>
  <c r="AB212" i="1"/>
  <c r="E145" i="5"/>
  <c r="D29" i="6"/>
  <c r="DP177" i="1"/>
  <c r="DH177" i="1"/>
  <c r="W177" i="1"/>
  <c r="W169" i="1" s="1"/>
  <c r="O177" i="1"/>
  <c r="W175" i="1"/>
  <c r="S175" i="1"/>
  <c r="W173" i="1"/>
  <c r="S173" i="1"/>
  <c r="EB169" i="1"/>
  <c r="CA169" i="1"/>
  <c r="G128" i="1"/>
  <c r="A133" i="5"/>
  <c r="CR135" i="1"/>
  <c r="AB135" i="1"/>
  <c r="CX47" i="3"/>
  <c r="E125" i="5"/>
  <c r="C126" i="5"/>
  <c r="D26" i="6"/>
  <c r="R133" i="1"/>
  <c r="GK133" i="1" s="1"/>
  <c r="AB131" i="1"/>
  <c r="CK128" i="1"/>
  <c r="ET96" i="1"/>
  <c r="ET73" i="1" s="1"/>
  <c r="G73" i="1"/>
  <c r="A109" i="5"/>
  <c r="CR91" i="1"/>
  <c r="CZ91" i="1"/>
  <c r="Y91" i="1" s="1"/>
  <c r="S101" i="5" s="1"/>
  <c r="CY91" i="1"/>
  <c r="X91" i="1" s="1"/>
  <c r="Q101" i="5" s="1"/>
  <c r="GX88" i="1"/>
  <c r="FR96" i="1"/>
  <c r="U88" i="1"/>
  <c r="O95" i="5"/>
  <c r="H95" i="5"/>
  <c r="S86" i="1"/>
  <c r="R86" i="1"/>
  <c r="CR84" i="1"/>
  <c r="AD84" i="1"/>
  <c r="CS84" i="1"/>
  <c r="DY30" i="1"/>
  <c r="DL41" i="1"/>
  <c r="CZ26" i="1"/>
  <c r="Y26" i="1" s="1"/>
  <c r="CY26" i="1"/>
  <c r="X26" i="1" s="1"/>
  <c r="FW293" i="1"/>
  <c r="FW22" i="1" s="1"/>
  <c r="G22" i="1"/>
  <c r="A206" i="5"/>
  <c r="GX261" i="1"/>
  <c r="P258" i="1"/>
  <c r="I193" i="5" s="1"/>
  <c r="G209" i="1"/>
  <c r="A170" i="5"/>
  <c r="P217" i="1"/>
  <c r="D32" i="6"/>
  <c r="E162" i="5"/>
  <c r="E157" i="5"/>
  <c r="D31" i="6"/>
  <c r="Q214" i="1"/>
  <c r="BZ220" i="1"/>
  <c r="AD211" i="1"/>
  <c r="P194" i="1"/>
  <c r="V177" i="1"/>
  <c r="G169" i="1"/>
  <c r="A140" i="5"/>
  <c r="V175" i="1"/>
  <c r="Q174" i="1"/>
  <c r="T173" i="1"/>
  <c r="V173" i="1"/>
  <c r="Q173" i="1"/>
  <c r="P173" i="1"/>
  <c r="FX169" i="1"/>
  <c r="DX169" i="1"/>
  <c r="CM169" i="1"/>
  <c r="BX169" i="1"/>
  <c r="AE169" i="1"/>
  <c r="AB134" i="1"/>
  <c r="BZ137" i="1"/>
  <c r="GE128" i="1"/>
  <c r="EM96" i="1"/>
  <c r="EM73" i="1" s="1"/>
  <c r="S94" i="1"/>
  <c r="CT94" i="1"/>
  <c r="CR93" i="1"/>
  <c r="H99" i="5"/>
  <c r="O99" i="5"/>
  <c r="Q86" i="1"/>
  <c r="CP37" i="1"/>
  <c r="O37" i="1" s="1"/>
  <c r="K46" i="5"/>
  <c r="I43" i="5"/>
  <c r="CY36" i="1"/>
  <c r="X36" i="1" s="1"/>
  <c r="Q41" i="5" s="1"/>
  <c r="CZ36" i="1"/>
  <c r="Y36" i="1" s="1"/>
  <c r="S41" i="5" s="1"/>
  <c r="CP25" i="1"/>
  <c r="O25" i="1" s="1"/>
  <c r="I260" i="1"/>
  <c r="Q260" i="1" s="1"/>
  <c r="D36" i="6"/>
  <c r="E188" i="5"/>
  <c r="C189" i="5"/>
  <c r="CP254" i="1"/>
  <c r="O254" i="1" s="1"/>
  <c r="I180" i="5"/>
  <c r="GK217" i="1"/>
  <c r="U162" i="5"/>
  <c r="AB216" i="1"/>
  <c r="S216" i="1"/>
  <c r="GX175" i="1"/>
  <c r="U175" i="1"/>
  <c r="DT169" i="1"/>
  <c r="CJ169" i="1"/>
  <c r="R135" i="1"/>
  <c r="S134" i="1"/>
  <c r="CY134" i="1" s="1"/>
  <c r="X134" i="1" s="1"/>
  <c r="Q125" i="5" s="1"/>
  <c r="GB137" i="1"/>
  <c r="AB93" i="1"/>
  <c r="AD91" i="1"/>
  <c r="CS91" i="1"/>
  <c r="O87" i="5"/>
  <c r="H87" i="5"/>
  <c r="GB30" i="1"/>
  <c r="ES41" i="1"/>
  <c r="CY39" i="1"/>
  <c r="X39" i="1" s="1"/>
  <c r="R47" i="5" s="1"/>
  <c r="CZ39" i="1"/>
  <c r="Y39" i="1" s="1"/>
  <c r="DX41" i="1"/>
  <c r="DX30" i="1" s="1"/>
  <c r="CZ25" i="1"/>
  <c r="Y25" i="1" s="1"/>
  <c r="GM25" i="1" s="1"/>
  <c r="CA293" i="1" s="1"/>
  <c r="CA22" i="1" s="1"/>
  <c r="CY25" i="1"/>
  <c r="X25" i="1" s="1"/>
  <c r="FZ293" i="1"/>
  <c r="FZ22" i="1" s="1"/>
  <c r="BD263" i="1"/>
  <c r="GX260" i="1"/>
  <c r="BZ263" i="1"/>
  <c r="Q259" i="1"/>
  <c r="K191" i="5" s="1"/>
  <c r="GX258" i="1"/>
  <c r="W258" i="1"/>
  <c r="S258" i="1"/>
  <c r="CR255" i="1"/>
  <c r="BY263" i="1"/>
  <c r="CQ254" i="1"/>
  <c r="I256" i="1"/>
  <c r="GX256" i="1" s="1"/>
  <c r="CJ263" i="1" s="1"/>
  <c r="D34" i="6"/>
  <c r="C176" i="5"/>
  <c r="E175" i="5"/>
  <c r="CK252" i="1"/>
  <c r="CS218" i="1"/>
  <c r="CS217" i="1"/>
  <c r="U217" i="1"/>
  <c r="T216" i="1"/>
  <c r="CT215" i="1"/>
  <c r="CP214" i="1"/>
  <c r="O214" i="1" s="1"/>
  <c r="K150" i="5" s="1"/>
  <c r="CD220" i="1"/>
  <c r="AB213" i="1"/>
  <c r="AB211" i="1"/>
  <c r="EJ177" i="1"/>
  <c r="P205" i="1" s="1"/>
  <c r="DQ177" i="1"/>
  <c r="DI177" i="1"/>
  <c r="DI169" i="1" s="1"/>
  <c r="AT177" i="1"/>
  <c r="AB174" i="1"/>
  <c r="CB169" i="1"/>
  <c r="F162" i="1"/>
  <c r="CS135" i="1"/>
  <c r="CR132" i="1"/>
  <c r="R132" i="1"/>
  <c r="GK132" i="1" s="1"/>
  <c r="EB137" i="1"/>
  <c r="EB128" i="1" s="1"/>
  <c r="CD137" i="1"/>
  <c r="AJ137" i="1"/>
  <c r="E114" i="5"/>
  <c r="C115" i="5"/>
  <c r="D25" i="6"/>
  <c r="P94" i="1"/>
  <c r="AB92" i="1"/>
  <c r="AB91" i="1"/>
  <c r="GX90" i="1"/>
  <c r="W90" i="1"/>
  <c r="V88" i="1"/>
  <c r="R88" i="1"/>
  <c r="CS86" i="1"/>
  <c r="O91" i="5"/>
  <c r="H91" i="5"/>
  <c r="D18" i="6"/>
  <c r="E86" i="5"/>
  <c r="Q83" i="1"/>
  <c r="EB41" i="1"/>
  <c r="AD78" i="1"/>
  <c r="Q78" i="1"/>
  <c r="CS38" i="1"/>
  <c r="P38" i="1"/>
  <c r="V36" i="1"/>
  <c r="Q36" i="1"/>
  <c r="I44" i="5" s="1"/>
  <c r="R34" i="1"/>
  <c r="GK34" i="1" s="1"/>
  <c r="R32" i="1"/>
  <c r="GK32" i="1" s="1"/>
  <c r="P92" i="1"/>
  <c r="K101" i="5" s="1"/>
  <c r="Q91" i="1"/>
  <c r="D22" i="6"/>
  <c r="E101" i="5"/>
  <c r="C102" i="5"/>
  <c r="V90" i="1"/>
  <c r="AB90" i="1"/>
  <c r="W89" i="1"/>
  <c r="W87" i="1"/>
  <c r="S87" i="1"/>
  <c r="T86" i="1"/>
  <c r="GX85" i="1"/>
  <c r="W85" i="1"/>
  <c r="S85" i="1"/>
  <c r="U84" i="1"/>
  <c r="GX83" i="1"/>
  <c r="CR79" i="1"/>
  <c r="CR38" i="1"/>
  <c r="D11" i="6"/>
  <c r="E41" i="5"/>
  <c r="C42" i="5"/>
  <c r="Q33" i="1"/>
  <c r="GK89" i="1"/>
  <c r="U97" i="5"/>
  <c r="Q89" i="1"/>
  <c r="D21" i="6"/>
  <c r="C98" i="5"/>
  <c r="E97" i="5"/>
  <c r="T88" i="1"/>
  <c r="W88" i="1"/>
  <c r="D20" i="6"/>
  <c r="C94" i="5"/>
  <c r="E93" i="5"/>
  <c r="W86" i="1"/>
  <c r="AB85" i="1"/>
  <c r="D19" i="6"/>
  <c r="E89" i="5"/>
  <c r="C90" i="5"/>
  <c r="AB84" i="1"/>
  <c r="W83" i="1"/>
  <c r="S83" i="1"/>
  <c r="FQ96" i="1"/>
  <c r="GK82" i="1"/>
  <c r="V77" i="5"/>
  <c r="R81" i="1"/>
  <c r="D17" i="6"/>
  <c r="E77" i="5"/>
  <c r="C78" i="5"/>
  <c r="K64" i="5"/>
  <c r="V60" i="5"/>
  <c r="R75" i="1"/>
  <c r="D14" i="6"/>
  <c r="C61" i="5"/>
  <c r="E60" i="5"/>
  <c r="CT39" i="1"/>
  <c r="V39" i="1"/>
  <c r="EA41" i="1" s="1"/>
  <c r="EA30" i="1" s="1"/>
  <c r="Q39" i="1"/>
  <c r="DV41" i="1" s="1"/>
  <c r="I38" i="1"/>
  <c r="GX38" i="1" s="1"/>
  <c r="CJ41" i="1" s="1"/>
  <c r="CY37" i="1"/>
  <c r="X37" i="1" s="1"/>
  <c r="CR37" i="1"/>
  <c r="AD37" i="1"/>
  <c r="GX36" i="1"/>
  <c r="W36" i="1"/>
  <c r="AB35" i="1"/>
  <c r="AB34" i="1"/>
  <c r="U33" i="1"/>
  <c r="CR33" i="1"/>
  <c r="AD33" i="1"/>
  <c r="CQ32" i="1"/>
  <c r="AB32" i="1"/>
  <c r="CP26" i="1"/>
  <c r="O26" i="1" s="1"/>
  <c r="DT293" i="1" s="1"/>
  <c r="DT22" i="1" s="1"/>
  <c r="G30" i="1"/>
  <c r="AF55" i="5"/>
  <c r="A55" i="5"/>
  <c r="T36" i="1"/>
  <c r="P34" i="1"/>
  <c r="T33" i="1"/>
  <c r="AB25" i="1"/>
  <c r="GB263" i="1"/>
  <c r="FQ252" i="1"/>
  <c r="GA263" i="1"/>
  <c r="EH263" i="1"/>
  <c r="BZ252" i="1"/>
  <c r="CG263" i="1"/>
  <c r="AQ263" i="1"/>
  <c r="CI263" i="1"/>
  <c r="BB252" i="1"/>
  <c r="F276" i="1"/>
  <c r="BD252" i="1"/>
  <c r="F288" i="1"/>
  <c r="CS261" i="1"/>
  <c r="P261" i="1"/>
  <c r="P260" i="1"/>
  <c r="BX22" i="1"/>
  <c r="CG293" i="1"/>
  <c r="CG22" i="1" s="1"/>
  <c r="CH293" i="1"/>
  <c r="CH22" i="1" s="1"/>
  <c r="F267" i="1"/>
  <c r="BC263" i="1"/>
  <c r="AU263" i="1"/>
  <c r="CR261" i="1"/>
  <c r="T261" i="1"/>
  <c r="R261" i="1"/>
  <c r="CZ259" i="1"/>
  <c r="Y259" i="1" s="1"/>
  <c r="T188" i="5" s="1"/>
  <c r="CZ258" i="1"/>
  <c r="Y258" i="1" s="1"/>
  <c r="S188" i="5" s="1"/>
  <c r="CZ257" i="1"/>
  <c r="Y257" i="1" s="1"/>
  <c r="T181" i="5" s="1"/>
  <c r="CZ254" i="1"/>
  <c r="Y254" i="1" s="1"/>
  <c r="S175" i="5" s="1"/>
  <c r="CY254" i="1"/>
  <c r="X254" i="1" s="1"/>
  <c r="Q175" i="5" s="1"/>
  <c r="EI209" i="1"/>
  <c r="P230" i="1"/>
  <c r="BC209" i="1"/>
  <c r="F236" i="1"/>
  <c r="ES169" i="1"/>
  <c r="P197" i="1"/>
  <c r="EI128" i="1"/>
  <c r="P147" i="1"/>
  <c r="R258" i="1"/>
  <c r="CS258" i="1"/>
  <c r="AD258" i="1"/>
  <c r="AB258" i="1" s="1"/>
  <c r="GA293" i="1"/>
  <c r="GA22" i="1" s="1"/>
  <c r="FY263" i="1"/>
  <c r="FY293" i="1"/>
  <c r="FY22" i="1" s="1"/>
  <c r="W261" i="1"/>
  <c r="EB263" i="1" s="1"/>
  <c r="S261" i="1"/>
  <c r="CT261" i="1"/>
  <c r="CQ260" i="1"/>
  <c r="U260" i="1"/>
  <c r="DZ263" i="1"/>
  <c r="CZ255" i="1"/>
  <c r="Y255" i="1" s="1"/>
  <c r="T175" i="5" s="1"/>
  <c r="CY255" i="1"/>
  <c r="X255" i="1" s="1"/>
  <c r="R175" i="5" s="1"/>
  <c r="K182" i="5" s="1"/>
  <c r="BB209" i="1"/>
  <c r="F233" i="1"/>
  <c r="FU209" i="1"/>
  <c r="EL220" i="1"/>
  <c r="BZ209" i="1"/>
  <c r="AQ220" i="1"/>
  <c r="DU22" i="1"/>
  <c r="FX293" i="1"/>
  <c r="FX22" i="1" s="1"/>
  <c r="EG263" i="1"/>
  <c r="R259" i="1"/>
  <c r="CS259" i="1"/>
  <c r="AD259" i="1"/>
  <c r="AB259" i="1" s="1"/>
  <c r="Q258" i="1"/>
  <c r="R257" i="1"/>
  <c r="CS257" i="1"/>
  <c r="AD257" i="1"/>
  <c r="AB257" i="1" s="1"/>
  <c r="Q257" i="1"/>
  <c r="CP257" i="1" s="1"/>
  <c r="O257" i="1" s="1"/>
  <c r="K181" i="5" s="1"/>
  <c r="DY263" i="1"/>
  <c r="AT209" i="1"/>
  <c r="F238" i="1"/>
  <c r="CZ215" i="1"/>
  <c r="Y215" i="1" s="1"/>
  <c r="S157" i="5" s="1"/>
  <c r="CY215" i="1"/>
  <c r="X215" i="1" s="1"/>
  <c r="Q157" i="5" s="1"/>
  <c r="EO169" i="1"/>
  <c r="P183" i="1"/>
  <c r="ET252" i="1"/>
  <c r="P276" i="1"/>
  <c r="EL263" i="1"/>
  <c r="CP259" i="1"/>
  <c r="O259" i="1" s="1"/>
  <c r="CR258" i="1"/>
  <c r="CC263" i="1"/>
  <c r="CP255" i="1"/>
  <c r="O255" i="1" s="1"/>
  <c r="DU263" i="1"/>
  <c r="BY252" i="1"/>
  <c r="AP263" i="1"/>
  <c r="R256" i="1"/>
  <c r="AU220" i="1"/>
  <c r="CD209" i="1"/>
  <c r="EV263" i="1"/>
  <c r="CQ261" i="1"/>
  <c r="AB256" i="1"/>
  <c r="AD255" i="1"/>
  <c r="AB255" i="1" s="1"/>
  <c r="AD254" i="1"/>
  <c r="AB254" i="1" s="1"/>
  <c r="FY220" i="1"/>
  <c r="ET220" i="1"/>
  <c r="EH220" i="1"/>
  <c r="CI220" i="1"/>
  <c r="BD220" i="1"/>
  <c r="AB218" i="1"/>
  <c r="I218" i="1"/>
  <c r="P218" i="1" s="1"/>
  <c r="CR217" i="1"/>
  <c r="AD217" i="1"/>
  <c r="AB217" i="1" s="1"/>
  <c r="U216" i="1"/>
  <c r="R216" i="1"/>
  <c r="AB215" i="1"/>
  <c r="U214" i="1"/>
  <c r="R214" i="1"/>
  <c r="CR213" i="1"/>
  <c r="CL209" i="1"/>
  <c r="F205" i="1"/>
  <c r="F201" i="1"/>
  <c r="F181" i="1"/>
  <c r="FY177" i="1"/>
  <c r="FZ177" i="1"/>
  <c r="EG177" i="1"/>
  <c r="EA169" i="1"/>
  <c r="DN177" i="1"/>
  <c r="DW169" i="1"/>
  <c r="DJ177" i="1"/>
  <c r="BB177" i="1"/>
  <c r="AK169" i="1"/>
  <c r="X177" i="1"/>
  <c r="AG169" i="1"/>
  <c r="T177" i="1"/>
  <c r="AC169" i="1"/>
  <c r="P177" i="1"/>
  <c r="CE177" i="1"/>
  <c r="CF177" i="1"/>
  <c r="S169" i="1"/>
  <c r="F192" i="1"/>
  <c r="FP169" i="1"/>
  <c r="F150" i="1"/>
  <c r="ET128" i="1"/>
  <c r="P150" i="1"/>
  <c r="EH128" i="1"/>
  <c r="P146" i="1"/>
  <c r="EM137" i="1"/>
  <c r="EL137" i="1"/>
  <c r="FU128" i="1"/>
  <c r="BY128" i="1"/>
  <c r="CI137" i="1"/>
  <c r="AP137" i="1"/>
  <c r="CZ132" i="1"/>
  <c r="Y132" i="1" s="1"/>
  <c r="CY132" i="1"/>
  <c r="X132" i="1" s="1"/>
  <c r="GN132" i="1" s="1"/>
  <c r="EA137" i="1"/>
  <c r="AG137" i="1"/>
  <c r="AI137" i="1"/>
  <c r="FQ73" i="1"/>
  <c r="EH96" i="1"/>
  <c r="GA96" i="1"/>
  <c r="EU263" i="1"/>
  <c r="EM263" i="1"/>
  <c r="EI263" i="1"/>
  <c r="CT259" i="1"/>
  <c r="CT258" i="1"/>
  <c r="CT257" i="1"/>
  <c r="CT255" i="1"/>
  <c r="CT254" i="1"/>
  <c r="EG220" i="1"/>
  <c r="Q217" i="1"/>
  <c r="CP217" i="1" s="1"/>
  <c r="O217" i="1" s="1"/>
  <c r="I162" i="5" s="1"/>
  <c r="CY216" i="1"/>
  <c r="X216" i="1" s="1"/>
  <c r="R157" i="5" s="1"/>
  <c r="CT216" i="1"/>
  <c r="CX72" i="3"/>
  <c r="CX71" i="3"/>
  <c r="CX70" i="3"/>
  <c r="CX69" i="3"/>
  <c r="CX73" i="3"/>
  <c r="Q215" i="1"/>
  <c r="CY214" i="1"/>
  <c r="X214" i="1" s="1"/>
  <c r="CT214" i="1"/>
  <c r="CX64" i="3"/>
  <c r="CX68" i="3"/>
  <c r="CX67" i="3"/>
  <c r="CX66" i="3"/>
  <c r="CX65" i="3"/>
  <c r="Q212" i="1"/>
  <c r="K147" i="5" s="1"/>
  <c r="CX60" i="3"/>
  <c r="CX59" i="3"/>
  <c r="CX63" i="3"/>
  <c r="CX62" i="3"/>
  <c r="CX61" i="3"/>
  <c r="I213" i="1"/>
  <c r="Q211" i="1"/>
  <c r="I147" i="5" s="1"/>
  <c r="FR209" i="1"/>
  <c r="CK209" i="1"/>
  <c r="CC209" i="1"/>
  <c r="P192" i="1"/>
  <c r="FW177" i="1"/>
  <c r="EV177" i="1"/>
  <c r="BY169" i="1"/>
  <c r="CI177" i="1"/>
  <c r="AY177" i="1"/>
  <c r="AQ177" i="1"/>
  <c r="R175" i="1"/>
  <c r="GK175" i="1" s="1"/>
  <c r="CS175" i="1"/>
  <c r="CP175" i="1"/>
  <c r="O175" i="1" s="1"/>
  <c r="T174" i="1"/>
  <c r="P174" i="1"/>
  <c r="CQ174" i="1"/>
  <c r="S174" i="1"/>
  <c r="CP173" i="1"/>
  <c r="O173" i="1" s="1"/>
  <c r="AD172" i="1"/>
  <c r="AB172" i="1" s="1"/>
  <c r="R172" i="1"/>
  <c r="GK172" i="1" s="1"/>
  <c r="CS172" i="1"/>
  <c r="Q172" i="1"/>
  <c r="CP172" i="1" s="1"/>
  <c r="O172" i="1" s="1"/>
  <c r="GB169" i="1"/>
  <c r="AT137" i="1"/>
  <c r="CC128" i="1"/>
  <c r="BZ128" i="1"/>
  <c r="AQ137" i="1"/>
  <c r="FR73" i="1"/>
  <c r="FY96" i="1"/>
  <c r="EI96" i="1"/>
  <c r="CX108" i="3"/>
  <c r="CX112" i="3"/>
  <c r="CX107" i="3"/>
  <c r="CX111" i="3"/>
  <c r="CX105" i="3"/>
  <c r="CX109" i="3"/>
  <c r="CX110" i="3"/>
  <c r="CX106" i="3"/>
  <c r="CX100" i="3"/>
  <c r="CX104" i="3"/>
  <c r="CX99" i="3"/>
  <c r="CX103" i="3"/>
  <c r="CX98" i="3"/>
  <c r="CX102" i="3"/>
  <c r="CX97" i="3"/>
  <c r="CX101" i="3"/>
  <c r="CQ256" i="1"/>
  <c r="CS255" i="1"/>
  <c r="R255" i="1"/>
  <c r="CX88" i="3"/>
  <c r="CX92" i="3"/>
  <c r="CX96" i="3"/>
  <c r="CX91" i="3"/>
  <c r="CX95" i="3"/>
  <c r="CX90" i="3"/>
  <c r="CX94" i="3"/>
  <c r="CX89" i="3"/>
  <c r="CX93" i="3"/>
  <c r="CS254" i="1"/>
  <c r="R254" i="1"/>
  <c r="CX80" i="3"/>
  <c r="CX84" i="3"/>
  <c r="CX79" i="3"/>
  <c r="CX83" i="3"/>
  <c r="CX87" i="3"/>
  <c r="CX82" i="3"/>
  <c r="CX86" i="3"/>
  <c r="CX81" i="3"/>
  <c r="CX85" i="3"/>
  <c r="GA220" i="1"/>
  <c r="EV220" i="1"/>
  <c r="CG220" i="1"/>
  <c r="AP220" i="1"/>
  <c r="CQ218" i="1"/>
  <c r="W217" i="1"/>
  <c r="S217" i="1"/>
  <c r="CT217" i="1"/>
  <c r="CQ215" i="1"/>
  <c r="T214" i="1"/>
  <c r="W213" i="1"/>
  <c r="S213" i="1"/>
  <c r="P212" i="1"/>
  <c r="K149" i="5" s="1"/>
  <c r="CQ212" i="1"/>
  <c r="S212" i="1"/>
  <c r="K146" i="5" s="1"/>
  <c r="P211" i="1"/>
  <c r="I149" i="5" s="1"/>
  <c r="CQ211" i="1"/>
  <c r="S211" i="1"/>
  <c r="I146" i="5" s="1"/>
  <c r="DM169" i="1"/>
  <c r="P199" i="1"/>
  <c r="AS169" i="1"/>
  <c r="F194" i="1"/>
  <c r="AX177" i="1"/>
  <c r="AP169" i="1"/>
  <c r="F186" i="1"/>
  <c r="R173" i="1"/>
  <c r="GK173" i="1" s="1"/>
  <c r="CS173" i="1"/>
  <c r="BD169" i="1"/>
  <c r="EV128" i="1"/>
  <c r="P162" i="1"/>
  <c r="EU137" i="1"/>
  <c r="GM132" i="1"/>
  <c r="GB128" i="1"/>
  <c r="ES137" i="1"/>
  <c r="CJ137" i="1"/>
  <c r="EU220" i="1"/>
  <c r="EM220" i="1"/>
  <c r="AO220" i="1"/>
  <c r="CX76" i="3"/>
  <c r="CX75" i="3"/>
  <c r="CX74" i="3"/>
  <c r="CX78" i="3"/>
  <c r="CX77" i="3"/>
  <c r="Q216" i="1"/>
  <c r="V213" i="1"/>
  <c r="AI220" i="1" s="1"/>
  <c r="R213" i="1"/>
  <c r="U150" i="5" s="1"/>
  <c r="CS213" i="1"/>
  <c r="ER177" i="1"/>
  <c r="DO169" i="1"/>
  <c r="P201" i="1"/>
  <c r="DG169" i="1"/>
  <c r="P179" i="1"/>
  <c r="BC177" i="1"/>
  <c r="AU169" i="1"/>
  <c r="F196" i="1"/>
  <c r="V169" i="1"/>
  <c r="F200" i="1"/>
  <c r="EJ169" i="1"/>
  <c r="FR128" i="1"/>
  <c r="FY137" i="1"/>
  <c r="DY128" i="1"/>
  <c r="DL137" i="1"/>
  <c r="AO128" i="1"/>
  <c r="F141" i="1"/>
  <c r="DZ137" i="1"/>
  <c r="CY131" i="1"/>
  <c r="X131" i="1" s="1"/>
  <c r="DX137" i="1"/>
  <c r="CZ131" i="1"/>
  <c r="Y131" i="1" s="1"/>
  <c r="T114" i="5" s="1"/>
  <c r="K120" i="5" s="1"/>
  <c r="CD128" i="1"/>
  <c r="AU137" i="1"/>
  <c r="AH128" i="1"/>
  <c r="U137" i="1"/>
  <c r="AJ128" i="1"/>
  <c r="W137" i="1"/>
  <c r="CY130" i="1"/>
  <c r="X130" i="1" s="1"/>
  <c r="CZ130" i="1"/>
  <c r="Y130" i="1" s="1"/>
  <c r="S114" i="5" s="1"/>
  <c r="I120" i="5" s="1"/>
  <c r="AF137" i="1"/>
  <c r="CT213" i="1"/>
  <c r="EU177" i="1"/>
  <c r="EM177" i="1"/>
  <c r="EI177" i="1"/>
  <c r="Y177" i="1"/>
  <c r="U177" i="1"/>
  <c r="Q177" i="1"/>
  <c r="CT175" i="1"/>
  <c r="CT173" i="1"/>
  <c r="CT172" i="1"/>
  <c r="EG137" i="1"/>
  <c r="BC137" i="1"/>
  <c r="CZ135" i="1"/>
  <c r="Y135" i="1" s="1"/>
  <c r="T125" i="5" s="1"/>
  <c r="Q135" i="1"/>
  <c r="K127" i="5" s="1"/>
  <c r="CZ134" i="1"/>
  <c r="Y134" i="1" s="1"/>
  <c r="S125" i="5" s="1"/>
  <c r="Q134" i="1"/>
  <c r="I127" i="5" s="1"/>
  <c r="CZ133" i="1"/>
  <c r="Y133" i="1" s="1"/>
  <c r="CQ132" i="1"/>
  <c r="AD132" i="1"/>
  <c r="AB132" i="1" s="1"/>
  <c r="CT131" i="1"/>
  <c r="CT130" i="1"/>
  <c r="FQ128" i="1"/>
  <c r="BX128" i="1"/>
  <c r="P109" i="1"/>
  <c r="EU96" i="1"/>
  <c r="CQ94" i="1"/>
  <c r="R93" i="1"/>
  <c r="CS93" i="1"/>
  <c r="Q93" i="1"/>
  <c r="R92" i="1"/>
  <c r="P91" i="1"/>
  <c r="CR90" i="1"/>
  <c r="Q90" i="1"/>
  <c r="P90" i="1"/>
  <c r="K97" i="5" s="1"/>
  <c r="CY86" i="1"/>
  <c r="X86" i="1" s="1"/>
  <c r="R89" i="5" s="1"/>
  <c r="CZ86" i="1"/>
  <c r="Y86" i="1" s="1"/>
  <c r="T89" i="5" s="1"/>
  <c r="CD96" i="1"/>
  <c r="Q84" i="1"/>
  <c r="S84" i="1"/>
  <c r="R84" i="1"/>
  <c r="GK76" i="1"/>
  <c r="ET177" i="1"/>
  <c r="EL177" i="1"/>
  <c r="EH177" i="1"/>
  <c r="CX56" i="3"/>
  <c r="CX55" i="3"/>
  <c r="CX54" i="3"/>
  <c r="CX58" i="3"/>
  <c r="CX57" i="3"/>
  <c r="CX52" i="3"/>
  <c r="CX51" i="3"/>
  <c r="CX50" i="3"/>
  <c r="CX49" i="3"/>
  <c r="CX53" i="3"/>
  <c r="GA137" i="1"/>
  <c r="CG137" i="1"/>
  <c r="CQ135" i="1"/>
  <c r="P135" i="1"/>
  <c r="CQ134" i="1"/>
  <c r="P134" i="1"/>
  <c r="CQ133" i="1"/>
  <c r="P133" i="1"/>
  <c r="CP133" i="1" s="1"/>
  <c r="O133" i="1" s="1"/>
  <c r="CT132" i="1"/>
  <c r="CS131" i="1"/>
  <c r="R131" i="1"/>
  <c r="CX40" i="3"/>
  <c r="CX42" i="3"/>
  <c r="CX41" i="3"/>
  <c r="CS130" i="1"/>
  <c r="R130" i="1"/>
  <c r="CX39" i="3"/>
  <c r="CX38" i="3"/>
  <c r="CX37" i="3"/>
  <c r="GC128" i="1"/>
  <c r="CM128" i="1"/>
  <c r="BY73" i="1"/>
  <c r="AP96" i="1"/>
  <c r="CP93" i="1"/>
  <c r="O93" i="1" s="1"/>
  <c r="T92" i="1"/>
  <c r="W92" i="1"/>
  <c r="S92" i="1"/>
  <c r="CT92" i="1"/>
  <c r="Q92" i="1"/>
  <c r="CQ91" i="1"/>
  <c r="U90" i="1"/>
  <c r="BZ96" i="1"/>
  <c r="CI96" i="1" s="1"/>
  <c r="EB96" i="1"/>
  <c r="Q131" i="1"/>
  <c r="Q130" i="1"/>
  <c r="FU73" i="1"/>
  <c r="EL96" i="1"/>
  <c r="AO96" i="1"/>
  <c r="S90" i="1"/>
  <c r="CT90" i="1"/>
  <c r="S88" i="1"/>
  <c r="CT88" i="1"/>
  <c r="AB88" i="1"/>
  <c r="P115" i="1"/>
  <c r="EV96" i="1"/>
  <c r="BB96" i="1"/>
  <c r="AT96" i="1"/>
  <c r="CR92" i="1"/>
  <c r="U92" i="1"/>
  <c r="R90" i="1"/>
  <c r="S89" i="1"/>
  <c r="CP89" i="1" s="1"/>
  <c r="O89" i="1" s="1"/>
  <c r="CT89" i="1"/>
  <c r="R87" i="1"/>
  <c r="CS87" i="1"/>
  <c r="AD87" i="1"/>
  <c r="AB87" i="1" s="1"/>
  <c r="CR87" i="1"/>
  <c r="Q87" i="1"/>
  <c r="CP87" i="1" s="1"/>
  <c r="O87" i="1" s="1"/>
  <c r="P86" i="1"/>
  <c r="CQ86" i="1"/>
  <c r="AB86" i="1"/>
  <c r="CY85" i="1"/>
  <c r="X85" i="1" s="1"/>
  <c r="Q89" i="5" s="1"/>
  <c r="CZ85" i="1"/>
  <c r="Y85" i="1" s="1"/>
  <c r="S89" i="5" s="1"/>
  <c r="EA96" i="1"/>
  <c r="GB96" i="1"/>
  <c r="BD96" i="1"/>
  <c r="CR89" i="1"/>
  <c r="AD89" i="1"/>
  <c r="AB89" i="1" s="1"/>
  <c r="CR85" i="1"/>
  <c r="R83" i="1"/>
  <c r="CS83" i="1"/>
  <c r="CP83" i="1"/>
  <c r="O83" i="1" s="1"/>
  <c r="T82" i="1"/>
  <c r="P82" i="1"/>
  <c r="K80" i="5" s="1"/>
  <c r="CQ82" i="1"/>
  <c r="S82" i="1"/>
  <c r="K79" i="5" s="1"/>
  <c r="T81" i="1"/>
  <c r="P81" i="1"/>
  <c r="I80" i="5" s="1"/>
  <c r="CQ81" i="1"/>
  <c r="S81" i="1"/>
  <c r="I79" i="5" s="1"/>
  <c r="T80" i="1"/>
  <c r="P80" i="1"/>
  <c r="CQ80" i="1"/>
  <c r="S80" i="1"/>
  <c r="T78" i="1"/>
  <c r="P78" i="1"/>
  <c r="CQ78" i="1"/>
  <c r="S78" i="1"/>
  <c r="T76" i="1"/>
  <c r="P76" i="1"/>
  <c r="K65" i="5" s="1"/>
  <c r="CQ76" i="1"/>
  <c r="S76" i="1"/>
  <c r="K62" i="5" s="1"/>
  <c r="T75" i="1"/>
  <c r="P75" i="1"/>
  <c r="I65" i="5" s="1"/>
  <c r="CQ75" i="1"/>
  <c r="S75" i="1"/>
  <c r="I62" i="5" s="1"/>
  <c r="EG96" i="1"/>
  <c r="BC96" i="1"/>
  <c r="P88" i="1"/>
  <c r="CR83" i="1"/>
  <c r="AD83" i="1"/>
  <c r="AB83" i="1" s="1"/>
  <c r="AB82" i="1"/>
  <c r="AB81" i="1"/>
  <c r="AB80" i="1"/>
  <c r="R80" i="1"/>
  <c r="CS79" i="1"/>
  <c r="AB78" i="1"/>
  <c r="R78" i="1"/>
  <c r="CS77" i="1"/>
  <c r="AB76" i="1"/>
  <c r="AB75" i="1"/>
  <c r="FR30" i="1"/>
  <c r="GA41" i="1"/>
  <c r="EI41" i="1"/>
  <c r="EB30" i="1"/>
  <c r="DO41" i="1"/>
  <c r="FP30" i="1"/>
  <c r="FY41" i="1"/>
  <c r="EG41" i="1"/>
  <c r="R85" i="1"/>
  <c r="CS85" i="1"/>
  <c r="CP85" i="1"/>
  <c r="O85" i="1" s="1"/>
  <c r="T84" i="1"/>
  <c r="P84" i="1"/>
  <c r="CQ84" i="1"/>
  <c r="CX36" i="3"/>
  <c r="CX35" i="3"/>
  <c r="Q82" i="1"/>
  <c r="CX34" i="3"/>
  <c r="CX33" i="3"/>
  <c r="Q81" i="1"/>
  <c r="CX32" i="3"/>
  <c r="CX31" i="3"/>
  <c r="CX30" i="3"/>
  <c r="CX29" i="3"/>
  <c r="Q76" i="1"/>
  <c r="CX28" i="3"/>
  <c r="CX27" i="3"/>
  <c r="CX26" i="3"/>
  <c r="CX25" i="3"/>
  <c r="I77" i="1"/>
  <c r="I79" i="1"/>
  <c r="Q75" i="1"/>
  <c r="I63" i="5" s="1"/>
  <c r="ES30" i="1"/>
  <c r="P61" i="1"/>
  <c r="CT87" i="1"/>
  <c r="CT85" i="1"/>
  <c r="CT83" i="1"/>
  <c r="CT79" i="1"/>
  <c r="CT77" i="1"/>
  <c r="EU41" i="1"/>
  <c r="EM41" i="1"/>
  <c r="DU41" i="1"/>
  <c r="DK41" i="1"/>
  <c r="AO41" i="1"/>
  <c r="W38" i="1"/>
  <c r="AJ41" i="1" s="1"/>
  <c r="S38" i="1"/>
  <c r="CT38" i="1"/>
  <c r="T34" i="1"/>
  <c r="GP26" i="1"/>
  <c r="FV293" i="1" s="1"/>
  <c r="FV22" i="1" s="1"/>
  <c r="GM26" i="1"/>
  <c r="FS293" i="1" s="1"/>
  <c r="FS22" i="1" s="1"/>
  <c r="P63" i="1"/>
  <c r="ET41" i="1"/>
  <c r="EL41" i="1"/>
  <c r="EH41" i="1"/>
  <c r="DN41" i="1"/>
  <c r="CI41" i="1"/>
  <c r="BD41" i="1"/>
  <c r="U38" i="1"/>
  <c r="AH41" i="1" s="1"/>
  <c r="R38" i="1"/>
  <c r="W34" i="1"/>
  <c r="S34" i="1"/>
  <c r="CP34" i="1" s="1"/>
  <c r="O34" i="1" s="1"/>
  <c r="CT34" i="1"/>
  <c r="BC41" i="1"/>
  <c r="AU41" i="1"/>
  <c r="AQ41" i="1"/>
  <c r="EV41" i="1"/>
  <c r="CG41" i="1"/>
  <c r="BB41" i="1"/>
  <c r="AT41" i="1"/>
  <c r="AP41" i="1"/>
  <c r="AB39" i="1"/>
  <c r="T38" i="1"/>
  <c r="AG41" i="1" s="1"/>
  <c r="AB37" i="1"/>
  <c r="AB36" i="1"/>
  <c r="CP36" i="1"/>
  <c r="O36" i="1" s="1"/>
  <c r="AC41" i="1"/>
  <c r="CS39" i="1"/>
  <c r="R39" i="1"/>
  <c r="CQ38" i="1"/>
  <c r="CS37" i="1"/>
  <c r="R37" i="1"/>
  <c r="CX20" i="3"/>
  <c r="CX24" i="3"/>
  <c r="CX19" i="3"/>
  <c r="CX23" i="3"/>
  <c r="CX22" i="3"/>
  <c r="CX21" i="3"/>
  <c r="CS36" i="1"/>
  <c r="R36" i="1"/>
  <c r="CX16" i="3"/>
  <c r="CX15" i="3"/>
  <c r="CX14" i="3"/>
  <c r="CX18" i="3"/>
  <c r="CX13" i="3"/>
  <c r="CX17" i="3"/>
  <c r="CS35" i="1"/>
  <c r="I35" i="1"/>
  <c r="CQ34" i="1"/>
  <c r="T32" i="1"/>
  <c r="W32" i="1"/>
  <c r="S32" i="1"/>
  <c r="CT32" i="1"/>
  <c r="CX4" i="3"/>
  <c r="CX3" i="3"/>
  <c r="CX2" i="3"/>
  <c r="CX6" i="3"/>
  <c r="CX1" i="3"/>
  <c r="CX5" i="3"/>
  <c r="CX8" i="3"/>
  <c r="CX12" i="3"/>
  <c r="CX7" i="3"/>
  <c r="CX11" i="3"/>
  <c r="CX10" i="3"/>
  <c r="CX9" i="3"/>
  <c r="P33" i="1"/>
  <c r="W33" i="1"/>
  <c r="S33" i="1"/>
  <c r="AB33" i="1"/>
  <c r="AB26" i="1"/>
  <c r="R26" i="1"/>
  <c r="CS25" i="1"/>
  <c r="R25" i="1"/>
  <c r="EA252" i="1" l="1"/>
  <c r="DN263" i="1"/>
  <c r="V41" i="5"/>
  <c r="K45" i="5"/>
  <c r="GK38" i="1"/>
  <c r="U47" i="5"/>
  <c r="CP88" i="1"/>
  <c r="O88" i="1" s="1"/>
  <c r="K93" i="5"/>
  <c r="AD137" i="1"/>
  <c r="I117" i="5"/>
  <c r="DW293" i="1"/>
  <c r="DW22" i="1" s="1"/>
  <c r="V36" i="5"/>
  <c r="U79" i="1"/>
  <c r="D16" i="6"/>
  <c r="C74" i="5"/>
  <c r="E73" i="5"/>
  <c r="CP86" i="1"/>
  <c r="O86" i="1" s="1"/>
  <c r="K89" i="5"/>
  <c r="GK90" i="1"/>
  <c r="V97" i="5"/>
  <c r="DV137" i="1"/>
  <c r="K117" i="5"/>
  <c r="V114" i="5"/>
  <c r="K121" i="5" s="1"/>
  <c r="K118" i="5"/>
  <c r="EC137" i="1"/>
  <c r="R114" i="5"/>
  <c r="K119" i="5" s="1"/>
  <c r="V175" i="5"/>
  <c r="K179" i="5"/>
  <c r="DO137" i="1"/>
  <c r="P189" i="1"/>
  <c r="Q256" i="1"/>
  <c r="AD263" i="1" s="1"/>
  <c r="DV263" i="1"/>
  <c r="V38" i="1"/>
  <c r="AI41" i="1" s="1"/>
  <c r="DQ169" i="1"/>
  <c r="P204" i="1"/>
  <c r="T256" i="1"/>
  <c r="CZ216" i="1"/>
  <c r="Y216" i="1" s="1"/>
  <c r="T157" i="5" s="1"/>
  <c r="K158" i="5"/>
  <c r="W260" i="1"/>
  <c r="CZ94" i="1"/>
  <c r="Y94" i="1" s="1"/>
  <c r="T105" i="5" s="1"/>
  <c r="CY94" i="1"/>
  <c r="X94" i="1" s="1"/>
  <c r="R105" i="5" s="1"/>
  <c r="V89" i="5"/>
  <c r="GK86" i="1"/>
  <c r="CZ175" i="1"/>
  <c r="Y175" i="1" s="1"/>
  <c r="CY175" i="1"/>
  <c r="X175" i="1" s="1"/>
  <c r="DH169" i="1"/>
  <c r="P180" i="1"/>
  <c r="T260" i="1"/>
  <c r="AG263" i="1" s="1"/>
  <c r="I45" i="5"/>
  <c r="U41" i="5"/>
  <c r="I50" i="5" s="1"/>
  <c r="P99" i="5"/>
  <c r="J99" i="5"/>
  <c r="GK92" i="1"/>
  <c r="V101" i="5"/>
  <c r="CP33" i="1"/>
  <c r="O33" i="1" s="1"/>
  <c r="D15" i="6"/>
  <c r="E66" i="5"/>
  <c r="GK80" i="1"/>
  <c r="V73" i="5"/>
  <c r="CP80" i="1"/>
  <c r="O80" i="1" s="1"/>
  <c r="K73" i="5"/>
  <c r="GK83" i="1"/>
  <c r="U86" i="5"/>
  <c r="GK87" i="1"/>
  <c r="U93" i="5"/>
  <c r="CP92" i="1"/>
  <c r="O92" i="1" s="1"/>
  <c r="GK84" i="1"/>
  <c r="V86" i="5"/>
  <c r="H130" i="5"/>
  <c r="O130" i="5"/>
  <c r="AJ220" i="1"/>
  <c r="I179" i="5"/>
  <c r="U175" i="5"/>
  <c r="CP174" i="1"/>
  <c r="O174" i="1" s="1"/>
  <c r="T213" i="1"/>
  <c r="AG220" i="1" s="1"/>
  <c r="D30" i="6"/>
  <c r="E150" i="5"/>
  <c r="GK216" i="1"/>
  <c r="K160" i="5"/>
  <c r="V157" i="5"/>
  <c r="S256" i="1"/>
  <c r="GK257" i="1"/>
  <c r="V181" i="5"/>
  <c r="GK259" i="1"/>
  <c r="V188" i="5"/>
  <c r="K192" i="5"/>
  <c r="K183" i="5"/>
  <c r="GK258" i="1"/>
  <c r="U188" i="5"/>
  <c r="I192" i="5"/>
  <c r="V256" i="1"/>
  <c r="R260" i="1"/>
  <c r="CP39" i="1"/>
  <c r="O39" i="1" s="1"/>
  <c r="EC41" i="1"/>
  <c r="R41" i="5"/>
  <c r="K48" i="5" s="1"/>
  <c r="GK75" i="1"/>
  <c r="I64" i="5"/>
  <c r="U60" i="5"/>
  <c r="CY87" i="1"/>
  <c r="X87" i="1" s="1"/>
  <c r="Q93" i="5" s="1"/>
  <c r="CZ87" i="1"/>
  <c r="Y87" i="1" s="1"/>
  <c r="S93" i="5" s="1"/>
  <c r="CP94" i="1"/>
  <c r="O94" i="1" s="1"/>
  <c r="K105" i="5"/>
  <c r="W256" i="1"/>
  <c r="AJ263" i="1" s="1"/>
  <c r="K128" i="5"/>
  <c r="V125" i="5"/>
  <c r="K129" i="5" s="1"/>
  <c r="J130" i="5" s="1"/>
  <c r="GK135" i="1"/>
  <c r="GP25" i="1"/>
  <c r="CD293" i="1" s="1"/>
  <c r="CD22" i="1" s="1"/>
  <c r="AB293" i="1"/>
  <c r="AB22" i="1" s="1"/>
  <c r="R36" i="5"/>
  <c r="EC293" i="1"/>
  <c r="EC22" i="1" s="1"/>
  <c r="P203" i="1"/>
  <c r="DP169" i="1"/>
  <c r="AE293" i="1"/>
  <c r="AE22" i="1" s="1"/>
  <c r="U36" i="5"/>
  <c r="GK39" i="1"/>
  <c r="GM39" i="1" s="1"/>
  <c r="V47" i="5"/>
  <c r="DV96" i="1"/>
  <c r="K63" i="5"/>
  <c r="CP84" i="1"/>
  <c r="O84" i="1" s="1"/>
  <c r="K86" i="5"/>
  <c r="GK85" i="1"/>
  <c r="U89" i="5"/>
  <c r="GK78" i="1"/>
  <c r="V66" i="5"/>
  <c r="CP91" i="1"/>
  <c r="O91" i="1" s="1"/>
  <c r="I101" i="5"/>
  <c r="GK93" i="1"/>
  <c r="U105" i="5"/>
  <c r="CP216" i="1"/>
  <c r="O216" i="1" s="1"/>
  <c r="GN216" i="1" s="1"/>
  <c r="K159" i="5"/>
  <c r="R150" i="5"/>
  <c r="GK214" i="1"/>
  <c r="GM214" i="1" s="1"/>
  <c r="V150" i="5"/>
  <c r="K153" i="5" s="1"/>
  <c r="CP258" i="1"/>
  <c r="O258" i="1" s="1"/>
  <c r="GM258" i="1" s="1"/>
  <c r="I191" i="5"/>
  <c r="V260" i="1"/>
  <c r="Q38" i="1"/>
  <c r="D12" i="6"/>
  <c r="E47" i="5"/>
  <c r="K69" i="5"/>
  <c r="P103" i="5"/>
  <c r="J103" i="5"/>
  <c r="AT169" i="1"/>
  <c r="F195" i="1"/>
  <c r="CY258" i="1"/>
  <c r="X258" i="1" s="1"/>
  <c r="Q188" i="5" s="1"/>
  <c r="I190" i="5"/>
  <c r="Q36" i="5"/>
  <c r="AK293" i="1"/>
  <c r="AK22" i="1" s="1"/>
  <c r="T47" i="5"/>
  <c r="K49" i="5" s="1"/>
  <c r="ED41" i="1"/>
  <c r="DT41" i="1"/>
  <c r="T36" i="5"/>
  <c r="ED293" i="1"/>
  <c r="ED22" i="1" s="1"/>
  <c r="CZ173" i="1"/>
  <c r="Y173" i="1" s="1"/>
  <c r="CY173" i="1"/>
  <c r="X173" i="1" s="1"/>
  <c r="O169" i="1"/>
  <c r="F179" i="1"/>
  <c r="I165" i="5"/>
  <c r="U114" i="5"/>
  <c r="I121" i="5" s="1"/>
  <c r="I118" i="5"/>
  <c r="AK137" i="1"/>
  <c r="Q114" i="5"/>
  <c r="I119" i="5" s="1"/>
  <c r="CP215" i="1"/>
  <c r="O215" i="1" s="1"/>
  <c r="I159" i="5"/>
  <c r="GK256" i="1"/>
  <c r="U181" i="5"/>
  <c r="GK261" i="1"/>
  <c r="V194" i="5"/>
  <c r="DV30" i="1"/>
  <c r="DI41" i="1"/>
  <c r="GK81" i="1"/>
  <c r="U77" i="5"/>
  <c r="CZ83" i="1"/>
  <c r="Y83" i="1" s="1"/>
  <c r="S86" i="5" s="1"/>
  <c r="CY83" i="1"/>
  <c r="X83" i="1" s="1"/>
  <c r="Q86" i="5" s="1"/>
  <c r="GK88" i="1"/>
  <c r="V93" i="5"/>
  <c r="D35" i="6"/>
  <c r="E181" i="5"/>
  <c r="P256" i="1"/>
  <c r="S36" i="5"/>
  <c r="AL293" i="1"/>
  <c r="AL22" i="1" s="1"/>
  <c r="U256" i="1"/>
  <c r="AH263" i="1" s="1"/>
  <c r="D37" i="6"/>
  <c r="E194" i="5"/>
  <c r="DL30" i="1"/>
  <c r="P62" i="1"/>
  <c r="I153" i="5"/>
  <c r="S260" i="1"/>
  <c r="AG209" i="1"/>
  <c r="T220" i="1"/>
  <c r="GM216" i="1"/>
  <c r="GN257" i="1"/>
  <c r="GM257" i="1"/>
  <c r="GN258" i="1"/>
  <c r="AH30" i="1"/>
  <c r="U41" i="1"/>
  <c r="AG30" i="1"/>
  <c r="T41" i="1"/>
  <c r="GN87" i="1"/>
  <c r="GM87" i="1"/>
  <c r="AI209" i="1"/>
  <c r="V220" i="1"/>
  <c r="AJ209" i="1"/>
  <c r="W220" i="1"/>
  <c r="GM215" i="1"/>
  <c r="GN215" i="1"/>
  <c r="CY32" i="1"/>
  <c r="X32" i="1" s="1"/>
  <c r="CZ32" i="1"/>
  <c r="Y32" i="1" s="1"/>
  <c r="S35" i="1"/>
  <c r="Q35" i="1"/>
  <c r="P35" i="1"/>
  <c r="GK36" i="1"/>
  <c r="AE41" i="1"/>
  <c r="GK37" i="1"/>
  <c r="DW41" i="1"/>
  <c r="GM36" i="1"/>
  <c r="GN36" i="1"/>
  <c r="CG30" i="1"/>
  <c r="AX41" i="1"/>
  <c r="BD30" i="1"/>
  <c r="F66" i="1"/>
  <c r="BD293" i="1"/>
  <c r="EL30" i="1"/>
  <c r="P59" i="1"/>
  <c r="EL293" i="1"/>
  <c r="V35" i="1"/>
  <c r="AO30" i="1"/>
  <c r="F45" i="1"/>
  <c r="AO293" i="1"/>
  <c r="EU30" i="1"/>
  <c r="P57" i="1"/>
  <c r="EU293" i="1"/>
  <c r="T77" i="1"/>
  <c r="P77" i="1"/>
  <c r="Q77" i="1"/>
  <c r="V77" i="1"/>
  <c r="R79" i="1"/>
  <c r="CY75" i="1"/>
  <c r="X75" i="1" s="1"/>
  <c r="Q60" i="5" s="1"/>
  <c r="CZ75" i="1"/>
  <c r="Y75" i="1" s="1"/>
  <c r="S60" i="5" s="1"/>
  <c r="CY76" i="1"/>
  <c r="X76" i="1" s="1"/>
  <c r="R60" i="5" s="1"/>
  <c r="CZ76" i="1"/>
  <c r="Y76" i="1" s="1"/>
  <c r="T60" i="5" s="1"/>
  <c r="DX96" i="1"/>
  <c r="S77" i="1"/>
  <c r="W79" i="1"/>
  <c r="CP81" i="1"/>
  <c r="O81" i="1" s="1"/>
  <c r="CP82" i="1"/>
  <c r="O82" i="1" s="1"/>
  <c r="BD73" i="1"/>
  <c r="F121" i="1"/>
  <c r="GM86" i="1"/>
  <c r="GN86" i="1"/>
  <c r="BB73" i="1"/>
  <c r="F109" i="1"/>
  <c r="CY90" i="1"/>
  <c r="X90" i="1" s="1"/>
  <c r="R97" i="5" s="1"/>
  <c r="CZ90" i="1"/>
  <c r="Y90" i="1" s="1"/>
  <c r="T97" i="5" s="1"/>
  <c r="EB73" i="1"/>
  <c r="DO96" i="1"/>
  <c r="GK131" i="1"/>
  <c r="DW137" i="1"/>
  <c r="DW96" i="1"/>
  <c r="GM91" i="1"/>
  <c r="GN91" i="1"/>
  <c r="BC128" i="1"/>
  <c r="F153" i="1"/>
  <c r="EI169" i="1"/>
  <c r="P187" i="1"/>
  <c r="W128" i="1"/>
  <c r="F161" i="1"/>
  <c r="AU128" i="1"/>
  <c r="F156" i="1"/>
  <c r="EC128" i="1"/>
  <c r="DP137" i="1"/>
  <c r="DL128" i="1"/>
  <c r="P158" i="1"/>
  <c r="GK213" i="1"/>
  <c r="AE220" i="1"/>
  <c r="AO209" i="1"/>
  <c r="F224" i="1"/>
  <c r="CJ128" i="1"/>
  <c r="BA137" i="1"/>
  <c r="CY211" i="1"/>
  <c r="X211" i="1" s="1"/>
  <c r="Q145" i="5" s="1"/>
  <c r="CZ211" i="1"/>
  <c r="Y211" i="1" s="1"/>
  <c r="S145" i="5" s="1"/>
  <c r="AF220" i="1"/>
  <c r="EV209" i="1"/>
  <c r="P245" i="1"/>
  <c r="GN173" i="1"/>
  <c r="GM173" i="1"/>
  <c r="AQ169" i="1"/>
  <c r="F187" i="1"/>
  <c r="P202" i="1"/>
  <c r="EV169" i="1"/>
  <c r="EI252" i="1"/>
  <c r="P273" i="1"/>
  <c r="EH73" i="1"/>
  <c r="P105" i="1"/>
  <c r="DN137" i="1"/>
  <c r="EA128" i="1"/>
  <c r="AZ137" i="1"/>
  <c r="CI128" i="1"/>
  <c r="P156" i="1"/>
  <c r="EM128" i="1"/>
  <c r="P191" i="1"/>
  <c r="DJ169" i="1"/>
  <c r="EG169" i="1"/>
  <c r="P181" i="1"/>
  <c r="ET209" i="1"/>
  <c r="P233" i="1"/>
  <c r="GN214" i="1"/>
  <c r="AD252" i="1"/>
  <c r="Q263" i="1"/>
  <c r="CJ252" i="1"/>
  <c r="BA263" i="1"/>
  <c r="CC252" i="1"/>
  <c r="AT263" i="1"/>
  <c r="AT293" i="1" s="1"/>
  <c r="EL252" i="1"/>
  <c r="P281" i="1"/>
  <c r="GX218" i="1"/>
  <c r="GB220" i="1" s="1"/>
  <c r="EG252" i="1"/>
  <c r="P267" i="1"/>
  <c r="AQ209" i="1"/>
  <c r="F230" i="1"/>
  <c r="FY252" i="1"/>
  <c r="EP263" i="1"/>
  <c r="W218" i="1"/>
  <c r="EB220" i="1" s="1"/>
  <c r="AJ252" i="1"/>
  <c r="W263" i="1"/>
  <c r="BC252" i="1"/>
  <c r="F279" i="1"/>
  <c r="CP260" i="1"/>
  <c r="O260" i="1" s="1"/>
  <c r="AQ252" i="1"/>
  <c r="F273" i="1"/>
  <c r="CP32" i="1"/>
  <c r="O32" i="1" s="1"/>
  <c r="GN34" i="1"/>
  <c r="AP30" i="1"/>
  <c r="F50" i="1"/>
  <c r="AP293" i="1"/>
  <c r="EV30" i="1"/>
  <c r="P66" i="1"/>
  <c r="EV293" i="1"/>
  <c r="AQ30" i="1"/>
  <c r="F51" i="1"/>
  <c r="CZ34" i="1"/>
  <c r="Y34" i="1" s="1"/>
  <c r="CY34" i="1"/>
  <c r="X34" i="1" s="1"/>
  <c r="AI30" i="1"/>
  <c r="V41" i="1"/>
  <c r="CI30" i="1"/>
  <c r="AZ41" i="1"/>
  <c r="ET30" i="1"/>
  <c r="P54" i="1"/>
  <c r="ET293" i="1"/>
  <c r="DK30" i="1"/>
  <c r="P56" i="1"/>
  <c r="DV73" i="1"/>
  <c r="DI96" i="1"/>
  <c r="T35" i="1"/>
  <c r="EI30" i="1"/>
  <c r="P51" i="1"/>
  <c r="EI293" i="1"/>
  <c r="V79" i="1"/>
  <c r="BC73" i="1"/>
  <c r="F112" i="1"/>
  <c r="W77" i="1"/>
  <c r="AJ96" i="1" s="1"/>
  <c r="CP78" i="1"/>
  <c r="O78" i="1" s="1"/>
  <c r="K66" i="5" s="1"/>
  <c r="GX79" i="1"/>
  <c r="GB73" i="1"/>
  <c r="ES96" i="1"/>
  <c r="EV73" i="1"/>
  <c r="P121" i="1"/>
  <c r="AD128" i="1"/>
  <c r="Q137" i="1"/>
  <c r="AQ96" i="1"/>
  <c r="AQ293" i="1" s="1"/>
  <c r="BZ73" i="1"/>
  <c r="GN93" i="1"/>
  <c r="GM93" i="1"/>
  <c r="CG96" i="1"/>
  <c r="CP134" i="1"/>
  <c r="O134" i="1" s="1"/>
  <c r="CG128" i="1"/>
  <c r="AX137" i="1"/>
  <c r="EH169" i="1"/>
  <c r="P186" i="1"/>
  <c r="CD73" i="1"/>
  <c r="AU96" i="1"/>
  <c r="AU293" i="1" s="1"/>
  <c r="CP90" i="1"/>
  <c r="O90" i="1" s="1"/>
  <c r="P141" i="1"/>
  <c r="EG128" i="1"/>
  <c r="Q169" i="1"/>
  <c r="F189" i="1"/>
  <c r="EM169" i="1"/>
  <c r="P196" i="1"/>
  <c r="AF128" i="1"/>
  <c r="S137" i="1"/>
  <c r="DZ128" i="1"/>
  <c r="DM137" i="1"/>
  <c r="BC169" i="1"/>
  <c r="F193" i="1"/>
  <c r="EM209" i="1"/>
  <c r="P239" i="1"/>
  <c r="CP131" i="1"/>
  <c r="O131" i="1" s="1"/>
  <c r="DU220" i="1"/>
  <c r="CP212" i="1"/>
  <c r="O212" i="1" s="1"/>
  <c r="GA209" i="1"/>
  <c r="ER220" i="1"/>
  <c r="EI73" i="1"/>
  <c r="P106" i="1"/>
  <c r="AT128" i="1"/>
  <c r="F155" i="1"/>
  <c r="CY174" i="1"/>
  <c r="X174" i="1" s="1"/>
  <c r="CZ174" i="1"/>
  <c r="Y174" i="1" s="1"/>
  <c r="GN175" i="1"/>
  <c r="GM175" i="1"/>
  <c r="AY169" i="1"/>
  <c r="F185" i="1"/>
  <c r="FW169" i="1"/>
  <c r="EN177" i="1"/>
  <c r="EM252" i="1"/>
  <c r="P282" i="1"/>
  <c r="AW177" i="1"/>
  <c r="CF169" i="1"/>
  <c r="F198" i="1"/>
  <c r="T169" i="1"/>
  <c r="BB169" i="1"/>
  <c r="F190" i="1"/>
  <c r="FZ169" i="1"/>
  <c r="EQ177" i="1"/>
  <c r="BD209" i="1"/>
  <c r="F245" i="1"/>
  <c r="FY209" i="1"/>
  <c r="EP220" i="1"/>
  <c r="U213" i="1"/>
  <c r="AH220" i="1" s="1"/>
  <c r="CY256" i="1"/>
  <c r="X256" i="1" s="1"/>
  <c r="Q181" i="5" s="1"/>
  <c r="I182" i="5" s="1"/>
  <c r="CZ256" i="1"/>
  <c r="Y256" i="1" s="1"/>
  <c r="S181" i="5" s="1"/>
  <c r="I183" i="5" s="1"/>
  <c r="DU252" i="1"/>
  <c r="FZ263" i="1"/>
  <c r="DH263" i="1"/>
  <c r="FW263" i="1"/>
  <c r="FX263" i="1"/>
  <c r="V218" i="1"/>
  <c r="EA220" i="1" s="1"/>
  <c r="DZ252" i="1"/>
  <c r="DM263" i="1"/>
  <c r="CY261" i="1"/>
  <c r="X261" i="1" s="1"/>
  <c r="DX263" i="1"/>
  <c r="CZ261" i="1"/>
  <c r="Y261" i="1" s="1"/>
  <c r="T194" i="5" s="1"/>
  <c r="K196" i="5" s="1"/>
  <c r="AF263" i="1"/>
  <c r="CP261" i="1"/>
  <c r="O261" i="1" s="1"/>
  <c r="K194" i="5" s="1"/>
  <c r="CG252" i="1"/>
  <c r="AX263" i="1"/>
  <c r="EH252" i="1"/>
  <c r="P272" i="1"/>
  <c r="GX35" i="1"/>
  <c r="AT30" i="1"/>
  <c r="F59" i="1"/>
  <c r="AU30" i="1"/>
  <c r="F60" i="1"/>
  <c r="DN30" i="1"/>
  <c r="P64" i="1"/>
  <c r="CZ38" i="1"/>
  <c r="Y38" i="1" s="1"/>
  <c r="CY38" i="1"/>
  <c r="X38" i="1" s="1"/>
  <c r="AF41" i="1"/>
  <c r="DU30" i="1"/>
  <c r="DH41" i="1"/>
  <c r="FW41" i="1"/>
  <c r="FZ41" i="1"/>
  <c r="FX41" i="1"/>
  <c r="EG30" i="1"/>
  <c r="P45" i="1"/>
  <c r="EG293" i="1"/>
  <c r="GA30" i="1"/>
  <c r="ER41" i="1"/>
  <c r="EG73" i="1"/>
  <c r="P100" i="1"/>
  <c r="CP75" i="1"/>
  <c r="O75" i="1" s="1"/>
  <c r="CP76" i="1"/>
  <c r="O76" i="1" s="1"/>
  <c r="DU96" i="1"/>
  <c r="GX77" i="1"/>
  <c r="CJ96" i="1" s="1"/>
  <c r="CY80" i="1"/>
  <c r="X80" i="1" s="1"/>
  <c r="CZ80" i="1"/>
  <c r="Y80" i="1" s="1"/>
  <c r="T73" i="5" s="1"/>
  <c r="CY81" i="1"/>
  <c r="X81" i="1" s="1"/>
  <c r="Q77" i="5" s="1"/>
  <c r="I81" i="5" s="1"/>
  <c r="H84" i="5" s="1"/>
  <c r="CZ81" i="1"/>
  <c r="Y81" i="1" s="1"/>
  <c r="S77" i="5" s="1"/>
  <c r="I82" i="5" s="1"/>
  <c r="CY82" i="1"/>
  <c r="X82" i="1" s="1"/>
  <c r="R77" i="5" s="1"/>
  <c r="K81" i="5" s="1"/>
  <c r="P84" i="5" s="1"/>
  <c r="CZ82" i="1"/>
  <c r="Y82" i="1" s="1"/>
  <c r="T77" i="5" s="1"/>
  <c r="K82" i="5" s="1"/>
  <c r="GN83" i="1"/>
  <c r="GM83" i="1"/>
  <c r="CZ88" i="1"/>
  <c r="Y88" i="1" s="1"/>
  <c r="T93" i="5" s="1"/>
  <c r="CY88" i="1"/>
  <c r="X88" i="1" s="1"/>
  <c r="AO73" i="1"/>
  <c r="F100" i="1"/>
  <c r="DV128" i="1"/>
  <c r="DI137" i="1"/>
  <c r="DZ96" i="1"/>
  <c r="CY92" i="1"/>
  <c r="X92" i="1" s="1"/>
  <c r="CZ92" i="1"/>
  <c r="Y92" i="1" s="1"/>
  <c r="T101" i="5" s="1"/>
  <c r="AP73" i="1"/>
  <c r="F105" i="1"/>
  <c r="GA128" i="1"/>
  <c r="ER137" i="1"/>
  <c r="P195" i="1"/>
  <c r="EL169" i="1"/>
  <c r="EU73" i="1"/>
  <c r="P112" i="1"/>
  <c r="U169" i="1"/>
  <c r="F199" i="1"/>
  <c r="EU169" i="1"/>
  <c r="P193" i="1"/>
  <c r="AL137" i="1"/>
  <c r="U128" i="1"/>
  <c r="F159" i="1"/>
  <c r="ED137" i="1"/>
  <c r="EP137" i="1"/>
  <c r="FY128" i="1"/>
  <c r="ER169" i="1"/>
  <c r="P188" i="1"/>
  <c r="EU209" i="1"/>
  <c r="P236" i="1"/>
  <c r="ES128" i="1"/>
  <c r="P157" i="1"/>
  <c r="P153" i="1"/>
  <c r="EU128" i="1"/>
  <c r="GN172" i="1"/>
  <c r="GM172" i="1"/>
  <c r="CP211" i="1"/>
  <c r="O211" i="1" s="1"/>
  <c r="CY213" i="1"/>
  <c r="X213" i="1" s="1"/>
  <c r="Q150" i="5" s="1"/>
  <c r="I151" i="5" s="1"/>
  <c r="CZ213" i="1"/>
  <c r="Y213" i="1" s="1"/>
  <c r="S150" i="5" s="1"/>
  <c r="F229" i="1"/>
  <c r="AP209" i="1"/>
  <c r="GK255" i="1"/>
  <c r="GN255" i="1" s="1"/>
  <c r="DW263" i="1"/>
  <c r="FY73" i="1"/>
  <c r="EP96" i="1"/>
  <c r="AQ128" i="1"/>
  <c r="F147" i="1"/>
  <c r="DO128" i="1"/>
  <c r="P161" i="1"/>
  <c r="CI169" i="1"/>
  <c r="AZ177" i="1"/>
  <c r="EG209" i="1"/>
  <c r="P224" i="1"/>
  <c r="EU252" i="1"/>
  <c r="P279" i="1"/>
  <c r="V137" i="1"/>
  <c r="AI128" i="1"/>
  <c r="CE169" i="1"/>
  <c r="AV177" i="1"/>
  <c r="DN169" i="1"/>
  <c r="P200" i="1"/>
  <c r="FY169" i="1"/>
  <c r="EP177" i="1"/>
  <c r="CI209" i="1"/>
  <c r="AZ220" i="1"/>
  <c r="EV252" i="1"/>
  <c r="P288" i="1"/>
  <c r="U218" i="1"/>
  <c r="DZ220" i="1" s="1"/>
  <c r="AP252" i="1"/>
  <c r="F272" i="1"/>
  <c r="DT263" i="1"/>
  <c r="DV252" i="1"/>
  <c r="DI263" i="1"/>
  <c r="EL209" i="1"/>
  <c r="P238" i="1"/>
  <c r="EB252" i="1"/>
  <c r="DO263" i="1"/>
  <c r="GA252" i="1"/>
  <c r="ER263" i="1"/>
  <c r="GB252" i="1"/>
  <c r="ES263" i="1"/>
  <c r="CY33" i="1"/>
  <c r="X33" i="1" s="1"/>
  <c r="GM33" i="1" s="1"/>
  <c r="CZ33" i="1"/>
  <c r="Y33" i="1" s="1"/>
  <c r="AC30" i="1"/>
  <c r="P41" i="1"/>
  <c r="CH41" i="1"/>
  <c r="CE41" i="1"/>
  <c r="CF41" i="1"/>
  <c r="BB30" i="1"/>
  <c r="F54" i="1"/>
  <c r="BB293" i="1"/>
  <c r="W35" i="1"/>
  <c r="BC30" i="1"/>
  <c r="F57" i="1"/>
  <c r="BC293" i="1"/>
  <c r="U35" i="1"/>
  <c r="EH30" i="1"/>
  <c r="P50" i="1"/>
  <c r="EH293" i="1"/>
  <c r="R35" i="1"/>
  <c r="GK35" i="1" s="1"/>
  <c r="AJ30" i="1"/>
  <c r="W41" i="1"/>
  <c r="EM30" i="1"/>
  <c r="P60" i="1"/>
  <c r="EM293" i="1"/>
  <c r="T79" i="1"/>
  <c r="AG96" i="1" s="1"/>
  <c r="P79" i="1"/>
  <c r="I73" i="5" s="1"/>
  <c r="Q79" i="1"/>
  <c r="AD96" i="1" s="1"/>
  <c r="GN85" i="1"/>
  <c r="GM85" i="1"/>
  <c r="FY30" i="1"/>
  <c r="EP41" i="1"/>
  <c r="DO30" i="1"/>
  <c r="P65" i="1"/>
  <c r="R77" i="1"/>
  <c r="U66" i="5" s="1"/>
  <c r="CJ30" i="1"/>
  <c r="BA41" i="1"/>
  <c r="DY96" i="1"/>
  <c r="CY78" i="1"/>
  <c r="X78" i="1" s="1"/>
  <c r="R66" i="5" s="1"/>
  <c r="CZ78" i="1"/>
  <c r="Y78" i="1" s="1"/>
  <c r="T66" i="5" s="1"/>
  <c r="S79" i="1"/>
  <c r="EA73" i="1"/>
  <c r="DN96" i="1"/>
  <c r="CZ89" i="1"/>
  <c r="Y89" i="1" s="1"/>
  <c r="S97" i="5" s="1"/>
  <c r="CY89" i="1"/>
  <c r="X89" i="1" s="1"/>
  <c r="AT73" i="1"/>
  <c r="F114" i="1"/>
  <c r="EL73" i="1"/>
  <c r="P114" i="1"/>
  <c r="U77" i="1"/>
  <c r="AH96" i="1" s="1"/>
  <c r="CI73" i="1"/>
  <c r="AZ96" i="1"/>
  <c r="AE137" i="1"/>
  <c r="GK130" i="1"/>
  <c r="GN133" i="1"/>
  <c r="GM133" i="1"/>
  <c r="CP135" i="1"/>
  <c r="O135" i="1" s="1"/>
  <c r="DU137" i="1"/>
  <c r="ET169" i="1"/>
  <c r="P190" i="1"/>
  <c r="CY84" i="1"/>
  <c r="X84" i="1" s="1"/>
  <c r="CZ84" i="1"/>
  <c r="Y84" i="1" s="1"/>
  <c r="T86" i="5" s="1"/>
  <c r="AC137" i="1"/>
  <c r="Y169" i="1"/>
  <c r="F204" i="1"/>
  <c r="X137" i="1"/>
  <c r="AK128" i="1"/>
  <c r="DX128" i="1"/>
  <c r="DK137" i="1"/>
  <c r="CP130" i="1"/>
  <c r="O130" i="1" s="1"/>
  <c r="AX169" i="1"/>
  <c r="F184" i="1"/>
  <c r="CY212" i="1"/>
  <c r="X212" i="1" s="1"/>
  <c r="R145" i="5" s="1"/>
  <c r="K151" i="5" s="1"/>
  <c r="P155" i="5" s="1"/>
  <c r="CZ212" i="1"/>
  <c r="Y212" i="1" s="1"/>
  <c r="T145" i="5" s="1"/>
  <c r="K152" i="5" s="1"/>
  <c r="CY217" i="1"/>
  <c r="X217" i="1" s="1"/>
  <c r="CZ217" i="1"/>
  <c r="Y217" i="1" s="1"/>
  <c r="S162" i="5" s="1"/>
  <c r="I164" i="5" s="1"/>
  <c r="CG209" i="1"/>
  <c r="AX220" i="1"/>
  <c r="GK254" i="1"/>
  <c r="AE263" i="1"/>
  <c r="GM174" i="1"/>
  <c r="GN174" i="1"/>
  <c r="P213" i="1"/>
  <c r="Q213" i="1"/>
  <c r="AD220" i="1" s="1"/>
  <c r="GX213" i="1"/>
  <c r="CJ220" i="1" s="1"/>
  <c r="GA73" i="1"/>
  <c r="ER96" i="1"/>
  <c r="T137" i="1"/>
  <c r="AG128" i="1"/>
  <c r="AP128" i="1"/>
  <c r="F146" i="1"/>
  <c r="EL128" i="1"/>
  <c r="P155" i="1"/>
  <c r="F180" i="1"/>
  <c r="P169" i="1"/>
  <c r="X169" i="1"/>
  <c r="F203" i="1"/>
  <c r="S218" i="1"/>
  <c r="Q218" i="1"/>
  <c r="R218" i="1"/>
  <c r="P229" i="1"/>
  <c r="EH209" i="1"/>
  <c r="AU209" i="1"/>
  <c r="F239" i="1"/>
  <c r="GN259" i="1"/>
  <c r="GM259" i="1"/>
  <c r="DY252" i="1"/>
  <c r="DL263" i="1"/>
  <c r="T218" i="1"/>
  <c r="DY220" i="1" s="1"/>
  <c r="F282" i="1"/>
  <c r="AU252" i="1"/>
  <c r="CI252" i="1"/>
  <c r="AZ263" i="1"/>
  <c r="DN252" i="1"/>
  <c r="P286" i="1"/>
  <c r="AH252" i="1" l="1"/>
  <c r="U263" i="1"/>
  <c r="GM84" i="1"/>
  <c r="R86" i="5"/>
  <c r="GM89" i="1"/>
  <c r="Q97" i="5"/>
  <c r="GN88" i="1"/>
  <c r="R93" i="5"/>
  <c r="K67" i="5"/>
  <c r="J71" i="5" s="1"/>
  <c r="CP256" i="1"/>
  <c r="O256" i="1" s="1"/>
  <c r="AC263" i="1"/>
  <c r="DG41" i="1"/>
  <c r="DT30" i="1"/>
  <c r="J87" i="5"/>
  <c r="P87" i="5"/>
  <c r="J84" i="5"/>
  <c r="J106" i="5"/>
  <c r="P106" i="5"/>
  <c r="I69" i="5"/>
  <c r="EC30" i="1"/>
  <c r="DP41" i="1"/>
  <c r="J75" i="5"/>
  <c r="P75" i="5"/>
  <c r="GM80" i="1"/>
  <c r="R73" i="5"/>
  <c r="GM88" i="1"/>
  <c r="CP77" i="1"/>
  <c r="O77" i="1" s="1"/>
  <c r="I66" i="5" s="1"/>
  <c r="DI30" i="1"/>
  <c r="P53" i="1"/>
  <c r="GN94" i="1"/>
  <c r="GM94" i="1"/>
  <c r="K47" i="5"/>
  <c r="GN39" i="1"/>
  <c r="K197" i="5"/>
  <c r="J155" i="5"/>
  <c r="K164" i="5"/>
  <c r="K184" i="5"/>
  <c r="O84" i="5"/>
  <c r="GK218" i="1"/>
  <c r="V162" i="5"/>
  <c r="CP218" i="1"/>
  <c r="O218" i="1" s="1"/>
  <c r="K162" i="5" s="1"/>
  <c r="CP213" i="1"/>
  <c r="O213" i="1" s="1"/>
  <c r="I150" i="5" s="1"/>
  <c r="GM217" i="1"/>
  <c r="Q162" i="5"/>
  <c r="I163" i="5" s="1"/>
  <c r="O167" i="5" s="1"/>
  <c r="O75" i="5"/>
  <c r="H75" i="5"/>
  <c r="GM92" i="1"/>
  <c r="R101" i="5"/>
  <c r="AC96" i="1"/>
  <c r="AK41" i="1"/>
  <c r="AK30" i="1" s="1"/>
  <c r="Q47" i="5"/>
  <c r="I48" i="5" s="1"/>
  <c r="GN84" i="1"/>
  <c r="GM34" i="1"/>
  <c r="GK79" i="1"/>
  <c r="U73" i="5"/>
  <c r="CZ260" i="1"/>
  <c r="Y260" i="1" s="1"/>
  <c r="CY260" i="1"/>
  <c r="X260" i="1" s="1"/>
  <c r="ED30" i="1"/>
  <c r="DQ41" i="1"/>
  <c r="O103" i="5"/>
  <c r="H103" i="5"/>
  <c r="GK260" i="1"/>
  <c r="U194" i="5"/>
  <c r="I197" i="5" s="1"/>
  <c r="I184" i="5"/>
  <c r="J123" i="5"/>
  <c r="P123" i="5"/>
  <c r="P91" i="5"/>
  <c r="J91" i="5"/>
  <c r="P130" i="5"/>
  <c r="P95" i="5"/>
  <c r="J95" i="5"/>
  <c r="AL41" i="1"/>
  <c r="S47" i="5"/>
  <c r="I49" i="5" s="1"/>
  <c r="EC263" i="1"/>
  <c r="R194" i="5"/>
  <c r="K195" i="5" s="1"/>
  <c r="I194" i="5"/>
  <c r="ED263" i="1"/>
  <c r="I152" i="5"/>
  <c r="O155" i="5" s="1"/>
  <c r="K68" i="5"/>
  <c r="P71" i="5" s="1"/>
  <c r="J109" i="5" s="1"/>
  <c r="CP35" i="1"/>
  <c r="O35" i="1" s="1"/>
  <c r="CP38" i="1"/>
  <c r="O38" i="1" s="1"/>
  <c r="AD41" i="1"/>
  <c r="AI263" i="1"/>
  <c r="J186" i="5"/>
  <c r="K165" i="5"/>
  <c r="T263" i="1"/>
  <c r="AG252" i="1"/>
  <c r="H123" i="5"/>
  <c r="O123" i="5"/>
  <c r="H133" i="5" s="1"/>
  <c r="K50" i="5"/>
  <c r="P52" i="5" s="1"/>
  <c r="P186" i="5"/>
  <c r="Q220" i="1"/>
  <c r="AD209" i="1"/>
  <c r="AD73" i="1"/>
  <c r="Q96" i="1"/>
  <c r="DY209" i="1"/>
  <c r="DL220" i="1"/>
  <c r="AU22" i="1"/>
  <c r="F312" i="1"/>
  <c r="AU323" i="1"/>
  <c r="AG73" i="1"/>
  <c r="T96" i="1"/>
  <c r="T293" i="1" s="1"/>
  <c r="EC252" i="1"/>
  <c r="DP263" i="1"/>
  <c r="AT22" i="1"/>
  <c r="F311" i="1"/>
  <c r="AT323" i="1"/>
  <c r="W30" i="1"/>
  <c r="F65" i="1"/>
  <c r="AZ209" i="1"/>
  <c r="F231" i="1"/>
  <c r="AJ73" i="1"/>
  <c r="W96" i="1"/>
  <c r="AZ252" i="1"/>
  <c r="F274" i="1"/>
  <c r="CY218" i="1"/>
  <c r="X218" i="1" s="1"/>
  <c r="CZ218" i="1"/>
  <c r="Y218" i="1" s="1"/>
  <c r="T162" i="5" s="1"/>
  <c r="F227" i="1"/>
  <c r="AX209" i="1"/>
  <c r="EM22" i="1"/>
  <c r="P312" i="1"/>
  <c r="EM323" i="1"/>
  <c r="CJ209" i="1"/>
  <c r="BA220" i="1"/>
  <c r="ED220" i="1"/>
  <c r="GM130" i="1"/>
  <c r="GN130" i="1"/>
  <c r="AB137" i="1"/>
  <c r="X128" i="1"/>
  <c r="F163" i="1"/>
  <c r="DU128" i="1"/>
  <c r="DH137" i="1"/>
  <c r="FW137" i="1"/>
  <c r="FX137" i="1"/>
  <c r="FZ137" i="1"/>
  <c r="AH73" i="1"/>
  <c r="U96" i="1"/>
  <c r="DY73" i="1"/>
  <c r="DL96" i="1"/>
  <c r="GK77" i="1"/>
  <c r="AE96" i="1"/>
  <c r="EP30" i="1"/>
  <c r="P48" i="1"/>
  <c r="EP293" i="1"/>
  <c r="CF30" i="1"/>
  <c r="AW41" i="1"/>
  <c r="DI252" i="1"/>
  <c r="P275" i="1"/>
  <c r="GM255" i="1"/>
  <c r="EP169" i="1"/>
  <c r="P184" i="1"/>
  <c r="F182" i="1"/>
  <c r="AV169" i="1"/>
  <c r="GM211" i="1"/>
  <c r="GN211" i="1"/>
  <c r="EP128" i="1"/>
  <c r="P144" i="1"/>
  <c r="AL128" i="1"/>
  <c r="Y137" i="1"/>
  <c r="DI128" i="1"/>
  <c r="P149" i="1"/>
  <c r="GM76" i="1"/>
  <c r="GN76" i="1"/>
  <c r="DT96" i="1"/>
  <c r="ER30" i="1"/>
  <c r="P52" i="1"/>
  <c r="ER293" i="1"/>
  <c r="FW30" i="1"/>
  <c r="EN41" i="1"/>
  <c r="GN33" i="1"/>
  <c r="AX252" i="1"/>
  <c r="F270" i="1"/>
  <c r="DH252" i="1"/>
  <c r="P266" i="1"/>
  <c r="GM212" i="1"/>
  <c r="GN212" i="1"/>
  <c r="DT220" i="1"/>
  <c r="GN134" i="1"/>
  <c r="GM134" i="1"/>
  <c r="DI73" i="1"/>
  <c r="P108" i="1"/>
  <c r="AZ30" i="1"/>
  <c r="F52" i="1"/>
  <c r="AZ293" i="1"/>
  <c r="AP22" i="1"/>
  <c r="AP323" i="1"/>
  <c r="F302" i="1"/>
  <c r="EP252" i="1"/>
  <c r="P270" i="1"/>
  <c r="BA252" i="1"/>
  <c r="F283" i="1"/>
  <c r="DN128" i="1"/>
  <c r="P160" i="1"/>
  <c r="AK220" i="1"/>
  <c r="DO73" i="1"/>
  <c r="P120" i="1"/>
  <c r="GN80" i="1"/>
  <c r="DX73" i="1"/>
  <c r="DK96" i="1"/>
  <c r="AI96" i="1"/>
  <c r="EU22" i="1"/>
  <c r="EU323" i="1"/>
  <c r="P309" i="1"/>
  <c r="GM38" i="1"/>
  <c r="AE30" i="1"/>
  <c r="R41" i="1"/>
  <c r="CZ35" i="1"/>
  <c r="Y35" i="1" s="1"/>
  <c r="GM35" i="1" s="1"/>
  <c r="CY35" i="1"/>
  <c r="X35" i="1" s="1"/>
  <c r="T209" i="1"/>
  <c r="F241" i="1"/>
  <c r="DL252" i="1"/>
  <c r="P284" i="1"/>
  <c r="ER73" i="1"/>
  <c r="P107" i="1"/>
  <c r="DT252" i="1"/>
  <c r="DG263" i="1"/>
  <c r="CJ73" i="1"/>
  <c r="BA96" i="1"/>
  <c r="FX252" i="1"/>
  <c r="EO263" i="1"/>
  <c r="P227" i="1"/>
  <c r="EP209" i="1"/>
  <c r="AW169" i="1"/>
  <c r="F183" i="1"/>
  <c r="AX128" i="1"/>
  <c r="F144" i="1"/>
  <c r="P137" i="1"/>
  <c r="CE137" i="1"/>
  <c r="CF137" i="1"/>
  <c r="AC128" i="1"/>
  <c r="CH137" i="1"/>
  <c r="T128" i="1"/>
  <c r="F158" i="1"/>
  <c r="AE252" i="1"/>
  <c r="R263" i="1"/>
  <c r="DK128" i="1"/>
  <c r="P152" i="1"/>
  <c r="GN135" i="1"/>
  <c r="GM135" i="1"/>
  <c r="AE128" i="1"/>
  <c r="R137" i="1"/>
  <c r="CY79" i="1"/>
  <c r="X79" i="1" s="1"/>
  <c r="Q73" i="5" s="1"/>
  <c r="CZ79" i="1"/>
  <c r="Y79" i="1" s="1"/>
  <c r="S73" i="5" s="1"/>
  <c r="CP79" i="1"/>
  <c r="O79" i="1" s="1"/>
  <c r="EH22" i="1"/>
  <c r="EH323" i="1"/>
  <c r="P302" i="1"/>
  <c r="BC22" i="1"/>
  <c r="F309" i="1"/>
  <c r="BC323" i="1"/>
  <c r="BB22" i="1"/>
  <c r="BB323" i="1"/>
  <c r="F306" i="1"/>
  <c r="CE30" i="1"/>
  <c r="AV41" i="1"/>
  <c r="ER252" i="1"/>
  <c r="P274" i="1"/>
  <c r="DW220" i="1"/>
  <c r="F188" i="1"/>
  <c r="AZ169" i="1"/>
  <c r="DW252" i="1"/>
  <c r="DJ263" i="1"/>
  <c r="ED128" i="1"/>
  <c r="DQ137" i="1"/>
  <c r="P148" i="1"/>
  <c r="ER128" i="1"/>
  <c r="GM75" i="1"/>
  <c r="GN75" i="1"/>
  <c r="AB96" i="1"/>
  <c r="DH30" i="1"/>
  <c r="P44" i="1"/>
  <c r="AL30" i="1"/>
  <c r="Y41" i="1"/>
  <c r="DX252" i="1"/>
  <c r="DK263" i="1"/>
  <c r="EA209" i="1"/>
  <c r="DN220" i="1"/>
  <c r="FZ252" i="1"/>
  <c r="EQ263" i="1"/>
  <c r="AH209" i="1"/>
  <c r="U220" i="1"/>
  <c r="U293" i="1" s="1"/>
  <c r="DV220" i="1"/>
  <c r="FZ220" i="1"/>
  <c r="DH220" i="1"/>
  <c r="FW220" i="1"/>
  <c r="DU209" i="1"/>
  <c r="FX220" i="1"/>
  <c r="S128" i="1"/>
  <c r="F152" i="1"/>
  <c r="GN90" i="1"/>
  <c r="GM90" i="1"/>
  <c r="CG73" i="1"/>
  <c r="AX96" i="1"/>
  <c r="AX293" i="1" s="1"/>
  <c r="AQ73" i="1"/>
  <c r="F106" i="1"/>
  <c r="GM78" i="1"/>
  <c r="GN78" i="1"/>
  <c r="ET22" i="1"/>
  <c r="ET323" i="1"/>
  <c r="P306" i="1"/>
  <c r="EV22" i="1"/>
  <c r="EV323" i="1"/>
  <c r="P318" i="1"/>
  <c r="GM32" i="1"/>
  <c r="GN32" i="1"/>
  <c r="W252" i="1"/>
  <c r="F287" i="1"/>
  <c r="BA128" i="1"/>
  <c r="F157" i="1"/>
  <c r="AE209" i="1"/>
  <c r="R220" i="1"/>
  <c r="P163" i="1"/>
  <c r="DP128" i="1"/>
  <c r="DW73" i="1"/>
  <c r="DJ96" i="1"/>
  <c r="ED96" i="1"/>
  <c r="AX30" i="1"/>
  <c r="F48" i="1"/>
  <c r="CA41" i="1"/>
  <c r="GN217" i="1"/>
  <c r="GN89" i="1"/>
  <c r="F243" i="1"/>
  <c r="V209" i="1"/>
  <c r="T30" i="1"/>
  <c r="F62" i="1"/>
  <c r="AZ73" i="1"/>
  <c r="F107" i="1"/>
  <c r="BA30" i="1"/>
  <c r="F61" i="1"/>
  <c r="BA293" i="1"/>
  <c r="CH30" i="1"/>
  <c r="AY41" i="1"/>
  <c r="DO252" i="1"/>
  <c r="P287" i="1"/>
  <c r="EG22" i="1"/>
  <c r="EG323" i="1"/>
  <c r="P297" i="1"/>
  <c r="GM261" i="1"/>
  <c r="GN261" i="1"/>
  <c r="FT263" i="1" s="1"/>
  <c r="ER209" i="1"/>
  <c r="P231" i="1"/>
  <c r="DT137" i="1"/>
  <c r="GM131" i="1"/>
  <c r="GN131" i="1"/>
  <c r="FT137" i="1" s="1"/>
  <c r="AU73" i="1"/>
  <c r="F115" i="1"/>
  <c r="Q128" i="1"/>
  <c r="F149" i="1"/>
  <c r="ES73" i="1"/>
  <c r="P116" i="1"/>
  <c r="EI22" i="1"/>
  <c r="P303" i="1"/>
  <c r="EI323" i="1"/>
  <c r="V30" i="1"/>
  <c r="F64" i="1"/>
  <c r="AQ22" i="1"/>
  <c r="F303" i="1"/>
  <c r="AQ323" i="1"/>
  <c r="GN260" i="1"/>
  <c r="ED252" i="1"/>
  <c r="DQ263" i="1"/>
  <c r="AT252" i="1"/>
  <c r="F281" i="1"/>
  <c r="Q252" i="1"/>
  <c r="F275" i="1"/>
  <c r="AZ128" i="1"/>
  <c r="F148" i="1"/>
  <c r="AF209" i="1"/>
  <c r="S220" i="1"/>
  <c r="DJ137" i="1"/>
  <c r="DW128" i="1"/>
  <c r="GM82" i="1"/>
  <c r="GN82" i="1"/>
  <c r="EC96" i="1"/>
  <c r="BD22" i="1"/>
  <c r="BD323" i="1"/>
  <c r="F318" i="1"/>
  <c r="DW30" i="1"/>
  <c r="DJ41" i="1"/>
  <c r="GN35" i="1"/>
  <c r="GN92" i="1"/>
  <c r="GM254" i="1"/>
  <c r="GN254" i="1"/>
  <c r="AC73" i="1"/>
  <c r="CH96" i="1"/>
  <c r="P96" i="1"/>
  <c r="CE96" i="1"/>
  <c r="CF96" i="1"/>
  <c r="FX30" i="1"/>
  <c r="EO41" i="1"/>
  <c r="DZ209" i="1"/>
  <c r="DM220" i="1"/>
  <c r="P182" i="1"/>
  <c r="EN169" i="1"/>
  <c r="DX220" i="1"/>
  <c r="DN73" i="1"/>
  <c r="P119" i="1"/>
  <c r="P30" i="1"/>
  <c r="F44" i="1"/>
  <c r="ES252" i="1"/>
  <c r="P283" i="1"/>
  <c r="V128" i="1"/>
  <c r="F160" i="1"/>
  <c r="EP73" i="1"/>
  <c r="P103" i="1"/>
  <c r="AC220" i="1"/>
  <c r="DM96" i="1"/>
  <c r="DZ73" i="1"/>
  <c r="DU73" i="1"/>
  <c r="FX96" i="1"/>
  <c r="DH96" i="1"/>
  <c r="FZ96" i="1"/>
  <c r="FW96" i="1"/>
  <c r="FZ30" i="1"/>
  <c r="EQ41" i="1"/>
  <c r="AF30" i="1"/>
  <c r="S41" i="1"/>
  <c r="AF252" i="1"/>
  <c r="S263" i="1"/>
  <c r="DM252" i="1"/>
  <c r="P285" i="1"/>
  <c r="FW252" i="1"/>
  <c r="EN263" i="1"/>
  <c r="EQ169" i="1"/>
  <c r="P185" i="1"/>
  <c r="P159" i="1"/>
  <c r="DM128" i="1"/>
  <c r="EB209" i="1"/>
  <c r="DO220" i="1"/>
  <c r="GB209" i="1"/>
  <c r="ES220" i="1"/>
  <c r="ES293" i="1" s="1"/>
  <c r="AL220" i="1"/>
  <c r="GM81" i="1"/>
  <c r="GN81" i="1"/>
  <c r="CY77" i="1"/>
  <c r="X77" i="1" s="1"/>
  <c r="CZ77" i="1"/>
  <c r="Y77" i="1" s="1"/>
  <c r="AF96" i="1"/>
  <c r="AO22" i="1"/>
  <c r="F297" i="1"/>
  <c r="AO323" i="1"/>
  <c r="EL22" i="1"/>
  <c r="P311" i="1"/>
  <c r="EL323" i="1"/>
  <c r="GN38" i="1"/>
  <c r="CB41" i="1" s="1"/>
  <c r="GM37" i="1"/>
  <c r="FS41" i="1" s="1"/>
  <c r="GN37" i="1"/>
  <c r="FT41" i="1" s="1"/>
  <c r="U252" i="1"/>
  <c r="F285" i="1"/>
  <c r="W209" i="1"/>
  <c r="F244" i="1"/>
  <c r="U30" i="1"/>
  <c r="F63" i="1"/>
  <c r="J55" i="5" l="1"/>
  <c r="H170" i="5"/>
  <c r="AL96" i="1"/>
  <c r="S66" i="5"/>
  <c r="I68" i="5" s="1"/>
  <c r="GM218" i="1"/>
  <c r="R162" i="5"/>
  <c r="K163" i="5" s="1"/>
  <c r="U16" i="2"/>
  <c r="U18" i="2" s="1"/>
  <c r="I23" i="5"/>
  <c r="AD30" i="1"/>
  <c r="Q41" i="1"/>
  <c r="J199" i="5"/>
  <c r="P199" i="5"/>
  <c r="Q194" i="5"/>
  <c r="I195" i="5" s="1"/>
  <c r="AK263" i="1"/>
  <c r="P67" i="1"/>
  <c r="DP30" i="1"/>
  <c r="H155" i="5"/>
  <c r="I181" i="5"/>
  <c r="H186" i="5" s="1"/>
  <c r="GM256" i="1"/>
  <c r="GN256" i="1"/>
  <c r="GN77" i="1"/>
  <c r="Q66" i="5"/>
  <c r="I67" i="5" s="1"/>
  <c r="CB263" i="1"/>
  <c r="GN213" i="1"/>
  <c r="J202" i="5"/>
  <c r="I47" i="5"/>
  <c r="AB41" i="1"/>
  <c r="J133" i="5"/>
  <c r="S194" i="5"/>
  <c r="I196" i="5" s="1"/>
  <c r="AL263" i="1"/>
  <c r="F16" i="2"/>
  <c r="F18" i="2" s="1"/>
  <c r="J23" i="5"/>
  <c r="CA263" i="1"/>
  <c r="G16" i="2"/>
  <c r="G18" i="2" s="1"/>
  <c r="J24" i="5"/>
  <c r="X41" i="1"/>
  <c r="GM213" i="1"/>
  <c r="CA220" i="1" s="1"/>
  <c r="F284" i="1"/>
  <c r="T252" i="1"/>
  <c r="AI252" i="1"/>
  <c r="V263" i="1"/>
  <c r="DQ30" i="1"/>
  <c r="P68" i="1"/>
  <c r="H167" i="5"/>
  <c r="P43" i="1"/>
  <c r="DG30" i="1"/>
  <c r="J52" i="5"/>
  <c r="V16" i="2"/>
  <c r="V18" i="2" s="1"/>
  <c r="I24" i="5"/>
  <c r="GM260" i="1"/>
  <c r="FS137" i="1"/>
  <c r="AB220" i="1"/>
  <c r="AB263" i="1"/>
  <c r="O52" i="5"/>
  <c r="H52" i="5"/>
  <c r="CF263" i="1"/>
  <c r="CE263" i="1"/>
  <c r="P263" i="1"/>
  <c r="AC252" i="1"/>
  <c r="CH263" i="1"/>
  <c r="AL73" i="1"/>
  <c r="Y96" i="1"/>
  <c r="ES22" i="1"/>
  <c r="P313" i="1"/>
  <c r="J25" i="5" s="1"/>
  <c r="ES323" i="1"/>
  <c r="FT252" i="1"/>
  <c r="EK263" i="1"/>
  <c r="CB30" i="1"/>
  <c r="AS41" i="1"/>
  <c r="S30" i="1"/>
  <c r="F56" i="1"/>
  <c r="CF73" i="1"/>
  <c r="AW96" i="1"/>
  <c r="AY30" i="1"/>
  <c r="F49" i="1"/>
  <c r="FT30" i="1"/>
  <c r="EK41" i="1"/>
  <c r="AO18" i="1"/>
  <c r="F327" i="1"/>
  <c r="Y220" i="1"/>
  <c r="AL209" i="1"/>
  <c r="FZ73" i="1"/>
  <c r="EQ96" i="1"/>
  <c r="DX209" i="1"/>
  <c r="DK220" i="1"/>
  <c r="CE73" i="1"/>
  <c r="AV96" i="1"/>
  <c r="GM77" i="1"/>
  <c r="FS128" i="1"/>
  <c r="EJ137" i="1"/>
  <c r="AK96" i="1"/>
  <c r="AX73" i="1"/>
  <c r="F103" i="1"/>
  <c r="FW209" i="1"/>
  <c r="EN220" i="1"/>
  <c r="U209" i="1"/>
  <c r="F242" i="1"/>
  <c r="P243" i="1"/>
  <c r="DN209" i="1"/>
  <c r="DN293" i="1"/>
  <c r="Y30" i="1"/>
  <c r="F68" i="1"/>
  <c r="DJ252" i="1"/>
  <c r="P277" i="1"/>
  <c r="DW209" i="1"/>
  <c r="DJ220" i="1"/>
  <c r="BB18" i="1"/>
  <c r="F336" i="1"/>
  <c r="GN79" i="1"/>
  <c r="GM79" i="1"/>
  <c r="CF128" i="1"/>
  <c r="AW137" i="1"/>
  <c r="AI73" i="1"/>
  <c r="V96" i="1"/>
  <c r="DT73" i="1"/>
  <c r="DG96" i="1"/>
  <c r="FS263" i="1"/>
  <c r="DL73" i="1"/>
  <c r="P117" i="1"/>
  <c r="DL293" i="1"/>
  <c r="FZ128" i="1"/>
  <c r="EQ137" i="1"/>
  <c r="CB137" i="1"/>
  <c r="DP252" i="1"/>
  <c r="P289" i="1"/>
  <c r="GN218" i="1"/>
  <c r="Q73" i="1"/>
  <c r="F108" i="1"/>
  <c r="AF73" i="1"/>
  <c r="S96" i="1"/>
  <c r="S293" i="1" s="1"/>
  <c r="FW73" i="1"/>
  <c r="EN96" i="1"/>
  <c r="FT128" i="1"/>
  <c r="EK137" i="1"/>
  <c r="U22" i="1"/>
  <c r="F315" i="1"/>
  <c r="I27" i="5" s="1"/>
  <c r="U323" i="1"/>
  <c r="FS30" i="1"/>
  <c r="EJ41" i="1"/>
  <c r="EL18" i="1"/>
  <c r="P341" i="1"/>
  <c r="ES209" i="1"/>
  <c r="P240" i="1"/>
  <c r="EN252" i="1"/>
  <c r="P268" i="1"/>
  <c r="F278" i="1"/>
  <c r="S252" i="1"/>
  <c r="EQ30" i="1"/>
  <c r="P49" i="1"/>
  <c r="DH73" i="1"/>
  <c r="P99" i="1"/>
  <c r="DM73" i="1"/>
  <c r="P118" i="1"/>
  <c r="DM293" i="1"/>
  <c r="EO30" i="1"/>
  <c r="P47" i="1"/>
  <c r="P73" i="1"/>
  <c r="F99" i="1"/>
  <c r="EI18" i="1"/>
  <c r="P333" i="1"/>
  <c r="DT128" i="1"/>
  <c r="DG137" i="1"/>
  <c r="BA22" i="1"/>
  <c r="F313" i="1"/>
  <c r="W16" i="2" s="1"/>
  <c r="W18" i="2" s="1"/>
  <c r="BA323" i="1"/>
  <c r="CA30" i="1"/>
  <c r="AR41" i="1"/>
  <c r="ED73" i="1"/>
  <c r="DQ96" i="1"/>
  <c r="DH209" i="1"/>
  <c r="P223" i="1"/>
  <c r="AB73" i="1"/>
  <c r="O96" i="1"/>
  <c r="AV30" i="1"/>
  <c r="F46" i="1"/>
  <c r="EC220" i="1"/>
  <c r="CE128" i="1"/>
  <c r="AV137" i="1"/>
  <c r="BA73" i="1"/>
  <c r="F116" i="1"/>
  <c r="R30" i="1"/>
  <c r="F55" i="1"/>
  <c r="AZ22" i="1"/>
  <c r="F304" i="1"/>
  <c r="AZ323" i="1"/>
  <c r="DT209" i="1"/>
  <c r="DG220" i="1"/>
  <c r="X30" i="1"/>
  <c r="F67" i="1"/>
  <c r="ER22" i="1"/>
  <c r="ER323" i="1"/>
  <c r="P304" i="1"/>
  <c r="FT96" i="1"/>
  <c r="Y128" i="1"/>
  <c r="F164" i="1"/>
  <c r="CB220" i="1"/>
  <c r="AW30" i="1"/>
  <c r="F47" i="1"/>
  <c r="FX128" i="1"/>
  <c r="EO137" i="1"/>
  <c r="CA137" i="1"/>
  <c r="EM18" i="1"/>
  <c r="P342" i="1"/>
  <c r="AU18" i="1"/>
  <c r="F342" i="1"/>
  <c r="DO209" i="1"/>
  <c r="P244" i="1"/>
  <c r="DO293" i="1"/>
  <c r="CA252" i="1"/>
  <c r="AR263" i="1"/>
  <c r="DQ252" i="1"/>
  <c r="P290" i="1"/>
  <c r="EG18" i="1"/>
  <c r="P327" i="1"/>
  <c r="FX73" i="1"/>
  <c r="EO96" i="1"/>
  <c r="EO293" i="1" s="1"/>
  <c r="CF220" i="1"/>
  <c r="AC209" i="1"/>
  <c r="CH220" i="1"/>
  <c r="P220" i="1"/>
  <c r="CE220" i="1"/>
  <c r="AY96" i="1"/>
  <c r="CH73" i="1"/>
  <c r="CB252" i="1"/>
  <c r="AS263" i="1"/>
  <c r="BD18" i="1"/>
  <c r="F348" i="1"/>
  <c r="EC73" i="1"/>
  <c r="DP96" i="1"/>
  <c r="DJ128" i="1"/>
  <c r="P151" i="1"/>
  <c r="T22" i="1"/>
  <c r="T323" i="1"/>
  <c r="F314" i="1"/>
  <c r="AX22" i="1"/>
  <c r="AX323" i="1"/>
  <c r="F300" i="1"/>
  <c r="DJ73" i="1"/>
  <c r="P110" i="1"/>
  <c r="F234" i="1"/>
  <c r="R209" i="1"/>
  <c r="ET18" i="1"/>
  <c r="P336" i="1"/>
  <c r="FX209" i="1"/>
  <c r="EO220" i="1"/>
  <c r="EQ220" i="1"/>
  <c r="FZ209" i="1"/>
  <c r="EQ252" i="1"/>
  <c r="P271" i="1"/>
  <c r="DK252" i="1"/>
  <c r="P278" i="1"/>
  <c r="DH293" i="1"/>
  <c r="CB96" i="1"/>
  <c r="DQ128" i="1"/>
  <c r="P164" i="1"/>
  <c r="BC18" i="1"/>
  <c r="F339" i="1"/>
  <c r="EH18" i="1"/>
  <c r="P332" i="1"/>
  <c r="R252" i="1"/>
  <c r="F277" i="1"/>
  <c r="CH128" i="1"/>
  <c r="AY137" i="1"/>
  <c r="P128" i="1"/>
  <c r="F140" i="1"/>
  <c r="EU18" i="1"/>
  <c r="P339" i="1"/>
  <c r="DK73" i="1"/>
  <c r="P111" i="1"/>
  <c r="DK293" i="1"/>
  <c r="FT220" i="1"/>
  <c r="FS96" i="1"/>
  <c r="AB209" i="1"/>
  <c r="O220" i="1"/>
  <c r="AE73" i="1"/>
  <c r="R96" i="1"/>
  <c r="R293" i="1" s="1"/>
  <c r="U73" i="1"/>
  <c r="F118" i="1"/>
  <c r="FW128" i="1"/>
  <c r="EN137" i="1"/>
  <c r="DQ220" i="1"/>
  <c r="ED209" i="1"/>
  <c r="H16" i="2"/>
  <c r="H18" i="2" s="1"/>
  <c r="W73" i="1"/>
  <c r="F120" i="1"/>
  <c r="W293" i="1"/>
  <c r="DL209" i="1"/>
  <c r="P241" i="1"/>
  <c r="DM209" i="1"/>
  <c r="P242" i="1"/>
  <c r="DJ30" i="1"/>
  <c r="P55" i="1"/>
  <c r="S209" i="1"/>
  <c r="F235" i="1"/>
  <c r="AQ18" i="1"/>
  <c r="F333" i="1"/>
  <c r="EV18" i="1"/>
  <c r="P348" i="1"/>
  <c r="DI220" i="1"/>
  <c r="DV209" i="1"/>
  <c r="R128" i="1"/>
  <c r="F151" i="1"/>
  <c r="EO252" i="1"/>
  <c r="P269" i="1"/>
  <c r="DG252" i="1"/>
  <c r="P265" i="1"/>
  <c r="AK209" i="1"/>
  <c r="X220" i="1"/>
  <c r="AP18" i="1"/>
  <c r="F332" i="1"/>
  <c r="FS220" i="1"/>
  <c r="EN30" i="1"/>
  <c r="P46" i="1"/>
  <c r="EP22" i="1"/>
  <c r="EP323" i="1"/>
  <c r="P300" i="1"/>
  <c r="P140" i="1"/>
  <c r="DH128" i="1"/>
  <c r="AB128" i="1"/>
  <c r="O137" i="1"/>
  <c r="F240" i="1"/>
  <c r="BA209" i="1"/>
  <c r="AT18" i="1"/>
  <c r="F341" i="1"/>
  <c r="T73" i="1"/>
  <c r="F117" i="1"/>
  <c r="Q209" i="1"/>
  <c r="F232" i="1"/>
  <c r="CA209" i="1" l="1"/>
  <c r="AR220" i="1"/>
  <c r="P252" i="1"/>
  <c r="F266" i="1"/>
  <c r="H55" i="5"/>
  <c r="AB30" i="1"/>
  <c r="O41" i="1"/>
  <c r="CE252" i="1"/>
  <c r="AV263" i="1"/>
  <c r="AB252" i="1"/>
  <c r="O263" i="1"/>
  <c r="Y263" i="1"/>
  <c r="AL252" i="1"/>
  <c r="CA96" i="1"/>
  <c r="AR96" i="1" s="1"/>
  <c r="AY263" i="1"/>
  <c r="CH252" i="1"/>
  <c r="AW263" i="1"/>
  <c r="CF252" i="1"/>
  <c r="V252" i="1"/>
  <c r="F286" i="1"/>
  <c r="H71" i="5"/>
  <c r="O71" i="5"/>
  <c r="H109" i="5" s="1"/>
  <c r="AK252" i="1"/>
  <c r="X263" i="1"/>
  <c r="Q30" i="1"/>
  <c r="F53" i="1"/>
  <c r="Q293" i="1"/>
  <c r="P167" i="5"/>
  <c r="J167" i="5"/>
  <c r="EN293" i="1"/>
  <c r="EN323" i="1" s="1"/>
  <c r="I25" i="5"/>
  <c r="O199" i="5"/>
  <c r="H199" i="5"/>
  <c r="O186" i="5"/>
  <c r="H202" i="5" s="1"/>
  <c r="CA73" i="1"/>
  <c r="P298" i="1"/>
  <c r="S22" i="1"/>
  <c r="F308" i="1"/>
  <c r="S323" i="1"/>
  <c r="FT209" i="1"/>
  <c r="EK220" i="1"/>
  <c r="CH209" i="1"/>
  <c r="AY220" i="1"/>
  <c r="AR252" i="1"/>
  <c r="F291" i="1"/>
  <c r="AS137" i="1"/>
  <c r="CB128" i="1"/>
  <c r="O128" i="1"/>
  <c r="F139" i="1"/>
  <c r="W22" i="1"/>
  <c r="F317" i="1"/>
  <c r="W323" i="1"/>
  <c r="O209" i="1"/>
  <c r="F222" i="1"/>
  <c r="EQ209" i="1"/>
  <c r="P228" i="1"/>
  <c r="AY73" i="1"/>
  <c r="F104" i="1"/>
  <c r="O293" i="1"/>
  <c r="AV128" i="1"/>
  <c r="F142" i="1"/>
  <c r="DQ73" i="1"/>
  <c r="P123" i="1"/>
  <c r="DQ293" i="1"/>
  <c r="EO22" i="1"/>
  <c r="P299" i="1"/>
  <c r="EO323" i="1"/>
  <c r="EQ293" i="1"/>
  <c r="AK73" i="1"/>
  <c r="X96" i="1"/>
  <c r="DK209" i="1"/>
  <c r="P235" i="1"/>
  <c r="P247" i="1"/>
  <c r="DQ209" i="1"/>
  <c r="CB73" i="1"/>
  <c r="AS96" i="1"/>
  <c r="AS293" i="1" s="1"/>
  <c r="EO209" i="1"/>
  <c r="P226" i="1"/>
  <c r="T18" i="1"/>
  <c r="F344" i="1"/>
  <c r="DP73" i="1"/>
  <c r="P122" i="1"/>
  <c r="AS252" i="1"/>
  <c r="F280" i="1"/>
  <c r="CE209" i="1"/>
  <c r="AV220" i="1"/>
  <c r="CF209" i="1"/>
  <c r="AW220" i="1"/>
  <c r="DO22" i="1"/>
  <c r="DO323" i="1"/>
  <c r="P317" i="1"/>
  <c r="P143" i="1"/>
  <c r="EO128" i="1"/>
  <c r="ER18" i="1"/>
  <c r="P334" i="1"/>
  <c r="AR30" i="1"/>
  <c r="F69" i="1"/>
  <c r="U18" i="1"/>
  <c r="F345" i="1"/>
  <c r="FS252" i="1"/>
  <c r="EJ263" i="1"/>
  <c r="P165" i="1"/>
  <c r="EJ128" i="1"/>
  <c r="F247" i="1"/>
  <c r="Y209" i="1"/>
  <c r="AW73" i="1"/>
  <c r="F102" i="1"/>
  <c r="X209" i="1"/>
  <c r="F246" i="1"/>
  <c r="R22" i="1"/>
  <c r="F307" i="1"/>
  <c r="R323" i="1"/>
  <c r="BA18" i="1"/>
  <c r="F343" i="1"/>
  <c r="FS209" i="1"/>
  <c r="EJ220" i="1"/>
  <c r="DK22" i="1"/>
  <c r="DK323" i="1"/>
  <c r="P308" i="1"/>
  <c r="CB209" i="1"/>
  <c r="AS220" i="1"/>
  <c r="EK128" i="1"/>
  <c r="P154" i="1"/>
  <c r="S73" i="1"/>
  <c r="F111" i="1"/>
  <c r="P145" i="1"/>
  <c r="EQ128" i="1"/>
  <c r="V73" i="1"/>
  <c r="F119" i="1"/>
  <c r="V293" i="1"/>
  <c r="DJ209" i="1"/>
  <c r="P234" i="1"/>
  <c r="AS30" i="1"/>
  <c r="F58" i="1"/>
  <c r="EP18" i="1"/>
  <c r="P330" i="1"/>
  <c r="DJ293" i="1"/>
  <c r="EN128" i="1"/>
  <c r="P142" i="1"/>
  <c r="R73" i="1"/>
  <c r="F110" i="1"/>
  <c r="FS73" i="1"/>
  <c r="EJ96" i="1"/>
  <c r="EJ293" i="1" s="1"/>
  <c r="DH22" i="1"/>
  <c r="P296" i="1"/>
  <c r="DH323" i="1"/>
  <c r="AX18" i="1"/>
  <c r="F330" i="1"/>
  <c r="P209" i="1"/>
  <c r="F223" i="1"/>
  <c r="P293" i="1"/>
  <c r="EO73" i="1"/>
  <c r="P102" i="1"/>
  <c r="DG209" i="1"/>
  <c r="P222" i="1"/>
  <c r="DP220" i="1"/>
  <c r="EC209" i="1"/>
  <c r="P139" i="1"/>
  <c r="DG128" i="1"/>
  <c r="EN73" i="1"/>
  <c r="P101" i="1"/>
  <c r="DL22" i="1"/>
  <c r="DL323" i="1"/>
  <c r="P314" i="1"/>
  <c r="DG73" i="1"/>
  <c r="P98" i="1"/>
  <c r="DG293" i="1"/>
  <c r="AW128" i="1"/>
  <c r="F143" i="1"/>
  <c r="AV73" i="1"/>
  <c r="F101" i="1"/>
  <c r="EQ73" i="1"/>
  <c r="P104" i="1"/>
  <c r="AY293" i="1"/>
  <c r="EK252" i="1"/>
  <c r="P280" i="1"/>
  <c r="AR209" i="1"/>
  <c r="F248" i="1"/>
  <c r="DI209" i="1"/>
  <c r="P232" i="1"/>
  <c r="DI293" i="1"/>
  <c r="DN22" i="1"/>
  <c r="P316" i="1"/>
  <c r="DN323" i="1"/>
  <c r="Y73" i="1"/>
  <c r="F123" i="1"/>
  <c r="AY128" i="1"/>
  <c r="F145" i="1"/>
  <c r="FT73" i="1"/>
  <c r="EK96" i="1"/>
  <c r="EK293" i="1" s="1"/>
  <c r="DM22" i="1"/>
  <c r="DM323" i="1"/>
  <c r="P315" i="1"/>
  <c r="EJ30" i="1"/>
  <c r="P69" i="1"/>
  <c r="AR137" i="1"/>
  <c r="CA128" i="1"/>
  <c r="AZ18" i="1"/>
  <c r="F334" i="1"/>
  <c r="O73" i="1"/>
  <c r="F98" i="1"/>
  <c r="EN209" i="1"/>
  <c r="P225" i="1"/>
  <c r="EK30" i="1"/>
  <c r="P58" i="1"/>
  <c r="ES18" i="1"/>
  <c r="P343" i="1"/>
  <c r="AR293" i="1" l="1"/>
  <c r="J16" i="2"/>
  <c r="J18" i="2" s="1"/>
  <c r="Y16" i="2"/>
  <c r="Y18" i="2" s="1"/>
  <c r="I26" i="5"/>
  <c r="EN22" i="1"/>
  <c r="F269" i="1"/>
  <c r="AW252" i="1"/>
  <c r="F268" i="1"/>
  <c r="AV252" i="1"/>
  <c r="H206" i="5"/>
  <c r="J170" i="5"/>
  <c r="J206" i="5"/>
  <c r="J210" i="5"/>
  <c r="X252" i="1"/>
  <c r="F289" i="1"/>
  <c r="F290" i="1"/>
  <c r="Y252" i="1"/>
  <c r="H210" i="5"/>
  <c r="Y293" i="1"/>
  <c r="Q323" i="1"/>
  <c r="Q22" i="1"/>
  <c r="F305" i="1"/>
  <c r="AY252" i="1"/>
  <c r="F271" i="1"/>
  <c r="F265" i="1"/>
  <c r="O252" i="1"/>
  <c r="O30" i="1"/>
  <c r="F43" i="1"/>
  <c r="AR22" i="1"/>
  <c r="F321" i="1"/>
  <c r="I21" i="5" s="1"/>
  <c r="AR323" i="1"/>
  <c r="EK22" i="1"/>
  <c r="P310" i="1"/>
  <c r="EK323" i="1"/>
  <c r="DM18" i="1"/>
  <c r="P345" i="1"/>
  <c r="DG22" i="1"/>
  <c r="DG323" i="1"/>
  <c r="P295" i="1"/>
  <c r="DL18" i="1"/>
  <c r="P344" i="1"/>
  <c r="DJ22" i="1"/>
  <c r="P307" i="1"/>
  <c r="J26" i="5" s="1"/>
  <c r="DJ323" i="1"/>
  <c r="V22" i="1"/>
  <c r="V323" i="1"/>
  <c r="F316" i="1"/>
  <c r="DK18" i="1"/>
  <c r="P338" i="1"/>
  <c r="AS73" i="1"/>
  <c r="F113" i="1"/>
  <c r="EQ22" i="1"/>
  <c r="EQ323" i="1"/>
  <c r="P301" i="1"/>
  <c r="DQ22" i="1"/>
  <c r="DQ323" i="1"/>
  <c r="P320" i="1"/>
  <c r="W18" i="1"/>
  <c r="F347" i="1"/>
  <c r="S18" i="1"/>
  <c r="F338" i="1"/>
  <c r="EK73" i="1"/>
  <c r="P113" i="1"/>
  <c r="AY22" i="1"/>
  <c r="F301" i="1"/>
  <c r="AY323" i="1"/>
  <c r="DP209" i="1"/>
  <c r="P246" i="1"/>
  <c r="F237" i="1"/>
  <c r="AS209" i="1"/>
  <c r="EJ252" i="1"/>
  <c r="P291" i="1"/>
  <c r="DO18" i="1"/>
  <c r="P347" i="1"/>
  <c r="AV209" i="1"/>
  <c r="F225" i="1"/>
  <c r="AV293" i="1"/>
  <c r="DP293" i="1"/>
  <c r="EO18" i="1"/>
  <c r="P329" i="1"/>
  <c r="O22" i="1"/>
  <c r="F295" i="1"/>
  <c r="O323" i="1"/>
  <c r="AY209" i="1"/>
  <c r="F228" i="1"/>
  <c r="DI22" i="1"/>
  <c r="P305" i="1"/>
  <c r="DI323" i="1"/>
  <c r="P22" i="1"/>
  <c r="F296" i="1"/>
  <c r="P323" i="1"/>
  <c r="EJ73" i="1"/>
  <c r="P124" i="1"/>
  <c r="EJ209" i="1"/>
  <c r="P248" i="1"/>
  <c r="R18" i="1"/>
  <c r="F337" i="1"/>
  <c r="X73" i="1"/>
  <c r="F122" i="1"/>
  <c r="X293" i="1"/>
  <c r="AS128" i="1"/>
  <c r="F154" i="1"/>
  <c r="AR73" i="1"/>
  <c r="F124" i="1"/>
  <c r="AR128" i="1"/>
  <c r="F165" i="1"/>
  <c r="EJ22" i="1"/>
  <c r="EJ323" i="1"/>
  <c r="P321" i="1"/>
  <c r="J21" i="5" s="1"/>
  <c r="DN18" i="1"/>
  <c r="P346" i="1"/>
  <c r="DH18" i="1"/>
  <c r="P326" i="1"/>
  <c r="AS22" i="1"/>
  <c r="AS323" i="1"/>
  <c r="F310" i="1"/>
  <c r="AW209" i="1"/>
  <c r="F226" i="1"/>
  <c r="AW293" i="1"/>
  <c r="EK209" i="1"/>
  <c r="P237" i="1"/>
  <c r="EN18" i="1"/>
  <c r="P328" i="1"/>
  <c r="Y22" i="1" l="1"/>
  <c r="F320" i="1"/>
  <c r="Y323" i="1"/>
  <c r="T16" i="2"/>
  <c r="T18" i="2" s="1"/>
  <c r="I22" i="5"/>
  <c r="E16" i="2"/>
  <c r="J22" i="5"/>
  <c r="F335" i="1"/>
  <c r="Q18" i="1"/>
  <c r="AW22" i="1"/>
  <c r="F299" i="1"/>
  <c r="AW323" i="1"/>
  <c r="P18" i="1"/>
  <c r="F326" i="1"/>
  <c r="AV22" i="1"/>
  <c r="F298" i="1"/>
  <c r="AV323" i="1"/>
  <c r="DQ18" i="1"/>
  <c r="P350" i="1"/>
  <c r="DJ18" i="1"/>
  <c r="P337" i="1"/>
  <c r="AS18" i="1"/>
  <c r="F340" i="1"/>
  <c r="EQ18" i="1"/>
  <c r="P331" i="1"/>
  <c r="O18" i="1"/>
  <c r="F325" i="1"/>
  <c r="AR18" i="1"/>
  <c r="F351" i="1"/>
  <c r="E18" i="2"/>
  <c r="I16" i="2"/>
  <c r="I18" i="2" s="1"/>
  <c r="X16" i="2"/>
  <c r="X18" i="2" s="1"/>
  <c r="EJ18" i="1"/>
  <c r="P351" i="1"/>
  <c r="X22" i="1"/>
  <c r="F319" i="1"/>
  <c r="X323" i="1"/>
  <c r="DI18" i="1"/>
  <c r="P335" i="1"/>
  <c r="DP22" i="1"/>
  <c r="DP323" i="1"/>
  <c r="P319" i="1"/>
  <c r="AY18" i="1"/>
  <c r="F331" i="1"/>
  <c r="V18" i="1"/>
  <c r="F346" i="1"/>
  <c r="DG18" i="1"/>
  <c r="P325" i="1"/>
  <c r="EK18" i="1"/>
  <c r="P340" i="1"/>
  <c r="Y18" i="1" l="1"/>
  <c r="F350" i="1"/>
  <c r="AV18" i="1"/>
  <c r="F328" i="1"/>
  <c r="DP18" i="1"/>
  <c r="P349" i="1"/>
  <c r="AW18" i="1"/>
  <c r="F329" i="1"/>
  <c r="X18" i="1"/>
  <c r="F349" i="1"/>
</calcChain>
</file>

<file path=xl/sharedStrings.xml><?xml version="1.0" encoding="utf-8"?>
<sst xmlns="http://schemas.openxmlformats.org/spreadsheetml/2006/main" count="5022" uniqueCount="362">
  <si>
    <t>Smeta.RU  (495) 974-1589</t>
  </si>
  <si>
    <t>_PS_</t>
  </si>
  <si>
    <t>Smeta.RU</t>
  </si>
  <si>
    <t>ГБУ "МОСТРАНСПРОЕКТ"  Доп. раб. место  MCCS-0029346</t>
  </si>
  <si>
    <t>Новая стройка 1</t>
  </si>
  <si>
    <t>Разработка проектной документации по теме: Капитальный ремонт кровли здания ГБУ "МосТрансПроект"</t>
  </si>
  <si>
    <t/>
  </si>
  <si>
    <t>02-01-07</t>
  </si>
  <si>
    <t>02-01-07 ПОДД на период эксплуатации</t>
  </si>
  <si>
    <t>Неяскина И.М.</t>
  </si>
  <si>
    <t>Главный инженер смет</t>
  </si>
  <si>
    <t>Германская А.В.</t>
  </si>
  <si>
    <t>Начальник РСО</t>
  </si>
  <si>
    <t>Сметные нормы списания</t>
  </si>
  <si>
    <t>Коды ОКП для ТСН-2001 МГЭ</t>
  </si>
  <si>
    <t>ТСН-2001 (МГЭ) - Новое строительство</t>
  </si>
  <si>
    <t>Типовой расчет для ТСН-2001 МГЭ, Новая методика с выпуска доп. 43 (Строительство), Доп 58</t>
  </si>
  <si>
    <t>Территориальные сметные нормативы для Москвы ТСН-2001 (МГЭ)</t>
  </si>
  <si>
    <t>Поправки для ТСН-2001 от 21.10.2020 г. доп.58</t>
  </si>
  <si>
    <t>ПОДД на период эксплуатации</t>
  </si>
  <si>
    <t>ГЗ-041/20-001-ПОДД-0-ВОР-1-8</t>
  </si>
  <si>
    <t>*** Копание ям для установки стоек знаков дорожного движения учтено в расценке 3.27-71-1</t>
  </si>
  <si>
    <t>1</t>
  </si>
  <si>
    <t>Стойка дорожных знаков Д=76 мм 5 метров</t>
  </si>
  <si>
    <t>шт.</t>
  </si>
  <si>
    <t>Прочие работы</t>
  </si>
  <si>
    <t>МЦЦС</t>
  </si>
  <si>
    <t>Фундамент ФМ-5 под стойки дорожных знаков (23 шт.)</t>
  </si>
  <si>
    <t>3.8-1-3</t>
  </si>
  <si>
    <t>Устройство гравийного основания под фундаменты (V=0,15*0,4*0,4*=0,024*28=0,672 м3)</t>
  </si>
  <si>
    <t>1 м3 основания</t>
  </si>
  <si>
    <t>ТСН-2001.3. Доп. 1-42. Сб. 8, т. 1, поз. 3</t>
  </si>
  <si>
    <t>Строительные работы</t>
  </si>
  <si>
    <t>ТСН-2001.3-8. 8-1</t>
  </si>
  <si>
    <t>ТСН-2001.3-8-1</t>
  </si>
  <si>
    <t>1.1-1-155</t>
  </si>
  <si>
    <t>Гравий фракционированный, фракция 5-20 мм</t>
  </si>
  <si>
    <t>м3</t>
  </si>
  <si>
    <t>ТСН-2001.1. Доп. 1-42. Р. 1, о. 1, поз. 155</t>
  </si>
  <si>
    <t>2</t>
  </si>
  <si>
    <t>3.6-1-1</t>
  </si>
  <si>
    <t>Устройство бетонной подготовки (прим. Заливка бетонной смеси)</t>
  </si>
  <si>
    <t>100 м3 в деле</t>
  </si>
  <si>
    <t>ТСН-2001.3 Доп. 47, Сб. 6, т. 1, поз. 1</t>
  </si>
  <si>
    <t>ТСН-2001.3-6. 6-1...6-13</t>
  </si>
  <si>
    <t>ТСН-2001.3-6-1</t>
  </si>
  <si>
    <t>2,1</t>
  </si>
  <si>
    <t>1.3-1-154</t>
  </si>
  <si>
    <t>Смеси бетонные, БСГ, тяжелого бетона на гранитном щебне, фракция 5-20, класс прочности В25 (М350); П4, F100, W6</t>
  </si>
  <si>
    <t>ТСН-2001.1. Доп. 1-42. Р. 3, о. 1, поз. 154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</si>
  <si>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</si>
  <si>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</si>
  <si>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</si>
  <si>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</si>
  <si>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</si>
  <si>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</si>
  <si>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</si>
  <si>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</si>
  <si>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</si>
  <si>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</si>
  <si>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</si>
  <si>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</si>
  <si>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</si>
  <si>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</si>
  <si>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</si>
  <si>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</si>
  <si>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</si>
  <si>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</si>
  <si>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</si>
  <si>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</si>
  <si>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</si>
  <si>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</si>
  <si>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</si>
  <si>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</si>
  <si>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</si>
  <si>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</si>
  <si>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</si>
  <si>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</si>
  <si>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</si>
  <si>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</si>
  <si>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</si>
  <si>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</si>
  <si>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</si>
  <si>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</si>
  <si>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</si>
  <si>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</si>
  <si>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</si>
  <si>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</si>
  <si>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</si>
  <si>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</si>
  <si>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</si>
  <si>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</si>
  <si>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</si>
  <si>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</si>
  <si>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</si>
  <si>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</si>
  <si>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</si>
  <si>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</si>
  <si>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</si>
  <si>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</si>
  <si>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</si>
  <si>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</si>
  <si>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</si>
  <si>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</si>
  <si>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Установка дорожных знаков</t>
  </si>
  <si>
    <t>3</t>
  </si>
  <si>
    <t>3.27-71-1</t>
  </si>
  <si>
    <t>Установка дорожных знаков на металлических стойках</t>
  </si>
  <si>
    <t>100 знаков</t>
  </si>
  <si>
    <t>ТСН-2001.3 Доп. 56, Сб. 27, т. 71, поз. 1</t>
  </si>
  <si>
    <t>ТСН-2001.3-27. 27-71, 27-72</t>
  </si>
  <si>
    <t>ТСН-2001.3-27-22</t>
  </si>
  <si>
    <t>3,1</t>
  </si>
  <si>
    <t>1.7-13-100</t>
  </si>
  <si>
    <t>Стойки из оцинкованной стали, диаметр 76 мм (5 метров)</t>
  </si>
  <si>
    <t>м</t>
  </si>
  <si>
    <t>ТСН-2001.1 Доп. 56, Р. 7, о. 13, поз. 100</t>
  </si>
  <si>
    <t>4</t>
  </si>
  <si>
    <t>1.7-13-101</t>
  </si>
  <si>
    <t>Хомуты из оцинкованной стали, диаметр 76 мм</t>
  </si>
  <si>
    <t>ТСН-2001.1. Доп. 1-42. Р. 7, о. 13, поз. 101</t>
  </si>
  <si>
    <t>5</t>
  </si>
  <si>
    <t>3.27-72-1</t>
  </si>
  <si>
    <t>Установка дополнительных щитков</t>
  </si>
  <si>
    <t>ТСН-2001.3. Доп. 1-42. Сб. 27, т. 72, поз. 1</t>
  </si>
  <si>
    <t>6</t>
  </si>
  <si>
    <t>1.7-13-2</t>
  </si>
  <si>
    <t>Знаки из тонколистовой оцинкованной стали со световозвращающей пленкой, треугольной формы, со сторонами размером 700х700х700 мм (тип 2.4)</t>
  </si>
  <si>
    <t>ТСН-2001.1. Доп. 1-42. Р. 7, о. 13, поз. 2</t>
  </si>
  <si>
    <t>Материалы строительные</t>
  </si>
  <si>
    <t>ТСН-2001.1 Материалы строительные</t>
  </si>
  <si>
    <t>ТСН-2001.1-1</t>
  </si>
  <si>
    <t>7</t>
  </si>
  <si>
    <t>1.7-13-5</t>
  </si>
  <si>
    <t>Знаки из тонколистовой оцинкованной стали со световозвращающей пленкой, круглой формы, диаметр 700 мм (тип 3.1; 3.24; 3.27; 4.1.1; 4.1.2; 4.1.3; 4.2.3)</t>
  </si>
  <si>
    <t>ТСН-2001.1. Доп. 1-42. Р. 7, о. 13, поз. 5</t>
  </si>
  <si>
    <t>8</t>
  </si>
  <si>
    <t>1.7-13-8</t>
  </si>
  <si>
    <t>Знаки из тонколистовой оцинкованной стали со световозвращающей пленкой, квадратной формы, со сторонами размером 700 мм (тип 5.5; 5.19.1; 5.19.2; 5.20; 6.4; 6.4 (+8.17); 6.4.4Д; 6.4.5Д)</t>
  </si>
  <si>
    <t>ТСН-2001.1. Доп. 1-42. Р. 7, о. 13, поз. 8</t>
  </si>
  <si>
    <t>9</t>
  </si>
  <si>
    <t>1.7-13-11</t>
  </si>
  <si>
    <t>Знаки из тонколистовой оцинкованной стали со световозвращающей пленкой, прямоугольной формы, со сторонами размером 900х600 мм (тип 5.29; 5.30)</t>
  </si>
  <si>
    <t>ТСН-2001.1. Доп. 1-42. Р. 7, о. 13, поз. 11</t>
  </si>
  <si>
    <t>10</t>
  </si>
  <si>
    <t>1.7-13-17</t>
  </si>
  <si>
    <t>Знаки из тонколистовой оцинкованной стали со световозвращающей пленкой, прямоугольной формы, со сторонами размером 350х700 мм (тип 8.2.1; 8.2.4; 8.3.1; 8.3.2; 8.4.3.1; 8.8; 8.24)</t>
  </si>
  <si>
    <t>ТСН-2001.1. Доп. 1-42. Р. 7, о. 13, поз. 17</t>
  </si>
  <si>
    <t>11</t>
  </si>
  <si>
    <t>1.7-13-14</t>
  </si>
  <si>
    <t>Знаки из тонколистовой оцинкованной стали со световозвращающей пленкой, прямоугольной формы, со сторонами размером 500х2250 мм  (тип 8.22.3)</t>
  </si>
  <si>
    <t>ТСН-2001.1. Доп. 1-42. Р. 7, о. 13, поз. 14</t>
  </si>
  <si>
    <t>Демонтаж дорожных знаков</t>
  </si>
  <si>
    <t>12</t>
  </si>
  <si>
    <t>Установка дорожных знаков на металлических стойках (прим. демонтаж)</t>
  </si>
  <si>
    <t>Поправка: ТСН-2001.6. О.П. п.23.5  Наименование: Демонтаж. Наружных сетей водопровода, канализации, теплоснабжения и газоснабжения</t>
  </si>
  <si>
    <t>)*0</t>
  </si>
  <si>
    <t>)*0,6</t>
  </si>
  <si>
    <t>Поправка: ТСН-2001.6. О.П. п.23.5</t>
  </si>
  <si>
    <t>Установка дополнительных щитков (прим. демонтаж)</t>
  </si>
  <si>
    <t>13</t>
  </si>
  <si>
    <t>6.68-13-1</t>
  </si>
  <si>
    <t>Механизированная погрузка строительного мусора в автомобили-самосвалы</t>
  </si>
  <si>
    <t>1 Т</t>
  </si>
  <si>
    <t>ТСН-2001.6. Доп. 1-42. Сб. 68, т. 13, поз. 1</t>
  </si>
  <si>
    <t>Ремонтно-строительные работы</t>
  </si>
  <si>
    <t>ТСН-2001.6-68. 68-13</t>
  </si>
  <si>
    <t>ТСН-2001.6-68-5</t>
  </si>
  <si>
    <t>Демаркировка дорожной разметки</t>
  </si>
  <si>
    <t>*** Данные работы не учитываем в сметах, т.к. производим разборку дорожного покрытия</t>
  </si>
  <si>
    <t>3.27-89-1</t>
  </si>
  <si>
    <t>Удаление линий регулирования дорожного движения (демаркировка) демаркировщиком, при толщине линии 3 мм</t>
  </si>
  <si>
    <t>1 м2 разметки</t>
  </si>
  <si>
    <t>ТСН-2001.3 Доп. 56, Сб. 27, т. 89, поз. 1</t>
  </si>
  <si>
    <t>ТСН-2001.3-27. 27-77...27-90</t>
  </si>
  <si>
    <t>ТСН-2001.3-27-25</t>
  </si>
  <si>
    <t>1.7-13-121</t>
  </si>
  <si>
    <t>Ролики для удаления линий дорожной разметки самоходными демаркировочными машинами</t>
  </si>
  <si>
    <t>КОМПЛЕКТ</t>
  </si>
  <si>
    <t>ТСН-2001.1. Доп. 1-42. Р. 7, о. 13, поз. 121</t>
  </si>
  <si>
    <t>Нанесение дорожной разметки</t>
  </si>
  <si>
    <t>14</t>
  </si>
  <si>
    <t>3.27-81-1</t>
  </si>
  <si>
    <t>Нанесение дорожной разметки холодным пластиком вручную</t>
  </si>
  <si>
    <t>ТСН-2001.3. Доп. 1-42. Сб. 27, т. 81, поз. 1</t>
  </si>
  <si>
    <t>14,1</t>
  </si>
  <si>
    <t>1.1-1-2998</t>
  </si>
  <si>
    <t>Пластик холодный двухкомпонентный, термореактивный, плотность от 1,8 до 2,0 г/см3, для разметки автомобильных дорог и всех типов асфальтобетонных покрытий, цвет белый</t>
  </si>
  <si>
    <t>кг</t>
  </si>
  <si>
    <t>ТСН-2001.1 Доп. 54, Р. 1, о. 1, поз. 2998</t>
  </si>
  <si>
    <t>15</t>
  </si>
  <si>
    <t>15,1</t>
  </si>
  <si>
    <t>1.1-1-2999</t>
  </si>
  <si>
    <t>Пластик холодный двухкомпонентный термореактивный, плотность от 1,8 до 2,0 г/см3, для разметки автомобильных дорог и всех типов асфальтобетонных покрытий, цвет желтый</t>
  </si>
  <si>
    <t>ТСН-2001.1 Доп. 54, Р. 1, о. 1, поз. 2999</t>
  </si>
  <si>
    <t>Искусственная дорожная неровность (ИДН)</t>
  </si>
  <si>
    <t>16</t>
  </si>
  <si>
    <t>3.27-106-4</t>
  </si>
  <si>
    <t>Монтаж искусственной дорожной неровности (ИДН) - элементов средней части</t>
  </si>
  <si>
    <t>1 м2 горизонтальной проекции уложенных ИДН</t>
  </si>
  <si>
    <t>ТСН-2001.3 Доп. 47, Сб. 27, т. 106, поз. 4</t>
  </si>
  <si>
    <t>ТСН-2001.3-27. 27-106-4...27-106-5 (доп. 46)</t>
  </si>
  <si>
    <t>ТСН-2001.3-27-46</t>
  </si>
  <si>
    <t>16,1</t>
  </si>
  <si>
    <t>1.1-1-2874</t>
  </si>
  <si>
    <t>Искусственная дорожная неровность из резины, средний элемент, размеры 900х500 мм</t>
  </si>
  <si>
    <t>ТСН-2001.1 Доп. 46, Р. 1, о. 1, поз. 2874</t>
  </si>
  <si>
    <t>17</t>
  </si>
  <si>
    <t>3.27-106-5</t>
  </si>
  <si>
    <t>Монтаж искусственной дорожной неровности (ИДН) - элементов концевой части</t>
  </si>
  <si>
    <t>ТСН-2001.3 Доп. 47, Сб. 27, т. 106, поз. 5</t>
  </si>
  <si>
    <t>17,1</t>
  </si>
  <si>
    <t>1.1-1-2875</t>
  </si>
  <si>
    <t>Искусственная дорожная неровность из резины, концевой элемент, размеры 900х250 мм</t>
  </si>
  <si>
    <t>ТСН-2001.1 Доп. 46, Р. 1, о. 1, поз. 2875</t>
  </si>
  <si>
    <t>Переменная</t>
  </si>
  <si>
    <t>Новая переменная</t>
  </si>
  <si>
    <t>Уровень цен</t>
  </si>
  <si>
    <t>Сборник индексов</t>
  </si>
  <si>
    <t>Коэффициенты к ТСН-2001 МГЭ</t>
  </si>
  <si>
    <t>167</t>
  </si>
  <si>
    <t>Коэффициенты пересчета к ТСН-2001.13-2</t>
  </si>
  <si>
    <t>Базовый уровень цен</t>
  </si>
  <si>
    <t>_OBSM_</t>
  </si>
  <si>
    <t>9999990008</t>
  </si>
  <si>
    <t>Трудозатраты рабочих</t>
  </si>
  <si>
    <t>чел.-ч.</t>
  </si>
  <si>
    <t>2.1-10-4</t>
  </si>
  <si>
    <t>ТСН-2001.2. Доп. 46. п.1-10-4 (101001)</t>
  </si>
  <si>
    <t>Компрессоры прицепные с двигателем внутреннего сгорания, производительность до 2,5 м3/мин, мощность двигателя до 23 кВт (31,3 л.с.)</t>
  </si>
  <si>
    <t>маш.-ч.</t>
  </si>
  <si>
    <t>2.1-30-1</t>
  </si>
  <si>
    <t>ТСН-2001.2. Доп. 1-42, п. 1-30-1 (301201)</t>
  </si>
  <si>
    <t>Трамбовки пневматические</t>
  </si>
  <si>
    <t>2.1-4-3</t>
  </si>
  <si>
    <t>ТСН-2001.2. Доп. 1-42, п. 1-4-3 (040103)</t>
  </si>
  <si>
    <t>Погрузчики универсальные на пневмоколесном ходу, грузоподъемность до 3 т</t>
  </si>
  <si>
    <t>1.1-1-118</t>
  </si>
  <si>
    <t>ТСН-2001.1. Доп. 1-42. Р. 1, о. 1, поз. 118</t>
  </si>
  <si>
    <t>Вода</t>
  </si>
  <si>
    <t>2.1-18-9</t>
  </si>
  <si>
    <t>ТСН-2001.2. Доп. 47. п.1-18-9 (183003)</t>
  </si>
  <si>
    <t>Автомобили грузовые бортовые, грузоподъемность до 8 т</t>
  </si>
  <si>
    <t>2.1-6-51</t>
  </si>
  <si>
    <t>ТСН-2001.2. Доп. 1-42, п. 1-6-51 (069401)</t>
  </si>
  <si>
    <t>Вибраторы поверхностные</t>
  </si>
  <si>
    <t>1.1-1-655</t>
  </si>
  <si>
    <t>ТСН-2001.1. Доп. 1-42. Р. 1, о. 1, поз. 655</t>
  </si>
  <si>
    <t>Мешковина</t>
  </si>
  <si>
    <t>м2</t>
  </si>
  <si>
    <t>2.1-9-1</t>
  </si>
  <si>
    <t>ТСН-2001.2. Доп. 1-42, п. 1-9-1 (090101)</t>
  </si>
  <si>
    <t>Машины бурильно-крановые на базе трактора, глубина бурения до 5 м</t>
  </si>
  <si>
    <t>1.1-1-58</t>
  </si>
  <si>
    <t>ТСН-2001.1. Доп. 1-42. Р. 1, о. 1, поз. 58</t>
  </si>
  <si>
    <t>Болты строительные с гайками оцинкованные (10х100 мм)</t>
  </si>
  <si>
    <t>т</t>
  </si>
  <si>
    <t>9999990007</t>
  </si>
  <si>
    <t>Стоимость прочих машин (ЭСН)</t>
  </si>
  <si>
    <t>руб.</t>
  </si>
  <si>
    <t>2.1-5-18</t>
  </si>
  <si>
    <t>ТСН-2001.2. Доп. 56. п.1-5-18 (050902)</t>
  </si>
  <si>
    <t>Машины поливомоечные, емкость цистерны до 8 м3</t>
  </si>
  <si>
    <t>2.1-5-50</t>
  </si>
  <si>
    <t>ТСН-2001.2. Доп. 49. п.1-5-50 (057101)</t>
  </si>
  <si>
    <t>Машины фрезерные для демаркировки дорожной разметки шириной до 250 мм, скорость до 1 км/ч</t>
  </si>
  <si>
    <t>2.1-10-12</t>
  </si>
  <si>
    <t>ТСН-2001.2. Доп. 1-42, п. 1-10-12 (105001)</t>
  </si>
  <si>
    <t>Электрокомпрессоры прицепные, производительность до 3,5 м3/мин</t>
  </si>
  <si>
    <t>2.1-13-2</t>
  </si>
  <si>
    <t>ТСН-2001.2. Доп. 1-42, п. 1-13-2 (132001)</t>
  </si>
  <si>
    <t>Электростанции передвижные прицепные, мощность до 30 кВт</t>
  </si>
  <si>
    <t>1.1-1-517</t>
  </si>
  <si>
    <t>ТСН-2001.1 Доп. 55, Р. 1, о. 1, поз. 517</t>
  </si>
  <si>
    <t>Лента с клеевым слоем, ширина 50 мм, толщина 0,5 мм</t>
  </si>
  <si>
    <t>2.1-18-7</t>
  </si>
  <si>
    <t>ТСН-2001.2. Доп. 47. п.1-18-7 (183001)</t>
  </si>
  <si>
    <t>Автомобили грузовые бортовые, грузоподъемность до 5 т</t>
  </si>
  <si>
    <t>2.1-30-103</t>
  </si>
  <si>
    <t>ТСН-2001.2. Доп. 46. п.1-30-103 (304104)</t>
  </si>
  <si>
    <t>Перфораторы электрические, мощность до 1,2 кВт</t>
  </si>
  <si>
    <t>2.1-30-56</t>
  </si>
  <si>
    <t>ТСН-2001.2. Доп. 1-42, п. 1-30-56 (309101)</t>
  </si>
  <si>
    <t>Шуруповерты</t>
  </si>
  <si>
    <t>1.1-1-2876</t>
  </si>
  <si>
    <t>ТСН-2001.1. Доп. 1-42. Р. 1, о. 1, поз. 2876</t>
  </si>
  <si>
    <t>Клей полиуретановый двухкомпонентный</t>
  </si>
  <si>
    <t>1.7-3-73</t>
  </si>
  <si>
    <t>ТСН-2001.1 Доп. 44, Р. 7, о. 3, поз. 73</t>
  </si>
  <si>
    <t>Бур с наконечником из твердого сплава, с хвостовиком SDS-max, диаметр 16 мм, длина 340 мм</t>
  </si>
  <si>
    <t>1.7-5-229</t>
  </si>
  <si>
    <t>ТСН-2001.1. Доп. 1-42. Р. 7, о. 5, поз. 229</t>
  </si>
  <si>
    <t>Анкер-болт оцинкованный с пластиковой втулкой, для крепления искусственных дорожных неровностей, размеры 10х135 мм</t>
  </si>
  <si>
    <t>9999990006</t>
  </si>
  <si>
    <t>Стоимость прочих материалов (ЭСН)</t>
  </si>
  <si>
    <t>5711200000</t>
  </si>
  <si>
    <t>Гравий</t>
  </si>
  <si>
    <t>5745010000</t>
  </si>
  <si>
    <t>Смеси бетонные, БСГ, тяжелого бетона</t>
  </si>
  <si>
    <t>5216100000</t>
  </si>
  <si>
    <t>Стойки металлические</t>
  </si>
  <si>
    <t>Щитки металлические</t>
  </si>
  <si>
    <t>3972610000</t>
  </si>
  <si>
    <t>Ролики для демаркировки дорожной разметки</t>
  </si>
  <si>
    <t>2293950000</t>
  </si>
  <si>
    <t>Пластик холодный</t>
  </si>
  <si>
    <t>2539902000</t>
  </si>
  <si>
    <t>Элементы средней части ИДН</t>
  </si>
  <si>
    <t>Элементы концевой части ИДН</t>
  </si>
  <si>
    <t>"СОГЛАСОВАНО"</t>
  </si>
  <si>
    <t>"УТВЕРЖДАЮ"</t>
  </si>
  <si>
    <t>Форма № 4б</t>
  </si>
  <si>
    <t>"_____"________________ 2021 г.</t>
  </si>
  <si>
    <t>(наименование стройки и/или объекта)</t>
  </si>
  <si>
    <t>(наименование работ и затрат)</t>
  </si>
  <si>
    <t>В
базисном
уровне
цен</t>
  </si>
  <si>
    <t>В
текущем
уровне
цен</t>
  </si>
  <si>
    <t>Сметная стоимость</t>
  </si>
  <si>
    <t>Работы по монтажу оборудования</t>
  </si>
  <si>
    <t>Оборудование</t>
  </si>
  <si>
    <t>Прочие работы и затраты</t>
  </si>
  <si>
    <t>Средства на оплату труда</t>
  </si>
  <si>
    <t>Затраты труда</t>
  </si>
  <si>
    <t xml:space="preserve">Кроме того: </t>
  </si>
  <si>
    <t>№ п/п</t>
  </si>
  <si>
    <t>Шифр расценки и коды ресурсов</t>
  </si>
  <si>
    <t>Наименование работ и затрат</t>
  </si>
  <si>
    <t>Ед. изм.</t>
  </si>
  <si>
    <t>Кол-во
единиц</t>
  </si>
  <si>
    <t>Цена на
ед. изм.,
руб.</t>
  </si>
  <si>
    <t>Попра-
вочные
коэффи-
циенты</t>
  </si>
  <si>
    <t>Коэффи-
циенты
зимних
удорожа-
ний</t>
  </si>
  <si>
    <t>Коэффи-
циенты
(индек-
сы) пере-
счета,
нормы
НР и СП</t>
  </si>
  <si>
    <t>ВСЕГО
затрат в
текущем
уровне цен,
руб.</t>
  </si>
  <si>
    <t>№ и период сборника коэффициентов (индексов) пересчета: Коэффициенты к ТСН-2001 МГЭ №167 август 2020 года и Коэффициенты пересчета к ТСН-2001.13-2 июнь 2020 года</t>
  </si>
  <si>
    <t>Всего в
ценах на
январь 2000 года,
руб.</t>
  </si>
  <si>
    <t>Всего по позиции:</t>
  </si>
  <si>
    <t>ЗП</t>
  </si>
  <si>
    <t>ЭМ</t>
  </si>
  <si>
    <t>в т.ч. ЗПМ</t>
  </si>
  <si>
    <t>МР</t>
  </si>
  <si>
    <t xml:space="preserve">к нр </t>
  </si>
  <si>
    <t>НР от ЗП</t>
  </si>
  <si>
    <t>%</t>
  </si>
  <si>
    <t>СП от ЗП</t>
  </si>
  <si>
    <t>НР и СП от ЗПМ</t>
  </si>
  <si>
    <t>ЗТР</t>
  </si>
  <si>
    <t>чел-ч</t>
  </si>
  <si>
    <t xml:space="preserve">   Итого по ТСН-2001.16</t>
  </si>
  <si>
    <t xml:space="preserve">   Итого возвратных сумм</t>
  </si>
  <si>
    <r>
      <t>3.27-71-1</t>
    </r>
    <r>
      <rPr>
        <i/>
        <sz val="10"/>
        <rFont val="Arial"/>
        <family val="2"/>
        <charset val="204"/>
      </rPr>
      <t xml:space="preserve">
Поправка: ТСН-2001.6. О.П. п.23.5</t>
    </r>
  </si>
  <si>
    <t xml:space="preserve"> руб.</t>
  </si>
  <si>
    <t xml:space="preserve">Составил   </t>
  </si>
  <si>
    <t>(должность, подпись, инициалы, фамилия)</t>
  </si>
  <si>
    <t xml:space="preserve">Проверил   </t>
  </si>
  <si>
    <t>Единица измерения</t>
  </si>
  <si>
    <t>Количество</t>
  </si>
  <si>
    <t>Примечание</t>
  </si>
  <si>
    <t>Заказчик _________________</t>
  </si>
  <si>
    <t>Подрядчик _________________</t>
  </si>
  <si>
    <t>Составлен(а) по ТСН-2001 с учетом Дополнения №: 57</t>
  </si>
  <si>
    <t>Плоскостная парковка закрытого типа по адресу: г. Москва, ул. Беломорская, д.1 (напротив)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</si>
</sst>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\-\ #,##0.00"/>
    <numFmt numFmtId="165" formatCode="#,##0.00####;[Red]\-\ #,##0.00####"/>
  </numFmts>
  <fonts count="21" x14ac:knownFonts="1">
    <font>
      <sz val="10"/>
      <name val="Arial"/>
      <charset val="204"/>
    </font>
    <font>
      <b/>
      <sz val="10"/>
      <color indexed="12"/>
      <name val="Arial"/>
      <charset val="204"/>
    </font>
    <font>
      <sz val="10"/>
      <color indexed="18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b/>
      <sz val="10"/>
      <color indexed="14"/>
      <name val="Arial"/>
      <charset val="204"/>
    </font>
    <font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sz val="10"/>
      <color indexed="16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1"/>
      <name val="Arial"/>
      <family val="2"/>
      <charset val="204"/>
    </font>
    <font>
      <i/>
      <sz val="11"/>
      <name val="Arial"/>
      <family val="2"/>
      <charset val="204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1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Alignment="1">
      <alignment horizontal="center" vertical="center" wrapText="1"/>
    </xf>
    <xf numFmtId="164" fontId="18" fillId="0" borderId="0" xfId="0" applyNumberFormat="1" applyFont="1"/>
    <xf numFmtId="0" fontId="18" fillId="0" borderId="0" xfId="0" applyFont="1"/>
    <xf numFmtId="164" fontId="13" fillId="0" borderId="0" xfId="0" applyNumberFormat="1" applyFont="1"/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 wrapText="1"/>
    </xf>
    <xf numFmtId="0" fontId="19" fillId="0" borderId="0" xfId="0" applyFont="1" applyAlignment="1">
      <alignment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9" fillId="0" borderId="0" xfId="0" applyFont="1" applyAlignment="1">
      <alignment horizontal="right" wrapText="1"/>
    </xf>
    <xf numFmtId="0" fontId="13" fillId="0" borderId="0" xfId="0" applyFont="1" applyAlignment="1">
      <alignment horizontal="right" wrapText="1"/>
    </xf>
    <xf numFmtId="165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164" fontId="0" fillId="0" borderId="0" xfId="0" applyNumberFormat="1"/>
    <xf numFmtId="0" fontId="13" fillId="0" borderId="5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 wrapText="1"/>
    </xf>
    <xf numFmtId="0" fontId="19" fillId="0" borderId="5" xfId="0" applyFont="1" applyBorder="1" applyAlignment="1">
      <alignment horizontal="right" wrapText="1"/>
    </xf>
    <xf numFmtId="0" fontId="13" fillId="0" borderId="5" xfId="0" applyFont="1" applyBorder="1" applyAlignment="1">
      <alignment horizontal="right"/>
    </xf>
    <xf numFmtId="165" fontId="13" fillId="0" borderId="5" xfId="0" applyNumberFormat="1" applyFont="1" applyBorder="1" applyAlignment="1">
      <alignment horizontal="right"/>
    </xf>
    <xf numFmtId="0" fontId="13" fillId="0" borderId="5" xfId="0" applyFont="1" applyBorder="1" applyAlignment="1">
      <alignment horizontal="right" wrapText="1"/>
    </xf>
    <xf numFmtId="164" fontId="13" fillId="0" borderId="5" xfId="0" applyNumberFormat="1" applyFont="1" applyBorder="1" applyAlignment="1">
      <alignment horizontal="right"/>
    </xf>
    <xf numFmtId="0" fontId="0" fillId="0" borderId="6" xfId="0" applyBorder="1"/>
    <xf numFmtId="0" fontId="18" fillId="0" borderId="6" xfId="0" applyFont="1" applyBorder="1"/>
    <xf numFmtId="0" fontId="11" fillId="0" borderId="0" xfId="0" applyFont="1" applyAlignment="1">
      <alignment vertical="top" wrapText="1"/>
    </xf>
    <xf numFmtId="164" fontId="19" fillId="0" borderId="0" xfId="0" applyNumberFormat="1" applyFont="1" applyAlignment="1">
      <alignment horizontal="right"/>
    </xf>
    <xf numFmtId="0" fontId="13" fillId="0" borderId="0" xfId="0" quotePrefix="1" applyFont="1" applyAlignment="1">
      <alignment horizontal="right" wrapText="1"/>
    </xf>
    <xf numFmtId="0" fontId="18" fillId="0" borderId="0" xfId="0" applyFont="1" applyAlignment="1">
      <alignment horizontal="left" wrapText="1"/>
    </xf>
    <xf numFmtId="0" fontId="0" fillId="0" borderId="5" xfId="0" applyBorder="1"/>
    <xf numFmtId="0" fontId="11" fillId="0" borderId="5" xfId="0" applyFont="1" applyBorder="1" applyAlignment="1">
      <alignment vertical="top" wrapText="1"/>
    </xf>
    <xf numFmtId="0" fontId="13" fillId="0" borderId="1" xfId="0" applyFont="1" applyBorder="1"/>
    <xf numFmtId="0" fontId="13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wrapText="1"/>
    </xf>
    <xf numFmtId="0" fontId="13" fillId="0" borderId="3" xfId="0" applyFont="1" applyBorder="1" applyAlignment="1">
      <alignment horizontal="right" wrapText="1"/>
    </xf>
    <xf numFmtId="0" fontId="13" fillId="0" borderId="3" xfId="0" applyFont="1" applyBorder="1" applyAlignment="1">
      <alignment horizontal="right"/>
    </xf>
    <xf numFmtId="0" fontId="13" fillId="0" borderId="4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right" wrapText="1"/>
    </xf>
    <xf numFmtId="0" fontId="13" fillId="0" borderId="4" xfId="0" applyFont="1" applyBorder="1" applyAlignment="1">
      <alignment horizontal="right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 wrapText="1"/>
    </xf>
    <xf numFmtId="0" fontId="13" fillId="0" borderId="0" xfId="0" applyFont="1" applyAlignment="1">
      <alignment horizontal="right"/>
    </xf>
    <xf numFmtId="0" fontId="12" fillId="0" borderId="2" xfId="0" applyFont="1" applyBorder="1" applyAlignment="1">
      <alignment horizontal="center"/>
    </xf>
    <xf numFmtId="0" fontId="13" fillId="0" borderId="0" xfId="1" applyFont="1" applyFill="1" applyAlignment="1">
      <alignment horizontal="left"/>
    </xf>
    <xf numFmtId="0" fontId="17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0" borderId="0" xfId="0" applyAlignment="1"/>
    <xf numFmtId="0" fontId="13" fillId="0" borderId="1" xfId="0" applyFont="1" applyBorder="1" applyAlignment="1">
      <alignment horizontal="left" wrapText="1"/>
    </xf>
    <xf numFmtId="0" fontId="18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164" fontId="18" fillId="0" borderId="6" xfId="0" applyNumberFormat="1" applyFont="1" applyBorder="1" applyAlignment="1">
      <alignment horizontal="right"/>
    </xf>
    <xf numFmtId="0" fontId="14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4" fillId="0" borderId="4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2">
    <cellStyle name="Обычный" xfId="0" builtinId="0"/>
    <cellStyle name="Обычный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219"/>
  <sheetViews>
    <sheetView tabSelected="1" zoomScaleNormal="100" workbookViewId="0">
      <selection activeCell="J224" sqref="J224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4" width="11.7109375" customWidth="1"/>
    <col min="5" max="5" width="10.140625" bestFit="1" customWidth="1"/>
    <col min="6" max="6" width="9" bestFit="1" customWidth="1"/>
    <col min="7" max="7" width="8.5703125" bestFit="1" customWidth="1"/>
    <col min="8" max="8" width="9.85546875" bestFit="1" customWidth="1"/>
    <col min="9" max="10" width="11.28515625" bestFit="1" customWidth="1"/>
    <col min="11" max="11" width="10.7109375" bestFit="1" customWidth="1"/>
    <col min="15" max="30" width="0" hidden="1" customWidth="1"/>
    <col min="31" max="31" width="129.7109375" hidden="1" customWidth="1"/>
    <col min="32" max="32" width="96" hidden="1" customWidth="1"/>
    <col min="33" max="36" width="0" hidden="1" customWidth="1"/>
  </cols>
  <sheetData>
    <row r="1" spans="1:31" x14ac:dyDescent="0.2">
      <c r="A1" s="11" t="str">
        <f>Source!B1</f>
        <v>Smeta.RU  (495) 974-1589</v>
      </c>
    </row>
    <row r="2" spans="1:31" ht="14.25" x14ac:dyDescent="0.2">
      <c r="A2" s="12"/>
      <c r="B2" s="12"/>
      <c r="C2" s="12"/>
      <c r="D2" s="12"/>
      <c r="E2" s="12"/>
      <c r="F2" s="12"/>
      <c r="G2" s="12"/>
      <c r="H2" s="12"/>
      <c r="I2" s="12"/>
      <c r="J2" s="67" t="s">
        <v>311</v>
      </c>
      <c r="K2" s="67"/>
    </row>
    <row r="3" spans="1:31" ht="16.5" x14ac:dyDescent="0.25">
      <c r="A3" s="14"/>
      <c r="B3" s="64" t="s">
        <v>309</v>
      </c>
      <c r="C3" s="64"/>
      <c r="D3" s="64"/>
      <c r="E3" s="64"/>
      <c r="F3" s="13"/>
      <c r="G3" s="64" t="s">
        <v>310</v>
      </c>
      <c r="H3" s="64"/>
      <c r="I3" s="64"/>
      <c r="J3" s="64"/>
      <c r="K3" s="64"/>
    </row>
    <row r="4" spans="1:31" ht="14.25" x14ac:dyDescent="0.2">
      <c r="A4" s="13"/>
      <c r="B4" s="65"/>
      <c r="C4" s="65"/>
      <c r="D4" s="65"/>
      <c r="E4" s="65"/>
      <c r="F4" s="13"/>
      <c r="G4" s="65"/>
      <c r="H4" s="65"/>
      <c r="I4" s="65"/>
      <c r="J4" s="65"/>
      <c r="K4" s="65"/>
    </row>
    <row r="5" spans="1:31" ht="14.25" x14ac:dyDescent="0.2">
      <c r="A5" s="15"/>
      <c r="B5" s="15"/>
      <c r="C5" s="16"/>
      <c r="D5" s="16"/>
      <c r="E5" s="16"/>
      <c r="F5" s="13"/>
      <c r="G5" s="17"/>
      <c r="H5" s="16"/>
      <c r="I5" s="16"/>
      <c r="J5" s="16"/>
      <c r="K5" s="17"/>
    </row>
    <row r="6" spans="1:31" ht="14.25" x14ac:dyDescent="0.2">
      <c r="A6" s="17"/>
      <c r="B6" s="65" t="str">
        <f>CONCATENATE("______________________ ", IF(Source!AL12&lt;&gt;"", Source!AL12, ""))</f>
        <v xml:space="preserve">______________________ </v>
      </c>
      <c r="C6" s="65"/>
      <c r="D6" s="65"/>
      <c r="E6" s="65"/>
      <c r="F6" s="13"/>
      <c r="G6" s="65" t="str">
        <f>CONCATENATE("______________________ ", IF(Source!AH12&lt;&gt;"", Source!AH12, ""))</f>
        <v xml:space="preserve">______________________ </v>
      </c>
      <c r="H6" s="65"/>
      <c r="I6" s="65"/>
      <c r="J6" s="65"/>
      <c r="K6" s="65"/>
    </row>
    <row r="7" spans="1:31" ht="14.25" x14ac:dyDescent="0.2">
      <c r="A7" s="18"/>
      <c r="B7" s="66" t="s">
        <v>312</v>
      </c>
      <c r="C7" s="66"/>
      <c r="D7" s="66"/>
      <c r="E7" s="66"/>
      <c r="F7" s="13"/>
      <c r="G7" s="66" t="s">
        <v>312</v>
      </c>
      <c r="H7" s="66"/>
      <c r="I7" s="66"/>
      <c r="J7" s="66"/>
      <c r="K7" s="66"/>
    </row>
    <row r="9" spans="1:31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31" ht="15.75" x14ac:dyDescent="0.25">
      <c r="A10" s="62" t="s">
        <v>361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AE10" s="26" t="s">
        <v>5</v>
      </c>
    </row>
    <row r="11" spans="1:31" x14ac:dyDescent="0.2">
      <c r="A11" s="68" t="s">
        <v>313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</row>
    <row r="12" spans="1:31" ht="14.25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31" ht="15.75" x14ac:dyDescent="0.25">
      <c r="A13" s="62" t="str">
        <f>CONCATENATE( "ЛОКАЛЬНАЯ СМЕТА № ",IF(Source!F20&lt;&gt;"Новая локальная смета", Source!F20, ""))</f>
        <v>ЛОКАЛЬНАЯ СМЕТА № 02-01-07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</row>
    <row r="14" spans="1:31" ht="14.25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31" ht="18" x14ac:dyDescent="0.25">
      <c r="A15" s="70" t="str">
        <f>IF(Source!G20&lt;&gt;"Новая локальная смета", Source!G20, "")</f>
        <v>ПОДД на период эксплуатации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</row>
    <row r="16" spans="1:31" x14ac:dyDescent="0.2">
      <c r="A16" s="71" t="s">
        <v>314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</row>
    <row r="17" spans="1:31" ht="14.2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31" ht="14.25" x14ac:dyDescent="0.2">
      <c r="A18" s="73" t="str">
        <f>CONCATENATE( "Основание: чертежи № ", Source!J20)</f>
        <v>Основание: чертежи № ГЗ-041/20-001-ПОДД-0-ВОР-1-8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</row>
    <row r="19" spans="1:31" ht="14.25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31" ht="57" x14ac:dyDescent="0.2">
      <c r="A20" s="13"/>
      <c r="B20" s="13"/>
      <c r="C20" s="13"/>
      <c r="D20" s="13"/>
      <c r="E20" s="13"/>
      <c r="F20" s="13"/>
      <c r="G20" s="13"/>
      <c r="H20" s="13"/>
      <c r="I20" s="20" t="s">
        <v>315</v>
      </c>
      <c r="J20" s="20" t="s">
        <v>316</v>
      </c>
      <c r="K20" s="13"/>
    </row>
    <row r="21" spans="1:31" ht="15" x14ac:dyDescent="0.25">
      <c r="A21" s="13"/>
      <c r="B21" s="13"/>
      <c r="C21" s="13"/>
      <c r="D21" s="13"/>
      <c r="E21" s="74" t="s">
        <v>317</v>
      </c>
      <c r="F21" s="74"/>
      <c r="G21" s="74"/>
      <c r="H21" s="74"/>
      <c r="I21" s="21">
        <f>(Source!F321)</f>
        <v>141209.48000000001</v>
      </c>
      <c r="J21" s="21">
        <f>(Source!P321)</f>
        <v>560765.21</v>
      </c>
      <c r="K21" s="22" t="s">
        <v>351</v>
      </c>
    </row>
    <row r="22" spans="1:31" ht="14.25" x14ac:dyDescent="0.2">
      <c r="A22" s="13"/>
      <c r="B22" s="13"/>
      <c r="C22" s="13"/>
      <c r="D22" s="13"/>
      <c r="E22" s="65" t="s">
        <v>32</v>
      </c>
      <c r="F22" s="65"/>
      <c r="G22" s="65"/>
      <c r="H22" s="65"/>
      <c r="I22" s="23">
        <f>(Source!F310)</f>
        <v>141209.48000000001</v>
      </c>
      <c r="J22" s="23">
        <f>(Source!P310)</f>
        <v>560765.21</v>
      </c>
      <c r="K22" s="13" t="s">
        <v>351</v>
      </c>
    </row>
    <row r="23" spans="1:31" ht="14.25" x14ac:dyDescent="0.2">
      <c r="A23" s="13"/>
      <c r="B23" s="13"/>
      <c r="C23" s="13"/>
      <c r="D23" s="13"/>
      <c r="E23" s="65" t="s">
        <v>318</v>
      </c>
      <c r="F23" s="65"/>
      <c r="G23" s="65"/>
      <c r="H23" s="65"/>
      <c r="I23" s="23">
        <f>(Source!F311)</f>
        <v>0</v>
      </c>
      <c r="J23" s="23">
        <f>(Source!P311)</f>
        <v>0</v>
      </c>
      <c r="K23" s="13" t="s">
        <v>351</v>
      </c>
    </row>
    <row r="24" spans="1:31" ht="14.25" x14ac:dyDescent="0.2">
      <c r="A24" s="13"/>
      <c r="B24" s="13"/>
      <c r="C24" s="13"/>
      <c r="D24" s="13"/>
      <c r="E24" s="65" t="s">
        <v>319</v>
      </c>
      <c r="F24" s="65"/>
      <c r="G24" s="65"/>
      <c r="H24" s="65"/>
      <c r="I24" s="23">
        <f>(Source!F302)</f>
        <v>0</v>
      </c>
      <c r="J24" s="23">
        <f>(Source!P302)</f>
        <v>0</v>
      </c>
      <c r="K24" s="13" t="s">
        <v>351</v>
      </c>
    </row>
    <row r="25" spans="1:31" ht="14.25" x14ac:dyDescent="0.2">
      <c r="A25" s="13"/>
      <c r="B25" s="13"/>
      <c r="C25" s="13"/>
      <c r="D25" s="13"/>
      <c r="E25" s="65" t="s">
        <v>320</v>
      </c>
      <c r="F25" s="65"/>
      <c r="G25" s="65"/>
      <c r="H25" s="65"/>
      <c r="I25" s="23">
        <f>(Source!F312+Source!F313)</f>
        <v>0</v>
      </c>
      <c r="J25" s="23">
        <f>(Source!P312+Source!P313)</f>
        <v>0</v>
      </c>
      <c r="K25" s="13" t="s">
        <v>351</v>
      </c>
    </row>
    <row r="26" spans="1:31" ht="14.25" x14ac:dyDescent="0.2">
      <c r="A26" s="13"/>
      <c r="B26" s="13"/>
      <c r="C26" s="13"/>
      <c r="D26" s="13"/>
      <c r="E26" s="65" t="s">
        <v>321</v>
      </c>
      <c r="F26" s="65"/>
      <c r="G26" s="65"/>
      <c r="H26" s="65"/>
      <c r="I26" s="23">
        <f>(Source!F308+ Source!F307)</f>
        <v>4620.62</v>
      </c>
      <c r="J26" s="23">
        <f>((Source!P308 + Source!P307))</f>
        <v>111957.62</v>
      </c>
      <c r="K26" s="13" t="s">
        <v>351</v>
      </c>
    </row>
    <row r="27" spans="1:31" ht="14.25" x14ac:dyDescent="0.2">
      <c r="A27" s="13"/>
      <c r="B27" s="13"/>
      <c r="C27" s="13"/>
      <c r="D27" s="13"/>
      <c r="E27" s="65" t="s">
        <v>322</v>
      </c>
      <c r="F27" s="65"/>
      <c r="G27" s="65"/>
      <c r="H27" s="65"/>
      <c r="I27" s="23">
        <f>Source!F315</f>
        <v>318.25765999999999</v>
      </c>
      <c r="J27" s="23"/>
      <c r="K27" s="13" t="s">
        <v>226</v>
      </c>
    </row>
    <row r="28" spans="1:31" ht="14.25" hidden="1" x14ac:dyDescent="0.2">
      <c r="A28" s="13"/>
      <c r="B28" s="13"/>
      <c r="C28" s="13"/>
      <c r="D28" s="13"/>
      <c r="E28" s="75" t="s">
        <v>323</v>
      </c>
      <c r="F28" s="75"/>
      <c r="G28" s="75"/>
      <c r="H28" s="75"/>
      <c r="I28" s="23"/>
      <c r="J28" s="23"/>
      <c r="K28" s="13"/>
    </row>
    <row r="29" spans="1:31" ht="14.25" hidden="1" x14ac:dyDescent="0.2">
      <c r="A29" s="13"/>
      <c r="B29" s="13"/>
      <c r="C29" s="13"/>
      <c r="D29" s="13"/>
      <c r="E29" s="69" t="s">
        <v>89</v>
      </c>
      <c r="F29" s="69"/>
      <c r="G29" s="69"/>
      <c r="H29" s="69"/>
      <c r="I29" s="23">
        <f>SUM(Y35:Y208)</f>
        <v>0</v>
      </c>
      <c r="J29" s="23">
        <f>SUM(Z35:Z208)</f>
        <v>0</v>
      </c>
      <c r="K29" s="13" t="s">
        <v>351</v>
      </c>
    </row>
    <row r="30" spans="1:31" ht="14.25" x14ac:dyDescent="0.2">
      <c r="A30" s="13"/>
      <c r="B30" s="13"/>
      <c r="C30" s="13"/>
      <c r="D30" s="13"/>
      <c r="E30" s="13"/>
      <c r="F30" s="17"/>
      <c r="G30" s="17"/>
      <c r="H30" s="17"/>
      <c r="I30" s="23"/>
      <c r="J30" s="23"/>
      <c r="K30" s="13"/>
    </row>
    <row r="31" spans="1:31" ht="14.25" x14ac:dyDescent="0.2">
      <c r="A31" s="13" t="s">
        <v>360</v>
      </c>
      <c r="B31" s="13"/>
      <c r="C31" s="13"/>
      <c r="D31" s="13"/>
      <c r="E31" s="13"/>
      <c r="F31" s="17"/>
      <c r="G31" s="17"/>
      <c r="H31" s="17"/>
      <c r="I31" s="23"/>
      <c r="J31" s="23"/>
      <c r="K31" s="13"/>
    </row>
    <row r="32" spans="1:31" ht="28.5" x14ac:dyDescent="0.2">
      <c r="A32" s="73" t="s">
        <v>334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AE32" s="27" t="s">
        <v>334</v>
      </c>
    </row>
    <row r="33" spans="1:22" ht="99.75" x14ac:dyDescent="0.2">
      <c r="A33" s="24" t="s">
        <v>324</v>
      </c>
      <c r="B33" s="24" t="s">
        <v>325</v>
      </c>
      <c r="C33" s="24" t="s">
        <v>326</v>
      </c>
      <c r="D33" s="24" t="s">
        <v>327</v>
      </c>
      <c r="E33" s="24" t="s">
        <v>328</v>
      </c>
      <c r="F33" s="24" t="s">
        <v>329</v>
      </c>
      <c r="G33" s="25" t="s">
        <v>330</v>
      </c>
      <c r="H33" s="25" t="s">
        <v>331</v>
      </c>
      <c r="I33" s="24" t="s">
        <v>335</v>
      </c>
      <c r="J33" s="24" t="s">
        <v>332</v>
      </c>
      <c r="K33" s="24" t="s">
        <v>333</v>
      </c>
    </row>
    <row r="34" spans="1:22" ht="14.25" x14ac:dyDescent="0.2">
      <c r="A34" s="24">
        <v>1</v>
      </c>
      <c r="B34" s="24">
        <v>2</v>
      </c>
      <c r="C34" s="24">
        <v>3</v>
      </c>
      <c r="D34" s="24">
        <v>4</v>
      </c>
      <c r="E34" s="24">
        <v>5</v>
      </c>
      <c r="F34" s="24">
        <v>6</v>
      </c>
      <c r="G34" s="24">
        <v>7</v>
      </c>
      <c r="H34" s="24">
        <v>8</v>
      </c>
      <c r="I34" s="24">
        <v>9</v>
      </c>
      <c r="J34" s="24">
        <v>10</v>
      </c>
      <c r="K34" s="24">
        <v>11</v>
      </c>
    </row>
    <row r="35" spans="1:22" ht="42.75" x14ac:dyDescent="0.2">
      <c r="C35" s="28" t="str">
        <f>Source!G24</f>
        <v>*** Копание ям для установки стоек знаков дорожного движения учтено в расценке 3.27-71-1</v>
      </c>
    </row>
    <row r="36" spans="1:22" ht="28.5" x14ac:dyDescent="0.2">
      <c r="A36" s="36" t="str">
        <f>Source!E25</f>
        <v>1</v>
      </c>
      <c r="B36" s="37" t="str">
        <f>Source!F25</f>
        <v/>
      </c>
      <c r="C36" s="37" t="s">
        <v>23</v>
      </c>
      <c r="D36" s="38" t="str">
        <f>Source!H25</f>
        <v>шт.</v>
      </c>
      <c r="E36" s="39">
        <f>Source!I25</f>
        <v>28</v>
      </c>
      <c r="F36" s="40"/>
      <c r="G36" s="41"/>
      <c r="H36" s="39"/>
      <c r="I36" s="42"/>
      <c r="J36" s="39"/>
      <c r="K36" s="42"/>
      <c r="Q36">
        <f>Source!X25</f>
        <v>0</v>
      </c>
      <c r="R36">
        <f>Source!X26</f>
        <v>0</v>
      </c>
      <c r="S36">
        <f>Source!Y25</f>
        <v>0</v>
      </c>
      <c r="T36">
        <f>Source!Y26</f>
        <v>0</v>
      </c>
      <c r="U36">
        <f>ROUND((175/100)*ROUND(Source!R25, 2), 2)</f>
        <v>0</v>
      </c>
      <c r="V36">
        <f>ROUND((157/100)*ROUND(Source!R26, 2), 2)</f>
        <v>0</v>
      </c>
    </row>
    <row r="37" spans="1:22" ht="15" x14ac:dyDescent="0.25">
      <c r="A37" s="43"/>
      <c r="B37" s="43"/>
      <c r="C37" s="44" t="s">
        <v>336</v>
      </c>
      <c r="D37" s="43"/>
      <c r="E37" s="43"/>
      <c r="F37" s="43"/>
      <c r="G37" s="43"/>
      <c r="H37" s="76">
        <f>I36</f>
        <v>0</v>
      </c>
      <c r="I37" s="76"/>
      <c r="J37" s="76">
        <f>K36</f>
        <v>0</v>
      </c>
      <c r="K37" s="76"/>
      <c r="O37" s="35">
        <f>I36</f>
        <v>0</v>
      </c>
      <c r="P37" s="35">
        <f>K36</f>
        <v>0</v>
      </c>
    </row>
    <row r="40" spans="1:22" ht="16.5" x14ac:dyDescent="0.25">
      <c r="A40" s="77" t="str">
        <f>CONCATENATE("Раздел: ",IF(Source!G28&lt;&gt;"Новый раздел", Source!G28, ""))</f>
        <v>Раздел: Фундамент ФМ-5 под стойки дорожных знаков (23 шт.)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1:22" ht="28.5" x14ac:dyDescent="0.2">
      <c r="A41" s="29" t="str">
        <f>Source!E36</f>
        <v>2</v>
      </c>
      <c r="B41" s="30" t="str">
        <f>Source!F36</f>
        <v>3.6-1-1</v>
      </c>
      <c r="C41" s="30" t="s">
        <v>41</v>
      </c>
      <c r="D41" s="31" t="str">
        <f>Source!H36</f>
        <v>100 м3 в деле</v>
      </c>
      <c r="E41" s="12">
        <f>Source!I36</f>
        <v>2.24E-2</v>
      </c>
      <c r="F41" s="33"/>
      <c r="G41" s="32"/>
      <c r="H41" s="12"/>
      <c r="I41" s="34"/>
      <c r="J41" s="12"/>
      <c r="K41" s="34"/>
      <c r="Q41">
        <f>Source!X36</f>
        <v>30.29</v>
      </c>
      <c r="R41">
        <f>Source!X37</f>
        <v>689.03</v>
      </c>
      <c r="S41">
        <f>Source!Y36</f>
        <v>21.64</v>
      </c>
      <c r="T41">
        <f>Source!Y37</f>
        <v>486.82</v>
      </c>
      <c r="U41">
        <f>ROUND((175/100)*ROUND(Source!R36, 2), 2)</f>
        <v>0.09</v>
      </c>
      <c r="V41">
        <f>ROUND((157/100)*ROUND(Source!R37, 2), 2)</f>
        <v>1.9</v>
      </c>
    </row>
    <row r="42" spans="1:22" x14ac:dyDescent="0.2">
      <c r="C42" s="45" t="str">
        <f>"Объем: "&amp;Source!I36&amp;"=(0,08*"&amp;""&amp;Source!I25&amp;")/"&amp;"100"</f>
        <v>Объем: 0,0224=(0,08*28)/100</v>
      </c>
    </row>
    <row r="43" spans="1:22" ht="14.25" x14ac:dyDescent="0.2">
      <c r="A43" s="29"/>
      <c r="B43" s="30"/>
      <c r="C43" s="30" t="s">
        <v>337</v>
      </c>
      <c r="D43" s="31"/>
      <c r="E43" s="12"/>
      <c r="F43" s="33">
        <f>Source!AO36</f>
        <v>1379.7</v>
      </c>
      <c r="G43" s="32" t="str">
        <f>Source!DG36</f>
        <v/>
      </c>
      <c r="H43" s="12">
        <f>Source!AV37</f>
        <v>1</v>
      </c>
      <c r="I43" s="34">
        <f>Source!S36</f>
        <v>30.91</v>
      </c>
      <c r="J43" s="12">
        <f>IF(Source!BA37&lt;&gt; 0, Source!BA37, 1)</f>
        <v>24.23</v>
      </c>
      <c r="K43" s="34">
        <f>Source!S37</f>
        <v>748.95</v>
      </c>
    </row>
    <row r="44" spans="1:22" ht="14.25" x14ac:dyDescent="0.2">
      <c r="A44" s="29"/>
      <c r="B44" s="30"/>
      <c r="C44" s="30" t="s">
        <v>338</v>
      </c>
      <c r="D44" s="31"/>
      <c r="E44" s="12"/>
      <c r="F44" s="33">
        <f>Source!AM36</f>
        <v>22.6</v>
      </c>
      <c r="G44" s="32" t="str">
        <f>Source!DE36</f>
        <v/>
      </c>
      <c r="H44" s="12">
        <f>Source!AV37</f>
        <v>1</v>
      </c>
      <c r="I44" s="34">
        <f>Source!Q36</f>
        <v>0.51</v>
      </c>
      <c r="J44" s="12">
        <f>IF(Source!BB37&lt;&gt; 0, Source!BB37, 1)</f>
        <v>5.72</v>
      </c>
      <c r="K44" s="34">
        <f>Source!Q37</f>
        <v>2.92</v>
      </c>
    </row>
    <row r="45" spans="1:22" ht="14.25" x14ac:dyDescent="0.2">
      <c r="A45" s="29"/>
      <c r="B45" s="30"/>
      <c r="C45" s="30" t="s">
        <v>339</v>
      </c>
      <c r="D45" s="31"/>
      <c r="E45" s="12"/>
      <c r="F45" s="33">
        <f>Source!AN36</f>
        <v>2.09</v>
      </c>
      <c r="G45" s="32" t="str">
        <f>Source!DF36</f>
        <v/>
      </c>
      <c r="H45" s="12">
        <f>Source!AV37</f>
        <v>1</v>
      </c>
      <c r="I45" s="46">
        <f>Source!R36</f>
        <v>0.05</v>
      </c>
      <c r="J45" s="12">
        <f>IF(Source!BS37&lt;&gt; 0, Source!BS37, 1)</f>
        <v>24.23</v>
      </c>
      <c r="K45" s="46">
        <f>Source!R37</f>
        <v>1.21</v>
      </c>
    </row>
    <row r="46" spans="1:22" ht="14.25" x14ac:dyDescent="0.2">
      <c r="A46" s="29"/>
      <c r="B46" s="30"/>
      <c r="C46" s="30" t="s">
        <v>340</v>
      </c>
      <c r="D46" s="31"/>
      <c r="E46" s="12"/>
      <c r="F46" s="33">
        <f>Source!AL36</f>
        <v>1859.87</v>
      </c>
      <c r="G46" s="32" t="str">
        <f>Source!DD36</f>
        <v/>
      </c>
      <c r="H46" s="12">
        <f>Source!AW37</f>
        <v>1</v>
      </c>
      <c r="I46" s="34">
        <f>Source!P36</f>
        <v>41.66</v>
      </c>
      <c r="J46" s="12">
        <f>IF(Source!BC37&lt;&gt; 0, Source!BC37, 1)</f>
        <v>2.95</v>
      </c>
      <c r="K46" s="34">
        <f>Source!P37</f>
        <v>122.9</v>
      </c>
    </row>
    <row r="47" spans="1:22" ht="57" x14ac:dyDescent="0.2">
      <c r="A47" s="29" t="str">
        <f>Source!E38</f>
        <v>2,1</v>
      </c>
      <c r="B47" s="30" t="str">
        <f>Source!F38</f>
        <v>1.3-1-154</v>
      </c>
      <c r="C47" s="30" t="s">
        <v>48</v>
      </c>
      <c r="D47" s="31" t="str">
        <f>Source!H38</f>
        <v>м3</v>
      </c>
      <c r="E47" s="12">
        <f>Source!I38</f>
        <v>2.2848000000000002</v>
      </c>
      <c r="F47" s="33">
        <f>Source!AK38</f>
        <v>744.67</v>
      </c>
      <c r="G47" s="47" t="s">
        <v>341</v>
      </c>
      <c r="H47" s="12">
        <f>Source!AW39</f>
        <v>1</v>
      </c>
      <c r="I47" s="34">
        <f>Source!O38</f>
        <v>1701.42</v>
      </c>
      <c r="J47" s="12">
        <f>IF(Source!BC39&lt;&gt; 0, Source!BC39, 1)</f>
        <v>5.79</v>
      </c>
      <c r="K47" s="34">
        <f>Source!O39</f>
        <v>9851.2199999999993</v>
      </c>
      <c r="Q47">
        <f>Source!X38</f>
        <v>0</v>
      </c>
      <c r="R47">
        <f>Source!X39</f>
        <v>0</v>
      </c>
      <c r="S47">
        <f>Source!Y38</f>
        <v>0</v>
      </c>
      <c r="T47">
        <f>Source!Y39</f>
        <v>0</v>
      </c>
      <c r="U47">
        <f>ROUND((175/100)*ROUND(Source!R38, 2), 2)</f>
        <v>0</v>
      </c>
      <c r="V47">
        <f>ROUND((157/100)*ROUND(Source!R39, 2), 2)</f>
        <v>0</v>
      </c>
    </row>
    <row r="48" spans="1:22" ht="14.25" x14ac:dyDescent="0.2">
      <c r="A48" s="29"/>
      <c r="B48" s="30"/>
      <c r="C48" s="30" t="s">
        <v>342</v>
      </c>
      <c r="D48" s="31" t="s">
        <v>343</v>
      </c>
      <c r="E48" s="12">
        <f>Source!DN37</f>
        <v>98</v>
      </c>
      <c r="F48" s="33"/>
      <c r="G48" s="32"/>
      <c r="H48" s="12"/>
      <c r="I48" s="34">
        <f>SUM(Q41:Q47)</f>
        <v>30.29</v>
      </c>
      <c r="J48" s="12">
        <f>Source!BZ37</f>
        <v>92</v>
      </c>
      <c r="K48" s="34">
        <f>SUM(R41:R47)</f>
        <v>689.03</v>
      </c>
    </row>
    <row r="49" spans="1:32" ht="14.25" x14ac:dyDescent="0.2">
      <c r="A49" s="29"/>
      <c r="B49" s="30"/>
      <c r="C49" s="30" t="s">
        <v>344</v>
      </c>
      <c r="D49" s="31" t="s">
        <v>343</v>
      </c>
      <c r="E49" s="12">
        <f>Source!DO37</f>
        <v>70</v>
      </c>
      <c r="F49" s="33"/>
      <c r="G49" s="32"/>
      <c r="H49" s="12"/>
      <c r="I49" s="34">
        <f>SUM(S41:S48)</f>
        <v>21.64</v>
      </c>
      <c r="J49" s="12">
        <f>Source!CA37</f>
        <v>65</v>
      </c>
      <c r="K49" s="34">
        <f>SUM(T41:T48)</f>
        <v>486.82</v>
      </c>
    </row>
    <row r="50" spans="1:32" ht="14.25" x14ac:dyDescent="0.2">
      <c r="A50" s="29"/>
      <c r="B50" s="30"/>
      <c r="C50" s="30" t="s">
        <v>345</v>
      </c>
      <c r="D50" s="31" t="s">
        <v>343</v>
      </c>
      <c r="E50" s="12">
        <f>175</f>
        <v>175</v>
      </c>
      <c r="F50" s="33"/>
      <c r="G50" s="32"/>
      <c r="H50" s="12"/>
      <c r="I50" s="34">
        <f>SUM(U41:U49)</f>
        <v>0.09</v>
      </c>
      <c r="J50" s="12">
        <f>157</f>
        <v>157</v>
      </c>
      <c r="K50" s="34">
        <f>SUM(V41:V49)</f>
        <v>1.9</v>
      </c>
    </row>
    <row r="51" spans="1:32" ht="14.25" x14ac:dyDescent="0.2">
      <c r="A51" s="36"/>
      <c r="B51" s="37"/>
      <c r="C51" s="37" t="s">
        <v>346</v>
      </c>
      <c r="D51" s="38" t="s">
        <v>347</v>
      </c>
      <c r="E51" s="39">
        <f>Source!AQ36</f>
        <v>135</v>
      </c>
      <c r="F51" s="40"/>
      <c r="G51" s="41" t="str">
        <f>Source!DI36</f>
        <v/>
      </c>
      <c r="H51" s="39">
        <f>Source!AV37</f>
        <v>1</v>
      </c>
      <c r="I51" s="42">
        <f>Source!U36</f>
        <v>3.024</v>
      </c>
      <c r="J51" s="39"/>
      <c r="K51" s="42"/>
    </row>
    <row r="52" spans="1:32" ht="15" x14ac:dyDescent="0.25">
      <c r="A52" s="43"/>
      <c r="B52" s="43"/>
      <c r="C52" s="44" t="s">
        <v>336</v>
      </c>
      <c r="D52" s="43"/>
      <c r="E52" s="43"/>
      <c r="F52" s="43"/>
      <c r="G52" s="43"/>
      <c r="H52" s="76">
        <f>I43+I44+I46+I48+I49+I50+SUM(I47:I47)</f>
        <v>1826.52</v>
      </c>
      <c r="I52" s="76"/>
      <c r="J52" s="76">
        <f>K43+K44+K46+K48+K49+K50+SUM(K47:K47)</f>
        <v>11903.74</v>
      </c>
      <c r="K52" s="76"/>
      <c r="O52" s="35">
        <f>I43+I44+I46+I48+I49+I50+SUM(I47:I47)</f>
        <v>1826.52</v>
      </c>
      <c r="P52" s="35">
        <f>K43+K44+K46+K48+K49+K50+SUM(K47:K47)</f>
        <v>11903.74</v>
      </c>
    </row>
    <row r="55" spans="1:32" ht="15" x14ac:dyDescent="0.25">
      <c r="A55" s="80" t="str">
        <f>CONCATENATE("Итого по разделу: ",IF(Source!G41&lt;&gt;"Новый раздел", Source!G41, ""))</f>
        <v>Итого по разделу: Фундамент ФМ-5 под стойки дорожных знаков (23 шт.)</v>
      </c>
      <c r="B55" s="80"/>
      <c r="C55" s="80"/>
      <c r="D55" s="80"/>
      <c r="E55" s="80"/>
      <c r="F55" s="80"/>
      <c r="G55" s="80"/>
      <c r="H55" s="78">
        <f>SUM(O40:O54)</f>
        <v>1826.52</v>
      </c>
      <c r="I55" s="79"/>
      <c r="J55" s="78">
        <f>SUM(P40:P54)</f>
        <v>11903.74</v>
      </c>
      <c r="K55" s="79"/>
      <c r="AF55" s="48" t="str">
        <f>CONCATENATE("Итого по разделу: ",IF(Source!G41&lt;&gt;"Новый раздел", Source!G41, ""))</f>
        <v>Итого по разделу: Фундамент ФМ-5 под стойки дорожных знаков (23 шт.)</v>
      </c>
    </row>
    <row r="56" spans="1:32" hidden="1" x14ac:dyDescent="0.2">
      <c r="A56" t="s">
        <v>348</v>
      </c>
      <c r="I56">
        <f>SUM(W40:W55)</f>
        <v>0</v>
      </c>
      <c r="J56">
        <f>SUM(X40:X55)</f>
        <v>0</v>
      </c>
    </row>
    <row r="57" spans="1:32" hidden="1" x14ac:dyDescent="0.2">
      <c r="A57" t="s">
        <v>349</v>
      </c>
      <c r="I57">
        <f>SUM(Y40:Y56)</f>
        <v>0</v>
      </c>
      <c r="J57">
        <f>SUM(Z40:Z56)</f>
        <v>0</v>
      </c>
    </row>
    <row r="59" spans="1:32" ht="16.5" x14ac:dyDescent="0.25">
      <c r="A59" s="77" t="str">
        <f>CONCATENATE("Раздел: ",IF(Source!G71&lt;&gt;"Новый раздел", Source!G71, ""))</f>
        <v>Раздел: Установка дорожных знаков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1:32" ht="28.5" x14ac:dyDescent="0.2">
      <c r="A60" s="29" t="str">
        <f>Source!E75</f>
        <v>3</v>
      </c>
      <c r="B60" s="30" t="str">
        <f>Source!F75</f>
        <v>3.27-71-1</v>
      </c>
      <c r="C60" s="30" t="s">
        <v>107</v>
      </c>
      <c r="D60" s="31" t="str">
        <f>Source!H75</f>
        <v>100 знаков</v>
      </c>
      <c r="E60" s="12">
        <f>Source!I75</f>
        <v>0.28000000000000003</v>
      </c>
      <c r="F60" s="33"/>
      <c r="G60" s="32"/>
      <c r="H60" s="12"/>
      <c r="I60" s="34"/>
      <c r="J60" s="12"/>
      <c r="K60" s="34"/>
      <c r="Q60">
        <f>Source!X75</f>
        <v>979.04</v>
      </c>
      <c r="R60">
        <f>Source!X76</f>
        <v>19203.66</v>
      </c>
      <c r="S60">
        <f>Source!Y75</f>
        <v>717.96</v>
      </c>
      <c r="T60">
        <f>Source!Y76</f>
        <v>9262.94</v>
      </c>
      <c r="U60">
        <f>ROUND((175/100)*ROUND(Source!R75, 2), 2)</f>
        <v>121.49</v>
      </c>
      <c r="V60">
        <f>ROUND((157/100)*ROUND(Source!R76, 2), 2)</f>
        <v>2640.82</v>
      </c>
    </row>
    <row r="61" spans="1:32" x14ac:dyDescent="0.2">
      <c r="C61" s="45" t="str">
        <f>"Объем: "&amp;Source!I75&amp;"=("&amp;Source!I25&amp;")/"&amp;"100"</f>
        <v>Объем: 0,28=(28)/100</v>
      </c>
    </row>
    <row r="62" spans="1:32" ht="14.25" x14ac:dyDescent="0.2">
      <c r="A62" s="29"/>
      <c r="B62" s="30"/>
      <c r="C62" s="30" t="s">
        <v>337</v>
      </c>
      <c r="D62" s="31"/>
      <c r="E62" s="12"/>
      <c r="F62" s="33">
        <f>Source!AO75</f>
        <v>3330.07</v>
      </c>
      <c r="G62" s="32" t="str">
        <f>Source!DG75</f>
        <v/>
      </c>
      <c r="H62" s="12">
        <f>Source!AV76</f>
        <v>1</v>
      </c>
      <c r="I62" s="34">
        <f>Source!S75</f>
        <v>932.42</v>
      </c>
      <c r="J62" s="12">
        <f>IF(Source!BA76&lt;&gt; 0, Source!BA76, 1)</f>
        <v>24.23</v>
      </c>
      <c r="K62" s="34">
        <f>Source!S76</f>
        <v>22592.54</v>
      </c>
    </row>
    <row r="63" spans="1:32" ht="14.25" x14ac:dyDescent="0.2">
      <c r="A63" s="29"/>
      <c r="B63" s="30"/>
      <c r="C63" s="30" t="s">
        <v>338</v>
      </c>
      <c r="D63" s="31"/>
      <c r="E63" s="12"/>
      <c r="F63" s="33">
        <f>Source!AM75</f>
        <v>1115.29</v>
      </c>
      <c r="G63" s="32" t="str">
        <f>Source!DE75</f>
        <v/>
      </c>
      <c r="H63" s="12">
        <f>Source!AV76</f>
        <v>1</v>
      </c>
      <c r="I63" s="34">
        <f>Source!Q75</f>
        <v>312.27999999999997</v>
      </c>
      <c r="J63" s="12">
        <f>IF(Source!BB76&lt;&gt; 0, Source!BB76, 1)</f>
        <v>12.42</v>
      </c>
      <c r="K63" s="34">
        <f>Source!Q76</f>
        <v>3878.52</v>
      </c>
    </row>
    <row r="64" spans="1:32" ht="14.25" x14ac:dyDescent="0.2">
      <c r="A64" s="29"/>
      <c r="B64" s="30"/>
      <c r="C64" s="30" t="s">
        <v>339</v>
      </c>
      <c r="D64" s="31"/>
      <c r="E64" s="12"/>
      <c r="F64" s="33">
        <f>Source!AN75</f>
        <v>247.94</v>
      </c>
      <c r="G64" s="32" t="str">
        <f>Source!DF75</f>
        <v/>
      </c>
      <c r="H64" s="12">
        <f>Source!AV76</f>
        <v>1</v>
      </c>
      <c r="I64" s="46">
        <f>Source!R75</f>
        <v>69.42</v>
      </c>
      <c r="J64" s="12">
        <f>IF(Source!BS76&lt;&gt; 0, Source!BS76, 1)</f>
        <v>24.23</v>
      </c>
      <c r="K64" s="46">
        <f>Source!R76</f>
        <v>1682.05</v>
      </c>
    </row>
    <row r="65" spans="1:22" ht="14.25" x14ac:dyDescent="0.2">
      <c r="A65" s="29"/>
      <c r="B65" s="30"/>
      <c r="C65" s="30" t="s">
        <v>340</v>
      </c>
      <c r="D65" s="31"/>
      <c r="E65" s="12"/>
      <c r="F65" s="33">
        <f>Source!AL75</f>
        <v>1181.68</v>
      </c>
      <c r="G65" s="32" t="str">
        <f>Source!DD75</f>
        <v/>
      </c>
      <c r="H65" s="12">
        <f>Source!AW76</f>
        <v>1</v>
      </c>
      <c r="I65" s="34">
        <f>Source!P75</f>
        <v>330.87</v>
      </c>
      <c r="J65" s="12">
        <f>IF(Source!BC76&lt;&gt; 0, Source!BC76, 1)</f>
        <v>3.82</v>
      </c>
      <c r="K65" s="34">
        <f>Source!P76</f>
        <v>1263.92</v>
      </c>
    </row>
    <row r="66" spans="1:22" ht="28.5" x14ac:dyDescent="0.2">
      <c r="A66" s="29" t="str">
        <f>Source!E77</f>
        <v>3,1</v>
      </c>
      <c r="B66" s="30" t="str">
        <f>Source!F77</f>
        <v>1.7-13-100</v>
      </c>
      <c r="C66" s="30" t="s">
        <v>114</v>
      </c>
      <c r="D66" s="31" t="str">
        <f>Source!H77</f>
        <v>м</v>
      </c>
      <c r="E66" s="12">
        <f>Source!I77</f>
        <v>140</v>
      </c>
      <c r="F66" s="33">
        <f>Source!AK77</f>
        <v>191.48</v>
      </c>
      <c r="G66" s="47" t="s">
        <v>341</v>
      </c>
      <c r="H66" s="12">
        <f>Source!AW78</f>
        <v>1</v>
      </c>
      <c r="I66" s="34">
        <f>Source!O77</f>
        <v>26807.200000000001</v>
      </c>
      <c r="J66" s="12">
        <f>IF(Source!BC78&lt;&gt; 0, Source!BC78, 1)</f>
        <v>2.72</v>
      </c>
      <c r="K66" s="34">
        <f>Source!O78</f>
        <v>72915.58</v>
      </c>
      <c r="Q66">
        <f>Source!X77</f>
        <v>0</v>
      </c>
      <c r="R66">
        <f>Source!X78</f>
        <v>0</v>
      </c>
      <c r="S66">
        <f>Source!Y77</f>
        <v>0</v>
      </c>
      <c r="T66">
        <f>Source!Y78</f>
        <v>0</v>
      </c>
      <c r="U66">
        <f>ROUND((175/100)*ROUND(Source!R77, 2), 2)</f>
        <v>0</v>
      </c>
      <c r="V66">
        <f>ROUND((157/100)*ROUND(Source!R78, 2), 2)</f>
        <v>0</v>
      </c>
    </row>
    <row r="67" spans="1:22" ht="14.25" x14ac:dyDescent="0.2">
      <c r="A67" s="29"/>
      <c r="B67" s="30"/>
      <c r="C67" s="30" t="s">
        <v>342</v>
      </c>
      <c r="D67" s="31" t="s">
        <v>343</v>
      </c>
      <c r="E67" s="12">
        <f>Source!DN76</f>
        <v>105</v>
      </c>
      <c r="F67" s="33"/>
      <c r="G67" s="32"/>
      <c r="H67" s="12"/>
      <c r="I67" s="34">
        <f>SUM(Q60:Q66)</f>
        <v>979.04</v>
      </c>
      <c r="J67" s="12">
        <f>Source!BZ76</f>
        <v>85</v>
      </c>
      <c r="K67" s="34">
        <f>SUM(R60:R66)</f>
        <v>19203.66</v>
      </c>
    </row>
    <row r="68" spans="1:22" ht="14.25" x14ac:dyDescent="0.2">
      <c r="A68" s="29"/>
      <c r="B68" s="30"/>
      <c r="C68" s="30" t="s">
        <v>344</v>
      </c>
      <c r="D68" s="31" t="s">
        <v>343</v>
      </c>
      <c r="E68" s="12">
        <f>Source!DO76</f>
        <v>77</v>
      </c>
      <c r="F68" s="33"/>
      <c r="G68" s="32"/>
      <c r="H68" s="12"/>
      <c r="I68" s="34">
        <f>SUM(S60:S67)</f>
        <v>717.96</v>
      </c>
      <c r="J68" s="12">
        <f>Source!CA76</f>
        <v>41</v>
      </c>
      <c r="K68" s="34">
        <f>SUM(T60:T67)</f>
        <v>9262.94</v>
      </c>
    </row>
    <row r="69" spans="1:22" ht="14.25" x14ac:dyDescent="0.2">
      <c r="A69" s="29"/>
      <c r="B69" s="30"/>
      <c r="C69" s="30" t="s">
        <v>345</v>
      </c>
      <c r="D69" s="31" t="s">
        <v>343</v>
      </c>
      <c r="E69" s="12">
        <f>175</f>
        <v>175</v>
      </c>
      <c r="F69" s="33"/>
      <c r="G69" s="32"/>
      <c r="H69" s="12"/>
      <c r="I69" s="34">
        <f>SUM(U60:U68)</f>
        <v>121.49</v>
      </c>
      <c r="J69" s="12">
        <f>157</f>
        <v>157</v>
      </c>
      <c r="K69" s="34">
        <f>SUM(V60:V68)</f>
        <v>2640.82</v>
      </c>
    </row>
    <row r="70" spans="1:22" ht="14.25" x14ac:dyDescent="0.2">
      <c r="A70" s="36"/>
      <c r="B70" s="37"/>
      <c r="C70" s="37" t="s">
        <v>346</v>
      </c>
      <c r="D70" s="38" t="s">
        <v>347</v>
      </c>
      <c r="E70" s="39">
        <f>Source!AQ75</f>
        <v>297.86</v>
      </c>
      <c r="F70" s="40"/>
      <c r="G70" s="41" t="str">
        <f>Source!DI75</f>
        <v/>
      </c>
      <c r="H70" s="39">
        <f>Source!AV76</f>
        <v>1</v>
      </c>
      <c r="I70" s="42">
        <f>Source!U75</f>
        <v>83.400800000000018</v>
      </c>
      <c r="J70" s="39"/>
      <c r="K70" s="42"/>
    </row>
    <row r="71" spans="1:22" ht="15" x14ac:dyDescent="0.25">
      <c r="A71" s="43"/>
      <c r="B71" s="43"/>
      <c r="C71" s="44" t="s">
        <v>336</v>
      </c>
      <c r="D71" s="43"/>
      <c r="E71" s="43"/>
      <c r="F71" s="43"/>
      <c r="G71" s="43"/>
      <c r="H71" s="76">
        <f>I62+I63+I65+I67+I68+I69+SUM(I66:I66)</f>
        <v>30201.260000000002</v>
      </c>
      <c r="I71" s="76"/>
      <c r="J71" s="76">
        <f>K62+K63+K65+K67+K68+K69+SUM(K66:K66)</f>
        <v>131757.98000000001</v>
      </c>
      <c r="K71" s="76"/>
      <c r="O71" s="35">
        <f>I62+I63+I65+I67+I68+I69+SUM(I66:I66)</f>
        <v>30201.260000000002</v>
      </c>
      <c r="P71" s="35">
        <f>K62+K63+K65+K67+K68+K69+SUM(K66:K66)</f>
        <v>131757.98000000001</v>
      </c>
    </row>
    <row r="73" spans="1:22" ht="28.5" x14ac:dyDescent="0.2">
      <c r="A73" s="29" t="str">
        <f>Source!E79</f>
        <v>4</v>
      </c>
      <c r="B73" s="30" t="str">
        <f>Source!F79</f>
        <v>1.7-13-101</v>
      </c>
      <c r="C73" s="30" t="s">
        <v>119</v>
      </c>
      <c r="D73" s="31" t="str">
        <f>Source!H79</f>
        <v>шт.</v>
      </c>
      <c r="E73" s="12">
        <f>Source!I79</f>
        <v>56</v>
      </c>
      <c r="F73" s="33">
        <f>Source!AL79</f>
        <v>47.28</v>
      </c>
      <c r="G73" s="32" t="str">
        <f>Source!DD79</f>
        <v/>
      </c>
      <c r="H73" s="12">
        <f>Source!AW80</f>
        <v>1</v>
      </c>
      <c r="I73" s="34">
        <f>Source!P79</f>
        <v>2647.68</v>
      </c>
      <c r="J73" s="12">
        <f>IF(Source!BC80&lt;&gt; 0, Source!BC80, 1)</f>
        <v>1.17</v>
      </c>
      <c r="K73" s="34">
        <f>Source!P80</f>
        <v>3097.79</v>
      </c>
      <c r="Q73">
        <f>Source!X79</f>
        <v>0</v>
      </c>
      <c r="R73">
        <f>Source!X80</f>
        <v>0</v>
      </c>
      <c r="S73">
        <f>Source!Y79</f>
        <v>0</v>
      </c>
      <c r="T73">
        <f>Source!Y80</f>
        <v>0</v>
      </c>
      <c r="U73">
        <f>ROUND((175/100)*ROUND(Source!R79, 2), 2)</f>
        <v>0</v>
      </c>
      <c r="V73">
        <f>ROUND((157/100)*ROUND(Source!R80, 2), 2)</f>
        <v>0</v>
      </c>
    </row>
    <row r="74" spans="1:22" x14ac:dyDescent="0.2">
      <c r="A74" s="49"/>
      <c r="B74" s="49"/>
      <c r="C74" s="50" t="str">
        <f>"Объем: "&amp;Source!I79&amp;"="&amp;Source!I75&amp;"*"&amp;"100*"&amp;"2"</f>
        <v>Объем: 56=0,28*100*2</v>
      </c>
      <c r="D74" s="49"/>
      <c r="E74" s="49"/>
      <c r="F74" s="49"/>
      <c r="G74" s="49"/>
      <c r="H74" s="49"/>
      <c r="I74" s="49"/>
      <c r="J74" s="49"/>
      <c r="K74" s="49"/>
    </row>
    <row r="75" spans="1:22" ht="15" x14ac:dyDescent="0.25">
      <c r="A75" s="43"/>
      <c r="B75" s="43"/>
      <c r="C75" s="44" t="s">
        <v>336</v>
      </c>
      <c r="D75" s="43"/>
      <c r="E75" s="43"/>
      <c r="F75" s="43"/>
      <c r="G75" s="43"/>
      <c r="H75" s="76">
        <f>I73</f>
        <v>2647.68</v>
      </c>
      <c r="I75" s="76"/>
      <c r="J75" s="76">
        <f>K73</f>
        <v>3097.79</v>
      </c>
      <c r="K75" s="76"/>
      <c r="O75" s="35">
        <f>I73</f>
        <v>2647.68</v>
      </c>
      <c r="P75" s="35">
        <f>K73</f>
        <v>3097.79</v>
      </c>
    </row>
    <row r="77" spans="1:22" ht="28.5" x14ac:dyDescent="0.2">
      <c r="A77" s="29" t="str">
        <f>Source!E81</f>
        <v>5</v>
      </c>
      <c r="B77" s="30" t="str">
        <f>Source!F81</f>
        <v>3.27-72-1</v>
      </c>
      <c r="C77" s="30" t="s">
        <v>123</v>
      </c>
      <c r="D77" s="31" t="str">
        <f>Source!H81</f>
        <v>100 знаков</v>
      </c>
      <c r="E77" s="12">
        <f>Source!I81</f>
        <v>0.21</v>
      </c>
      <c r="F77" s="33"/>
      <c r="G77" s="32"/>
      <c r="H77" s="12"/>
      <c r="I77" s="34"/>
      <c r="J77" s="12"/>
      <c r="K77" s="34"/>
      <c r="Q77">
        <f>Source!X81</f>
        <v>185.46</v>
      </c>
      <c r="R77">
        <f>Source!X82</f>
        <v>3637.78</v>
      </c>
      <c r="S77">
        <f>Source!Y81</f>
        <v>136.01</v>
      </c>
      <c r="T77">
        <f>Source!Y82</f>
        <v>1754.69</v>
      </c>
      <c r="U77">
        <f>ROUND((175/100)*ROUND(Source!R81, 2), 2)</f>
        <v>0</v>
      </c>
      <c r="V77">
        <f>ROUND((157/100)*ROUND(Source!R82, 2), 2)</f>
        <v>0</v>
      </c>
    </row>
    <row r="78" spans="1:22" x14ac:dyDescent="0.2">
      <c r="C78" s="45" t="str">
        <f>"Объем: "&amp;Source!I81&amp;"=(49-"&amp;""&amp;Source!I25&amp;")/"&amp;"100"</f>
        <v>Объем: 0,21=(49-28)/100</v>
      </c>
    </row>
    <row r="79" spans="1:22" ht="14.25" x14ac:dyDescent="0.2">
      <c r="A79" s="29"/>
      <c r="B79" s="30"/>
      <c r="C79" s="30" t="s">
        <v>337</v>
      </c>
      <c r="D79" s="31"/>
      <c r="E79" s="12"/>
      <c r="F79" s="33">
        <f>Source!AO81</f>
        <v>841.11</v>
      </c>
      <c r="G79" s="32" t="str">
        <f>Source!DG81</f>
        <v/>
      </c>
      <c r="H79" s="12">
        <f>Source!AV82</f>
        <v>1</v>
      </c>
      <c r="I79" s="34">
        <f>Source!S81</f>
        <v>176.63</v>
      </c>
      <c r="J79" s="12">
        <f>IF(Source!BA82&lt;&gt; 0, Source!BA82, 1)</f>
        <v>24.23</v>
      </c>
      <c r="K79" s="34">
        <f>Source!S82</f>
        <v>4279.74</v>
      </c>
    </row>
    <row r="80" spans="1:22" ht="14.25" x14ac:dyDescent="0.2">
      <c r="A80" s="29"/>
      <c r="B80" s="30"/>
      <c r="C80" s="30" t="s">
        <v>340</v>
      </c>
      <c r="D80" s="31"/>
      <c r="E80" s="12"/>
      <c r="F80" s="33">
        <f>Source!AL81</f>
        <v>4728</v>
      </c>
      <c r="G80" s="32" t="str">
        <f>Source!DD81</f>
        <v/>
      </c>
      <c r="H80" s="12">
        <f>Source!AW82</f>
        <v>1</v>
      </c>
      <c r="I80" s="34">
        <f>Source!P81</f>
        <v>992.88</v>
      </c>
      <c r="J80" s="12">
        <f>IF(Source!BC82&lt;&gt; 0, Source!BC82, 1)</f>
        <v>1.17</v>
      </c>
      <c r="K80" s="34">
        <f>Source!P82</f>
        <v>1161.67</v>
      </c>
    </row>
    <row r="81" spans="1:22" ht="14.25" x14ac:dyDescent="0.2">
      <c r="A81" s="29"/>
      <c r="B81" s="30"/>
      <c r="C81" s="30" t="s">
        <v>342</v>
      </c>
      <c r="D81" s="31" t="s">
        <v>343</v>
      </c>
      <c r="E81" s="12">
        <f>Source!DN82</f>
        <v>105</v>
      </c>
      <c r="F81" s="33"/>
      <c r="G81" s="32"/>
      <c r="H81" s="12"/>
      <c r="I81" s="34">
        <f>SUM(Q77:Q80)</f>
        <v>185.46</v>
      </c>
      <c r="J81" s="12">
        <f>Source!BZ82</f>
        <v>85</v>
      </c>
      <c r="K81" s="34">
        <f>SUM(R77:R80)</f>
        <v>3637.78</v>
      </c>
    </row>
    <row r="82" spans="1:22" ht="14.25" x14ac:dyDescent="0.2">
      <c r="A82" s="29"/>
      <c r="B82" s="30"/>
      <c r="C82" s="30" t="s">
        <v>344</v>
      </c>
      <c r="D82" s="31" t="s">
        <v>343</v>
      </c>
      <c r="E82" s="12">
        <f>Source!DO82</f>
        <v>77</v>
      </c>
      <c r="F82" s="33"/>
      <c r="G82" s="32"/>
      <c r="H82" s="12"/>
      <c r="I82" s="34">
        <f>SUM(S77:S81)</f>
        <v>136.01</v>
      </c>
      <c r="J82" s="12">
        <f>Source!CA82</f>
        <v>41</v>
      </c>
      <c r="K82" s="34">
        <f>SUM(T77:T81)</f>
        <v>1754.69</v>
      </c>
    </row>
    <row r="83" spans="1:22" ht="14.25" x14ac:dyDescent="0.2">
      <c r="A83" s="36"/>
      <c r="B83" s="37"/>
      <c r="C83" s="37" t="s">
        <v>346</v>
      </c>
      <c r="D83" s="38" t="s">
        <v>347</v>
      </c>
      <c r="E83" s="39">
        <f>Source!AQ81</f>
        <v>69</v>
      </c>
      <c r="F83" s="40"/>
      <c r="G83" s="41" t="str">
        <f>Source!DI81</f>
        <v/>
      </c>
      <c r="H83" s="39">
        <f>Source!AV82</f>
        <v>1</v>
      </c>
      <c r="I83" s="42">
        <f>Source!U81</f>
        <v>14.49</v>
      </c>
      <c r="J83" s="39"/>
      <c r="K83" s="42"/>
    </row>
    <row r="84" spans="1:22" ht="15" x14ac:dyDescent="0.25">
      <c r="A84" s="43"/>
      <c r="B84" s="43"/>
      <c r="C84" s="44" t="s">
        <v>336</v>
      </c>
      <c r="D84" s="43"/>
      <c r="E84" s="43"/>
      <c r="F84" s="43"/>
      <c r="G84" s="43"/>
      <c r="H84" s="76">
        <f>I79+I80+I81+I82</f>
        <v>1490.98</v>
      </c>
      <c r="I84" s="76"/>
      <c r="J84" s="76">
        <f>K79+K80+K81+K82</f>
        <v>10833.880000000001</v>
      </c>
      <c r="K84" s="76"/>
      <c r="O84" s="35">
        <f>I79+I80+I81+I82</f>
        <v>1490.98</v>
      </c>
      <c r="P84" s="35">
        <f>K79+K80+K81+K82</f>
        <v>10833.880000000001</v>
      </c>
    </row>
    <row r="86" spans="1:22" ht="57" x14ac:dyDescent="0.2">
      <c r="A86" s="36" t="str">
        <f>Source!E83</f>
        <v>6</v>
      </c>
      <c r="B86" s="37" t="str">
        <f>Source!F83</f>
        <v>1.7-13-2</v>
      </c>
      <c r="C86" s="37" t="s">
        <v>127</v>
      </c>
      <c r="D86" s="38" t="str">
        <f>Source!H83</f>
        <v>шт.</v>
      </c>
      <c r="E86" s="39">
        <f>Source!I83</f>
        <v>1</v>
      </c>
      <c r="F86" s="40">
        <f>Source!AL83</f>
        <v>479.07</v>
      </c>
      <c r="G86" s="41" t="str">
        <f>Source!DD83</f>
        <v/>
      </c>
      <c r="H86" s="39">
        <f>Source!AW84</f>
        <v>1</v>
      </c>
      <c r="I86" s="42">
        <f>Source!P83</f>
        <v>479.07</v>
      </c>
      <c r="J86" s="39">
        <f>IF(Source!BC84&lt;&gt; 0, Source!BC84, 1)</f>
        <v>1.2</v>
      </c>
      <c r="K86" s="42">
        <f>Source!P84</f>
        <v>574.88</v>
      </c>
      <c r="Q86">
        <f>Source!X83</f>
        <v>0</v>
      </c>
      <c r="R86">
        <f>Source!X84</f>
        <v>0</v>
      </c>
      <c r="S86">
        <f>Source!Y83</f>
        <v>0</v>
      </c>
      <c r="T86">
        <f>Source!Y84</f>
        <v>0</v>
      </c>
      <c r="U86">
        <f>ROUND((175/100)*ROUND(Source!R83, 2), 2)</f>
        <v>0</v>
      </c>
      <c r="V86">
        <f>ROUND((157/100)*ROUND(Source!R84, 2), 2)</f>
        <v>0</v>
      </c>
    </row>
    <row r="87" spans="1:22" ht="15" x14ac:dyDescent="0.25">
      <c r="A87" s="43"/>
      <c r="B87" s="43"/>
      <c r="C87" s="44" t="s">
        <v>336</v>
      </c>
      <c r="D87" s="43"/>
      <c r="E87" s="43"/>
      <c r="F87" s="43"/>
      <c r="G87" s="43"/>
      <c r="H87" s="76">
        <f>I86</f>
        <v>479.07</v>
      </c>
      <c r="I87" s="76"/>
      <c r="J87" s="76">
        <f>K86</f>
        <v>574.88</v>
      </c>
      <c r="K87" s="76"/>
      <c r="O87" s="35">
        <f>I86</f>
        <v>479.07</v>
      </c>
      <c r="P87" s="35">
        <f>K86</f>
        <v>574.88</v>
      </c>
    </row>
    <row r="89" spans="1:22" ht="57" x14ac:dyDescent="0.2">
      <c r="A89" s="29" t="str">
        <f>Source!E85</f>
        <v>7</v>
      </c>
      <c r="B89" s="30" t="str">
        <f>Source!F85</f>
        <v>1.7-13-5</v>
      </c>
      <c r="C89" s="30" t="s">
        <v>134</v>
      </c>
      <c r="D89" s="31" t="str">
        <f>Source!H85</f>
        <v>шт.</v>
      </c>
      <c r="E89" s="12">
        <f>Source!I85</f>
        <v>14</v>
      </c>
      <c r="F89" s="33">
        <f>Source!AL85</f>
        <v>636.66</v>
      </c>
      <c r="G89" s="32" t="str">
        <f>Source!DD85</f>
        <v/>
      </c>
      <c r="H89" s="12">
        <f>Source!AW86</f>
        <v>1</v>
      </c>
      <c r="I89" s="34">
        <f>Source!P85</f>
        <v>8913.24</v>
      </c>
      <c r="J89" s="12">
        <f>IF(Source!BC86&lt;&gt; 0, Source!BC86, 1)</f>
        <v>1.28</v>
      </c>
      <c r="K89" s="34">
        <f>Source!P86</f>
        <v>11408.95</v>
      </c>
      <c r="Q89">
        <f>Source!X85</f>
        <v>0</v>
      </c>
      <c r="R89">
        <f>Source!X86</f>
        <v>0</v>
      </c>
      <c r="S89">
        <f>Source!Y85</f>
        <v>0</v>
      </c>
      <c r="T89">
        <f>Source!Y86</f>
        <v>0</v>
      </c>
      <c r="U89">
        <f>ROUND((175/100)*ROUND(Source!R85, 2), 2)</f>
        <v>0</v>
      </c>
      <c r="V89">
        <f>ROUND((157/100)*ROUND(Source!R86, 2), 2)</f>
        <v>0</v>
      </c>
    </row>
    <row r="90" spans="1:22" x14ac:dyDescent="0.2">
      <c r="A90" s="49"/>
      <c r="B90" s="49"/>
      <c r="C90" s="50" t="str">
        <f>"Объем: "&amp;Source!I85&amp;"=6+"&amp;"1+"&amp;"3+"&amp;"1+"&amp;"1+"&amp;"1+"&amp;"1"</f>
        <v>Объем: 14=6+1+3+1+1+1+1</v>
      </c>
      <c r="D90" s="49"/>
      <c r="E90" s="49"/>
      <c r="F90" s="49"/>
      <c r="G90" s="49"/>
      <c r="H90" s="49"/>
      <c r="I90" s="49"/>
      <c r="J90" s="49"/>
      <c r="K90" s="49"/>
    </row>
    <row r="91" spans="1:22" ht="15" x14ac:dyDescent="0.25">
      <c r="A91" s="43"/>
      <c r="B91" s="43"/>
      <c r="C91" s="44" t="s">
        <v>336</v>
      </c>
      <c r="D91" s="43"/>
      <c r="E91" s="43"/>
      <c r="F91" s="43"/>
      <c r="G91" s="43"/>
      <c r="H91" s="76">
        <f>I89</f>
        <v>8913.24</v>
      </c>
      <c r="I91" s="76"/>
      <c r="J91" s="76">
        <f>K89</f>
        <v>11408.95</v>
      </c>
      <c r="K91" s="76"/>
      <c r="O91" s="35">
        <f>I89</f>
        <v>8913.24</v>
      </c>
      <c r="P91" s="35">
        <f>K89</f>
        <v>11408.95</v>
      </c>
    </row>
    <row r="93" spans="1:22" ht="85.5" x14ac:dyDescent="0.2">
      <c r="A93" s="29" t="str">
        <f>Source!E87</f>
        <v>8</v>
      </c>
      <c r="B93" s="30" t="str">
        <f>Source!F87</f>
        <v>1.7-13-8</v>
      </c>
      <c r="C93" s="30" t="s">
        <v>138</v>
      </c>
      <c r="D93" s="31" t="str">
        <f>Source!H87</f>
        <v>шт.</v>
      </c>
      <c r="E93" s="12">
        <f>Source!I87</f>
        <v>17</v>
      </c>
      <c r="F93" s="33">
        <f>Source!AL87</f>
        <v>633.51</v>
      </c>
      <c r="G93" s="32" t="str">
        <f>Source!DD87</f>
        <v/>
      </c>
      <c r="H93" s="12">
        <f>Source!AW88</f>
        <v>1</v>
      </c>
      <c r="I93" s="34">
        <f>Source!P87</f>
        <v>10769.67</v>
      </c>
      <c r="J93" s="12">
        <f>IF(Source!BC88&lt;&gt; 0, Source!BC88, 1)</f>
        <v>1.29</v>
      </c>
      <c r="K93" s="34">
        <f>Source!P88</f>
        <v>13892.87</v>
      </c>
      <c r="Q93">
        <f>Source!X87</f>
        <v>0</v>
      </c>
      <c r="R93">
        <f>Source!X88</f>
        <v>0</v>
      </c>
      <c r="S93">
        <f>Source!Y87</f>
        <v>0</v>
      </c>
      <c r="T93">
        <f>Source!Y88</f>
        <v>0</v>
      </c>
      <c r="U93">
        <f>ROUND((175/100)*ROUND(Source!R87, 2), 2)</f>
        <v>0</v>
      </c>
      <c r="V93">
        <f>ROUND((157/100)*ROUND(Source!R88, 2), 2)</f>
        <v>0</v>
      </c>
    </row>
    <row r="94" spans="1:22" x14ac:dyDescent="0.2">
      <c r="A94" s="49"/>
      <c r="B94" s="49"/>
      <c r="C94" s="50" t="str">
        <f>"Объем: "&amp;Source!I87&amp;"=1+"&amp;"2+"&amp;"2+"&amp;"2+"&amp;"1+"&amp;"4+"&amp;"1+"&amp;"4"</f>
        <v>Объем: 17=1+2+2+2+1+4+1+4</v>
      </c>
      <c r="D94" s="49"/>
      <c r="E94" s="49"/>
      <c r="F94" s="49"/>
      <c r="G94" s="49"/>
      <c r="H94" s="49"/>
      <c r="I94" s="49"/>
      <c r="J94" s="49"/>
      <c r="K94" s="49"/>
    </row>
    <row r="95" spans="1:22" ht="15" x14ac:dyDescent="0.25">
      <c r="A95" s="43"/>
      <c r="B95" s="43"/>
      <c r="C95" s="44" t="s">
        <v>336</v>
      </c>
      <c r="D95" s="43"/>
      <c r="E95" s="43"/>
      <c r="F95" s="43"/>
      <c r="G95" s="43"/>
      <c r="H95" s="76">
        <f>I93</f>
        <v>10769.67</v>
      </c>
      <c r="I95" s="76"/>
      <c r="J95" s="76">
        <f>K93</f>
        <v>13892.87</v>
      </c>
      <c r="K95" s="76"/>
      <c r="O95" s="35">
        <f>I93</f>
        <v>10769.67</v>
      </c>
      <c r="P95" s="35">
        <f>K93</f>
        <v>13892.87</v>
      </c>
    </row>
    <row r="97" spans="1:22" ht="57" x14ac:dyDescent="0.2">
      <c r="A97" s="29" t="str">
        <f>Source!E89</f>
        <v>9</v>
      </c>
      <c r="B97" s="30" t="str">
        <f>Source!F89</f>
        <v>1.7-13-11</v>
      </c>
      <c r="C97" s="30" t="s">
        <v>142</v>
      </c>
      <c r="D97" s="31" t="str">
        <f>Source!H89</f>
        <v>шт.</v>
      </c>
      <c r="E97" s="12">
        <f>Source!I89</f>
        <v>2</v>
      </c>
      <c r="F97" s="33">
        <f>Source!AL89</f>
        <v>653.04</v>
      </c>
      <c r="G97" s="32" t="str">
        <f>Source!DD89</f>
        <v/>
      </c>
      <c r="H97" s="12">
        <f>Source!AW90</f>
        <v>1</v>
      </c>
      <c r="I97" s="34">
        <f>Source!P89</f>
        <v>1306.08</v>
      </c>
      <c r="J97" s="12">
        <f>IF(Source!BC90&lt;&gt; 0, Source!BC90, 1)</f>
        <v>1.44</v>
      </c>
      <c r="K97" s="34">
        <f>Source!P90</f>
        <v>1880.76</v>
      </c>
      <c r="Q97">
        <f>Source!X89</f>
        <v>0</v>
      </c>
      <c r="R97">
        <f>Source!X90</f>
        <v>0</v>
      </c>
      <c r="S97">
        <f>Source!Y89</f>
        <v>0</v>
      </c>
      <c r="T97">
        <f>Source!Y90</f>
        <v>0</v>
      </c>
      <c r="U97">
        <f>ROUND((175/100)*ROUND(Source!R89, 2), 2)</f>
        <v>0</v>
      </c>
      <c r="V97">
        <f>ROUND((157/100)*ROUND(Source!R90, 2), 2)</f>
        <v>0</v>
      </c>
    </row>
    <row r="98" spans="1:22" x14ac:dyDescent="0.2">
      <c r="A98" s="49"/>
      <c r="B98" s="49"/>
      <c r="C98" s="50" t="str">
        <f>"Объем: "&amp;Source!I89&amp;"=1+"&amp;"1"</f>
        <v>Объем: 2=1+1</v>
      </c>
      <c r="D98" s="49"/>
      <c r="E98" s="49"/>
      <c r="F98" s="49"/>
      <c r="G98" s="49"/>
      <c r="H98" s="49"/>
      <c r="I98" s="49"/>
      <c r="J98" s="49"/>
      <c r="K98" s="49"/>
    </row>
    <row r="99" spans="1:22" ht="15" x14ac:dyDescent="0.25">
      <c r="A99" s="43"/>
      <c r="B99" s="43"/>
      <c r="C99" s="44" t="s">
        <v>336</v>
      </c>
      <c r="D99" s="43"/>
      <c r="E99" s="43"/>
      <c r="F99" s="43"/>
      <c r="G99" s="43"/>
      <c r="H99" s="76">
        <f>I97</f>
        <v>1306.08</v>
      </c>
      <c r="I99" s="76"/>
      <c r="J99" s="76">
        <f>K97</f>
        <v>1880.76</v>
      </c>
      <c r="K99" s="76"/>
      <c r="O99" s="35">
        <f>I97</f>
        <v>1306.08</v>
      </c>
      <c r="P99" s="35">
        <f>K97</f>
        <v>1880.76</v>
      </c>
    </row>
    <row r="101" spans="1:22" ht="71.25" x14ac:dyDescent="0.2">
      <c r="A101" s="29" t="str">
        <f>Source!E91</f>
        <v>10</v>
      </c>
      <c r="B101" s="30" t="str">
        <f>Source!F91</f>
        <v>1.7-13-17</v>
      </c>
      <c r="C101" s="30" t="s">
        <v>146</v>
      </c>
      <c r="D101" s="31" t="str">
        <f>Source!H91</f>
        <v>шт.</v>
      </c>
      <c r="E101" s="12">
        <f>Source!I91</f>
        <v>14</v>
      </c>
      <c r="F101" s="33">
        <f>Source!AL91</f>
        <v>369.48</v>
      </c>
      <c r="G101" s="32" t="str">
        <f>Source!DD91</f>
        <v/>
      </c>
      <c r="H101" s="12">
        <f>Source!AW92</f>
        <v>1</v>
      </c>
      <c r="I101" s="34">
        <f>Source!P91</f>
        <v>5172.72</v>
      </c>
      <c r="J101" s="12">
        <f>IF(Source!BC92&lt;&gt; 0, Source!BC92, 1)</f>
        <v>1.22</v>
      </c>
      <c r="K101" s="34">
        <f>Source!P92</f>
        <v>6310.72</v>
      </c>
      <c r="Q101">
        <f>Source!X91</f>
        <v>0</v>
      </c>
      <c r="R101">
        <f>Source!X92</f>
        <v>0</v>
      </c>
      <c r="S101">
        <f>Source!Y91</f>
        <v>0</v>
      </c>
      <c r="T101">
        <f>Source!Y92</f>
        <v>0</v>
      </c>
      <c r="U101">
        <f>ROUND((175/100)*ROUND(Source!R91, 2), 2)</f>
        <v>0</v>
      </c>
      <c r="V101">
        <f>ROUND((157/100)*ROUND(Source!R92, 2), 2)</f>
        <v>0</v>
      </c>
    </row>
    <row r="102" spans="1:22" x14ac:dyDescent="0.2">
      <c r="A102" s="49"/>
      <c r="B102" s="49"/>
      <c r="C102" s="50" t="str">
        <f>"Объем: "&amp;Source!I91&amp;"=2+"&amp;"1+"&amp;"3+"&amp;"3+"&amp;"1+"&amp;"1+"&amp;"3"</f>
        <v>Объем: 14=2+1+3+3+1+1+3</v>
      </c>
      <c r="D102" s="49"/>
      <c r="E102" s="49"/>
      <c r="F102" s="49"/>
      <c r="G102" s="49"/>
      <c r="H102" s="49"/>
      <c r="I102" s="49"/>
      <c r="J102" s="49"/>
      <c r="K102" s="49"/>
    </row>
    <row r="103" spans="1:22" ht="15" x14ac:dyDescent="0.25">
      <c r="A103" s="43"/>
      <c r="B103" s="43"/>
      <c r="C103" s="44" t="s">
        <v>336</v>
      </c>
      <c r="D103" s="43"/>
      <c r="E103" s="43"/>
      <c r="F103" s="43"/>
      <c r="G103" s="43"/>
      <c r="H103" s="76">
        <f>I101</f>
        <v>5172.72</v>
      </c>
      <c r="I103" s="76"/>
      <c r="J103" s="76">
        <f>K101</f>
        <v>6310.72</v>
      </c>
      <c r="K103" s="76"/>
      <c r="O103" s="35">
        <f>I101</f>
        <v>5172.72</v>
      </c>
      <c r="P103" s="35">
        <f>K101</f>
        <v>6310.72</v>
      </c>
    </row>
    <row r="105" spans="1:22" ht="57" x14ac:dyDescent="0.2">
      <c r="A105" s="36" t="str">
        <f>Source!E93</f>
        <v>11</v>
      </c>
      <c r="B105" s="37" t="str">
        <f>Source!F93</f>
        <v>1.7-13-14</v>
      </c>
      <c r="C105" s="37" t="s">
        <v>150</v>
      </c>
      <c r="D105" s="38" t="str">
        <f>Source!H93</f>
        <v>шт.</v>
      </c>
      <c r="E105" s="39">
        <f>Source!I93</f>
        <v>1</v>
      </c>
      <c r="F105" s="40">
        <f>Source!AL93</f>
        <v>1611.93</v>
      </c>
      <c r="G105" s="41" t="str">
        <f>Source!DD93</f>
        <v/>
      </c>
      <c r="H105" s="39">
        <f>Source!AW94</f>
        <v>1</v>
      </c>
      <c r="I105" s="42">
        <f>Source!P93</f>
        <v>1611.93</v>
      </c>
      <c r="J105" s="39">
        <f>IF(Source!BC94&lt;&gt; 0, Source!BC94, 1)</f>
        <v>1.45</v>
      </c>
      <c r="K105" s="42">
        <f>Source!P94</f>
        <v>2337.3000000000002</v>
      </c>
      <c r="Q105">
        <f>Source!X93</f>
        <v>0</v>
      </c>
      <c r="R105">
        <f>Source!X94</f>
        <v>0</v>
      </c>
      <c r="S105">
        <f>Source!Y93</f>
        <v>0</v>
      </c>
      <c r="T105">
        <f>Source!Y94</f>
        <v>0</v>
      </c>
      <c r="U105">
        <f>ROUND((175/100)*ROUND(Source!R93, 2), 2)</f>
        <v>0</v>
      </c>
      <c r="V105">
        <f>ROUND((157/100)*ROUND(Source!R94, 2), 2)</f>
        <v>0</v>
      </c>
    </row>
    <row r="106" spans="1:22" ht="15" x14ac:dyDescent="0.25">
      <c r="A106" s="43"/>
      <c r="B106" s="43"/>
      <c r="C106" s="44" t="s">
        <v>336</v>
      </c>
      <c r="D106" s="43"/>
      <c r="E106" s="43"/>
      <c r="F106" s="43"/>
      <c r="G106" s="43"/>
      <c r="H106" s="76">
        <f>I105</f>
        <v>1611.93</v>
      </c>
      <c r="I106" s="76"/>
      <c r="J106" s="76">
        <f>K105</f>
        <v>2337.3000000000002</v>
      </c>
      <c r="K106" s="76"/>
      <c r="O106" s="35">
        <f>I105</f>
        <v>1611.93</v>
      </c>
      <c r="P106" s="35">
        <f>K105</f>
        <v>2337.3000000000002</v>
      </c>
    </row>
    <row r="109" spans="1:22" ht="15" x14ac:dyDescent="0.25">
      <c r="A109" s="80" t="str">
        <f>CONCATENATE("Итого по разделу: ",IF(Source!G96&lt;&gt;"Новый раздел", Source!G96, ""))</f>
        <v>Итого по разделу: Установка дорожных знаков</v>
      </c>
      <c r="B109" s="80"/>
      <c r="C109" s="80"/>
      <c r="D109" s="80"/>
      <c r="E109" s="80"/>
      <c r="F109" s="80"/>
      <c r="G109" s="80"/>
      <c r="H109" s="78">
        <f>SUM(O59:O108)</f>
        <v>62592.630000000005</v>
      </c>
      <c r="I109" s="79"/>
      <c r="J109" s="78">
        <f>SUM(P59:P108)</f>
        <v>182095.13000000003</v>
      </c>
      <c r="K109" s="79"/>
    </row>
    <row r="110" spans="1:22" hidden="1" x14ac:dyDescent="0.2">
      <c r="A110" t="s">
        <v>348</v>
      </c>
      <c r="I110">
        <f>SUM(W59:W109)</f>
        <v>0</v>
      </c>
      <c r="J110">
        <f>SUM(X59:X109)</f>
        <v>0</v>
      </c>
    </row>
    <row r="111" spans="1:22" hidden="1" x14ac:dyDescent="0.2">
      <c r="A111" t="s">
        <v>349</v>
      </c>
      <c r="I111">
        <f>SUM(Y59:Y110)</f>
        <v>0</v>
      </c>
      <c r="J111">
        <f>SUM(Z59:Z110)</f>
        <v>0</v>
      </c>
    </row>
    <row r="113" spans="1:22" ht="16.5" x14ac:dyDescent="0.25">
      <c r="A113" s="77" t="str">
        <f>CONCATENATE("Раздел: ",IF(Source!G126&lt;&gt;"Новый раздел", Source!G126, ""))</f>
        <v>Раздел: Демонтаж дорожных знаков</v>
      </c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1:22" ht="52.5" x14ac:dyDescent="0.2">
      <c r="A114" s="29" t="str">
        <f>Source!E130</f>
        <v>12</v>
      </c>
      <c r="B114" s="30" t="s">
        <v>350</v>
      </c>
      <c r="C114" s="30" t="s">
        <v>154</v>
      </c>
      <c r="D114" s="31" t="str">
        <f>Source!H130</f>
        <v>100 знаков</v>
      </c>
      <c r="E114" s="12">
        <f>Source!I130</f>
        <v>0.01</v>
      </c>
      <c r="F114" s="33"/>
      <c r="G114" s="32"/>
      <c r="H114" s="12"/>
      <c r="I114" s="34"/>
      <c r="J114" s="12"/>
      <c r="K114" s="34"/>
      <c r="Q114">
        <f>Source!X130</f>
        <v>20.98</v>
      </c>
      <c r="R114">
        <f>Source!X131</f>
        <v>411.5</v>
      </c>
      <c r="S114">
        <f>Source!Y130</f>
        <v>15.38</v>
      </c>
      <c r="T114">
        <f>Source!Y131</f>
        <v>198.49</v>
      </c>
      <c r="U114">
        <f>ROUND((175/100)*ROUND(Source!R130, 2), 2)</f>
        <v>2.61</v>
      </c>
      <c r="V114">
        <f>ROUND((157/100)*ROUND(Source!R131, 2), 2)</f>
        <v>56.68</v>
      </c>
    </row>
    <row r="115" spans="1:22" x14ac:dyDescent="0.2">
      <c r="C115" s="45" t="str">
        <f>"Объем: "&amp;Source!I130&amp;"=(1)/"&amp;"100"</f>
        <v>Объем: 0,01=(1)/100</v>
      </c>
    </row>
    <row r="116" spans="1:22" ht="14.25" x14ac:dyDescent="0.2">
      <c r="A116" s="29"/>
      <c r="B116" s="30"/>
      <c r="C116" s="30" t="s">
        <v>337</v>
      </c>
      <c r="D116" s="31"/>
      <c r="E116" s="12"/>
      <c r="F116" s="33">
        <f>Source!AO130</f>
        <v>3330.07</v>
      </c>
      <c r="G116" s="32" t="str">
        <f>Source!DG130</f>
        <v>)*0,6</v>
      </c>
      <c r="H116" s="12">
        <f>Source!AV131</f>
        <v>1</v>
      </c>
      <c r="I116" s="34">
        <f>Source!S130</f>
        <v>19.98</v>
      </c>
      <c r="J116" s="12">
        <f>IF(Source!BA131&lt;&gt; 0, Source!BA131, 1)</f>
        <v>24.23</v>
      </c>
      <c r="K116" s="34">
        <f>Source!S131</f>
        <v>484.12</v>
      </c>
    </row>
    <row r="117" spans="1:22" ht="14.25" x14ac:dyDescent="0.2">
      <c r="A117" s="29"/>
      <c r="B117" s="30"/>
      <c r="C117" s="30" t="s">
        <v>338</v>
      </c>
      <c r="D117" s="31"/>
      <c r="E117" s="12"/>
      <c r="F117" s="33">
        <f>Source!AM130</f>
        <v>1115.29</v>
      </c>
      <c r="G117" s="32" t="str">
        <f>Source!DE130</f>
        <v>)*0,6</v>
      </c>
      <c r="H117" s="12">
        <f>Source!AV131</f>
        <v>1</v>
      </c>
      <c r="I117" s="34">
        <f>Source!Q130</f>
        <v>6.69</v>
      </c>
      <c r="J117" s="12">
        <f>IF(Source!BB131&lt;&gt; 0, Source!BB131, 1)</f>
        <v>12.42</v>
      </c>
      <c r="K117" s="34">
        <f>Source!Q131</f>
        <v>83.09</v>
      </c>
    </row>
    <row r="118" spans="1:22" ht="14.25" x14ac:dyDescent="0.2">
      <c r="A118" s="29"/>
      <c r="B118" s="30"/>
      <c r="C118" s="30" t="s">
        <v>339</v>
      </c>
      <c r="D118" s="31"/>
      <c r="E118" s="12"/>
      <c r="F118" s="33">
        <f>Source!AN130</f>
        <v>247.94</v>
      </c>
      <c r="G118" s="32" t="str">
        <f>Source!DF130</f>
        <v>)*0,6</v>
      </c>
      <c r="H118" s="12">
        <f>Source!AV131</f>
        <v>1</v>
      </c>
      <c r="I118" s="46">
        <f>Source!R130</f>
        <v>1.49</v>
      </c>
      <c r="J118" s="12">
        <f>IF(Source!BS131&lt;&gt; 0, Source!BS131, 1)</f>
        <v>24.23</v>
      </c>
      <c r="K118" s="46">
        <f>Source!R131</f>
        <v>36.1</v>
      </c>
    </row>
    <row r="119" spans="1:22" ht="14.25" x14ac:dyDescent="0.2">
      <c r="A119" s="29"/>
      <c r="B119" s="30"/>
      <c r="C119" s="30" t="s">
        <v>342</v>
      </c>
      <c r="D119" s="31" t="s">
        <v>343</v>
      </c>
      <c r="E119" s="12">
        <f>Source!DN131</f>
        <v>105</v>
      </c>
      <c r="F119" s="33"/>
      <c r="G119" s="32"/>
      <c r="H119" s="12"/>
      <c r="I119" s="34">
        <f>SUM(Q114:Q118)</f>
        <v>20.98</v>
      </c>
      <c r="J119" s="12">
        <f>Source!BZ131</f>
        <v>85</v>
      </c>
      <c r="K119" s="34">
        <f>SUM(R114:R118)</f>
        <v>411.5</v>
      </c>
    </row>
    <row r="120" spans="1:22" ht="14.25" x14ac:dyDescent="0.2">
      <c r="A120" s="29"/>
      <c r="B120" s="30"/>
      <c r="C120" s="30" t="s">
        <v>344</v>
      </c>
      <c r="D120" s="31" t="s">
        <v>343</v>
      </c>
      <c r="E120" s="12">
        <f>Source!DO131</f>
        <v>77</v>
      </c>
      <c r="F120" s="33"/>
      <c r="G120" s="32"/>
      <c r="H120" s="12"/>
      <c r="I120" s="34">
        <f>SUM(S114:S119)</f>
        <v>15.38</v>
      </c>
      <c r="J120" s="12">
        <f>Source!CA131</f>
        <v>41</v>
      </c>
      <c r="K120" s="34">
        <f>SUM(T114:T119)</f>
        <v>198.49</v>
      </c>
    </row>
    <row r="121" spans="1:22" ht="14.25" x14ac:dyDescent="0.2">
      <c r="A121" s="29"/>
      <c r="B121" s="30"/>
      <c r="C121" s="30" t="s">
        <v>345</v>
      </c>
      <c r="D121" s="31" t="s">
        <v>343</v>
      </c>
      <c r="E121" s="12">
        <f>175</f>
        <v>175</v>
      </c>
      <c r="F121" s="33"/>
      <c r="G121" s="32"/>
      <c r="H121" s="12"/>
      <c r="I121" s="34">
        <f>SUM(U114:U120)</f>
        <v>2.61</v>
      </c>
      <c r="J121" s="12">
        <f>157</f>
        <v>157</v>
      </c>
      <c r="K121" s="34">
        <f>SUM(V114:V120)</f>
        <v>56.68</v>
      </c>
    </row>
    <row r="122" spans="1:22" ht="14.25" x14ac:dyDescent="0.2">
      <c r="A122" s="36"/>
      <c r="B122" s="37"/>
      <c r="C122" s="37" t="s">
        <v>346</v>
      </c>
      <c r="D122" s="38" t="s">
        <v>347</v>
      </c>
      <c r="E122" s="39">
        <f>Source!AQ130</f>
        <v>297.86</v>
      </c>
      <c r="F122" s="40"/>
      <c r="G122" s="41" t="str">
        <f>Source!DI130</f>
        <v>)*0,6</v>
      </c>
      <c r="H122" s="39">
        <f>Source!AV131</f>
        <v>1</v>
      </c>
      <c r="I122" s="42">
        <f>Source!U130</f>
        <v>1.7871600000000001</v>
      </c>
      <c r="J122" s="39"/>
      <c r="K122" s="42"/>
    </row>
    <row r="123" spans="1:22" ht="15" x14ac:dyDescent="0.25">
      <c r="A123" s="43"/>
      <c r="B123" s="43"/>
      <c r="C123" s="44" t="s">
        <v>336</v>
      </c>
      <c r="D123" s="43"/>
      <c r="E123" s="43"/>
      <c r="F123" s="43"/>
      <c r="G123" s="43"/>
      <c r="H123" s="76">
        <f>I116+I117+I119+I120+I121</f>
        <v>65.640000000000015</v>
      </c>
      <c r="I123" s="76"/>
      <c r="J123" s="76">
        <f>K116+K117+K119+K120+K121</f>
        <v>1233.8800000000001</v>
      </c>
      <c r="K123" s="76"/>
      <c r="O123" s="35">
        <f>I116+I117+I119+I120+I121</f>
        <v>65.640000000000015</v>
      </c>
      <c r="P123" s="35">
        <f>K116+K117+K119+K120+K121</f>
        <v>1233.8800000000001</v>
      </c>
    </row>
    <row r="125" spans="1:22" ht="42.75" x14ac:dyDescent="0.2">
      <c r="A125" s="29" t="str">
        <f>Source!E134</f>
        <v>13</v>
      </c>
      <c r="B125" s="30" t="str">
        <f>Source!F134</f>
        <v>6.68-13-1</v>
      </c>
      <c r="C125" s="30" t="s">
        <v>162</v>
      </c>
      <c r="D125" s="31" t="str">
        <f>Source!H134</f>
        <v>1 Т</v>
      </c>
      <c r="E125" s="12">
        <f>Source!I134</f>
        <v>2.4799999999999999E-2</v>
      </c>
      <c r="F125" s="33"/>
      <c r="G125" s="32"/>
      <c r="H125" s="12"/>
      <c r="I125" s="34"/>
      <c r="J125" s="12"/>
      <c r="K125" s="34"/>
      <c r="Q125">
        <f>Source!X134</f>
        <v>0</v>
      </c>
      <c r="R125">
        <f>Source!X135</f>
        <v>0</v>
      </c>
      <c r="S125">
        <f>Source!Y134</f>
        <v>0</v>
      </c>
      <c r="T125">
        <f>Source!Y135</f>
        <v>0</v>
      </c>
      <c r="U125">
        <f>ROUND((175/100)*ROUND(Source!R134, 2), 2)</f>
        <v>7.0000000000000007E-2</v>
      </c>
      <c r="V125">
        <f>ROUND((157/100)*ROUND(Source!R135, 2), 2)</f>
        <v>1.52</v>
      </c>
    </row>
    <row r="126" spans="1:22" x14ac:dyDescent="0.2">
      <c r="C126" s="45" t="str">
        <f>"Объем: "&amp;Source!I134&amp;"=(24,8*"&amp;"1)/"&amp;"1000"</f>
        <v>Объем: 0,0248=(24,8*1)/1000</v>
      </c>
    </row>
    <row r="127" spans="1:22" ht="14.25" x14ac:dyDescent="0.2">
      <c r="A127" s="29"/>
      <c r="B127" s="30"/>
      <c r="C127" s="30" t="s">
        <v>338</v>
      </c>
      <c r="D127" s="31"/>
      <c r="E127" s="12"/>
      <c r="F127" s="33">
        <f>Source!AM134</f>
        <v>8.86</v>
      </c>
      <c r="G127" s="32" t="str">
        <f>Source!DE134</f>
        <v/>
      </c>
      <c r="H127" s="12">
        <f>Source!AV135</f>
        <v>1</v>
      </c>
      <c r="I127" s="34">
        <f>Source!Q134</f>
        <v>0.22</v>
      </c>
      <c r="J127" s="12">
        <f>IF(Source!BB135&lt;&gt; 0, Source!BB135, 1)</f>
        <v>8.6300000000000008</v>
      </c>
      <c r="K127" s="34">
        <f>Source!Q135</f>
        <v>1.9</v>
      </c>
    </row>
    <row r="128" spans="1:22" ht="14.25" x14ac:dyDescent="0.2">
      <c r="A128" s="29"/>
      <c r="B128" s="30"/>
      <c r="C128" s="30" t="s">
        <v>339</v>
      </c>
      <c r="D128" s="31"/>
      <c r="E128" s="12"/>
      <c r="F128" s="33">
        <f>Source!AN134</f>
        <v>1.48</v>
      </c>
      <c r="G128" s="32" t="str">
        <f>Source!DF134</f>
        <v/>
      </c>
      <c r="H128" s="12">
        <f>Source!AV135</f>
        <v>1</v>
      </c>
      <c r="I128" s="46">
        <f>Source!R134</f>
        <v>0.04</v>
      </c>
      <c r="J128" s="12">
        <f>IF(Source!BS135&lt;&gt; 0, Source!BS135, 1)</f>
        <v>24.23</v>
      </c>
      <c r="K128" s="46">
        <f>Source!R135</f>
        <v>0.97</v>
      </c>
    </row>
    <row r="129" spans="1:16" ht="14.25" x14ac:dyDescent="0.2">
      <c r="A129" s="36"/>
      <c r="B129" s="37"/>
      <c r="C129" s="37" t="s">
        <v>345</v>
      </c>
      <c r="D129" s="38" t="s">
        <v>343</v>
      </c>
      <c r="E129" s="39">
        <f>175</f>
        <v>175</v>
      </c>
      <c r="F129" s="40"/>
      <c r="G129" s="41"/>
      <c r="H129" s="39"/>
      <c r="I129" s="42">
        <f>SUM(U125:U128)</f>
        <v>7.0000000000000007E-2</v>
      </c>
      <c r="J129" s="39">
        <f>157</f>
        <v>157</v>
      </c>
      <c r="K129" s="42">
        <f>SUM(V125:V128)</f>
        <v>1.52</v>
      </c>
    </row>
    <row r="130" spans="1:16" ht="15" x14ac:dyDescent="0.25">
      <c r="A130" s="43"/>
      <c r="B130" s="43"/>
      <c r="C130" s="44" t="s">
        <v>336</v>
      </c>
      <c r="D130" s="43"/>
      <c r="E130" s="43"/>
      <c r="F130" s="43"/>
      <c r="G130" s="43"/>
      <c r="H130" s="76">
        <f>I127+I129</f>
        <v>0.29000000000000004</v>
      </c>
      <c r="I130" s="76"/>
      <c r="J130" s="76">
        <f>K127+K129</f>
        <v>3.42</v>
      </c>
      <c r="K130" s="76"/>
      <c r="O130" s="35">
        <f>I127+I129</f>
        <v>0.29000000000000004</v>
      </c>
      <c r="P130" s="35">
        <f>K127+K129</f>
        <v>3.42</v>
      </c>
    </row>
    <row r="133" spans="1:16" ht="15" x14ac:dyDescent="0.25">
      <c r="A133" s="80" t="str">
        <f>CONCATENATE("Итого по разделу: ",IF(Source!G137&lt;&gt;"Новый раздел", Source!G137, ""))</f>
        <v>Итого по разделу: Демонтаж дорожных знаков</v>
      </c>
      <c r="B133" s="80"/>
      <c r="C133" s="80"/>
      <c r="D133" s="80"/>
      <c r="E133" s="80"/>
      <c r="F133" s="80"/>
      <c r="G133" s="80"/>
      <c r="H133" s="78">
        <f>SUM(O113:O132)</f>
        <v>65.930000000000021</v>
      </c>
      <c r="I133" s="79"/>
      <c r="J133" s="78">
        <f>SUM(P113:P132)</f>
        <v>1237.3000000000002</v>
      </c>
      <c r="K133" s="79"/>
    </row>
    <row r="134" spans="1:16" hidden="1" x14ac:dyDescent="0.2">
      <c r="A134" t="s">
        <v>348</v>
      </c>
      <c r="I134">
        <f>SUM(W113:W133)</f>
        <v>0</v>
      </c>
      <c r="J134">
        <f>SUM(X113:X133)</f>
        <v>0</v>
      </c>
    </row>
    <row r="135" spans="1:16" hidden="1" x14ac:dyDescent="0.2">
      <c r="A135" t="s">
        <v>349</v>
      </c>
      <c r="I135">
        <f>SUM(Y113:Y134)</f>
        <v>0</v>
      </c>
      <c r="J135">
        <f>SUM(Z113:Z134)</f>
        <v>0</v>
      </c>
    </row>
    <row r="137" spans="1:16" ht="16.5" x14ac:dyDescent="0.25">
      <c r="A137" s="77" t="str">
        <f>CONCATENATE("Раздел: ",IF(Source!G167&lt;&gt;"Новый раздел", Source!G167, ""))</f>
        <v>Раздел: Демаркировка дорожной разметки</v>
      </c>
      <c r="B137" s="77"/>
      <c r="C137" s="77"/>
      <c r="D137" s="77"/>
      <c r="E137" s="77"/>
      <c r="F137" s="77"/>
      <c r="G137" s="77"/>
      <c r="H137" s="77"/>
      <c r="I137" s="77"/>
      <c r="J137" s="77"/>
      <c r="K137" s="77"/>
    </row>
    <row r="138" spans="1:16" ht="42.75" x14ac:dyDescent="0.2">
      <c r="C138" s="28" t="str">
        <f>Source!G171</f>
        <v>*** Данные работы не учитываем в сметах, т.к. производим разборку дорожного покрытия</v>
      </c>
    </row>
    <row r="140" spans="1:16" ht="15" x14ac:dyDescent="0.25">
      <c r="A140" s="80" t="str">
        <f>CONCATENATE("Итого по разделу: ",IF(Source!G177&lt;&gt;"Новый раздел", Source!G177, ""))</f>
        <v>Итого по разделу: Демаркировка дорожной разметки</v>
      </c>
      <c r="B140" s="80"/>
      <c r="C140" s="80"/>
      <c r="D140" s="80"/>
      <c r="E140" s="80"/>
      <c r="F140" s="80"/>
      <c r="G140" s="80"/>
      <c r="H140" s="78">
        <f>SUM(O137:O139)</f>
        <v>0</v>
      </c>
      <c r="I140" s="79"/>
      <c r="J140" s="78">
        <f>SUM(P137:P139)</f>
        <v>0</v>
      </c>
      <c r="K140" s="79"/>
    </row>
    <row r="141" spans="1:16" hidden="1" x14ac:dyDescent="0.2">
      <c r="A141" t="s">
        <v>348</v>
      </c>
      <c r="I141">
        <f>SUM(W137:W140)</f>
        <v>0</v>
      </c>
      <c r="J141">
        <f>SUM(X137:X140)</f>
        <v>0</v>
      </c>
    </row>
    <row r="142" spans="1:16" hidden="1" x14ac:dyDescent="0.2">
      <c r="A142" t="s">
        <v>349</v>
      </c>
      <c r="I142">
        <f>SUM(Y137:Y141)</f>
        <v>0</v>
      </c>
      <c r="J142">
        <f>SUM(Z137:Z141)</f>
        <v>0</v>
      </c>
    </row>
    <row r="144" spans="1:16" ht="16.5" x14ac:dyDescent="0.25">
      <c r="A144" s="77" t="str">
        <f>CONCATENATE("Раздел: ",IF(Source!G207&lt;&gt;"Новый раздел", Source!G207, ""))</f>
        <v>Раздел: Нанесение дорожной разметки</v>
      </c>
      <c r="B144" s="77"/>
      <c r="C144" s="77"/>
      <c r="D144" s="77"/>
      <c r="E144" s="77"/>
      <c r="F144" s="77"/>
      <c r="G144" s="77"/>
      <c r="H144" s="77"/>
      <c r="I144" s="77"/>
      <c r="J144" s="77"/>
      <c r="K144" s="77"/>
    </row>
    <row r="145" spans="1:22" ht="28.5" x14ac:dyDescent="0.2">
      <c r="A145" s="29" t="str">
        <f>Source!E211</f>
        <v>14</v>
      </c>
      <c r="B145" s="30" t="str">
        <f>Source!F211</f>
        <v>3.27-81-1</v>
      </c>
      <c r="C145" s="30" t="s">
        <v>183</v>
      </c>
      <c r="D145" s="31" t="str">
        <f>Source!H211</f>
        <v>1 м2 разметки</v>
      </c>
      <c r="E145" s="12">
        <f>Source!I211</f>
        <v>83.034000000000006</v>
      </c>
      <c r="F145" s="33"/>
      <c r="G145" s="32"/>
      <c r="H145" s="12"/>
      <c r="I145" s="34"/>
      <c r="J145" s="12"/>
      <c r="K145" s="34"/>
      <c r="Q145">
        <f>Source!X211</f>
        <v>3510.56</v>
      </c>
      <c r="R145">
        <f>Source!X212</f>
        <v>69210.95</v>
      </c>
      <c r="S145">
        <f>Source!Y211</f>
        <v>2333.1</v>
      </c>
      <c r="T145">
        <f>Source!Y212</f>
        <v>28529.71</v>
      </c>
      <c r="U145">
        <f>ROUND((175/100)*ROUND(Source!R211, 2), 2)</f>
        <v>953.23</v>
      </c>
      <c r="V145">
        <f>ROUND((157/100)*ROUND(Source!R212, 2), 2)</f>
        <v>20720.990000000002</v>
      </c>
    </row>
    <row r="146" spans="1:22" ht="14.25" x14ac:dyDescent="0.2">
      <c r="A146" s="29"/>
      <c r="B146" s="30"/>
      <c r="C146" s="30" t="s">
        <v>337</v>
      </c>
      <c r="D146" s="31"/>
      <c r="E146" s="12"/>
      <c r="F146" s="33">
        <f>Source!AO211</f>
        <v>26.26</v>
      </c>
      <c r="G146" s="32" t="str">
        <f>Source!DG211</f>
        <v/>
      </c>
      <c r="H146" s="12">
        <f>Source!AV212</f>
        <v>1</v>
      </c>
      <c r="I146" s="34">
        <f>Source!S211</f>
        <v>2180.4699999999998</v>
      </c>
      <c r="J146" s="12">
        <f>IF(Source!BA212&lt;&gt; 0, Source!BA212, 1)</f>
        <v>24.23</v>
      </c>
      <c r="K146" s="34">
        <f>Source!S212</f>
        <v>52832.79</v>
      </c>
    </row>
    <row r="147" spans="1:22" ht="14.25" x14ac:dyDescent="0.2">
      <c r="A147" s="29"/>
      <c r="B147" s="30"/>
      <c r="C147" s="30" t="s">
        <v>338</v>
      </c>
      <c r="D147" s="31"/>
      <c r="E147" s="12"/>
      <c r="F147" s="33">
        <f>Source!AM211</f>
        <v>16.13</v>
      </c>
      <c r="G147" s="32" t="str">
        <f>Source!DE211</f>
        <v/>
      </c>
      <c r="H147" s="12">
        <f>Source!AV212</f>
        <v>1</v>
      </c>
      <c r="I147" s="34">
        <f>Source!Q211</f>
        <v>1339.34</v>
      </c>
      <c r="J147" s="12">
        <f>IF(Source!BB212&lt;&gt; 0, Source!BB212, 1)</f>
        <v>12.41</v>
      </c>
      <c r="K147" s="34">
        <f>Source!Q212</f>
        <v>16621.21</v>
      </c>
    </row>
    <row r="148" spans="1:22" ht="14.25" x14ac:dyDescent="0.2">
      <c r="A148" s="29"/>
      <c r="B148" s="30"/>
      <c r="C148" s="30" t="s">
        <v>339</v>
      </c>
      <c r="D148" s="31"/>
      <c r="E148" s="12"/>
      <c r="F148" s="33">
        <f>Source!AN211</f>
        <v>6.56</v>
      </c>
      <c r="G148" s="32" t="str">
        <f>Source!DF211</f>
        <v/>
      </c>
      <c r="H148" s="12">
        <f>Source!AV212</f>
        <v>1</v>
      </c>
      <c r="I148" s="46">
        <f>Source!R211</f>
        <v>544.70000000000005</v>
      </c>
      <c r="J148" s="12">
        <f>IF(Source!BS212&lt;&gt; 0, Source!BS212, 1)</f>
        <v>24.23</v>
      </c>
      <c r="K148" s="46">
        <f>Source!R212</f>
        <v>13198.08</v>
      </c>
    </row>
    <row r="149" spans="1:22" ht="14.25" x14ac:dyDescent="0.2">
      <c r="A149" s="29"/>
      <c r="B149" s="30"/>
      <c r="C149" s="30" t="s">
        <v>340</v>
      </c>
      <c r="D149" s="31"/>
      <c r="E149" s="12"/>
      <c r="F149" s="33">
        <f>Source!AL211</f>
        <v>28.2</v>
      </c>
      <c r="G149" s="32" t="str">
        <f>Source!DD211</f>
        <v/>
      </c>
      <c r="H149" s="12">
        <f>Source!AW212</f>
        <v>1</v>
      </c>
      <c r="I149" s="34">
        <f>Source!P211</f>
        <v>2341.56</v>
      </c>
      <c r="J149" s="12">
        <f>IF(Source!BC212&lt;&gt; 0, Source!BC212, 1)</f>
        <v>8.91</v>
      </c>
      <c r="K149" s="34">
        <f>Source!P212</f>
        <v>20863.3</v>
      </c>
    </row>
    <row r="150" spans="1:22" ht="71.25" x14ac:dyDescent="0.2">
      <c r="A150" s="29" t="str">
        <f>Source!E213</f>
        <v>14,1</v>
      </c>
      <c r="B150" s="30" t="str">
        <f>Source!F213</f>
        <v>1.1-1-2998</v>
      </c>
      <c r="C150" s="30" t="s">
        <v>187</v>
      </c>
      <c r="D150" s="31" t="str">
        <f>Source!H213</f>
        <v>кг</v>
      </c>
      <c r="E150" s="12">
        <f>Source!I213</f>
        <v>548.02440000000001</v>
      </c>
      <c r="F150" s="33">
        <f>Source!AK213</f>
        <v>64.959999999999994</v>
      </c>
      <c r="G150" s="47" t="s">
        <v>341</v>
      </c>
      <c r="H150" s="12">
        <f>Source!AW214</f>
        <v>1</v>
      </c>
      <c r="I150" s="34">
        <f>Source!O213</f>
        <v>35599.67</v>
      </c>
      <c r="J150" s="12">
        <f>IF(Source!BC214&lt;&gt; 0, Source!BC214, 1)</f>
        <v>1.92</v>
      </c>
      <c r="K150" s="34">
        <f>Source!O214</f>
        <v>68351.37</v>
      </c>
      <c r="Q150">
        <f>Source!X213</f>
        <v>0</v>
      </c>
      <c r="R150">
        <f>Source!X214</f>
        <v>0</v>
      </c>
      <c r="S150">
        <f>Source!Y213</f>
        <v>0</v>
      </c>
      <c r="T150">
        <f>Source!Y214</f>
        <v>0</v>
      </c>
      <c r="U150">
        <f>ROUND((175/100)*ROUND(Source!R213, 2), 2)</f>
        <v>0</v>
      </c>
      <c r="V150">
        <f>ROUND((157/100)*ROUND(Source!R214, 2), 2)</f>
        <v>0</v>
      </c>
    </row>
    <row r="151" spans="1:22" ht="14.25" x14ac:dyDescent="0.2">
      <c r="A151" s="29"/>
      <c r="B151" s="30"/>
      <c r="C151" s="30" t="s">
        <v>342</v>
      </c>
      <c r="D151" s="31" t="s">
        <v>343</v>
      </c>
      <c r="E151" s="12">
        <f>Source!DN212</f>
        <v>161</v>
      </c>
      <c r="F151" s="33"/>
      <c r="G151" s="32"/>
      <c r="H151" s="12"/>
      <c r="I151" s="34">
        <f>SUM(Q145:Q150)</f>
        <v>3510.56</v>
      </c>
      <c r="J151" s="12">
        <f>Source!BZ212</f>
        <v>131</v>
      </c>
      <c r="K151" s="34">
        <f>SUM(R145:R150)</f>
        <v>69210.95</v>
      </c>
    </row>
    <row r="152" spans="1:22" ht="14.25" x14ac:dyDescent="0.2">
      <c r="A152" s="29"/>
      <c r="B152" s="30"/>
      <c r="C152" s="30" t="s">
        <v>344</v>
      </c>
      <c r="D152" s="31" t="s">
        <v>343</v>
      </c>
      <c r="E152" s="12">
        <f>Source!DO212</f>
        <v>107</v>
      </c>
      <c r="F152" s="33"/>
      <c r="G152" s="32"/>
      <c r="H152" s="12"/>
      <c r="I152" s="34">
        <f>SUM(S145:S151)</f>
        <v>2333.1</v>
      </c>
      <c r="J152" s="12">
        <f>Source!CA212</f>
        <v>54</v>
      </c>
      <c r="K152" s="34">
        <f>SUM(T145:T151)</f>
        <v>28529.71</v>
      </c>
    </row>
    <row r="153" spans="1:22" ht="14.25" x14ac:dyDescent="0.2">
      <c r="A153" s="29"/>
      <c r="B153" s="30"/>
      <c r="C153" s="30" t="s">
        <v>345</v>
      </c>
      <c r="D153" s="31" t="s">
        <v>343</v>
      </c>
      <c r="E153" s="12">
        <f>175</f>
        <v>175</v>
      </c>
      <c r="F153" s="33"/>
      <c r="G153" s="32"/>
      <c r="H153" s="12"/>
      <c r="I153" s="34">
        <f>SUM(U145:U152)</f>
        <v>953.23</v>
      </c>
      <c r="J153" s="12">
        <f>157</f>
        <v>157</v>
      </c>
      <c r="K153" s="34">
        <f>SUM(V145:V152)</f>
        <v>20720.990000000002</v>
      </c>
    </row>
    <row r="154" spans="1:22" ht="14.25" x14ac:dyDescent="0.2">
      <c r="A154" s="36"/>
      <c r="B154" s="37"/>
      <c r="C154" s="37" t="s">
        <v>346</v>
      </c>
      <c r="D154" s="38" t="s">
        <v>347</v>
      </c>
      <c r="E154" s="39">
        <f>Source!AQ211</f>
        <v>2.0499999999999998</v>
      </c>
      <c r="F154" s="40"/>
      <c r="G154" s="41" t="str">
        <f>Source!DI211</f>
        <v/>
      </c>
      <c r="H154" s="39">
        <f>Source!AV212</f>
        <v>1</v>
      </c>
      <c r="I154" s="42">
        <f>Source!U211</f>
        <v>170.21969999999999</v>
      </c>
      <c r="J154" s="39"/>
      <c r="K154" s="42"/>
    </row>
    <row r="155" spans="1:22" ht="15" x14ac:dyDescent="0.25">
      <c r="A155" s="43"/>
      <c r="B155" s="43"/>
      <c r="C155" s="44" t="s">
        <v>336</v>
      </c>
      <c r="D155" s="43"/>
      <c r="E155" s="43"/>
      <c r="F155" s="43"/>
      <c r="G155" s="43"/>
      <c r="H155" s="76">
        <f>I146+I147+I149+I151+I152+I153+SUM(I150:I150)</f>
        <v>48257.929999999993</v>
      </c>
      <c r="I155" s="76"/>
      <c r="J155" s="76">
        <f>K146+K147+K149+K151+K152+K153+SUM(K150:K150)</f>
        <v>277130.31999999995</v>
      </c>
      <c r="K155" s="76"/>
      <c r="O155" s="35">
        <f>I146+I147+I149+I151+I152+I153+SUM(I150:I150)</f>
        <v>48257.929999999993</v>
      </c>
      <c r="P155" s="35">
        <f>K146+K147+K149+K151+K152+K153+SUM(K150:K150)</f>
        <v>277130.31999999995</v>
      </c>
    </row>
    <row r="157" spans="1:22" ht="28.5" x14ac:dyDescent="0.2">
      <c r="A157" s="29" t="str">
        <f>Source!E215</f>
        <v>15</v>
      </c>
      <c r="B157" s="30" t="str">
        <f>Source!F215</f>
        <v>3.27-81-1</v>
      </c>
      <c r="C157" s="30" t="s">
        <v>183</v>
      </c>
      <c r="D157" s="31" t="str">
        <f>Source!H215</f>
        <v>1 м2 разметки</v>
      </c>
      <c r="E157" s="12">
        <f>Source!I215</f>
        <v>10.56</v>
      </c>
      <c r="F157" s="33"/>
      <c r="G157" s="32"/>
      <c r="H157" s="12"/>
      <c r="I157" s="34"/>
      <c r="J157" s="12"/>
      <c r="K157" s="34"/>
      <c r="Q157">
        <f>Source!X215</f>
        <v>446.47</v>
      </c>
      <c r="R157">
        <f>Source!X216</f>
        <v>8802.18</v>
      </c>
      <c r="S157">
        <f>Source!Y215</f>
        <v>296.72000000000003</v>
      </c>
      <c r="T157">
        <f>Source!Y216</f>
        <v>3628.38</v>
      </c>
      <c r="U157">
        <f>ROUND((175/100)*ROUND(Source!R215, 2), 2)</f>
        <v>121.22</v>
      </c>
      <c r="V157">
        <f>ROUND((157/100)*ROUND(Source!R216, 2), 2)</f>
        <v>2635.1</v>
      </c>
    </row>
    <row r="158" spans="1:22" ht="14.25" x14ac:dyDescent="0.2">
      <c r="A158" s="29"/>
      <c r="B158" s="30"/>
      <c r="C158" s="30" t="s">
        <v>337</v>
      </c>
      <c r="D158" s="31"/>
      <c r="E158" s="12"/>
      <c r="F158" s="33">
        <f>Source!AO215</f>
        <v>26.26</v>
      </c>
      <c r="G158" s="32" t="str">
        <f>Source!DG215</f>
        <v/>
      </c>
      <c r="H158" s="12">
        <f>Source!AV216</f>
        <v>1</v>
      </c>
      <c r="I158" s="34">
        <f>Source!S215</f>
        <v>277.31</v>
      </c>
      <c r="J158" s="12">
        <f>IF(Source!BA216&lt;&gt; 0, Source!BA216, 1)</f>
        <v>24.23</v>
      </c>
      <c r="K158" s="34">
        <f>Source!S216</f>
        <v>6719.22</v>
      </c>
    </row>
    <row r="159" spans="1:22" ht="14.25" x14ac:dyDescent="0.2">
      <c r="A159" s="29"/>
      <c r="B159" s="30"/>
      <c r="C159" s="30" t="s">
        <v>338</v>
      </c>
      <c r="D159" s="31"/>
      <c r="E159" s="12"/>
      <c r="F159" s="33">
        <f>Source!AM215</f>
        <v>16.13</v>
      </c>
      <c r="G159" s="32" t="str">
        <f>Source!DE215</f>
        <v/>
      </c>
      <c r="H159" s="12">
        <f>Source!AV216</f>
        <v>1</v>
      </c>
      <c r="I159" s="34">
        <f>Source!Q215</f>
        <v>170.33</v>
      </c>
      <c r="J159" s="12">
        <f>IF(Source!BB216&lt;&gt; 0, Source!BB216, 1)</f>
        <v>12.41</v>
      </c>
      <c r="K159" s="34">
        <f>Source!Q216</f>
        <v>2113.8000000000002</v>
      </c>
    </row>
    <row r="160" spans="1:22" ht="14.25" x14ac:dyDescent="0.2">
      <c r="A160" s="29"/>
      <c r="B160" s="30"/>
      <c r="C160" s="30" t="s">
        <v>339</v>
      </c>
      <c r="D160" s="31"/>
      <c r="E160" s="12"/>
      <c r="F160" s="33">
        <f>Source!AN215</f>
        <v>6.56</v>
      </c>
      <c r="G160" s="32" t="str">
        <f>Source!DF215</f>
        <v/>
      </c>
      <c r="H160" s="12">
        <f>Source!AV216</f>
        <v>1</v>
      </c>
      <c r="I160" s="46">
        <f>Source!R215</f>
        <v>69.27</v>
      </c>
      <c r="J160" s="12">
        <f>IF(Source!BS216&lt;&gt; 0, Source!BS216, 1)</f>
        <v>24.23</v>
      </c>
      <c r="K160" s="46">
        <f>Source!R216</f>
        <v>1678.41</v>
      </c>
    </row>
    <row r="161" spans="1:22" ht="14.25" x14ac:dyDescent="0.2">
      <c r="A161" s="29"/>
      <c r="B161" s="30"/>
      <c r="C161" s="30" t="s">
        <v>340</v>
      </c>
      <c r="D161" s="31"/>
      <c r="E161" s="12"/>
      <c r="F161" s="33">
        <f>Source!AL215</f>
        <v>28.2</v>
      </c>
      <c r="G161" s="32" t="str">
        <f>Source!DD215</f>
        <v/>
      </c>
      <c r="H161" s="12">
        <f>Source!AW216</f>
        <v>1</v>
      </c>
      <c r="I161" s="34">
        <f>Source!P215</f>
        <v>297.79000000000002</v>
      </c>
      <c r="J161" s="12">
        <f>IF(Source!BC216&lt;&gt; 0, Source!BC216, 1)</f>
        <v>8.91</v>
      </c>
      <c r="K161" s="34">
        <f>Source!P216</f>
        <v>2653.31</v>
      </c>
    </row>
    <row r="162" spans="1:22" ht="71.25" x14ac:dyDescent="0.2">
      <c r="A162" s="29" t="str">
        <f>Source!E217</f>
        <v>15,1</v>
      </c>
      <c r="B162" s="30" t="str">
        <f>Source!F217</f>
        <v>1.1-1-2999</v>
      </c>
      <c r="C162" s="30" t="s">
        <v>193</v>
      </c>
      <c r="D162" s="31" t="str">
        <f>Source!H217</f>
        <v>кг</v>
      </c>
      <c r="E162" s="12">
        <f>Source!I217</f>
        <v>69.695999999999998</v>
      </c>
      <c r="F162" s="33">
        <f>Source!AK217</f>
        <v>66.48</v>
      </c>
      <c r="G162" s="47" t="s">
        <v>341</v>
      </c>
      <c r="H162" s="12">
        <f>Source!AW218</f>
        <v>1</v>
      </c>
      <c r="I162" s="34">
        <f>Source!O217</f>
        <v>4633.3900000000003</v>
      </c>
      <c r="J162" s="12">
        <f>IF(Source!BC218&lt;&gt; 0, Source!BC218, 1)</f>
        <v>1.88</v>
      </c>
      <c r="K162" s="34">
        <f>Source!O218</f>
        <v>8710.77</v>
      </c>
      <c r="Q162">
        <f>Source!X217</f>
        <v>0</v>
      </c>
      <c r="R162">
        <f>Source!X218</f>
        <v>0</v>
      </c>
      <c r="S162">
        <f>Source!Y217</f>
        <v>0</v>
      </c>
      <c r="T162">
        <f>Source!Y218</f>
        <v>0</v>
      </c>
      <c r="U162">
        <f>ROUND((175/100)*ROUND(Source!R217, 2), 2)</f>
        <v>0</v>
      </c>
      <c r="V162">
        <f>ROUND((157/100)*ROUND(Source!R218, 2), 2)</f>
        <v>0</v>
      </c>
    </row>
    <row r="163" spans="1:22" ht="14.25" x14ac:dyDescent="0.2">
      <c r="A163" s="29"/>
      <c r="B163" s="30"/>
      <c r="C163" s="30" t="s">
        <v>342</v>
      </c>
      <c r="D163" s="31" t="s">
        <v>343</v>
      </c>
      <c r="E163" s="12">
        <f>Source!DN216</f>
        <v>161</v>
      </c>
      <c r="F163" s="33"/>
      <c r="G163" s="32"/>
      <c r="H163" s="12"/>
      <c r="I163" s="34">
        <f>SUM(Q157:Q162)</f>
        <v>446.47</v>
      </c>
      <c r="J163" s="12">
        <f>Source!BZ216</f>
        <v>131</v>
      </c>
      <c r="K163" s="34">
        <f>SUM(R157:R162)</f>
        <v>8802.18</v>
      </c>
    </row>
    <row r="164" spans="1:22" ht="14.25" x14ac:dyDescent="0.2">
      <c r="A164" s="29"/>
      <c r="B164" s="30"/>
      <c r="C164" s="30" t="s">
        <v>344</v>
      </c>
      <c r="D164" s="31" t="s">
        <v>343</v>
      </c>
      <c r="E164" s="12">
        <f>Source!DO216</f>
        <v>107</v>
      </c>
      <c r="F164" s="33"/>
      <c r="G164" s="32"/>
      <c r="H164" s="12"/>
      <c r="I164" s="34">
        <f>SUM(S157:S163)</f>
        <v>296.72000000000003</v>
      </c>
      <c r="J164" s="12">
        <f>Source!CA216</f>
        <v>54</v>
      </c>
      <c r="K164" s="34">
        <f>SUM(T157:T163)</f>
        <v>3628.38</v>
      </c>
    </row>
    <row r="165" spans="1:22" ht="14.25" x14ac:dyDescent="0.2">
      <c r="A165" s="29"/>
      <c r="B165" s="30"/>
      <c r="C165" s="30" t="s">
        <v>345</v>
      </c>
      <c r="D165" s="31" t="s">
        <v>343</v>
      </c>
      <c r="E165" s="12">
        <f>175</f>
        <v>175</v>
      </c>
      <c r="F165" s="33"/>
      <c r="G165" s="32"/>
      <c r="H165" s="12"/>
      <c r="I165" s="34">
        <f>SUM(U157:U164)</f>
        <v>121.22</v>
      </c>
      <c r="J165" s="12">
        <f>157</f>
        <v>157</v>
      </c>
      <c r="K165" s="34">
        <f>SUM(V157:V164)</f>
        <v>2635.1</v>
      </c>
    </row>
    <row r="166" spans="1:22" ht="14.25" x14ac:dyDescent="0.2">
      <c r="A166" s="36"/>
      <c r="B166" s="37"/>
      <c r="C166" s="37" t="s">
        <v>346</v>
      </c>
      <c r="D166" s="38" t="s">
        <v>347</v>
      </c>
      <c r="E166" s="39">
        <f>Source!AQ215</f>
        <v>2.0499999999999998</v>
      </c>
      <c r="F166" s="40"/>
      <c r="G166" s="41" t="str">
        <f>Source!DI215</f>
        <v/>
      </c>
      <c r="H166" s="39">
        <f>Source!AV216</f>
        <v>1</v>
      </c>
      <c r="I166" s="42">
        <f>Source!U215</f>
        <v>21.648</v>
      </c>
      <c r="J166" s="39"/>
      <c r="K166" s="42"/>
    </row>
    <row r="167" spans="1:22" ht="15" x14ac:dyDescent="0.25">
      <c r="A167" s="43"/>
      <c r="B167" s="43"/>
      <c r="C167" s="44" t="s">
        <v>336</v>
      </c>
      <c r="D167" s="43"/>
      <c r="E167" s="43"/>
      <c r="F167" s="43"/>
      <c r="G167" s="43"/>
      <c r="H167" s="76">
        <f>I158+I159+I161+I163+I164+I165+SUM(I162:I162)</f>
        <v>6243.2300000000005</v>
      </c>
      <c r="I167" s="76"/>
      <c r="J167" s="76">
        <f>K158+K159+K161+K163+K164+K165+SUM(K162:K162)</f>
        <v>35262.76</v>
      </c>
      <c r="K167" s="76"/>
      <c r="O167" s="35">
        <f>I158+I159+I161+I163+I164+I165+SUM(I162:I162)</f>
        <v>6243.2300000000005</v>
      </c>
      <c r="P167" s="35">
        <f>K158+K159+K161+K163+K164+K165+SUM(K162:K162)</f>
        <v>35262.76</v>
      </c>
    </row>
    <row r="170" spans="1:22" ht="15" x14ac:dyDescent="0.25">
      <c r="A170" s="80" t="str">
        <f>CONCATENATE("Итого по разделу: ",IF(Source!G220&lt;&gt;"Новый раздел", Source!G220, ""))</f>
        <v>Итого по разделу: Нанесение дорожной разметки</v>
      </c>
      <c r="B170" s="80"/>
      <c r="C170" s="80"/>
      <c r="D170" s="80"/>
      <c r="E170" s="80"/>
      <c r="F170" s="80"/>
      <c r="G170" s="80"/>
      <c r="H170" s="78">
        <f>SUM(O144:O169)</f>
        <v>54501.159999999996</v>
      </c>
      <c r="I170" s="79"/>
      <c r="J170" s="78">
        <f>SUM(P144:P169)</f>
        <v>312393.07999999996</v>
      </c>
      <c r="K170" s="79"/>
    </row>
    <row r="171" spans="1:22" hidden="1" x14ac:dyDescent="0.2">
      <c r="A171" t="s">
        <v>348</v>
      </c>
      <c r="I171">
        <f>SUM(W144:W170)</f>
        <v>0</v>
      </c>
      <c r="J171">
        <f>SUM(X144:X170)</f>
        <v>0</v>
      </c>
    </row>
    <row r="172" spans="1:22" hidden="1" x14ac:dyDescent="0.2">
      <c r="A172" t="s">
        <v>349</v>
      </c>
      <c r="I172">
        <f>SUM(Y144:Y171)</f>
        <v>0</v>
      </c>
      <c r="J172">
        <f>SUM(Z144:Z171)</f>
        <v>0</v>
      </c>
    </row>
    <row r="174" spans="1:22" ht="16.5" x14ac:dyDescent="0.25">
      <c r="A174" s="77" t="str">
        <f>CONCATENATE("Раздел: ",IF(Source!G250&lt;&gt;"Новый раздел", Source!G250, ""))</f>
        <v>Раздел: Искусственная дорожная неровность (ИДН)</v>
      </c>
      <c r="B174" s="77"/>
      <c r="C174" s="77"/>
      <c r="D174" s="77"/>
      <c r="E174" s="77"/>
      <c r="F174" s="77"/>
      <c r="G174" s="77"/>
      <c r="H174" s="77"/>
      <c r="I174" s="77"/>
      <c r="J174" s="77"/>
      <c r="K174" s="77"/>
    </row>
    <row r="175" spans="1:22" ht="85.5" x14ac:dyDescent="0.2">
      <c r="A175" s="29" t="str">
        <f>Source!E254</f>
        <v>16</v>
      </c>
      <c r="B175" s="30" t="str">
        <f>Source!F254</f>
        <v>3.27-106-4</v>
      </c>
      <c r="C175" s="30" t="s">
        <v>198</v>
      </c>
      <c r="D175" s="31" t="str">
        <f>Source!H254</f>
        <v>1 м2 горизонтальной проекции уложенных ИДН</v>
      </c>
      <c r="E175" s="12">
        <f>Source!I254</f>
        <v>4.5</v>
      </c>
      <c r="F175" s="33"/>
      <c r="G175" s="32"/>
      <c r="H175" s="12"/>
      <c r="I175" s="34"/>
      <c r="J175" s="12"/>
      <c r="K175" s="34"/>
      <c r="Q175">
        <f>Source!X254</f>
        <v>408.41</v>
      </c>
      <c r="R175">
        <f>Source!X255</f>
        <v>8051.81</v>
      </c>
      <c r="S175">
        <f>Source!Y254</f>
        <v>271.43</v>
      </c>
      <c r="T175">
        <f>Source!Y255</f>
        <v>3319.07</v>
      </c>
      <c r="U175">
        <f>ROUND((175/100)*ROUND(Source!R254, 2), 2)</f>
        <v>2.92</v>
      </c>
      <c r="V175">
        <f>ROUND((157/100)*ROUND(Source!R255, 2), 2)</f>
        <v>63.52</v>
      </c>
    </row>
    <row r="176" spans="1:22" x14ac:dyDescent="0.2">
      <c r="C176" s="45" t="str">
        <f>"Объем: "&amp;Source!I254&amp;"=0,9*"&amp;"0,5*"&amp;"10"</f>
        <v>Объем: 4,5=0,9*0,5*10</v>
      </c>
    </row>
    <row r="177" spans="1:22" ht="14.25" x14ac:dyDescent="0.2">
      <c r="A177" s="29"/>
      <c r="B177" s="30"/>
      <c r="C177" s="30" t="s">
        <v>337</v>
      </c>
      <c r="D177" s="31"/>
      <c r="E177" s="12"/>
      <c r="F177" s="33">
        <f>Source!AO254</f>
        <v>56.37</v>
      </c>
      <c r="G177" s="32" t="str">
        <f>Source!DG254</f>
        <v/>
      </c>
      <c r="H177" s="12">
        <f>Source!AV255</f>
        <v>1</v>
      </c>
      <c r="I177" s="34">
        <f>Source!S254</f>
        <v>253.67</v>
      </c>
      <c r="J177" s="12">
        <f>IF(Source!BA255&lt;&gt; 0, Source!BA255, 1)</f>
        <v>24.23</v>
      </c>
      <c r="K177" s="34">
        <f>Source!S255</f>
        <v>6146.42</v>
      </c>
    </row>
    <row r="178" spans="1:22" ht="14.25" x14ac:dyDescent="0.2">
      <c r="A178" s="29"/>
      <c r="B178" s="30"/>
      <c r="C178" s="30" t="s">
        <v>338</v>
      </c>
      <c r="D178" s="31"/>
      <c r="E178" s="12"/>
      <c r="F178" s="33">
        <f>Source!AM254</f>
        <v>5.56</v>
      </c>
      <c r="G178" s="32" t="str">
        <f>Source!DE254</f>
        <v/>
      </c>
      <c r="H178" s="12">
        <f>Source!AV255</f>
        <v>1</v>
      </c>
      <c r="I178" s="34">
        <f>Source!Q254</f>
        <v>25.02</v>
      </c>
      <c r="J178" s="12">
        <f>IF(Source!BB255&lt;&gt; 0, Source!BB255, 1)</f>
        <v>5.34</v>
      </c>
      <c r="K178" s="34">
        <f>Source!Q255</f>
        <v>133.61000000000001</v>
      </c>
    </row>
    <row r="179" spans="1:22" ht="14.25" x14ac:dyDescent="0.2">
      <c r="A179" s="29"/>
      <c r="B179" s="30"/>
      <c r="C179" s="30" t="s">
        <v>339</v>
      </c>
      <c r="D179" s="31"/>
      <c r="E179" s="12"/>
      <c r="F179" s="33">
        <f>Source!AN254</f>
        <v>0.37</v>
      </c>
      <c r="G179" s="32" t="str">
        <f>Source!DF254</f>
        <v/>
      </c>
      <c r="H179" s="12">
        <f>Source!AV255</f>
        <v>1</v>
      </c>
      <c r="I179" s="46">
        <f>Source!R254</f>
        <v>1.67</v>
      </c>
      <c r="J179" s="12">
        <f>IF(Source!BS255&lt;&gt; 0, Source!BS255, 1)</f>
        <v>24.23</v>
      </c>
      <c r="K179" s="46">
        <f>Source!R255</f>
        <v>40.46</v>
      </c>
    </row>
    <row r="180" spans="1:22" ht="14.25" x14ac:dyDescent="0.2">
      <c r="A180" s="29"/>
      <c r="B180" s="30"/>
      <c r="C180" s="30" t="s">
        <v>340</v>
      </c>
      <c r="D180" s="31"/>
      <c r="E180" s="12"/>
      <c r="F180" s="33">
        <f>Source!AL254</f>
        <v>1024.2</v>
      </c>
      <c r="G180" s="32" t="str">
        <f>Source!DD254</f>
        <v/>
      </c>
      <c r="H180" s="12">
        <f>Source!AW255</f>
        <v>1</v>
      </c>
      <c r="I180" s="34">
        <f>Source!P254</f>
        <v>4608.8999999999996</v>
      </c>
      <c r="J180" s="12">
        <f>IF(Source!BC255&lt;&gt; 0, Source!BC255, 1)</f>
        <v>2.2999999999999998</v>
      </c>
      <c r="K180" s="34">
        <f>Source!P255</f>
        <v>10600.47</v>
      </c>
    </row>
    <row r="181" spans="1:22" ht="42.75" x14ac:dyDescent="0.2">
      <c r="A181" s="29" t="str">
        <f>Source!E256</f>
        <v>16,1</v>
      </c>
      <c r="B181" s="30" t="str">
        <f>Source!F256</f>
        <v>1.1-1-2874</v>
      </c>
      <c r="C181" s="30" t="s">
        <v>205</v>
      </c>
      <c r="D181" s="31" t="str">
        <f>Source!H256</f>
        <v>шт.</v>
      </c>
      <c r="E181" s="12">
        <f>Source!I256</f>
        <v>10</v>
      </c>
      <c r="F181" s="33">
        <f>Source!AK256</f>
        <v>1157.69</v>
      </c>
      <c r="G181" s="47" t="s">
        <v>341</v>
      </c>
      <c r="H181" s="12">
        <f>Source!AW257</f>
        <v>1</v>
      </c>
      <c r="I181" s="34">
        <f>Source!O256</f>
        <v>11576.9</v>
      </c>
      <c r="J181" s="12">
        <f>IF(Source!BC257&lt;&gt; 0, Source!BC257, 1)</f>
        <v>1.32</v>
      </c>
      <c r="K181" s="34">
        <f>Source!O257</f>
        <v>15281.51</v>
      </c>
      <c r="Q181">
        <f>Source!X256</f>
        <v>0</v>
      </c>
      <c r="R181">
        <f>Source!X257</f>
        <v>0</v>
      </c>
      <c r="S181">
        <f>Source!Y256</f>
        <v>0</v>
      </c>
      <c r="T181">
        <f>Source!Y257</f>
        <v>0</v>
      </c>
      <c r="U181">
        <f>ROUND((175/100)*ROUND(Source!R256, 2), 2)</f>
        <v>0</v>
      </c>
      <c r="V181">
        <f>ROUND((157/100)*ROUND(Source!R257, 2), 2)</f>
        <v>0</v>
      </c>
    </row>
    <row r="182" spans="1:22" ht="14.25" x14ac:dyDescent="0.2">
      <c r="A182" s="29"/>
      <c r="B182" s="30"/>
      <c r="C182" s="30" t="s">
        <v>342</v>
      </c>
      <c r="D182" s="31" t="s">
        <v>343</v>
      </c>
      <c r="E182" s="12">
        <f>Source!DN255</f>
        <v>161</v>
      </c>
      <c r="F182" s="33"/>
      <c r="G182" s="32"/>
      <c r="H182" s="12"/>
      <c r="I182" s="34">
        <f>SUM(Q175:Q181)</f>
        <v>408.41</v>
      </c>
      <c r="J182" s="12">
        <f>Source!BZ255</f>
        <v>131</v>
      </c>
      <c r="K182" s="34">
        <f>SUM(R175:R181)</f>
        <v>8051.81</v>
      </c>
    </row>
    <row r="183" spans="1:22" ht="14.25" x14ac:dyDescent="0.2">
      <c r="A183" s="29"/>
      <c r="B183" s="30"/>
      <c r="C183" s="30" t="s">
        <v>344</v>
      </c>
      <c r="D183" s="31" t="s">
        <v>343</v>
      </c>
      <c r="E183" s="12">
        <f>Source!DO255</f>
        <v>107</v>
      </c>
      <c r="F183" s="33"/>
      <c r="G183" s="32"/>
      <c r="H183" s="12"/>
      <c r="I183" s="34">
        <f>SUM(S175:S182)</f>
        <v>271.43</v>
      </c>
      <c r="J183" s="12">
        <f>Source!CA255</f>
        <v>54</v>
      </c>
      <c r="K183" s="34">
        <f>SUM(T175:T182)</f>
        <v>3319.07</v>
      </c>
    </row>
    <row r="184" spans="1:22" ht="14.25" x14ac:dyDescent="0.2">
      <c r="A184" s="29"/>
      <c r="B184" s="30"/>
      <c r="C184" s="30" t="s">
        <v>345</v>
      </c>
      <c r="D184" s="31" t="s">
        <v>343</v>
      </c>
      <c r="E184" s="12">
        <f>175</f>
        <v>175</v>
      </c>
      <c r="F184" s="33"/>
      <c r="G184" s="32"/>
      <c r="H184" s="12"/>
      <c r="I184" s="34">
        <f>SUM(U175:U183)</f>
        <v>2.92</v>
      </c>
      <c r="J184" s="12">
        <f>157</f>
        <v>157</v>
      </c>
      <c r="K184" s="34">
        <f>SUM(V175:V183)</f>
        <v>63.52</v>
      </c>
    </row>
    <row r="185" spans="1:22" ht="14.25" x14ac:dyDescent="0.2">
      <c r="A185" s="36"/>
      <c r="B185" s="37"/>
      <c r="C185" s="37" t="s">
        <v>346</v>
      </c>
      <c r="D185" s="38" t="s">
        <v>347</v>
      </c>
      <c r="E185" s="39">
        <f>Source!AQ254</f>
        <v>4.2</v>
      </c>
      <c r="F185" s="40"/>
      <c r="G185" s="41" t="str">
        <f>Source!DI254</f>
        <v/>
      </c>
      <c r="H185" s="39">
        <f>Source!AV255</f>
        <v>1</v>
      </c>
      <c r="I185" s="42">
        <f>Source!U254</f>
        <v>18.900000000000002</v>
      </c>
      <c r="J185" s="39"/>
      <c r="K185" s="42"/>
    </row>
    <row r="186" spans="1:22" ht="15" x14ac:dyDescent="0.25">
      <c r="A186" s="43"/>
      <c r="B186" s="43"/>
      <c r="C186" s="44" t="s">
        <v>336</v>
      </c>
      <c r="D186" s="43"/>
      <c r="E186" s="43"/>
      <c r="F186" s="43"/>
      <c r="G186" s="43"/>
      <c r="H186" s="76">
        <f>I177+I178+I180+I182+I183+I184+SUM(I181:I181)</f>
        <v>17147.25</v>
      </c>
      <c r="I186" s="76"/>
      <c r="J186" s="76">
        <f>K177+K178+K180+K182+K183+K184+SUM(K181:K181)</f>
        <v>43596.41</v>
      </c>
      <c r="K186" s="76"/>
      <c r="O186" s="35">
        <f>I177+I178+I180+I182+I183+I184+SUM(I181:I181)</f>
        <v>17147.25</v>
      </c>
      <c r="P186" s="35">
        <f>K177+K178+K180+K182+K183+K184+SUM(K181:K181)</f>
        <v>43596.41</v>
      </c>
    </row>
    <row r="188" spans="1:22" ht="85.5" x14ac:dyDescent="0.2">
      <c r="A188" s="29" t="str">
        <f>Source!E258</f>
        <v>17</v>
      </c>
      <c r="B188" s="30" t="str">
        <f>Source!F258</f>
        <v>3.27-106-5</v>
      </c>
      <c r="C188" s="30" t="s">
        <v>209</v>
      </c>
      <c r="D188" s="31" t="str">
        <f>Source!H258</f>
        <v>1 м2 горизонтальной проекции уложенных ИДН</v>
      </c>
      <c r="E188" s="12">
        <f>Source!I258</f>
        <v>0.9</v>
      </c>
      <c r="F188" s="33"/>
      <c r="G188" s="32"/>
      <c r="H188" s="12"/>
      <c r="I188" s="34"/>
      <c r="J188" s="12"/>
      <c r="K188" s="34"/>
      <c r="Q188">
        <f>Source!X258</f>
        <v>100.03</v>
      </c>
      <c r="R188">
        <f>Source!X259</f>
        <v>1972.09</v>
      </c>
      <c r="S188">
        <f>Source!Y258</f>
        <v>66.48</v>
      </c>
      <c r="T188">
        <f>Source!Y259</f>
        <v>812.92</v>
      </c>
      <c r="U188">
        <f>ROUND((175/100)*ROUND(Source!R258, 2), 2)</f>
        <v>0.81</v>
      </c>
      <c r="V188">
        <f>ROUND((157/100)*ROUND(Source!R259, 2), 2)</f>
        <v>17.510000000000002</v>
      </c>
    </row>
    <row r="189" spans="1:22" x14ac:dyDescent="0.2">
      <c r="C189" s="45" t="str">
        <f>"Объем: "&amp;Source!I258&amp;"=0,9*"&amp;"0,25*"&amp;"4"</f>
        <v>Объем: 0,9=0,9*0,25*4</v>
      </c>
    </row>
    <row r="190" spans="1:22" ht="14.25" x14ac:dyDescent="0.2">
      <c r="A190" s="29"/>
      <c r="B190" s="30"/>
      <c r="C190" s="30" t="s">
        <v>337</v>
      </c>
      <c r="D190" s="31"/>
      <c r="E190" s="12"/>
      <c r="F190" s="33">
        <f>Source!AO258</f>
        <v>69.03</v>
      </c>
      <c r="G190" s="32" t="str">
        <f>Source!DG258</f>
        <v/>
      </c>
      <c r="H190" s="12">
        <f>Source!AV259</f>
        <v>1</v>
      </c>
      <c r="I190" s="34">
        <f>Source!S258</f>
        <v>62.13</v>
      </c>
      <c r="J190" s="12">
        <f>IF(Source!BA259&lt;&gt; 0, Source!BA259, 1)</f>
        <v>24.23</v>
      </c>
      <c r="K190" s="34">
        <f>Source!S259</f>
        <v>1505.41</v>
      </c>
    </row>
    <row r="191" spans="1:22" ht="14.25" x14ac:dyDescent="0.2">
      <c r="A191" s="29"/>
      <c r="B191" s="30"/>
      <c r="C191" s="30" t="s">
        <v>338</v>
      </c>
      <c r="D191" s="31"/>
      <c r="E191" s="12"/>
      <c r="F191" s="33">
        <f>Source!AM258</f>
        <v>6.65</v>
      </c>
      <c r="G191" s="32" t="str">
        <f>Source!DE258</f>
        <v/>
      </c>
      <c r="H191" s="12">
        <f>Source!AV259</f>
        <v>1</v>
      </c>
      <c r="I191" s="34">
        <f>Source!Q258</f>
        <v>5.99</v>
      </c>
      <c r="J191" s="12">
        <f>IF(Source!BB259&lt;&gt; 0, Source!BB259, 1)</f>
        <v>5.71</v>
      </c>
      <c r="K191" s="34">
        <f>Source!Q259</f>
        <v>34.200000000000003</v>
      </c>
    </row>
    <row r="192" spans="1:22" ht="14.25" x14ac:dyDescent="0.2">
      <c r="A192" s="29"/>
      <c r="B192" s="30"/>
      <c r="C192" s="30" t="s">
        <v>339</v>
      </c>
      <c r="D192" s="31"/>
      <c r="E192" s="12"/>
      <c r="F192" s="33">
        <f>Source!AN258</f>
        <v>0.51</v>
      </c>
      <c r="G192" s="32" t="str">
        <f>Source!DF258</f>
        <v/>
      </c>
      <c r="H192" s="12">
        <f>Source!AV259</f>
        <v>1</v>
      </c>
      <c r="I192" s="46">
        <f>Source!R258</f>
        <v>0.46</v>
      </c>
      <c r="J192" s="12">
        <f>IF(Source!BS259&lt;&gt; 0, Source!BS259, 1)</f>
        <v>24.23</v>
      </c>
      <c r="K192" s="46">
        <f>Source!R259</f>
        <v>11.15</v>
      </c>
    </row>
    <row r="193" spans="1:22" ht="14.25" x14ac:dyDescent="0.2">
      <c r="A193" s="29"/>
      <c r="B193" s="30"/>
      <c r="C193" s="30" t="s">
        <v>340</v>
      </c>
      <c r="D193" s="31"/>
      <c r="E193" s="12"/>
      <c r="F193" s="33">
        <f>Source!AL258</f>
        <v>1153.05</v>
      </c>
      <c r="G193" s="32" t="str">
        <f>Source!DD258</f>
        <v/>
      </c>
      <c r="H193" s="12">
        <f>Source!AW259</f>
        <v>1</v>
      </c>
      <c r="I193" s="34">
        <f>Source!P258</f>
        <v>1037.75</v>
      </c>
      <c r="J193" s="12">
        <f>IF(Source!BC259&lt;&gt; 0, Source!BC259, 1)</f>
        <v>2.2599999999999998</v>
      </c>
      <c r="K193" s="34">
        <f>Source!P259</f>
        <v>2345.3200000000002</v>
      </c>
    </row>
    <row r="194" spans="1:22" ht="42.75" x14ac:dyDescent="0.2">
      <c r="A194" s="29" t="str">
        <f>Source!E260</f>
        <v>17,1</v>
      </c>
      <c r="B194" s="30" t="str">
        <f>Source!F260</f>
        <v>1.1-1-2875</v>
      </c>
      <c r="C194" s="30" t="s">
        <v>213</v>
      </c>
      <c r="D194" s="31" t="str">
        <f>Source!H260</f>
        <v>шт.</v>
      </c>
      <c r="E194" s="12">
        <f>Source!I260</f>
        <v>4</v>
      </c>
      <c r="F194" s="33">
        <f>Source!AK260</f>
        <v>950.7</v>
      </c>
      <c r="G194" s="47" t="s">
        <v>341</v>
      </c>
      <c r="H194" s="12">
        <f>Source!AW261</f>
        <v>1</v>
      </c>
      <c r="I194" s="34">
        <f>Source!O260</f>
        <v>3802.8</v>
      </c>
      <c r="J194" s="12">
        <f>IF(Source!BC261&lt;&gt; 0, Source!BC261, 1)</f>
        <v>0.75</v>
      </c>
      <c r="K194" s="34">
        <f>Source!O261</f>
        <v>2852.1</v>
      </c>
      <c r="Q194">
        <f>Source!X260</f>
        <v>0</v>
      </c>
      <c r="R194">
        <f>Source!X261</f>
        <v>0</v>
      </c>
      <c r="S194">
        <f>Source!Y260</f>
        <v>0</v>
      </c>
      <c r="T194">
        <f>Source!Y261</f>
        <v>0</v>
      </c>
      <c r="U194">
        <f>ROUND((175/100)*ROUND(Source!R260, 2), 2)</f>
        <v>0</v>
      </c>
      <c r="V194">
        <f>ROUND((157/100)*ROUND(Source!R261, 2), 2)</f>
        <v>0</v>
      </c>
    </row>
    <row r="195" spans="1:22" ht="14.25" x14ac:dyDescent="0.2">
      <c r="A195" s="29"/>
      <c r="B195" s="30"/>
      <c r="C195" s="30" t="s">
        <v>342</v>
      </c>
      <c r="D195" s="31" t="s">
        <v>343</v>
      </c>
      <c r="E195" s="12">
        <f>Source!DN259</f>
        <v>161</v>
      </c>
      <c r="F195" s="33"/>
      <c r="G195" s="32"/>
      <c r="H195" s="12"/>
      <c r="I195" s="34">
        <f>SUM(Q188:Q194)</f>
        <v>100.03</v>
      </c>
      <c r="J195" s="12">
        <f>Source!BZ259</f>
        <v>131</v>
      </c>
      <c r="K195" s="34">
        <f>SUM(R188:R194)</f>
        <v>1972.09</v>
      </c>
    </row>
    <row r="196" spans="1:22" ht="14.25" x14ac:dyDescent="0.2">
      <c r="A196" s="29"/>
      <c r="B196" s="30"/>
      <c r="C196" s="30" t="s">
        <v>344</v>
      </c>
      <c r="D196" s="31" t="s">
        <v>343</v>
      </c>
      <c r="E196" s="12">
        <f>Source!DO259</f>
        <v>107</v>
      </c>
      <c r="F196" s="33"/>
      <c r="G196" s="32"/>
      <c r="H196" s="12"/>
      <c r="I196" s="34">
        <f>SUM(S188:S195)</f>
        <v>66.48</v>
      </c>
      <c r="J196" s="12">
        <f>Source!CA259</f>
        <v>54</v>
      </c>
      <c r="K196" s="34">
        <f>SUM(T188:T195)</f>
        <v>812.92</v>
      </c>
    </row>
    <row r="197" spans="1:22" ht="14.25" x14ac:dyDescent="0.2">
      <c r="A197" s="29"/>
      <c r="B197" s="30"/>
      <c r="C197" s="30" t="s">
        <v>345</v>
      </c>
      <c r="D197" s="31" t="s">
        <v>343</v>
      </c>
      <c r="E197" s="12">
        <f>175</f>
        <v>175</v>
      </c>
      <c r="F197" s="33"/>
      <c r="G197" s="32"/>
      <c r="H197" s="12"/>
      <c r="I197" s="34">
        <f>SUM(U188:U196)</f>
        <v>0.81</v>
      </c>
      <c r="J197" s="12">
        <f>157</f>
        <v>157</v>
      </c>
      <c r="K197" s="34">
        <f>SUM(V188:V196)</f>
        <v>17.510000000000002</v>
      </c>
    </row>
    <row r="198" spans="1:22" ht="14.25" x14ac:dyDescent="0.2">
      <c r="A198" s="36"/>
      <c r="B198" s="37"/>
      <c r="C198" s="37" t="s">
        <v>346</v>
      </c>
      <c r="D198" s="38" t="s">
        <v>347</v>
      </c>
      <c r="E198" s="39">
        <f>Source!AQ258</f>
        <v>5.32</v>
      </c>
      <c r="F198" s="40"/>
      <c r="G198" s="41" t="str">
        <f>Source!DI258</f>
        <v/>
      </c>
      <c r="H198" s="39">
        <f>Source!AV259</f>
        <v>1</v>
      </c>
      <c r="I198" s="42">
        <f>Source!U258</f>
        <v>4.7880000000000003</v>
      </c>
      <c r="J198" s="39"/>
      <c r="K198" s="42"/>
    </row>
    <row r="199" spans="1:22" ht="15" x14ac:dyDescent="0.25">
      <c r="A199" s="43"/>
      <c r="B199" s="43"/>
      <c r="C199" s="44" t="s">
        <v>336</v>
      </c>
      <c r="D199" s="43"/>
      <c r="E199" s="43"/>
      <c r="F199" s="43"/>
      <c r="G199" s="43"/>
      <c r="H199" s="76">
        <f>I190+I191+I193+I195+I196+I197+SUM(I194:I194)</f>
        <v>5075.99</v>
      </c>
      <c r="I199" s="76"/>
      <c r="J199" s="76">
        <f>K190+K191+K193+K195+K196+K197+SUM(K194:K194)</f>
        <v>9539.5500000000011</v>
      </c>
      <c r="K199" s="76"/>
      <c r="O199" s="35">
        <f>I190+I191+I193+I195+I196+I197+SUM(I194:I194)</f>
        <v>5075.99</v>
      </c>
      <c r="P199" s="35">
        <f>K190+K191+K193+K195+K196+K197+SUM(K194:K194)</f>
        <v>9539.5500000000011</v>
      </c>
    </row>
    <row r="202" spans="1:22" ht="15" x14ac:dyDescent="0.25">
      <c r="A202" s="80" t="str">
        <f>CONCATENATE("Итого по разделу: ",IF(Source!G263&lt;&gt;"Новый раздел", Source!G263, ""))</f>
        <v>Итого по разделу: Искусственная дорожная неровность (ИДН)</v>
      </c>
      <c r="B202" s="80"/>
      <c r="C202" s="80"/>
      <c r="D202" s="80"/>
      <c r="E202" s="80"/>
      <c r="F202" s="80"/>
      <c r="G202" s="80"/>
      <c r="H202" s="78">
        <f>SUM(O174:O201)</f>
        <v>22223.239999999998</v>
      </c>
      <c r="I202" s="79"/>
      <c r="J202" s="78">
        <f>SUM(P174:P201)</f>
        <v>53135.960000000006</v>
      </c>
      <c r="K202" s="79"/>
    </row>
    <row r="203" spans="1:22" hidden="1" x14ac:dyDescent="0.2">
      <c r="A203" t="s">
        <v>348</v>
      </c>
      <c r="I203">
        <f>SUM(W174:W202)</f>
        <v>0</v>
      </c>
      <c r="J203">
        <f>SUM(X174:X202)</f>
        <v>0</v>
      </c>
    </row>
    <row r="204" spans="1:22" hidden="1" x14ac:dyDescent="0.2">
      <c r="A204" t="s">
        <v>349</v>
      </c>
      <c r="I204">
        <f>SUM(Y174:Y203)</f>
        <v>0</v>
      </c>
      <c r="J204">
        <f>SUM(Z174:Z203)</f>
        <v>0</v>
      </c>
    </row>
    <row r="206" spans="1:22" ht="15" x14ac:dyDescent="0.25">
      <c r="A206" s="80" t="str">
        <f>CONCATENATE("Итого по локальной смете: ",IF(Source!G293&lt;&gt;"Новая локальная смета", Source!G293, ""))</f>
        <v>Итого по локальной смете: ПОДД на период эксплуатации</v>
      </c>
      <c r="B206" s="80"/>
      <c r="C206" s="80"/>
      <c r="D206" s="80"/>
      <c r="E206" s="80"/>
      <c r="F206" s="80"/>
      <c r="G206" s="80"/>
      <c r="H206" s="78">
        <f>SUM(O35:O205)</f>
        <v>141209.47999999998</v>
      </c>
      <c r="I206" s="79"/>
      <c r="J206" s="78">
        <f>SUM(P35:P205)</f>
        <v>560765.21000000008</v>
      </c>
      <c r="K206" s="79"/>
    </row>
    <row r="207" spans="1:22" hidden="1" x14ac:dyDescent="0.2">
      <c r="A207" t="s">
        <v>348</v>
      </c>
      <c r="I207">
        <f>SUM(W35:W206)</f>
        <v>0</v>
      </c>
      <c r="J207">
        <f>SUM(X35:X206)</f>
        <v>0</v>
      </c>
    </row>
    <row r="208" spans="1:22" hidden="1" x14ac:dyDescent="0.2">
      <c r="A208" t="s">
        <v>349</v>
      </c>
      <c r="I208">
        <f>SUM(Y35:Y207)</f>
        <v>0</v>
      </c>
      <c r="J208">
        <f>SUM(Z35:Z207)</f>
        <v>0</v>
      </c>
    </row>
    <row r="210" spans="1:11" ht="15" x14ac:dyDescent="0.25">
      <c r="A210" s="80" t="str">
        <f>CONCATENATE("Итого по смете: ",IF(Source!G323&lt;&gt;"Новый объект", Source!G323, ""))</f>
        <v>Итого по смете: 02-01-07 ПОДД на период эксплуатации</v>
      </c>
      <c r="B210" s="80"/>
      <c r="C210" s="80"/>
      <c r="D210" s="80"/>
      <c r="E210" s="80"/>
      <c r="F210" s="80"/>
      <c r="G210" s="80"/>
      <c r="H210" s="78">
        <f>SUM(O1:O209)</f>
        <v>141209.47999999998</v>
      </c>
      <c r="I210" s="79"/>
      <c r="J210" s="78">
        <f>SUM(P1:P209)</f>
        <v>560765.21000000008</v>
      </c>
      <c r="K210" s="79"/>
    </row>
    <row r="211" spans="1:11" hidden="1" x14ac:dyDescent="0.2">
      <c r="A211" t="s">
        <v>348</v>
      </c>
      <c r="I211">
        <f>SUM(W1:W210)</f>
        <v>0</v>
      </c>
      <c r="J211">
        <f>SUM(X1:X210)</f>
        <v>0</v>
      </c>
    </row>
    <row r="212" spans="1:11" hidden="1" x14ac:dyDescent="0.2">
      <c r="A212" t="s">
        <v>349</v>
      </c>
      <c r="I212">
        <f>SUM(Y1:Y211)</f>
        <v>0</v>
      </c>
      <c r="J212">
        <f>SUM(Z1:Z211)</f>
        <v>0</v>
      </c>
    </row>
    <row r="215" spans="1:11" ht="14.25" x14ac:dyDescent="0.2">
      <c r="A215" s="81" t="s">
        <v>352</v>
      </c>
      <c r="B215" s="81"/>
      <c r="C215" s="51"/>
      <c r="D215" s="51"/>
      <c r="E215" s="51"/>
      <c r="F215" s="51"/>
      <c r="G215" s="51"/>
      <c r="H215" s="65"/>
      <c r="I215" s="65"/>
      <c r="J215" s="65"/>
      <c r="K215" s="65"/>
    </row>
    <row r="216" spans="1:11" ht="14.25" x14ac:dyDescent="0.2">
      <c r="A216" s="13"/>
      <c r="B216" s="13"/>
      <c r="C216" s="68" t="s">
        <v>353</v>
      </c>
      <c r="D216" s="68"/>
      <c r="E216" s="68"/>
      <c r="F216" s="68"/>
      <c r="G216" s="68"/>
      <c r="H216" s="13"/>
      <c r="I216" s="13"/>
      <c r="J216" s="13"/>
      <c r="K216" s="13"/>
    </row>
    <row r="217" spans="1:11" ht="14.25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ht="14.25" x14ac:dyDescent="0.2">
      <c r="A218" s="81" t="s">
        <v>354</v>
      </c>
      <c r="B218" s="81"/>
      <c r="C218" s="51"/>
      <c r="D218" s="51"/>
      <c r="E218" s="51"/>
      <c r="F218" s="51"/>
      <c r="G218" s="51"/>
      <c r="H218" s="65"/>
      <c r="I218" s="65"/>
      <c r="J218" s="65"/>
      <c r="K218" s="65"/>
    </row>
    <row r="219" spans="1:11" ht="14.25" x14ac:dyDescent="0.2">
      <c r="A219" s="13"/>
      <c r="B219" s="13"/>
      <c r="C219" s="68" t="s">
        <v>353</v>
      </c>
      <c r="D219" s="68"/>
      <c r="E219" s="68"/>
      <c r="F219" s="68"/>
      <c r="G219" s="68"/>
      <c r="H219" s="13"/>
      <c r="I219" s="13"/>
      <c r="J219" s="13"/>
      <c r="K219" s="13"/>
    </row>
  </sheetData>
  <mergeCells count="95">
    <mergeCell ref="C219:G219"/>
    <mergeCell ref="J206:K206"/>
    <mergeCell ref="H206:I206"/>
    <mergeCell ref="A206:G206"/>
    <mergeCell ref="J210:K210"/>
    <mergeCell ref="H210:I210"/>
    <mergeCell ref="A210:G210"/>
    <mergeCell ref="A215:B215"/>
    <mergeCell ref="H215:K215"/>
    <mergeCell ref="C216:G216"/>
    <mergeCell ref="A218:B218"/>
    <mergeCell ref="H218:K218"/>
    <mergeCell ref="J202:K202"/>
    <mergeCell ref="H202:I202"/>
    <mergeCell ref="A202:G202"/>
    <mergeCell ref="A144:K144"/>
    <mergeCell ref="J155:K155"/>
    <mergeCell ref="H155:I155"/>
    <mergeCell ref="J167:K167"/>
    <mergeCell ref="H167:I167"/>
    <mergeCell ref="J170:K170"/>
    <mergeCell ref="H170:I170"/>
    <mergeCell ref="A170:G170"/>
    <mergeCell ref="A174:K174"/>
    <mergeCell ref="J186:K186"/>
    <mergeCell ref="H186:I186"/>
    <mergeCell ref="J199:K199"/>
    <mergeCell ref="H199:I199"/>
    <mergeCell ref="J133:K133"/>
    <mergeCell ref="H133:I133"/>
    <mergeCell ref="A133:G133"/>
    <mergeCell ref="A137:K137"/>
    <mergeCell ref="J140:K140"/>
    <mergeCell ref="H140:I140"/>
    <mergeCell ref="A140:G140"/>
    <mergeCell ref="A109:G109"/>
    <mergeCell ref="A113:K113"/>
    <mergeCell ref="J123:K123"/>
    <mergeCell ref="H123:I123"/>
    <mergeCell ref="J130:K130"/>
    <mergeCell ref="H130:I130"/>
    <mergeCell ref="J103:K103"/>
    <mergeCell ref="H103:I103"/>
    <mergeCell ref="J106:K106"/>
    <mergeCell ref="H106:I106"/>
    <mergeCell ref="J109:K109"/>
    <mergeCell ref="H109:I109"/>
    <mergeCell ref="J91:K91"/>
    <mergeCell ref="H91:I91"/>
    <mergeCell ref="J95:K95"/>
    <mergeCell ref="H95:I95"/>
    <mergeCell ref="J99:K99"/>
    <mergeCell ref="H99:I99"/>
    <mergeCell ref="J75:K75"/>
    <mergeCell ref="H75:I75"/>
    <mergeCell ref="J84:K84"/>
    <mergeCell ref="H84:I84"/>
    <mergeCell ref="J87:K87"/>
    <mergeCell ref="H87:I87"/>
    <mergeCell ref="J55:K55"/>
    <mergeCell ref="H55:I55"/>
    <mergeCell ref="A55:G55"/>
    <mergeCell ref="A59:K59"/>
    <mergeCell ref="J71:K71"/>
    <mergeCell ref="H71:I71"/>
    <mergeCell ref="A32:K32"/>
    <mergeCell ref="J37:K37"/>
    <mergeCell ref="H37:I37"/>
    <mergeCell ref="A40:K40"/>
    <mergeCell ref="J52:K52"/>
    <mergeCell ref="H52:I52"/>
    <mergeCell ref="J2:K2"/>
    <mergeCell ref="A10:K10"/>
    <mergeCell ref="A11:K11"/>
    <mergeCell ref="E29:H29"/>
    <mergeCell ref="A15:K15"/>
    <mergeCell ref="A16:K16"/>
    <mergeCell ref="A18:K18"/>
    <mergeCell ref="E21:H21"/>
    <mergeCell ref="E22:H22"/>
    <mergeCell ref="E23:H23"/>
    <mergeCell ref="E24:H24"/>
    <mergeCell ref="E25:H25"/>
    <mergeCell ref="E26:H26"/>
    <mergeCell ref="E27:H27"/>
    <mergeCell ref="E28:H28"/>
    <mergeCell ref="A13:K13"/>
    <mergeCell ref="B3:E3"/>
    <mergeCell ref="G3:K3"/>
    <mergeCell ref="B4:E4"/>
    <mergeCell ref="G4:K4"/>
    <mergeCell ref="B6:E6"/>
    <mergeCell ref="G6:K6"/>
    <mergeCell ref="B7:E7"/>
    <mergeCell ref="G7:K7"/>
  </mergeCells>
  <pageMargins left="0.4" right="0.2" top="0.4" bottom="0.4" header="0.2" footer="0.2"/>
  <pageSetup paperSize="9" scale="70" fitToHeight="0" orientation="portrait" verticalDpi="0" r:id="rId1"/>
  <headerFooter>
    <oddHeader>&amp;L&amp;8ГБУ "МОСТРАНСПРОЕКТ"  Доп. раб. место  MCCS-0029346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0"/>
  <sheetViews>
    <sheetView zoomScaleNormal="100" workbookViewId="0"/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1" width="0" hidden="1" customWidth="1"/>
  </cols>
  <sheetData>
    <row r="1" spans="1:5" x14ac:dyDescent="0.2">
      <c r="A1" s="11" t="str">
        <f>Source!B1</f>
        <v>Smeta.RU  (495) 974-1589</v>
      </c>
    </row>
    <row r="2" spans="1:5" ht="14.25" x14ac:dyDescent="0.2">
      <c r="A2" s="13"/>
      <c r="B2" s="13"/>
      <c r="C2" s="13"/>
      <c r="D2" s="13"/>
      <c r="E2" s="13"/>
    </row>
    <row r="3" spans="1:5" ht="15.75" x14ac:dyDescent="0.25">
      <c r="A3" s="83" t="str">
        <f>CONCATENATE("Ведомость объемов работ ", IF(Source!AN15&lt;&gt;"", Source!AN15," "))</f>
        <v xml:space="preserve">Ведомость объемов работ  </v>
      </c>
      <c r="B3" s="83"/>
      <c r="C3" s="83"/>
      <c r="D3" s="83"/>
      <c r="E3" s="13"/>
    </row>
    <row r="4" spans="1:5" ht="15" x14ac:dyDescent="0.25">
      <c r="A4" s="84" t="str">
        <f>CONCATENATE("На капитальный ремонт ", Source!F12, " ", Source!G12)</f>
        <v>На капитальный ремонт 02-01-07 02-01-07 ПОДД на период эксплуатации</v>
      </c>
      <c r="B4" s="84"/>
      <c r="C4" s="84"/>
      <c r="D4" s="84"/>
      <c r="E4" s="13"/>
    </row>
    <row r="5" spans="1:5" ht="14.25" x14ac:dyDescent="0.2">
      <c r="A5" s="13"/>
      <c r="B5" s="13"/>
      <c r="C5" s="13"/>
      <c r="D5" s="13"/>
      <c r="E5" s="13"/>
    </row>
    <row r="6" spans="1:5" ht="28.5" x14ac:dyDescent="0.2">
      <c r="A6" s="24" t="s">
        <v>324</v>
      </c>
      <c r="B6" s="24" t="s">
        <v>326</v>
      </c>
      <c r="C6" s="24" t="s">
        <v>355</v>
      </c>
      <c r="D6" s="24" t="s">
        <v>356</v>
      </c>
      <c r="E6" s="25" t="s">
        <v>357</v>
      </c>
    </row>
    <row r="7" spans="1:5" ht="14.25" x14ac:dyDescent="0.2">
      <c r="A7" s="52">
        <v>1</v>
      </c>
      <c r="B7" s="52">
        <v>2</v>
      </c>
      <c r="C7" s="52">
        <v>3</v>
      </c>
      <c r="D7" s="52">
        <v>4</v>
      </c>
      <c r="E7" s="53">
        <v>5</v>
      </c>
    </row>
    <row r="8" spans="1:5" ht="16.5" x14ac:dyDescent="0.25">
      <c r="A8" s="82" t="str">
        <f>CONCATENATE("Локальная смета: ", Source!G20)</f>
        <v>Локальная смета: ПОДД на период эксплуатации</v>
      </c>
      <c r="B8" s="82"/>
      <c r="C8" s="82"/>
      <c r="D8" s="82"/>
      <c r="E8" s="82"/>
    </row>
    <row r="9" spans="1:5" ht="14.25" x14ac:dyDescent="0.2">
      <c r="A9" s="58" t="str">
        <f>Source!E25</f>
        <v>1</v>
      </c>
      <c r="B9" s="59" t="str">
        <f>Source!G25</f>
        <v>Стойка дорожных знаков Д=76 мм 5 метров</v>
      </c>
      <c r="C9" s="60" t="str">
        <f>Source!H25</f>
        <v>шт.</v>
      </c>
      <c r="D9" s="61">
        <f>Source!I25</f>
        <v>28</v>
      </c>
      <c r="E9" s="59"/>
    </row>
    <row r="10" spans="1:5" ht="16.5" x14ac:dyDescent="0.25">
      <c r="A10" s="82" t="str">
        <f>CONCATENATE("Раздел: ", Source!G28)</f>
        <v>Раздел: Фундамент ФМ-5 под стойки дорожных знаков (23 шт.)</v>
      </c>
      <c r="B10" s="82"/>
      <c r="C10" s="82"/>
      <c r="D10" s="82"/>
      <c r="E10" s="82"/>
    </row>
    <row r="11" spans="1:5" ht="14.25" x14ac:dyDescent="0.2">
      <c r="A11" s="58" t="str">
        <f>Source!E36</f>
        <v>2</v>
      </c>
      <c r="B11" s="59" t="str">
        <f>Source!G36</f>
        <v>Устройство бетонной подготовки (прим. Заливка бетонной смеси)</v>
      </c>
      <c r="C11" s="60" t="str">
        <f>Source!H36</f>
        <v>100 м3 в деле</v>
      </c>
      <c r="D11" s="61">
        <f>Source!I36</f>
        <v>2.24E-2</v>
      </c>
      <c r="E11" s="59"/>
    </row>
    <row r="12" spans="1:5" ht="28.5" x14ac:dyDescent="0.2">
      <c r="A12" s="58" t="str">
        <f>Source!E38</f>
        <v>2,1</v>
      </c>
      <c r="B12" s="59" t="str">
        <f>Source!G38</f>
        <v>Смеси бетонные, БСГ, тяжелого бетона на гранитном щебне, фракция 5-20, класс прочности В25 (М350); П4, F100, W6</v>
      </c>
      <c r="C12" s="60" t="str">
        <f>Source!H38</f>
        <v>м3</v>
      </c>
      <c r="D12" s="61">
        <f>Source!I38</f>
        <v>2.2848000000000002</v>
      </c>
      <c r="E12" s="59"/>
    </row>
    <row r="13" spans="1:5" ht="16.5" x14ac:dyDescent="0.25">
      <c r="A13" s="82" t="str">
        <f>CONCATENATE("Раздел: ", Source!G71)</f>
        <v>Раздел: Установка дорожных знаков</v>
      </c>
      <c r="B13" s="82"/>
      <c r="C13" s="82"/>
      <c r="D13" s="82"/>
      <c r="E13" s="82"/>
    </row>
    <row r="14" spans="1:5" ht="14.25" x14ac:dyDescent="0.2">
      <c r="A14" s="58" t="str">
        <f>Source!E75</f>
        <v>3</v>
      </c>
      <c r="B14" s="59" t="str">
        <f>Source!G75</f>
        <v>Установка дорожных знаков на металлических стойках</v>
      </c>
      <c r="C14" s="60" t="str">
        <f>Source!H75</f>
        <v>100 знаков</v>
      </c>
      <c r="D14" s="61">
        <f>Source!I75</f>
        <v>0.28000000000000003</v>
      </c>
      <c r="E14" s="59"/>
    </row>
    <row r="15" spans="1:5" ht="14.25" x14ac:dyDescent="0.2">
      <c r="A15" s="58" t="str">
        <f>Source!E77</f>
        <v>3,1</v>
      </c>
      <c r="B15" s="59" t="str">
        <f>Source!G77</f>
        <v>Стойки из оцинкованной стали, диаметр 76 мм (5 метров)</v>
      </c>
      <c r="C15" s="60" t="str">
        <f>Source!H77</f>
        <v>м</v>
      </c>
      <c r="D15" s="61">
        <f>Source!I77</f>
        <v>140</v>
      </c>
      <c r="E15" s="59"/>
    </row>
    <row r="16" spans="1:5" ht="14.25" x14ac:dyDescent="0.2">
      <c r="A16" s="58" t="str">
        <f>Source!E79</f>
        <v>4</v>
      </c>
      <c r="B16" s="59" t="str">
        <f>Source!G79</f>
        <v>Хомуты из оцинкованной стали, диаметр 76 мм</v>
      </c>
      <c r="C16" s="60" t="str">
        <f>Source!H79</f>
        <v>шт.</v>
      </c>
      <c r="D16" s="61">
        <f>Source!I79</f>
        <v>56</v>
      </c>
      <c r="E16" s="59"/>
    </row>
    <row r="17" spans="1:5" ht="14.25" x14ac:dyDescent="0.2">
      <c r="A17" s="58" t="str">
        <f>Source!E81</f>
        <v>5</v>
      </c>
      <c r="B17" s="59" t="str">
        <f>Source!G81</f>
        <v>Установка дополнительных щитков</v>
      </c>
      <c r="C17" s="60" t="str">
        <f>Source!H81</f>
        <v>100 знаков</v>
      </c>
      <c r="D17" s="61">
        <f>Source!I81</f>
        <v>0.21</v>
      </c>
      <c r="E17" s="59"/>
    </row>
    <row r="18" spans="1:5" ht="42.75" x14ac:dyDescent="0.2">
      <c r="A18" s="58" t="str">
        <f>Source!E83</f>
        <v>6</v>
      </c>
      <c r="B18" s="59" t="str">
        <f>Source!G83</f>
        <v>Знаки из тонколистовой оцинкованной стали со световозвращающей пленкой, треугольной формы, со сторонами размером 700х700х700 мм (тип 2.4)</v>
      </c>
      <c r="C18" s="60" t="str">
        <f>Source!H83</f>
        <v>шт.</v>
      </c>
      <c r="D18" s="61">
        <f>Source!I83</f>
        <v>1</v>
      </c>
      <c r="E18" s="59"/>
    </row>
    <row r="19" spans="1:5" ht="42.75" x14ac:dyDescent="0.2">
      <c r="A19" s="58" t="str">
        <f>Source!E85</f>
        <v>7</v>
      </c>
      <c r="B19" s="59" t="str">
        <f>Source!G85</f>
        <v>Знаки из тонколистовой оцинкованной стали со световозвращающей пленкой, круглой формы, диаметр 700 мм (тип 3.1; 3.24; 3.27; 4.1.1; 4.1.2; 4.1.3; 4.2.3)</v>
      </c>
      <c r="C19" s="60" t="str">
        <f>Source!H85</f>
        <v>шт.</v>
      </c>
      <c r="D19" s="61">
        <f>Source!I85</f>
        <v>14</v>
      </c>
      <c r="E19" s="59"/>
    </row>
    <row r="20" spans="1:5" ht="42.75" x14ac:dyDescent="0.2">
      <c r="A20" s="58" t="str">
        <f>Source!E87</f>
        <v>8</v>
      </c>
      <c r="B20" s="59" t="str">
        <f>Source!G87</f>
        <v>Знаки из тонколистовой оцинкованной стали со световозвращающей пленкой, квадратной формы, со сторонами размером 700 мм (тип 5.5; 5.19.1; 5.19.2; 5.20; 6.4; 6.4 (+8.17); 6.4.4Д; 6.4.5Д)</v>
      </c>
      <c r="C20" s="60" t="str">
        <f>Source!H87</f>
        <v>шт.</v>
      </c>
      <c r="D20" s="61">
        <f>Source!I87</f>
        <v>17</v>
      </c>
      <c r="E20" s="59"/>
    </row>
    <row r="21" spans="1:5" ht="42.75" x14ac:dyDescent="0.2">
      <c r="A21" s="58" t="str">
        <f>Source!E89</f>
        <v>9</v>
      </c>
      <c r="B21" s="59" t="str">
        <f>Source!G89</f>
        <v>Знаки из тонколистовой оцинкованной стали со световозвращающей пленкой, прямоугольной формы, со сторонами размером 900х600 мм (тип 5.29; 5.30)</v>
      </c>
      <c r="C21" s="60" t="str">
        <f>Source!H89</f>
        <v>шт.</v>
      </c>
      <c r="D21" s="61">
        <f>Source!I89</f>
        <v>2</v>
      </c>
      <c r="E21" s="59"/>
    </row>
    <row r="22" spans="1:5" ht="42.75" x14ac:dyDescent="0.2">
      <c r="A22" s="58" t="str">
        <f>Source!E91</f>
        <v>10</v>
      </c>
      <c r="B22" s="59" t="str">
        <f>Source!G91</f>
        <v>Знаки из тонколистовой оцинкованной стали со световозвращающей пленкой, прямоугольной формы, со сторонами размером 350х700 мм (тип 8.2.1; 8.2.4; 8.3.1; 8.3.2; 8.4.3.1; 8.8; 8.24)</v>
      </c>
      <c r="C22" s="60" t="str">
        <f>Source!H91</f>
        <v>шт.</v>
      </c>
      <c r="D22" s="61">
        <f>Source!I91</f>
        <v>14</v>
      </c>
      <c r="E22" s="59"/>
    </row>
    <row r="23" spans="1:5" ht="42.75" x14ac:dyDescent="0.2">
      <c r="A23" s="58" t="str">
        <f>Source!E93</f>
        <v>11</v>
      </c>
      <c r="B23" s="59" t="str">
        <f>Source!G93</f>
        <v>Знаки из тонколистовой оцинкованной стали со световозвращающей пленкой, прямоугольной формы, со сторонами размером 500х2250 мм  (тип 8.22.3)</v>
      </c>
      <c r="C23" s="60" t="str">
        <f>Source!H93</f>
        <v>шт.</v>
      </c>
      <c r="D23" s="61">
        <f>Source!I93</f>
        <v>1</v>
      </c>
      <c r="E23" s="59"/>
    </row>
    <row r="24" spans="1:5" ht="16.5" x14ac:dyDescent="0.25">
      <c r="A24" s="82" t="str">
        <f>CONCATENATE("Раздел: ", Source!G126)</f>
        <v>Раздел: Демонтаж дорожных знаков</v>
      </c>
      <c r="B24" s="82"/>
      <c r="C24" s="82"/>
      <c r="D24" s="82"/>
      <c r="E24" s="82"/>
    </row>
    <row r="25" spans="1:5" ht="14.25" x14ac:dyDescent="0.2">
      <c r="A25" s="58" t="str">
        <f>Source!E130</f>
        <v>12</v>
      </c>
      <c r="B25" s="59" t="str">
        <f>Source!G130</f>
        <v>Установка дорожных знаков на металлических стойках (прим. демонтаж)</v>
      </c>
      <c r="C25" s="60" t="str">
        <f>Source!H130</f>
        <v>100 знаков</v>
      </c>
      <c r="D25" s="61">
        <f>Source!I130</f>
        <v>0.01</v>
      </c>
      <c r="E25" s="59"/>
    </row>
    <row r="26" spans="1:5" ht="28.5" x14ac:dyDescent="0.2">
      <c r="A26" s="58" t="str">
        <f>Source!E134</f>
        <v>13</v>
      </c>
      <c r="B26" s="59" t="str">
        <f>Source!G134</f>
        <v>Механизированная погрузка строительного мусора в автомобили-самосвалы</v>
      </c>
      <c r="C26" s="60" t="str">
        <f>Source!H134</f>
        <v>1 Т</v>
      </c>
      <c r="D26" s="61">
        <f>Source!I134</f>
        <v>2.4799999999999999E-2</v>
      </c>
      <c r="E26" s="59"/>
    </row>
    <row r="27" spans="1:5" ht="16.5" x14ac:dyDescent="0.25">
      <c r="A27" s="82" t="str">
        <f>CONCATENATE("Раздел: ", Source!G167)</f>
        <v>Раздел: Демаркировка дорожной разметки</v>
      </c>
      <c r="B27" s="82"/>
      <c r="C27" s="82"/>
      <c r="D27" s="82"/>
      <c r="E27" s="82"/>
    </row>
    <row r="28" spans="1:5" ht="16.5" x14ac:dyDescent="0.25">
      <c r="A28" s="82" t="str">
        <f>CONCATENATE("Раздел: ", Source!G207)</f>
        <v>Раздел: Нанесение дорожной разметки</v>
      </c>
      <c r="B28" s="82"/>
      <c r="C28" s="82"/>
      <c r="D28" s="82"/>
      <c r="E28" s="82"/>
    </row>
    <row r="29" spans="1:5" ht="14.25" x14ac:dyDescent="0.2">
      <c r="A29" s="58" t="str">
        <f>Source!E211</f>
        <v>14</v>
      </c>
      <c r="B29" s="59" t="str">
        <f>Source!G211</f>
        <v>Нанесение дорожной разметки холодным пластиком вручную</v>
      </c>
      <c r="C29" s="60" t="str">
        <f>Source!H211</f>
        <v>1 м2 разметки</v>
      </c>
      <c r="D29" s="61">
        <f>Source!I211</f>
        <v>83.034000000000006</v>
      </c>
      <c r="E29" s="59"/>
    </row>
    <row r="30" spans="1:5" ht="42.75" x14ac:dyDescent="0.2">
      <c r="A30" s="58" t="str">
        <f>Source!E213</f>
        <v>14,1</v>
      </c>
      <c r="B30" s="59" t="str">
        <f>Source!G213</f>
        <v>Пластик холодный двухкомпонентный, термореактивный, плотность от 1,8 до 2,0 г/см3, для разметки автомобильных дорог и всех типов асфальтобетонных покрытий, цвет белый</v>
      </c>
      <c r="C30" s="60" t="str">
        <f>Source!H213</f>
        <v>кг</v>
      </c>
      <c r="D30" s="61">
        <f>Source!I213</f>
        <v>548.02440000000001</v>
      </c>
      <c r="E30" s="59"/>
    </row>
    <row r="31" spans="1:5" ht="14.25" x14ac:dyDescent="0.2">
      <c r="A31" s="58" t="str">
        <f>Source!E215</f>
        <v>15</v>
      </c>
      <c r="B31" s="59" t="str">
        <f>Source!G215</f>
        <v>Нанесение дорожной разметки холодным пластиком вручную</v>
      </c>
      <c r="C31" s="60" t="str">
        <f>Source!H215</f>
        <v>1 м2 разметки</v>
      </c>
      <c r="D31" s="61">
        <f>Source!I215</f>
        <v>10.56</v>
      </c>
      <c r="E31" s="59"/>
    </row>
    <row r="32" spans="1:5" ht="42.75" x14ac:dyDescent="0.2">
      <c r="A32" s="58" t="str">
        <f>Source!E217</f>
        <v>15,1</v>
      </c>
      <c r="B32" s="59" t="str">
        <f>Source!G217</f>
        <v>Пластик холодный двухкомпонентный термореактивный, плотность от 1,8 до 2,0 г/см3, для разметки автомобильных дорог и всех типов асфальтобетонных покрытий, цвет желтый</v>
      </c>
      <c r="C32" s="60" t="str">
        <f>Source!H217</f>
        <v>кг</v>
      </c>
      <c r="D32" s="61">
        <f>Source!I217</f>
        <v>69.695999999999998</v>
      </c>
      <c r="E32" s="59"/>
    </row>
    <row r="33" spans="1:5" ht="16.5" x14ac:dyDescent="0.25">
      <c r="A33" s="82" t="str">
        <f>CONCATENATE("Раздел: ", Source!G250)</f>
        <v>Раздел: Искусственная дорожная неровность (ИДН)</v>
      </c>
      <c r="B33" s="82"/>
      <c r="C33" s="82"/>
      <c r="D33" s="82"/>
      <c r="E33" s="82"/>
    </row>
    <row r="34" spans="1:5" ht="71.25" x14ac:dyDescent="0.2">
      <c r="A34" s="58" t="str">
        <f>Source!E254</f>
        <v>16</v>
      </c>
      <c r="B34" s="59" t="str">
        <f>Source!G254</f>
        <v>Монтаж искусственной дорожной неровности (ИДН) - элементов средней части</v>
      </c>
      <c r="C34" s="60" t="str">
        <f>Source!H254</f>
        <v>1 м2 горизонтальной проекции уложенных ИДН</v>
      </c>
      <c r="D34" s="61">
        <f>Source!I254</f>
        <v>4.5</v>
      </c>
      <c r="E34" s="59"/>
    </row>
    <row r="35" spans="1:5" ht="28.5" x14ac:dyDescent="0.2">
      <c r="A35" s="58" t="str">
        <f>Source!E256</f>
        <v>16,1</v>
      </c>
      <c r="B35" s="59" t="str">
        <f>Source!G256</f>
        <v>Искусственная дорожная неровность из резины, средний элемент, размеры 900х500 мм</v>
      </c>
      <c r="C35" s="60" t="str">
        <f>Source!H256</f>
        <v>шт.</v>
      </c>
      <c r="D35" s="61">
        <f>Source!I256</f>
        <v>10</v>
      </c>
      <c r="E35" s="59"/>
    </row>
    <row r="36" spans="1:5" ht="71.25" x14ac:dyDescent="0.2">
      <c r="A36" s="58" t="str">
        <f>Source!E258</f>
        <v>17</v>
      </c>
      <c r="B36" s="59" t="str">
        <f>Source!G258</f>
        <v>Монтаж искусственной дорожной неровности (ИДН) - элементов концевой части</v>
      </c>
      <c r="C36" s="60" t="str">
        <f>Source!H258</f>
        <v>1 м2 горизонтальной проекции уложенных ИДН</v>
      </c>
      <c r="D36" s="61">
        <f>Source!I258</f>
        <v>0.9</v>
      </c>
      <c r="E36" s="59"/>
    </row>
    <row r="37" spans="1:5" ht="28.5" x14ac:dyDescent="0.2">
      <c r="A37" s="54" t="str">
        <f>Source!E260</f>
        <v>17,1</v>
      </c>
      <c r="B37" s="55" t="str">
        <f>Source!G260</f>
        <v>Искусственная дорожная неровность из резины, концевой элемент, размеры 900х250 мм</v>
      </c>
      <c r="C37" s="56" t="str">
        <f>Source!H260</f>
        <v>шт.</v>
      </c>
      <c r="D37" s="57">
        <f>Source!I260</f>
        <v>4</v>
      </c>
      <c r="E37" s="55"/>
    </row>
    <row r="40" spans="1:5" ht="15" x14ac:dyDescent="0.25">
      <c r="A40" s="22" t="s">
        <v>358</v>
      </c>
      <c r="B40" s="22"/>
      <c r="C40" s="22" t="s">
        <v>359</v>
      </c>
      <c r="D40" s="22"/>
      <c r="E40" s="22"/>
    </row>
  </sheetData>
  <mergeCells count="9">
    <mergeCell ref="A27:E27"/>
    <mergeCell ref="A28:E28"/>
    <mergeCell ref="A33:E33"/>
    <mergeCell ref="A3:D3"/>
    <mergeCell ref="A4:D4"/>
    <mergeCell ref="A8:E8"/>
    <mergeCell ref="A10:E10"/>
    <mergeCell ref="A13:E13"/>
    <mergeCell ref="A24:E24"/>
  </mergeCells>
  <pageMargins left="0.4" right="0.2" top="0.4" bottom="0.4" header="0.2" footer="0.2"/>
  <pageSetup paperSize="9" scale="77" fitToHeight="0" orientation="portrait" verticalDpi="0" r:id="rId1"/>
  <headerFooter>
    <oddHeader>&amp;L&amp;8ГБУ "МОСТРАНСПРОЕКТ"  Доп. раб. место  MCCS-0029346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365"/>
  <sheetViews>
    <sheetView workbookViewId="0">
      <selection activeCell="A361" sqref="A361:O361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29346</v>
      </c>
      <c r="M1">
        <v>10</v>
      </c>
      <c r="N1">
        <v>11</v>
      </c>
      <c r="O1">
        <v>2</v>
      </c>
      <c r="P1">
        <v>0</v>
      </c>
      <c r="Q1">
        <v>3</v>
      </c>
    </row>
    <row r="4" spans="1:133" x14ac:dyDescent="0.2">
      <c r="A4" s="1">
        <v>1</v>
      </c>
      <c r="B4" s="1">
        <v>1</v>
      </c>
      <c r="C4" s="1">
        <v>-1</v>
      </c>
      <c r="D4" s="1"/>
      <c r="E4" s="1"/>
      <c r="F4" s="1" t="s">
        <v>4</v>
      </c>
      <c r="G4" s="1" t="s">
        <v>5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>
        <v>0</v>
      </c>
      <c r="Q4" s="1" t="s">
        <v>6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v>0</v>
      </c>
    </row>
    <row r="12" spans="1:133" x14ac:dyDescent="0.2">
      <c r="A12" s="1">
        <v>1</v>
      </c>
      <c r="B12" s="1">
        <v>358</v>
      </c>
      <c r="C12" s="1">
        <v>0</v>
      </c>
      <c r="D12" s="1">
        <f>ROW(A323)</f>
        <v>323</v>
      </c>
      <c r="E12" s="1">
        <v>0</v>
      </c>
      <c r="F12" s="1" t="s">
        <v>7</v>
      </c>
      <c r="G12" s="1" t="s">
        <v>8</v>
      </c>
      <c r="H12" s="1" t="s">
        <v>6</v>
      </c>
      <c r="I12" s="1">
        <v>0</v>
      </c>
      <c r="J12" s="1" t="s">
        <v>6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175</v>
      </c>
      <c r="S12" s="1">
        <v>157</v>
      </c>
      <c r="T12" s="1">
        <v>1</v>
      </c>
      <c r="U12" s="1" t="s">
        <v>6</v>
      </c>
      <c r="V12" s="1">
        <v>0</v>
      </c>
      <c r="W12" s="1" t="s">
        <v>6</v>
      </c>
      <c r="X12" s="1" t="s">
        <v>6</v>
      </c>
      <c r="Y12" s="1" t="s">
        <v>6</v>
      </c>
      <c r="Z12" s="1" t="s">
        <v>6</v>
      </c>
      <c r="AA12" s="1" t="s">
        <v>6</v>
      </c>
      <c r="AB12" s="1" t="s">
        <v>9</v>
      </c>
      <c r="AC12" s="1" t="s">
        <v>10</v>
      </c>
      <c r="AD12" s="1" t="s">
        <v>11</v>
      </c>
      <c r="AE12" s="1" t="s">
        <v>12</v>
      </c>
      <c r="AF12" s="1" t="s">
        <v>6</v>
      </c>
      <c r="AG12" s="1" t="s">
        <v>6</v>
      </c>
      <c r="AH12" s="1" t="s">
        <v>6</v>
      </c>
      <c r="AI12" s="1" t="s">
        <v>6</v>
      </c>
      <c r="AJ12" s="1" t="s">
        <v>6</v>
      </c>
      <c r="AK12" s="1"/>
      <c r="AL12" s="1" t="s">
        <v>6</v>
      </c>
      <c r="AM12" s="1" t="s">
        <v>6</v>
      </c>
      <c r="AN12" s="1" t="s">
        <v>6</v>
      </c>
      <c r="AO12" s="1"/>
      <c r="AP12" s="1" t="s">
        <v>6</v>
      </c>
      <c r="AQ12" s="1" t="s">
        <v>6</v>
      </c>
      <c r="AR12" s="1" t="s">
        <v>6</v>
      </c>
      <c r="AS12" s="1"/>
      <c r="AT12" s="1"/>
      <c r="AU12" s="1"/>
      <c r="AV12" s="1"/>
      <c r="AW12" s="1"/>
      <c r="AX12" s="1" t="s">
        <v>6</v>
      </c>
      <c r="AY12" s="1" t="s">
        <v>6</v>
      </c>
      <c r="AZ12" s="1" t="s">
        <v>6</v>
      </c>
      <c r="BA12" s="1"/>
      <c r="BB12" s="1"/>
      <c r="BC12" s="1"/>
      <c r="BD12" s="1"/>
      <c r="BE12" s="1"/>
      <c r="BF12" s="1"/>
      <c r="BG12" s="1"/>
      <c r="BH12" s="1" t="s">
        <v>13</v>
      </c>
      <c r="BI12" s="1" t="s">
        <v>14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1</v>
      </c>
      <c r="BW12" s="1">
        <v>0</v>
      </c>
      <c r="BX12" s="1">
        <v>0</v>
      </c>
      <c r="BY12" s="1" t="s">
        <v>15</v>
      </c>
      <c r="BZ12" s="1" t="s">
        <v>16</v>
      </c>
      <c r="CA12" s="1" t="s">
        <v>17</v>
      </c>
      <c r="CB12" s="1" t="s">
        <v>17</v>
      </c>
      <c r="CC12" s="1" t="s">
        <v>17</v>
      </c>
      <c r="CD12" s="1" t="s">
        <v>17</v>
      </c>
      <c r="CE12" s="1" t="s">
        <v>18</v>
      </c>
      <c r="CF12" s="1">
        <v>0</v>
      </c>
      <c r="CG12" s="1">
        <v>0</v>
      </c>
      <c r="CH12" s="1">
        <v>16777224</v>
      </c>
      <c r="CI12" s="1" t="s">
        <v>6</v>
      </c>
      <c r="CJ12" s="1" t="s">
        <v>6</v>
      </c>
      <c r="CK12" s="1">
        <v>58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55" x14ac:dyDescent="0.2">
      <c r="A18" s="3">
        <v>52</v>
      </c>
      <c r="B18" s="3">
        <f t="shared" ref="B18:G18" si="0">B323</f>
        <v>358</v>
      </c>
      <c r="C18" s="3">
        <f t="shared" si="0"/>
        <v>1</v>
      </c>
      <c r="D18" s="3">
        <f t="shared" si="0"/>
        <v>12</v>
      </c>
      <c r="E18" s="3">
        <f t="shared" si="0"/>
        <v>0</v>
      </c>
      <c r="F18" s="3" t="str">
        <f t="shared" si="0"/>
        <v>02-01-07</v>
      </c>
      <c r="G18" s="3" t="str">
        <f t="shared" si="0"/>
        <v>02-01-07 ПОДД на период эксплуатации</v>
      </c>
      <c r="H18" s="3"/>
      <c r="I18" s="3"/>
      <c r="J18" s="3"/>
      <c r="K18" s="3"/>
      <c r="L18" s="3"/>
      <c r="M18" s="3"/>
      <c r="N18" s="3"/>
      <c r="O18" s="3">
        <f t="shared" ref="O18:AT18" si="1">O323</f>
        <v>130467.08</v>
      </c>
      <c r="P18" s="3">
        <f t="shared" si="1"/>
        <v>124673.18</v>
      </c>
      <c r="Q18" s="3">
        <f t="shared" si="1"/>
        <v>1860.38</v>
      </c>
      <c r="R18" s="3">
        <f t="shared" si="1"/>
        <v>687.1</v>
      </c>
      <c r="S18" s="3">
        <f t="shared" si="1"/>
        <v>3933.52</v>
      </c>
      <c r="T18" s="3">
        <f t="shared" si="1"/>
        <v>0</v>
      </c>
      <c r="U18" s="3">
        <f t="shared" si="1"/>
        <v>318.25765999999999</v>
      </c>
      <c r="V18" s="3">
        <f t="shared" si="1"/>
        <v>0</v>
      </c>
      <c r="W18" s="3">
        <f t="shared" si="1"/>
        <v>0</v>
      </c>
      <c r="X18" s="3">
        <f t="shared" si="1"/>
        <v>5681.24</v>
      </c>
      <c r="Y18" s="3">
        <f t="shared" si="1"/>
        <v>3858.72</v>
      </c>
      <c r="Z18" s="3">
        <f t="shared" si="1"/>
        <v>0</v>
      </c>
      <c r="AA18" s="3">
        <f t="shared" si="1"/>
        <v>0</v>
      </c>
      <c r="AB18" s="3">
        <f t="shared" si="1"/>
        <v>0</v>
      </c>
      <c r="AC18" s="3">
        <f t="shared" si="1"/>
        <v>0</v>
      </c>
      <c r="AD18" s="3">
        <f t="shared" si="1"/>
        <v>0</v>
      </c>
      <c r="AE18" s="3">
        <f t="shared" si="1"/>
        <v>0</v>
      </c>
      <c r="AF18" s="3">
        <f t="shared" si="1"/>
        <v>0</v>
      </c>
      <c r="AG18" s="3">
        <f t="shared" si="1"/>
        <v>0</v>
      </c>
      <c r="AH18" s="3">
        <f t="shared" si="1"/>
        <v>0</v>
      </c>
      <c r="AI18" s="3">
        <f t="shared" si="1"/>
        <v>0</v>
      </c>
      <c r="AJ18" s="3">
        <f t="shared" si="1"/>
        <v>0</v>
      </c>
      <c r="AK18" s="3">
        <f t="shared" si="1"/>
        <v>0</v>
      </c>
      <c r="AL18" s="3">
        <f t="shared" si="1"/>
        <v>0</v>
      </c>
      <c r="AM18" s="3">
        <f t="shared" si="1"/>
        <v>0</v>
      </c>
      <c r="AN18" s="3">
        <f t="shared" si="1"/>
        <v>0</v>
      </c>
      <c r="AO18" s="3">
        <f t="shared" si="1"/>
        <v>0</v>
      </c>
      <c r="AP18" s="3">
        <f t="shared" si="1"/>
        <v>0</v>
      </c>
      <c r="AQ18" s="3">
        <f t="shared" si="1"/>
        <v>0</v>
      </c>
      <c r="AR18" s="3">
        <f t="shared" si="1"/>
        <v>141209.48000000001</v>
      </c>
      <c r="AS18" s="3">
        <f t="shared" si="1"/>
        <v>141209.48000000001</v>
      </c>
      <c r="AT18" s="3">
        <f t="shared" si="1"/>
        <v>0</v>
      </c>
      <c r="AU18" s="3">
        <f t="shared" ref="AU18:BZ18" si="2">AU323</f>
        <v>0</v>
      </c>
      <c r="AV18" s="3">
        <f t="shared" si="2"/>
        <v>124673.18</v>
      </c>
      <c r="AW18" s="3">
        <f t="shared" si="2"/>
        <v>124673.18</v>
      </c>
      <c r="AX18" s="3">
        <f t="shared" si="2"/>
        <v>0</v>
      </c>
      <c r="AY18" s="3">
        <f t="shared" si="2"/>
        <v>124673.18</v>
      </c>
      <c r="AZ18" s="3">
        <f t="shared" si="2"/>
        <v>0</v>
      </c>
      <c r="BA18" s="3">
        <f t="shared" si="2"/>
        <v>0</v>
      </c>
      <c r="BB18" s="3">
        <f t="shared" si="2"/>
        <v>0</v>
      </c>
      <c r="BC18" s="3">
        <f t="shared" si="2"/>
        <v>0</v>
      </c>
      <c r="BD18" s="3">
        <f t="shared" si="2"/>
        <v>0</v>
      </c>
      <c r="BE18" s="3">
        <f t="shared" si="2"/>
        <v>0</v>
      </c>
      <c r="BF18" s="3">
        <f t="shared" si="2"/>
        <v>0</v>
      </c>
      <c r="BG18" s="3">
        <f t="shared" si="2"/>
        <v>0</v>
      </c>
      <c r="BH18" s="3">
        <f t="shared" si="2"/>
        <v>0</v>
      </c>
      <c r="BI18" s="3">
        <f t="shared" si="2"/>
        <v>0</v>
      </c>
      <c r="BJ18" s="3">
        <f t="shared" si="2"/>
        <v>0</v>
      </c>
      <c r="BK18" s="3">
        <f t="shared" si="2"/>
        <v>0</v>
      </c>
      <c r="BL18" s="3">
        <f t="shared" si="2"/>
        <v>0</v>
      </c>
      <c r="BM18" s="3">
        <f t="shared" si="2"/>
        <v>0</v>
      </c>
      <c r="BN18" s="3">
        <f t="shared" si="2"/>
        <v>0</v>
      </c>
      <c r="BO18" s="3">
        <f t="shared" si="2"/>
        <v>0</v>
      </c>
      <c r="BP18" s="3">
        <f t="shared" si="2"/>
        <v>0</v>
      </c>
      <c r="BQ18" s="3">
        <f t="shared" si="2"/>
        <v>0</v>
      </c>
      <c r="BR18" s="3">
        <f t="shared" si="2"/>
        <v>0</v>
      </c>
      <c r="BS18" s="3">
        <f t="shared" si="2"/>
        <v>0</v>
      </c>
      <c r="BT18" s="3">
        <f t="shared" si="2"/>
        <v>0</v>
      </c>
      <c r="BU18" s="3">
        <f t="shared" si="2"/>
        <v>0</v>
      </c>
      <c r="BV18" s="3">
        <f t="shared" si="2"/>
        <v>0</v>
      </c>
      <c r="BW18" s="3">
        <f t="shared" si="2"/>
        <v>0</v>
      </c>
      <c r="BX18" s="3">
        <f t="shared" si="2"/>
        <v>0</v>
      </c>
      <c r="BY18" s="3">
        <f t="shared" si="2"/>
        <v>0</v>
      </c>
      <c r="BZ18" s="3">
        <f t="shared" si="2"/>
        <v>0</v>
      </c>
      <c r="CA18" s="3">
        <f t="shared" ref="CA18:DF18" si="3">CA323</f>
        <v>0</v>
      </c>
      <c r="CB18" s="3">
        <f t="shared" si="3"/>
        <v>0</v>
      </c>
      <c r="CC18" s="3">
        <f t="shared" si="3"/>
        <v>0</v>
      </c>
      <c r="CD18" s="3">
        <f t="shared" si="3"/>
        <v>0</v>
      </c>
      <c r="CE18" s="3">
        <f t="shared" si="3"/>
        <v>0</v>
      </c>
      <c r="CF18" s="3">
        <f t="shared" si="3"/>
        <v>0</v>
      </c>
      <c r="CG18" s="3">
        <f t="shared" si="3"/>
        <v>0</v>
      </c>
      <c r="CH18" s="3">
        <f t="shared" si="3"/>
        <v>0</v>
      </c>
      <c r="CI18" s="3">
        <f t="shared" si="3"/>
        <v>0</v>
      </c>
      <c r="CJ18" s="3">
        <f t="shared" si="3"/>
        <v>0</v>
      </c>
      <c r="CK18" s="3">
        <f t="shared" si="3"/>
        <v>0</v>
      </c>
      <c r="CL18" s="3">
        <f t="shared" si="3"/>
        <v>0</v>
      </c>
      <c r="CM18" s="3">
        <f t="shared" si="3"/>
        <v>0</v>
      </c>
      <c r="CN18" s="3">
        <f t="shared" si="3"/>
        <v>0</v>
      </c>
      <c r="CO18" s="3">
        <f t="shared" si="3"/>
        <v>0</v>
      </c>
      <c r="CP18" s="3">
        <f t="shared" si="3"/>
        <v>0</v>
      </c>
      <c r="CQ18" s="3">
        <f t="shared" si="3"/>
        <v>0</v>
      </c>
      <c r="CR18" s="3">
        <f t="shared" si="3"/>
        <v>0</v>
      </c>
      <c r="CS18" s="3">
        <f t="shared" si="3"/>
        <v>0</v>
      </c>
      <c r="CT18" s="3">
        <f t="shared" si="3"/>
        <v>0</v>
      </c>
      <c r="CU18" s="3">
        <f t="shared" si="3"/>
        <v>0</v>
      </c>
      <c r="CV18" s="3">
        <f t="shared" si="3"/>
        <v>0</v>
      </c>
      <c r="CW18" s="3">
        <f t="shared" si="3"/>
        <v>0</v>
      </c>
      <c r="CX18" s="3">
        <f t="shared" si="3"/>
        <v>0</v>
      </c>
      <c r="CY18" s="3">
        <f t="shared" si="3"/>
        <v>0</v>
      </c>
      <c r="CZ18" s="3">
        <f t="shared" si="3"/>
        <v>0</v>
      </c>
      <c r="DA18" s="3">
        <f t="shared" si="3"/>
        <v>0</v>
      </c>
      <c r="DB18" s="3">
        <f t="shared" si="3"/>
        <v>0</v>
      </c>
      <c r="DC18" s="3">
        <f t="shared" si="3"/>
        <v>0</v>
      </c>
      <c r="DD18" s="3">
        <f t="shared" si="3"/>
        <v>0</v>
      </c>
      <c r="DE18" s="3">
        <f t="shared" si="3"/>
        <v>0</v>
      </c>
      <c r="DF18" s="3">
        <f t="shared" si="3"/>
        <v>0</v>
      </c>
      <c r="DG18" s="4">
        <f t="shared" ref="DG18:EL18" si="4">DG323</f>
        <v>374655.15</v>
      </c>
      <c r="DH18" s="4">
        <f t="shared" si="4"/>
        <v>256476.71</v>
      </c>
      <c r="DI18" s="4">
        <f t="shared" si="4"/>
        <v>22869.25</v>
      </c>
      <c r="DJ18" s="4">
        <f t="shared" si="4"/>
        <v>16648.43</v>
      </c>
      <c r="DK18" s="4">
        <f t="shared" si="4"/>
        <v>95309.19</v>
      </c>
      <c r="DL18" s="4">
        <f t="shared" si="4"/>
        <v>0</v>
      </c>
      <c r="DM18" s="4">
        <f t="shared" si="4"/>
        <v>318.25765999999999</v>
      </c>
      <c r="DN18" s="4">
        <f t="shared" si="4"/>
        <v>0</v>
      </c>
      <c r="DO18" s="4">
        <f t="shared" si="4"/>
        <v>0</v>
      </c>
      <c r="DP18" s="4">
        <f t="shared" si="4"/>
        <v>111979</v>
      </c>
      <c r="DQ18" s="4">
        <f t="shared" si="4"/>
        <v>47993.02</v>
      </c>
      <c r="DR18" s="4">
        <f t="shared" si="4"/>
        <v>0</v>
      </c>
      <c r="DS18" s="4">
        <f t="shared" si="4"/>
        <v>0</v>
      </c>
      <c r="DT18" s="4">
        <f t="shared" si="4"/>
        <v>0</v>
      </c>
      <c r="DU18" s="4">
        <f t="shared" si="4"/>
        <v>0</v>
      </c>
      <c r="DV18" s="4">
        <f t="shared" si="4"/>
        <v>0</v>
      </c>
      <c r="DW18" s="4">
        <f t="shared" si="4"/>
        <v>0</v>
      </c>
      <c r="DX18" s="4">
        <f t="shared" si="4"/>
        <v>0</v>
      </c>
      <c r="DY18" s="4">
        <f t="shared" si="4"/>
        <v>0</v>
      </c>
      <c r="DZ18" s="4">
        <f t="shared" si="4"/>
        <v>0</v>
      </c>
      <c r="EA18" s="4">
        <f t="shared" si="4"/>
        <v>0</v>
      </c>
      <c r="EB18" s="4">
        <f t="shared" si="4"/>
        <v>0</v>
      </c>
      <c r="EC18" s="4">
        <f t="shared" si="4"/>
        <v>0</v>
      </c>
      <c r="ED18" s="4">
        <f t="shared" si="4"/>
        <v>0</v>
      </c>
      <c r="EE18" s="4">
        <f t="shared" si="4"/>
        <v>0</v>
      </c>
      <c r="EF18" s="4">
        <f t="shared" si="4"/>
        <v>0</v>
      </c>
      <c r="EG18" s="4">
        <f t="shared" si="4"/>
        <v>0</v>
      </c>
      <c r="EH18" s="4">
        <f t="shared" si="4"/>
        <v>0</v>
      </c>
      <c r="EI18" s="4">
        <f t="shared" si="4"/>
        <v>0</v>
      </c>
      <c r="EJ18" s="4">
        <f t="shared" si="4"/>
        <v>560765.21</v>
      </c>
      <c r="EK18" s="4">
        <f t="shared" si="4"/>
        <v>560765.21</v>
      </c>
      <c r="EL18" s="4">
        <f t="shared" si="4"/>
        <v>0</v>
      </c>
      <c r="EM18" s="4">
        <f t="shared" ref="EM18:FR18" si="5">EM323</f>
        <v>0</v>
      </c>
      <c r="EN18" s="4">
        <f t="shared" si="5"/>
        <v>256476.71</v>
      </c>
      <c r="EO18" s="4">
        <f t="shared" si="5"/>
        <v>256476.71</v>
      </c>
      <c r="EP18" s="4">
        <f t="shared" si="5"/>
        <v>0</v>
      </c>
      <c r="EQ18" s="4">
        <f t="shared" si="5"/>
        <v>256476.71</v>
      </c>
      <c r="ER18" s="4">
        <f t="shared" si="5"/>
        <v>0</v>
      </c>
      <c r="ES18" s="4">
        <f t="shared" si="5"/>
        <v>0</v>
      </c>
      <c r="ET18" s="4">
        <f t="shared" si="5"/>
        <v>0</v>
      </c>
      <c r="EU18" s="4">
        <f t="shared" si="5"/>
        <v>0</v>
      </c>
      <c r="EV18" s="4">
        <f t="shared" si="5"/>
        <v>0</v>
      </c>
      <c r="EW18" s="4">
        <f t="shared" si="5"/>
        <v>0</v>
      </c>
      <c r="EX18" s="4">
        <f t="shared" si="5"/>
        <v>0</v>
      </c>
      <c r="EY18" s="4">
        <f t="shared" si="5"/>
        <v>0</v>
      </c>
      <c r="EZ18" s="4">
        <f t="shared" si="5"/>
        <v>0</v>
      </c>
      <c r="FA18" s="4">
        <f t="shared" si="5"/>
        <v>0</v>
      </c>
      <c r="FB18" s="4">
        <f t="shared" si="5"/>
        <v>0</v>
      </c>
      <c r="FC18" s="4">
        <f t="shared" si="5"/>
        <v>0</v>
      </c>
      <c r="FD18" s="4">
        <f t="shared" si="5"/>
        <v>0</v>
      </c>
      <c r="FE18" s="4">
        <f t="shared" si="5"/>
        <v>0</v>
      </c>
      <c r="FF18" s="4">
        <f t="shared" si="5"/>
        <v>0</v>
      </c>
      <c r="FG18" s="4">
        <f t="shared" si="5"/>
        <v>0</v>
      </c>
      <c r="FH18" s="4">
        <f t="shared" si="5"/>
        <v>0</v>
      </c>
      <c r="FI18" s="4">
        <f t="shared" si="5"/>
        <v>0</v>
      </c>
      <c r="FJ18" s="4">
        <f t="shared" si="5"/>
        <v>0</v>
      </c>
      <c r="FK18" s="4">
        <f t="shared" si="5"/>
        <v>0</v>
      </c>
      <c r="FL18" s="4">
        <f t="shared" si="5"/>
        <v>0</v>
      </c>
      <c r="FM18" s="4">
        <f t="shared" si="5"/>
        <v>0</v>
      </c>
      <c r="FN18" s="4">
        <f t="shared" si="5"/>
        <v>0</v>
      </c>
      <c r="FO18" s="4">
        <f t="shared" si="5"/>
        <v>0</v>
      </c>
      <c r="FP18" s="4">
        <f t="shared" si="5"/>
        <v>0</v>
      </c>
      <c r="FQ18" s="4">
        <f t="shared" si="5"/>
        <v>0</v>
      </c>
      <c r="FR18" s="4">
        <f t="shared" si="5"/>
        <v>0</v>
      </c>
      <c r="FS18" s="4">
        <f t="shared" ref="FS18:GX18" si="6">FS323</f>
        <v>0</v>
      </c>
      <c r="FT18" s="4">
        <f t="shared" si="6"/>
        <v>0</v>
      </c>
      <c r="FU18" s="4">
        <f t="shared" si="6"/>
        <v>0</v>
      </c>
      <c r="FV18" s="4">
        <f t="shared" si="6"/>
        <v>0</v>
      </c>
      <c r="FW18" s="4">
        <f t="shared" si="6"/>
        <v>0</v>
      </c>
      <c r="FX18" s="4">
        <f t="shared" si="6"/>
        <v>0</v>
      </c>
      <c r="FY18" s="4">
        <f t="shared" si="6"/>
        <v>0</v>
      </c>
      <c r="FZ18" s="4">
        <f t="shared" si="6"/>
        <v>0</v>
      </c>
      <c r="GA18" s="4">
        <f t="shared" si="6"/>
        <v>0</v>
      </c>
      <c r="GB18" s="4">
        <f t="shared" si="6"/>
        <v>0</v>
      </c>
      <c r="GC18" s="4">
        <f t="shared" si="6"/>
        <v>0</v>
      </c>
      <c r="GD18" s="4">
        <f t="shared" si="6"/>
        <v>0</v>
      </c>
      <c r="GE18" s="4">
        <f t="shared" si="6"/>
        <v>0</v>
      </c>
      <c r="GF18" s="4">
        <f t="shared" si="6"/>
        <v>0</v>
      </c>
      <c r="GG18" s="4">
        <f t="shared" si="6"/>
        <v>0</v>
      </c>
      <c r="GH18" s="4">
        <f t="shared" si="6"/>
        <v>0</v>
      </c>
      <c r="GI18" s="4">
        <f t="shared" si="6"/>
        <v>0</v>
      </c>
      <c r="GJ18" s="4">
        <f t="shared" si="6"/>
        <v>0</v>
      </c>
      <c r="GK18" s="4">
        <f t="shared" si="6"/>
        <v>0</v>
      </c>
      <c r="GL18" s="4">
        <f t="shared" si="6"/>
        <v>0</v>
      </c>
      <c r="GM18" s="4">
        <f t="shared" si="6"/>
        <v>0</v>
      </c>
      <c r="GN18" s="4">
        <f t="shared" si="6"/>
        <v>0</v>
      </c>
      <c r="GO18" s="4">
        <f t="shared" si="6"/>
        <v>0</v>
      </c>
      <c r="GP18" s="4">
        <f t="shared" si="6"/>
        <v>0</v>
      </c>
      <c r="GQ18" s="4">
        <f t="shared" si="6"/>
        <v>0</v>
      </c>
      <c r="GR18" s="4">
        <f t="shared" si="6"/>
        <v>0</v>
      </c>
      <c r="GS18" s="4">
        <f t="shared" si="6"/>
        <v>0</v>
      </c>
      <c r="GT18" s="4">
        <f t="shared" si="6"/>
        <v>0</v>
      </c>
      <c r="GU18" s="4">
        <f t="shared" si="6"/>
        <v>0</v>
      </c>
      <c r="GV18" s="4">
        <f t="shared" si="6"/>
        <v>0</v>
      </c>
      <c r="GW18" s="4">
        <f t="shared" si="6"/>
        <v>0</v>
      </c>
      <c r="GX18" s="4">
        <f t="shared" si="6"/>
        <v>0</v>
      </c>
    </row>
    <row r="20" spans="1:255" x14ac:dyDescent="0.2">
      <c r="A20" s="1">
        <v>3</v>
      </c>
      <c r="B20" s="1">
        <v>1</v>
      </c>
      <c r="C20" s="1"/>
      <c r="D20" s="1">
        <f>ROW(A293)</f>
        <v>293</v>
      </c>
      <c r="E20" s="1"/>
      <c r="F20" s="1" t="s">
        <v>7</v>
      </c>
      <c r="G20" s="1" t="s">
        <v>19</v>
      </c>
      <c r="H20" s="1" t="s">
        <v>6</v>
      </c>
      <c r="I20" s="1">
        <v>0</v>
      </c>
      <c r="J20" s="1" t="s">
        <v>20</v>
      </c>
      <c r="K20" s="1">
        <v>-1</v>
      </c>
      <c r="L20" s="1" t="s">
        <v>7</v>
      </c>
      <c r="M20" s="1" t="s">
        <v>6</v>
      </c>
      <c r="N20" s="1"/>
      <c r="O20" s="1"/>
      <c r="P20" s="1"/>
      <c r="Q20" s="1"/>
      <c r="R20" s="1"/>
      <c r="S20" s="1">
        <v>0</v>
      </c>
      <c r="T20" s="1">
        <v>0</v>
      </c>
      <c r="U20" s="1" t="s">
        <v>6</v>
      </c>
      <c r="V20" s="1">
        <v>0</v>
      </c>
      <c r="W20" s="1"/>
      <c r="X20" s="1"/>
      <c r="Y20" s="1"/>
      <c r="Z20" s="1"/>
      <c r="AA20" s="1"/>
      <c r="AB20" s="1" t="s">
        <v>9</v>
      </c>
      <c r="AC20" s="1" t="s">
        <v>10</v>
      </c>
      <c r="AD20" s="1" t="s">
        <v>11</v>
      </c>
      <c r="AE20" s="1" t="s">
        <v>12</v>
      </c>
      <c r="AF20" s="1" t="s">
        <v>6</v>
      </c>
      <c r="AG20" s="1" t="s">
        <v>6</v>
      </c>
      <c r="AH20" s="1"/>
      <c r="AI20" s="1"/>
      <c r="AJ20" s="1"/>
      <c r="AK20" s="1"/>
      <c r="AL20" s="1"/>
      <c r="AM20" s="1"/>
      <c r="AN20" s="1"/>
      <c r="AO20" s="1"/>
      <c r="AP20" s="1" t="s">
        <v>6</v>
      </c>
      <c r="AQ20" s="1" t="s">
        <v>6</v>
      </c>
      <c r="AR20" s="1" t="s">
        <v>6</v>
      </c>
      <c r="AS20" s="1"/>
      <c r="AT20" s="1"/>
      <c r="AU20" s="1"/>
      <c r="AV20" s="1"/>
      <c r="AW20" s="1"/>
      <c r="AX20" s="1"/>
      <c r="AY20" s="1"/>
      <c r="AZ20" s="1" t="s">
        <v>6</v>
      </c>
      <c r="BA20" s="1"/>
      <c r="BB20" s="1" t="s">
        <v>6</v>
      </c>
      <c r="BC20" s="1" t="s">
        <v>6</v>
      </c>
      <c r="BD20" s="1" t="s">
        <v>6</v>
      </c>
      <c r="BE20" s="1" t="s">
        <v>6</v>
      </c>
      <c r="BF20" s="1" t="s">
        <v>6</v>
      </c>
      <c r="BG20" s="1" t="s">
        <v>6</v>
      </c>
      <c r="BH20" s="1" t="s">
        <v>6</v>
      </c>
      <c r="BI20" s="1" t="s">
        <v>6</v>
      </c>
      <c r="BJ20" s="1" t="s">
        <v>6</v>
      </c>
      <c r="BK20" s="1" t="s">
        <v>6</v>
      </c>
      <c r="BL20" s="1" t="s">
        <v>6</v>
      </c>
      <c r="BM20" s="1" t="s">
        <v>6</v>
      </c>
      <c r="BN20" s="1" t="s">
        <v>6</v>
      </c>
      <c r="BO20" s="1" t="s">
        <v>6</v>
      </c>
      <c r="BP20" s="1" t="s">
        <v>6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6</v>
      </c>
      <c r="CJ20" s="1" t="s">
        <v>6</v>
      </c>
      <c r="CK20" t="s">
        <v>6</v>
      </c>
      <c r="CL20" t="s">
        <v>6</v>
      </c>
      <c r="CM20" t="s">
        <v>6</v>
      </c>
      <c r="CN20" t="s">
        <v>6</v>
      </c>
      <c r="CO20" t="s">
        <v>6</v>
      </c>
      <c r="CP20" t="s">
        <v>6</v>
      </c>
      <c r="CQ20" t="s">
        <v>6</v>
      </c>
    </row>
    <row r="22" spans="1:255" x14ac:dyDescent="0.2">
      <c r="A22" s="3">
        <v>52</v>
      </c>
      <c r="B22" s="3">
        <f t="shared" ref="B22:G22" si="7">B293</f>
        <v>1</v>
      </c>
      <c r="C22" s="3">
        <f t="shared" si="7"/>
        <v>3</v>
      </c>
      <c r="D22" s="3">
        <f t="shared" si="7"/>
        <v>20</v>
      </c>
      <c r="E22" s="3">
        <f t="shared" si="7"/>
        <v>0</v>
      </c>
      <c r="F22" s="3" t="str">
        <f t="shared" si="7"/>
        <v>02-01-07</v>
      </c>
      <c r="G22" s="3" t="str">
        <f t="shared" si="7"/>
        <v>ПОДД на период эксплуатации</v>
      </c>
      <c r="H22" s="3"/>
      <c r="I22" s="3"/>
      <c r="J22" s="3"/>
      <c r="K22" s="3"/>
      <c r="L22" s="3"/>
      <c r="M22" s="3"/>
      <c r="N22" s="3"/>
      <c r="O22" s="3">
        <f t="shared" ref="O22:AT22" si="8">O293</f>
        <v>130467.08</v>
      </c>
      <c r="P22" s="3">
        <f t="shared" si="8"/>
        <v>124673.18</v>
      </c>
      <c r="Q22" s="3">
        <f t="shared" si="8"/>
        <v>1860.38</v>
      </c>
      <c r="R22" s="3">
        <f t="shared" si="8"/>
        <v>687.1</v>
      </c>
      <c r="S22" s="3">
        <f t="shared" si="8"/>
        <v>3933.52</v>
      </c>
      <c r="T22" s="3">
        <f t="shared" si="8"/>
        <v>0</v>
      </c>
      <c r="U22" s="3">
        <f t="shared" si="8"/>
        <v>318.25765999999999</v>
      </c>
      <c r="V22" s="3">
        <f t="shared" si="8"/>
        <v>0</v>
      </c>
      <c r="W22" s="3">
        <f t="shared" si="8"/>
        <v>0</v>
      </c>
      <c r="X22" s="3">
        <f t="shared" si="8"/>
        <v>5681.24</v>
      </c>
      <c r="Y22" s="3">
        <f t="shared" si="8"/>
        <v>3858.72</v>
      </c>
      <c r="Z22" s="3">
        <f t="shared" si="8"/>
        <v>0</v>
      </c>
      <c r="AA22" s="3">
        <f t="shared" si="8"/>
        <v>0</v>
      </c>
      <c r="AB22" s="3">
        <f t="shared" si="8"/>
        <v>0</v>
      </c>
      <c r="AC22" s="3">
        <f t="shared" si="8"/>
        <v>0</v>
      </c>
      <c r="AD22" s="3">
        <f t="shared" si="8"/>
        <v>0</v>
      </c>
      <c r="AE22" s="3">
        <f t="shared" si="8"/>
        <v>0</v>
      </c>
      <c r="AF22" s="3">
        <f t="shared" si="8"/>
        <v>0</v>
      </c>
      <c r="AG22" s="3">
        <f t="shared" si="8"/>
        <v>0</v>
      </c>
      <c r="AH22" s="3">
        <f t="shared" si="8"/>
        <v>0</v>
      </c>
      <c r="AI22" s="3">
        <f t="shared" si="8"/>
        <v>0</v>
      </c>
      <c r="AJ22" s="3">
        <f t="shared" si="8"/>
        <v>0</v>
      </c>
      <c r="AK22" s="3">
        <f t="shared" si="8"/>
        <v>0</v>
      </c>
      <c r="AL22" s="3">
        <f t="shared" si="8"/>
        <v>0</v>
      </c>
      <c r="AM22" s="3">
        <f t="shared" si="8"/>
        <v>0</v>
      </c>
      <c r="AN22" s="3">
        <f t="shared" si="8"/>
        <v>0</v>
      </c>
      <c r="AO22" s="3">
        <f t="shared" si="8"/>
        <v>0</v>
      </c>
      <c r="AP22" s="3">
        <f t="shared" si="8"/>
        <v>0</v>
      </c>
      <c r="AQ22" s="3">
        <f t="shared" si="8"/>
        <v>0</v>
      </c>
      <c r="AR22" s="3">
        <f t="shared" si="8"/>
        <v>141209.48000000001</v>
      </c>
      <c r="AS22" s="3">
        <f t="shared" si="8"/>
        <v>141209.48000000001</v>
      </c>
      <c r="AT22" s="3">
        <f t="shared" si="8"/>
        <v>0</v>
      </c>
      <c r="AU22" s="3">
        <f t="shared" ref="AU22:BZ22" si="9">AU293</f>
        <v>0</v>
      </c>
      <c r="AV22" s="3">
        <f t="shared" si="9"/>
        <v>124673.18</v>
      </c>
      <c r="AW22" s="3">
        <f t="shared" si="9"/>
        <v>124673.18</v>
      </c>
      <c r="AX22" s="3">
        <f t="shared" si="9"/>
        <v>0</v>
      </c>
      <c r="AY22" s="3">
        <f t="shared" si="9"/>
        <v>124673.18</v>
      </c>
      <c r="AZ22" s="3">
        <f t="shared" si="9"/>
        <v>0</v>
      </c>
      <c r="BA22" s="3">
        <f t="shared" si="9"/>
        <v>0</v>
      </c>
      <c r="BB22" s="3">
        <f t="shared" si="9"/>
        <v>0</v>
      </c>
      <c r="BC22" s="3">
        <f t="shared" si="9"/>
        <v>0</v>
      </c>
      <c r="BD22" s="3">
        <f t="shared" si="9"/>
        <v>0</v>
      </c>
      <c r="BE22" s="3">
        <f t="shared" si="9"/>
        <v>0</v>
      </c>
      <c r="BF22" s="3">
        <f t="shared" si="9"/>
        <v>0</v>
      </c>
      <c r="BG22" s="3">
        <f t="shared" si="9"/>
        <v>0</v>
      </c>
      <c r="BH22" s="3">
        <f t="shared" si="9"/>
        <v>0</v>
      </c>
      <c r="BI22" s="3">
        <f t="shared" si="9"/>
        <v>0</v>
      </c>
      <c r="BJ22" s="3">
        <f t="shared" si="9"/>
        <v>0</v>
      </c>
      <c r="BK22" s="3">
        <f t="shared" si="9"/>
        <v>0</v>
      </c>
      <c r="BL22" s="3">
        <f t="shared" si="9"/>
        <v>0</v>
      </c>
      <c r="BM22" s="3">
        <f t="shared" si="9"/>
        <v>0</v>
      </c>
      <c r="BN22" s="3">
        <f t="shared" si="9"/>
        <v>0</v>
      </c>
      <c r="BO22" s="3">
        <f t="shared" si="9"/>
        <v>0</v>
      </c>
      <c r="BP22" s="3">
        <f t="shared" si="9"/>
        <v>0</v>
      </c>
      <c r="BQ22" s="3">
        <f t="shared" si="9"/>
        <v>0</v>
      </c>
      <c r="BR22" s="3">
        <f t="shared" si="9"/>
        <v>0</v>
      </c>
      <c r="BS22" s="3">
        <f t="shared" si="9"/>
        <v>0</v>
      </c>
      <c r="BT22" s="3">
        <f t="shared" si="9"/>
        <v>0</v>
      </c>
      <c r="BU22" s="3">
        <f t="shared" si="9"/>
        <v>0</v>
      </c>
      <c r="BV22" s="3">
        <f t="shared" si="9"/>
        <v>0</v>
      </c>
      <c r="BW22" s="3">
        <f t="shared" si="9"/>
        <v>0</v>
      </c>
      <c r="BX22" s="3">
        <f t="shared" si="9"/>
        <v>0</v>
      </c>
      <c r="BY22" s="3">
        <f t="shared" si="9"/>
        <v>0</v>
      </c>
      <c r="BZ22" s="3">
        <f t="shared" si="9"/>
        <v>0</v>
      </c>
      <c r="CA22" s="3">
        <f t="shared" ref="CA22:DF22" si="10">CA293</f>
        <v>0</v>
      </c>
      <c r="CB22" s="3">
        <f t="shared" si="10"/>
        <v>0</v>
      </c>
      <c r="CC22" s="3">
        <f t="shared" si="10"/>
        <v>0</v>
      </c>
      <c r="CD22" s="3">
        <f t="shared" si="10"/>
        <v>0</v>
      </c>
      <c r="CE22" s="3">
        <f t="shared" si="10"/>
        <v>0</v>
      </c>
      <c r="CF22" s="3">
        <f t="shared" si="10"/>
        <v>0</v>
      </c>
      <c r="CG22" s="3">
        <f t="shared" si="10"/>
        <v>0</v>
      </c>
      <c r="CH22" s="3">
        <f t="shared" si="10"/>
        <v>0</v>
      </c>
      <c r="CI22" s="3">
        <f t="shared" si="10"/>
        <v>0</v>
      </c>
      <c r="CJ22" s="3">
        <f t="shared" si="10"/>
        <v>0</v>
      </c>
      <c r="CK22" s="3">
        <f t="shared" si="10"/>
        <v>0</v>
      </c>
      <c r="CL22" s="3">
        <f t="shared" si="10"/>
        <v>0</v>
      </c>
      <c r="CM22" s="3">
        <f t="shared" si="10"/>
        <v>0</v>
      </c>
      <c r="CN22" s="3">
        <f t="shared" si="10"/>
        <v>0</v>
      </c>
      <c r="CO22" s="3">
        <f t="shared" si="10"/>
        <v>0</v>
      </c>
      <c r="CP22" s="3">
        <f t="shared" si="10"/>
        <v>0</v>
      </c>
      <c r="CQ22" s="3">
        <f t="shared" si="10"/>
        <v>0</v>
      </c>
      <c r="CR22" s="3">
        <f t="shared" si="10"/>
        <v>0</v>
      </c>
      <c r="CS22" s="3">
        <f t="shared" si="10"/>
        <v>0</v>
      </c>
      <c r="CT22" s="3">
        <f t="shared" si="10"/>
        <v>0</v>
      </c>
      <c r="CU22" s="3">
        <f t="shared" si="10"/>
        <v>0</v>
      </c>
      <c r="CV22" s="3">
        <f t="shared" si="10"/>
        <v>0</v>
      </c>
      <c r="CW22" s="3">
        <f t="shared" si="10"/>
        <v>0</v>
      </c>
      <c r="CX22" s="3">
        <f t="shared" si="10"/>
        <v>0</v>
      </c>
      <c r="CY22" s="3">
        <f t="shared" si="10"/>
        <v>0</v>
      </c>
      <c r="CZ22" s="3">
        <f t="shared" si="10"/>
        <v>0</v>
      </c>
      <c r="DA22" s="3">
        <f t="shared" si="10"/>
        <v>0</v>
      </c>
      <c r="DB22" s="3">
        <f t="shared" si="10"/>
        <v>0</v>
      </c>
      <c r="DC22" s="3">
        <f t="shared" si="10"/>
        <v>0</v>
      </c>
      <c r="DD22" s="3">
        <f t="shared" si="10"/>
        <v>0</v>
      </c>
      <c r="DE22" s="3">
        <f t="shared" si="10"/>
        <v>0</v>
      </c>
      <c r="DF22" s="3">
        <f t="shared" si="10"/>
        <v>0</v>
      </c>
      <c r="DG22" s="4">
        <f t="shared" ref="DG22:EL22" si="11">DG293</f>
        <v>374655.15</v>
      </c>
      <c r="DH22" s="4">
        <f t="shared" si="11"/>
        <v>256476.71</v>
      </c>
      <c r="DI22" s="4">
        <f t="shared" si="11"/>
        <v>22869.25</v>
      </c>
      <c r="DJ22" s="4">
        <f t="shared" si="11"/>
        <v>16648.43</v>
      </c>
      <c r="DK22" s="4">
        <f t="shared" si="11"/>
        <v>95309.19</v>
      </c>
      <c r="DL22" s="4">
        <f t="shared" si="11"/>
        <v>0</v>
      </c>
      <c r="DM22" s="4">
        <f t="shared" si="11"/>
        <v>318.25765999999999</v>
      </c>
      <c r="DN22" s="4">
        <f t="shared" si="11"/>
        <v>0</v>
      </c>
      <c r="DO22" s="4">
        <f t="shared" si="11"/>
        <v>0</v>
      </c>
      <c r="DP22" s="4">
        <f t="shared" si="11"/>
        <v>111979</v>
      </c>
      <c r="DQ22" s="4">
        <f t="shared" si="11"/>
        <v>47993.02</v>
      </c>
      <c r="DR22" s="4">
        <f t="shared" si="11"/>
        <v>0</v>
      </c>
      <c r="DS22" s="4">
        <f t="shared" si="11"/>
        <v>0</v>
      </c>
      <c r="DT22" s="4">
        <f t="shared" si="11"/>
        <v>0</v>
      </c>
      <c r="DU22" s="4">
        <f t="shared" si="11"/>
        <v>0</v>
      </c>
      <c r="DV22" s="4">
        <f t="shared" si="11"/>
        <v>0</v>
      </c>
      <c r="DW22" s="4">
        <f t="shared" si="11"/>
        <v>0</v>
      </c>
      <c r="DX22" s="4">
        <f t="shared" si="11"/>
        <v>0</v>
      </c>
      <c r="DY22" s="4">
        <f t="shared" si="11"/>
        <v>0</v>
      </c>
      <c r="DZ22" s="4">
        <f t="shared" si="11"/>
        <v>0</v>
      </c>
      <c r="EA22" s="4">
        <f t="shared" si="11"/>
        <v>0</v>
      </c>
      <c r="EB22" s="4">
        <f t="shared" si="11"/>
        <v>0</v>
      </c>
      <c r="EC22" s="4">
        <f t="shared" si="11"/>
        <v>0</v>
      </c>
      <c r="ED22" s="4">
        <f t="shared" si="11"/>
        <v>0</v>
      </c>
      <c r="EE22" s="4">
        <f t="shared" si="11"/>
        <v>0</v>
      </c>
      <c r="EF22" s="4">
        <f t="shared" si="11"/>
        <v>0</v>
      </c>
      <c r="EG22" s="4">
        <f t="shared" si="11"/>
        <v>0</v>
      </c>
      <c r="EH22" s="4">
        <f t="shared" si="11"/>
        <v>0</v>
      </c>
      <c r="EI22" s="4">
        <f t="shared" si="11"/>
        <v>0</v>
      </c>
      <c r="EJ22" s="4">
        <f t="shared" si="11"/>
        <v>560765.21</v>
      </c>
      <c r="EK22" s="4">
        <f t="shared" si="11"/>
        <v>560765.21</v>
      </c>
      <c r="EL22" s="4">
        <f t="shared" si="11"/>
        <v>0</v>
      </c>
      <c r="EM22" s="4">
        <f t="shared" ref="EM22:FR22" si="12">EM293</f>
        <v>0</v>
      </c>
      <c r="EN22" s="4">
        <f t="shared" si="12"/>
        <v>256476.71</v>
      </c>
      <c r="EO22" s="4">
        <f t="shared" si="12"/>
        <v>256476.71</v>
      </c>
      <c r="EP22" s="4">
        <f t="shared" si="12"/>
        <v>0</v>
      </c>
      <c r="EQ22" s="4">
        <f t="shared" si="12"/>
        <v>256476.71</v>
      </c>
      <c r="ER22" s="4">
        <f t="shared" si="12"/>
        <v>0</v>
      </c>
      <c r="ES22" s="4">
        <f t="shared" si="12"/>
        <v>0</v>
      </c>
      <c r="ET22" s="4">
        <f t="shared" si="12"/>
        <v>0</v>
      </c>
      <c r="EU22" s="4">
        <f t="shared" si="12"/>
        <v>0</v>
      </c>
      <c r="EV22" s="4">
        <f t="shared" si="12"/>
        <v>0</v>
      </c>
      <c r="EW22" s="4">
        <f t="shared" si="12"/>
        <v>0</v>
      </c>
      <c r="EX22" s="4">
        <f t="shared" si="12"/>
        <v>0</v>
      </c>
      <c r="EY22" s="4">
        <f t="shared" si="12"/>
        <v>0</v>
      </c>
      <c r="EZ22" s="4">
        <f t="shared" si="12"/>
        <v>0</v>
      </c>
      <c r="FA22" s="4">
        <f t="shared" si="12"/>
        <v>0</v>
      </c>
      <c r="FB22" s="4">
        <f t="shared" si="12"/>
        <v>0</v>
      </c>
      <c r="FC22" s="4">
        <f t="shared" si="12"/>
        <v>0</v>
      </c>
      <c r="FD22" s="4">
        <f t="shared" si="12"/>
        <v>0</v>
      </c>
      <c r="FE22" s="4">
        <f t="shared" si="12"/>
        <v>0</v>
      </c>
      <c r="FF22" s="4">
        <f t="shared" si="12"/>
        <v>0</v>
      </c>
      <c r="FG22" s="4">
        <f t="shared" si="12"/>
        <v>0</v>
      </c>
      <c r="FH22" s="4">
        <f t="shared" si="12"/>
        <v>0</v>
      </c>
      <c r="FI22" s="4">
        <f t="shared" si="12"/>
        <v>0</v>
      </c>
      <c r="FJ22" s="4">
        <f t="shared" si="12"/>
        <v>0</v>
      </c>
      <c r="FK22" s="4">
        <f t="shared" si="12"/>
        <v>0</v>
      </c>
      <c r="FL22" s="4">
        <f t="shared" si="12"/>
        <v>0</v>
      </c>
      <c r="FM22" s="4">
        <f t="shared" si="12"/>
        <v>0</v>
      </c>
      <c r="FN22" s="4">
        <f t="shared" si="12"/>
        <v>0</v>
      </c>
      <c r="FO22" s="4">
        <f t="shared" si="12"/>
        <v>0</v>
      </c>
      <c r="FP22" s="4">
        <f t="shared" si="12"/>
        <v>0</v>
      </c>
      <c r="FQ22" s="4">
        <f t="shared" si="12"/>
        <v>0</v>
      </c>
      <c r="FR22" s="4">
        <f t="shared" si="12"/>
        <v>0</v>
      </c>
      <c r="FS22" s="4">
        <f t="shared" ref="FS22:GX22" si="13">FS293</f>
        <v>0</v>
      </c>
      <c r="FT22" s="4">
        <f t="shared" si="13"/>
        <v>0</v>
      </c>
      <c r="FU22" s="4">
        <f t="shared" si="13"/>
        <v>0</v>
      </c>
      <c r="FV22" s="4">
        <f t="shared" si="13"/>
        <v>0</v>
      </c>
      <c r="FW22" s="4">
        <f t="shared" si="13"/>
        <v>0</v>
      </c>
      <c r="FX22" s="4">
        <f t="shared" si="13"/>
        <v>0</v>
      </c>
      <c r="FY22" s="4">
        <f t="shared" si="13"/>
        <v>0</v>
      </c>
      <c r="FZ22" s="4">
        <f t="shared" si="13"/>
        <v>0</v>
      </c>
      <c r="GA22" s="4">
        <f t="shared" si="13"/>
        <v>0</v>
      </c>
      <c r="GB22" s="4">
        <f t="shared" si="13"/>
        <v>0</v>
      </c>
      <c r="GC22" s="4">
        <f t="shared" si="13"/>
        <v>0</v>
      </c>
      <c r="GD22" s="4">
        <f t="shared" si="13"/>
        <v>0</v>
      </c>
      <c r="GE22" s="4">
        <f t="shared" si="13"/>
        <v>0</v>
      </c>
      <c r="GF22" s="4">
        <f t="shared" si="13"/>
        <v>0</v>
      </c>
      <c r="GG22" s="4">
        <f t="shared" si="13"/>
        <v>0</v>
      </c>
      <c r="GH22" s="4">
        <f t="shared" si="13"/>
        <v>0</v>
      </c>
      <c r="GI22" s="4">
        <f t="shared" si="13"/>
        <v>0</v>
      </c>
      <c r="GJ22" s="4">
        <f t="shared" si="13"/>
        <v>0</v>
      </c>
      <c r="GK22" s="4">
        <f t="shared" si="13"/>
        <v>0</v>
      </c>
      <c r="GL22" s="4">
        <f t="shared" si="13"/>
        <v>0</v>
      </c>
      <c r="GM22" s="4">
        <f t="shared" si="13"/>
        <v>0</v>
      </c>
      <c r="GN22" s="4">
        <f t="shared" si="13"/>
        <v>0</v>
      </c>
      <c r="GO22" s="4">
        <f t="shared" si="13"/>
        <v>0</v>
      </c>
      <c r="GP22" s="4">
        <f t="shared" si="13"/>
        <v>0</v>
      </c>
      <c r="GQ22" s="4">
        <f t="shared" si="13"/>
        <v>0</v>
      </c>
      <c r="GR22" s="4">
        <f t="shared" si="13"/>
        <v>0</v>
      </c>
      <c r="GS22" s="4">
        <f t="shared" si="13"/>
        <v>0</v>
      </c>
      <c r="GT22" s="4">
        <f t="shared" si="13"/>
        <v>0</v>
      </c>
      <c r="GU22" s="4">
        <f t="shared" si="13"/>
        <v>0</v>
      </c>
      <c r="GV22" s="4">
        <f t="shared" si="13"/>
        <v>0</v>
      </c>
      <c r="GW22" s="4">
        <f t="shared" si="13"/>
        <v>0</v>
      </c>
      <c r="GX22" s="4">
        <f t="shared" si="13"/>
        <v>0</v>
      </c>
    </row>
    <row r="24" spans="1:255" x14ac:dyDescent="0.2">
      <c r="A24" s="2">
        <v>19</v>
      </c>
      <c r="B24" s="2">
        <v>1</v>
      </c>
      <c r="C24" s="2"/>
      <c r="D24" s="2"/>
      <c r="E24" s="2"/>
      <c r="F24" s="2" t="s">
        <v>6</v>
      </c>
      <c r="G24" s="2" t="s">
        <v>21</v>
      </c>
      <c r="H24" s="2" t="s">
        <v>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1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>
        <v>0</v>
      </c>
      <c r="IL24" s="2"/>
      <c r="IM24" s="2"/>
      <c r="IN24" s="2"/>
      <c r="IO24" s="2"/>
      <c r="IP24" s="2"/>
      <c r="IQ24" s="2"/>
      <c r="IR24" s="2"/>
      <c r="IS24" s="2"/>
      <c r="IT24" s="2"/>
      <c r="IU24" s="2"/>
    </row>
    <row r="25" spans="1:255" x14ac:dyDescent="0.2">
      <c r="A25" s="2">
        <v>17</v>
      </c>
      <c r="B25" s="2">
        <v>1</v>
      </c>
      <c r="C25" s="2"/>
      <c r="D25" s="2"/>
      <c r="E25" s="2" t="s">
        <v>22</v>
      </c>
      <c r="F25" s="2" t="s">
        <v>6</v>
      </c>
      <c r="G25" s="2" t="s">
        <v>23</v>
      </c>
      <c r="H25" s="2" t="s">
        <v>24</v>
      </c>
      <c r="I25" s="2">
        <v>28</v>
      </c>
      <c r="J25" s="2">
        <v>0</v>
      </c>
      <c r="K25" s="2"/>
      <c r="L25" s="2"/>
      <c r="M25" s="2"/>
      <c r="N25" s="2"/>
      <c r="O25" s="2">
        <f>ROUND(CP25,2)</f>
        <v>0</v>
      </c>
      <c r="P25" s="2">
        <f>ROUND((ROUND((AC25*AW25*I25),2)*BC25),2)</f>
        <v>0</v>
      </c>
      <c r="Q25" s="2">
        <f>(ROUND((ROUND(((ET25)*AV25*I25),2)*BB25),2)+ROUND((ROUND(((AE25-(EU25))*AV25*I25),2)*BS25),2))</f>
        <v>0</v>
      </c>
      <c r="R25" s="2">
        <f>ROUND((ROUND((AE25*AV25*I25),2)*BS25),2)</f>
        <v>0</v>
      </c>
      <c r="S25" s="2">
        <f>ROUND((ROUND((AF25*AV25*I25),2)*BA25),2)</f>
        <v>0</v>
      </c>
      <c r="T25" s="2">
        <f>ROUND(CU25*I25,2)</f>
        <v>0</v>
      </c>
      <c r="U25" s="2">
        <f>CV25*I25</f>
        <v>0</v>
      </c>
      <c r="V25" s="2">
        <f>CW25*I25</f>
        <v>0</v>
      </c>
      <c r="W25" s="2">
        <f>ROUND(CX25*I25,2)</f>
        <v>0</v>
      </c>
      <c r="X25" s="2">
        <f>ROUND(CY25,2)</f>
        <v>0</v>
      </c>
      <c r="Y25" s="2">
        <f>ROUND(CZ25,2)</f>
        <v>0</v>
      </c>
      <c r="Z25" s="2"/>
      <c r="AA25" s="2">
        <v>101231159</v>
      </c>
      <c r="AB25" s="2">
        <f>ROUND((AC25+AD25+AF25),6)</f>
        <v>0</v>
      </c>
      <c r="AC25" s="2">
        <f>ROUND((ES25),6)</f>
        <v>0</v>
      </c>
      <c r="AD25" s="2">
        <f>ROUND((((ET25)-(EU25))+AE25),6)</f>
        <v>0</v>
      </c>
      <c r="AE25" s="2">
        <f>ROUND((EU25),6)</f>
        <v>0</v>
      </c>
      <c r="AF25" s="2">
        <f>ROUND((EV25),6)</f>
        <v>0</v>
      </c>
      <c r="AG25" s="2">
        <f>ROUND((AP25),6)</f>
        <v>0</v>
      </c>
      <c r="AH25" s="2">
        <f>(EW25)</f>
        <v>0</v>
      </c>
      <c r="AI25" s="2">
        <f>(EX25)</f>
        <v>0</v>
      </c>
      <c r="AJ25" s="2">
        <f>(AS25)</f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</v>
      </c>
      <c r="AW25" s="2">
        <v>1</v>
      </c>
      <c r="AX25" s="2"/>
      <c r="AY25" s="2"/>
      <c r="AZ25" s="2">
        <v>1</v>
      </c>
      <c r="BA25" s="2">
        <v>1</v>
      </c>
      <c r="BB25" s="2">
        <v>1</v>
      </c>
      <c r="BC25" s="2">
        <v>1</v>
      </c>
      <c r="BD25" s="2" t="s">
        <v>6</v>
      </c>
      <c r="BE25" s="2" t="s">
        <v>6</v>
      </c>
      <c r="BF25" s="2" t="s">
        <v>6</v>
      </c>
      <c r="BG25" s="2" t="s">
        <v>6</v>
      </c>
      <c r="BH25" s="2">
        <v>0</v>
      </c>
      <c r="BI25" s="2">
        <v>4</v>
      </c>
      <c r="BJ25" s="2" t="s">
        <v>6</v>
      </c>
      <c r="BK25" s="2"/>
      <c r="BL25" s="2"/>
      <c r="BM25" s="2">
        <v>0</v>
      </c>
      <c r="BN25" s="2">
        <v>0</v>
      </c>
      <c r="BO25" s="2" t="s">
        <v>6</v>
      </c>
      <c r="BP25" s="2">
        <v>0</v>
      </c>
      <c r="BQ25" s="2">
        <v>0</v>
      </c>
      <c r="BR25" s="2">
        <v>0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 t="s">
        <v>6</v>
      </c>
      <c r="BZ25" s="2">
        <v>0</v>
      </c>
      <c r="CA25" s="2">
        <v>0</v>
      </c>
      <c r="CB25" s="2"/>
      <c r="CC25" s="2"/>
      <c r="CD25" s="2"/>
      <c r="CE25" s="2">
        <v>30</v>
      </c>
      <c r="CF25" s="2">
        <v>0</v>
      </c>
      <c r="CG25" s="2">
        <v>0</v>
      </c>
      <c r="CH25" s="2"/>
      <c r="CI25" s="2"/>
      <c r="CJ25" s="2"/>
      <c r="CK25" s="2"/>
      <c r="CL25" s="2"/>
      <c r="CM25" s="2">
        <v>0</v>
      </c>
      <c r="CN25" s="2" t="s">
        <v>6</v>
      </c>
      <c r="CO25" s="2">
        <v>0</v>
      </c>
      <c r="CP25" s="2">
        <f>(P25+Q25+S25)</f>
        <v>0</v>
      </c>
      <c r="CQ25" s="2">
        <f>ROUND((ROUND((AC25*AW25*1),2)*BC25),2)</f>
        <v>0</v>
      </c>
      <c r="CR25" s="2">
        <f>(ROUND((ROUND(((ET25)*AV25*1),2)*BB25),2)+ROUND((ROUND(((AE25-(EU25))*AV25*1),2)*BS25),2))</f>
        <v>0</v>
      </c>
      <c r="CS25" s="2">
        <f>ROUND((ROUND((AE25*AV25*1),2)*BS25),2)</f>
        <v>0</v>
      </c>
      <c r="CT25" s="2">
        <f>ROUND((ROUND((AF25*AV25*1),2)*BA25),2)</f>
        <v>0</v>
      </c>
      <c r="CU25" s="2">
        <f>AG25</f>
        <v>0</v>
      </c>
      <c r="CV25" s="2">
        <f>(AH25*AV25)</f>
        <v>0</v>
      </c>
      <c r="CW25" s="2">
        <f>AI25</f>
        <v>0</v>
      </c>
      <c r="CX25" s="2">
        <f>AJ25</f>
        <v>0</v>
      </c>
      <c r="CY25" s="2">
        <f>((S25*BZ25)/100)</f>
        <v>0</v>
      </c>
      <c r="CZ25" s="2">
        <f>((S25*CA25)/100)</f>
        <v>0</v>
      </c>
      <c r="DA25" s="2"/>
      <c r="DB25" s="2"/>
      <c r="DC25" s="2" t="s">
        <v>6</v>
      </c>
      <c r="DD25" s="2" t="s">
        <v>6</v>
      </c>
      <c r="DE25" s="2" t="s">
        <v>6</v>
      </c>
      <c r="DF25" s="2" t="s">
        <v>6</v>
      </c>
      <c r="DG25" s="2" t="s">
        <v>6</v>
      </c>
      <c r="DH25" s="2" t="s">
        <v>6</v>
      </c>
      <c r="DI25" s="2" t="s">
        <v>6</v>
      </c>
      <c r="DJ25" s="2" t="s">
        <v>6</v>
      </c>
      <c r="DK25" s="2" t="s">
        <v>6</v>
      </c>
      <c r="DL25" s="2" t="s">
        <v>6</v>
      </c>
      <c r="DM25" s="2" t="s">
        <v>6</v>
      </c>
      <c r="DN25" s="2">
        <v>0</v>
      </c>
      <c r="DO25" s="2">
        <v>0</v>
      </c>
      <c r="DP25" s="2">
        <v>1</v>
      </c>
      <c r="DQ25" s="2">
        <v>1</v>
      </c>
      <c r="DR25" s="2"/>
      <c r="DS25" s="2"/>
      <c r="DT25" s="2"/>
      <c r="DU25" s="2">
        <v>1010</v>
      </c>
      <c r="DV25" s="2" t="s">
        <v>24</v>
      </c>
      <c r="DW25" s="2" t="s">
        <v>24</v>
      </c>
      <c r="DX25" s="2">
        <v>1</v>
      </c>
      <c r="DY25" s="2"/>
      <c r="DZ25" s="2" t="s">
        <v>6</v>
      </c>
      <c r="EA25" s="2" t="s">
        <v>6</v>
      </c>
      <c r="EB25" s="2" t="s">
        <v>6</v>
      </c>
      <c r="EC25" s="2" t="s">
        <v>6</v>
      </c>
      <c r="ED25" s="2"/>
      <c r="EE25" s="2">
        <v>100583840</v>
      </c>
      <c r="EF25" s="2">
        <v>0</v>
      </c>
      <c r="EG25" s="2" t="s">
        <v>6</v>
      </c>
      <c r="EH25" s="2">
        <v>0</v>
      </c>
      <c r="EI25" s="2" t="s">
        <v>6</v>
      </c>
      <c r="EJ25" s="2">
        <v>4</v>
      </c>
      <c r="EK25" s="2">
        <v>0</v>
      </c>
      <c r="EL25" s="2" t="s">
        <v>25</v>
      </c>
      <c r="EM25" s="2" t="s">
        <v>26</v>
      </c>
      <c r="EN25" s="2"/>
      <c r="EO25" s="2" t="s">
        <v>6</v>
      </c>
      <c r="EP25" s="2"/>
      <c r="EQ25" s="2">
        <v>1179648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>
        <v>0</v>
      </c>
      <c r="FR25" s="2">
        <f>ROUND(IF(AND(BH25=3,BI25=3),P25,0),2)</f>
        <v>0</v>
      </c>
      <c r="FS25" s="2">
        <v>0</v>
      </c>
      <c r="FT25" s="2"/>
      <c r="FU25" s="2"/>
      <c r="FV25" s="2"/>
      <c r="FW25" s="2"/>
      <c r="FX25" s="2">
        <v>0</v>
      </c>
      <c r="FY25" s="2">
        <v>0</v>
      </c>
      <c r="FZ25" s="2"/>
      <c r="GA25" s="2" t="s">
        <v>6</v>
      </c>
      <c r="GB25" s="2"/>
      <c r="GC25" s="2"/>
      <c r="GD25" s="2">
        <v>1</v>
      </c>
      <c r="GE25" s="2"/>
      <c r="GF25" s="2">
        <v>-1360129219</v>
      </c>
      <c r="GG25" s="2">
        <v>2</v>
      </c>
      <c r="GH25" s="2">
        <v>0</v>
      </c>
      <c r="GI25" s="2">
        <v>-2</v>
      </c>
      <c r="GJ25" s="2">
        <v>0</v>
      </c>
      <c r="GK25" s="2">
        <v>0</v>
      </c>
      <c r="GL25" s="2">
        <f>ROUND(IF(AND(BH25=3,BI25=3,FS25&lt;&gt;0),P25,0),2)</f>
        <v>0</v>
      </c>
      <c r="GM25" s="2">
        <f>ROUND(O25+X25+Y25,2)+GX25</f>
        <v>0</v>
      </c>
      <c r="GN25" s="2">
        <f>IF(OR(BI25=0,BI25=1),ROUND(O25+X25+Y25,2),0)</f>
        <v>0</v>
      </c>
      <c r="GO25" s="2">
        <f>IF(BI25=2,ROUND(O25+X25+Y25,2),0)</f>
        <v>0</v>
      </c>
      <c r="GP25" s="2">
        <f>IF(BI25=4,ROUND(O25+X25+Y25,2)+GX25,0)</f>
        <v>0</v>
      </c>
      <c r="GQ25" s="2"/>
      <c r="GR25" s="2">
        <v>0</v>
      </c>
      <c r="GS25" s="2">
        <v>3</v>
      </c>
      <c r="GT25" s="2">
        <v>0</v>
      </c>
      <c r="GU25" s="2" t="s">
        <v>6</v>
      </c>
      <c r="GV25" s="2">
        <f>ROUND((GT25),6)</f>
        <v>0</v>
      </c>
      <c r="GW25" s="2">
        <v>1</v>
      </c>
      <c r="GX25" s="2">
        <f>ROUND(HC25*I25,2)</f>
        <v>0</v>
      </c>
      <c r="GY25" s="2"/>
      <c r="GZ25" s="2"/>
      <c r="HA25" s="2">
        <v>0</v>
      </c>
      <c r="HB25" s="2">
        <v>0</v>
      </c>
      <c r="HC25" s="2">
        <f>GV25*GW25</f>
        <v>0</v>
      </c>
      <c r="HD25" s="2"/>
      <c r="HE25" s="2" t="s">
        <v>6</v>
      </c>
      <c r="HF25" s="2" t="s">
        <v>6</v>
      </c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>
        <v>0</v>
      </c>
      <c r="IL25" s="2"/>
      <c r="IM25" s="2"/>
      <c r="IN25" s="2"/>
      <c r="IO25" s="2"/>
      <c r="IP25" s="2"/>
      <c r="IQ25" s="2"/>
      <c r="IR25" s="2"/>
      <c r="IS25" s="2"/>
      <c r="IT25" s="2"/>
      <c r="IU25" s="2"/>
    </row>
    <row r="26" spans="1:255" x14ac:dyDescent="0.2">
      <c r="A26">
        <v>17</v>
      </c>
      <c r="B26">
        <v>1</v>
      </c>
      <c r="E26" t="s">
        <v>22</v>
      </c>
      <c r="F26" t="s">
        <v>6</v>
      </c>
      <c r="G26" t="s">
        <v>23</v>
      </c>
      <c r="H26" t="s">
        <v>24</v>
      </c>
      <c r="I26">
        <v>28</v>
      </c>
      <c r="J26">
        <v>0</v>
      </c>
      <c r="O26">
        <f>ROUND(CP26,2)</f>
        <v>0</v>
      </c>
      <c r="P26">
        <f>ROUND((ROUND((AC26*AW26*I26),2)*BC26),2)</f>
        <v>0</v>
      </c>
      <c r="Q26">
        <f>(ROUND((ROUND(((ET26)*AV26*I26),2)*BB26),2)+ROUND((ROUND(((AE26-(EU26))*AV26*I26),2)*BS26),2))</f>
        <v>0</v>
      </c>
      <c r="R26">
        <f>ROUND((ROUND((AE26*AV26*I26),2)*BS26),2)</f>
        <v>0</v>
      </c>
      <c r="S26">
        <f>ROUND((ROUND((AF26*AV26*I26),2)*BA26),2)</f>
        <v>0</v>
      </c>
      <c r="T26">
        <f>ROUND(CU26*I26,2)</f>
        <v>0</v>
      </c>
      <c r="U26">
        <f>CV26*I26</f>
        <v>0</v>
      </c>
      <c r="V26">
        <f>CW26*I26</f>
        <v>0</v>
      </c>
      <c r="W26">
        <f>ROUND(CX26*I26,2)</f>
        <v>0</v>
      </c>
      <c r="X26">
        <f>ROUND(CY26,2)</f>
        <v>0</v>
      </c>
      <c r="Y26">
        <f>ROUND(CZ26,2)</f>
        <v>0</v>
      </c>
      <c r="AA26">
        <v>101231156</v>
      </c>
      <c r="AB26">
        <f>ROUND((AC26+AD26+AF26),6)</f>
        <v>0</v>
      </c>
      <c r="AC26">
        <f>ROUND((ES26),6)</f>
        <v>0</v>
      </c>
      <c r="AD26">
        <f>ROUND((((ET26)-(EU26))+AE26),6)</f>
        <v>0</v>
      </c>
      <c r="AE26">
        <f>ROUND((EU26),6)</f>
        <v>0</v>
      </c>
      <c r="AF26">
        <f>ROUND((EV26),6)</f>
        <v>0</v>
      </c>
      <c r="AG26">
        <f>ROUND((AP26),6)</f>
        <v>0</v>
      </c>
      <c r="AH26">
        <f>(EW26)</f>
        <v>0</v>
      </c>
      <c r="AI26">
        <f>(EX26)</f>
        <v>0</v>
      </c>
      <c r="AJ26">
        <f>(AS26)</f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Z26">
        <v>1</v>
      </c>
      <c r="BA26">
        <v>1</v>
      </c>
      <c r="BB26">
        <v>1</v>
      </c>
      <c r="BC26">
        <v>1</v>
      </c>
      <c r="BD26" t="s">
        <v>6</v>
      </c>
      <c r="BE26" t="s">
        <v>6</v>
      </c>
      <c r="BF26" t="s">
        <v>6</v>
      </c>
      <c r="BG26" t="s">
        <v>6</v>
      </c>
      <c r="BH26">
        <v>0</v>
      </c>
      <c r="BI26">
        <v>4</v>
      </c>
      <c r="BJ26" t="s">
        <v>6</v>
      </c>
      <c r="BM26">
        <v>0</v>
      </c>
      <c r="BN26">
        <v>0</v>
      </c>
      <c r="BO26" t="s">
        <v>6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 t="s">
        <v>6</v>
      </c>
      <c r="BZ26">
        <v>0</v>
      </c>
      <c r="CA26">
        <v>0</v>
      </c>
      <c r="CE26">
        <v>30</v>
      </c>
      <c r="CF26">
        <v>0</v>
      </c>
      <c r="CG26">
        <v>0</v>
      </c>
      <c r="CM26">
        <v>0</v>
      </c>
      <c r="CN26" t="s">
        <v>6</v>
      </c>
      <c r="CO26">
        <v>0</v>
      </c>
      <c r="CP26">
        <f>(P26+Q26+S26)</f>
        <v>0</v>
      </c>
      <c r="CQ26">
        <f>ROUND((ROUND((AC26*AW26*1),2)*BC26),2)</f>
        <v>0</v>
      </c>
      <c r="CR26">
        <f>(ROUND((ROUND(((ET26)*AV26*1),2)*BB26),2)+ROUND((ROUND(((AE26-(EU26))*AV26*1),2)*BS26),2))</f>
        <v>0</v>
      </c>
      <c r="CS26">
        <f>ROUND((ROUND((AE26*AV26*1),2)*BS26),2)</f>
        <v>0</v>
      </c>
      <c r="CT26">
        <f>ROUND((ROUND((AF26*AV26*1),2)*BA26),2)</f>
        <v>0</v>
      </c>
      <c r="CU26">
        <f>AG26</f>
        <v>0</v>
      </c>
      <c r="CV26">
        <f>(AH26*AV26)</f>
        <v>0</v>
      </c>
      <c r="CW26">
        <f>AI26</f>
        <v>0</v>
      </c>
      <c r="CX26">
        <f>AJ26</f>
        <v>0</v>
      </c>
      <c r="CY26">
        <f>S26*(BZ26/100)</f>
        <v>0</v>
      </c>
      <c r="CZ26">
        <f>S26*(CA26/100)</f>
        <v>0</v>
      </c>
      <c r="DC26" t="s">
        <v>6</v>
      </c>
      <c r="DD26" t="s">
        <v>6</v>
      </c>
      <c r="DE26" t="s">
        <v>6</v>
      </c>
      <c r="DF26" t="s">
        <v>6</v>
      </c>
      <c r="DG26" t="s">
        <v>6</v>
      </c>
      <c r="DH26" t="s">
        <v>6</v>
      </c>
      <c r="DI26" t="s">
        <v>6</v>
      </c>
      <c r="DJ26" t="s">
        <v>6</v>
      </c>
      <c r="DK26" t="s">
        <v>6</v>
      </c>
      <c r="DL26" t="s">
        <v>6</v>
      </c>
      <c r="DM26" t="s">
        <v>6</v>
      </c>
      <c r="DN26">
        <v>0</v>
      </c>
      <c r="DO26">
        <v>0</v>
      </c>
      <c r="DP26">
        <v>1</v>
      </c>
      <c r="DQ26">
        <v>1</v>
      </c>
      <c r="DU26">
        <v>1010</v>
      </c>
      <c r="DV26" t="s">
        <v>24</v>
      </c>
      <c r="DW26" t="s">
        <v>24</v>
      </c>
      <c r="DX26">
        <v>1</v>
      </c>
      <c r="DZ26" t="s">
        <v>6</v>
      </c>
      <c r="EA26" t="s">
        <v>6</v>
      </c>
      <c r="EB26" t="s">
        <v>6</v>
      </c>
      <c r="EC26" t="s">
        <v>6</v>
      </c>
      <c r="EE26">
        <v>100583840</v>
      </c>
      <c r="EF26">
        <v>0</v>
      </c>
      <c r="EG26" t="s">
        <v>6</v>
      </c>
      <c r="EH26">
        <v>0</v>
      </c>
      <c r="EI26" t="s">
        <v>6</v>
      </c>
      <c r="EJ26">
        <v>4</v>
      </c>
      <c r="EK26">
        <v>0</v>
      </c>
      <c r="EL26" t="s">
        <v>25</v>
      </c>
      <c r="EM26" t="s">
        <v>26</v>
      </c>
      <c r="EO26" t="s">
        <v>6</v>
      </c>
      <c r="EQ26">
        <v>1179648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FQ26">
        <v>0</v>
      </c>
      <c r="FR26">
        <f>ROUND(IF(AND(BH26=3,BI26=3),P26,0),2)</f>
        <v>0</v>
      </c>
      <c r="FS26">
        <v>0</v>
      </c>
      <c r="FX26">
        <v>0</v>
      </c>
      <c r="FY26">
        <v>0</v>
      </c>
      <c r="GA26" t="s">
        <v>6</v>
      </c>
      <c r="GD26">
        <v>1</v>
      </c>
      <c r="GF26">
        <v>-1360129219</v>
      </c>
      <c r="GG26">
        <v>2</v>
      </c>
      <c r="GH26">
        <v>0</v>
      </c>
      <c r="GI26">
        <v>5</v>
      </c>
      <c r="GJ26">
        <v>0</v>
      </c>
      <c r="GK26">
        <v>0</v>
      </c>
      <c r="GL26">
        <f>ROUND(IF(AND(BH26=3,BI26=3,FS26&lt;&gt;0),P26,0),2)</f>
        <v>0</v>
      </c>
      <c r="GM26">
        <f>ROUND(O26+X26+Y26,2)+GX26</f>
        <v>0</v>
      </c>
      <c r="GN26">
        <f>IF(OR(BI26=0,BI26=1),ROUND(O26+X26+Y26,2),0)</f>
        <v>0</v>
      </c>
      <c r="GO26">
        <f>IF(BI26=2,ROUND(O26+X26+Y26,2),0)</f>
        <v>0</v>
      </c>
      <c r="GP26">
        <f>IF(BI26=4,ROUND(O26+X26+Y26,2)+GX26,0)</f>
        <v>0</v>
      </c>
      <c r="GR26">
        <v>0</v>
      </c>
      <c r="GS26">
        <v>3</v>
      </c>
      <c r="GT26">
        <v>0</v>
      </c>
      <c r="GU26" t="s">
        <v>6</v>
      </c>
      <c r="GV26">
        <f>ROUND((GT26),6)</f>
        <v>0</v>
      </c>
      <c r="GW26">
        <v>1</v>
      </c>
      <c r="GX26">
        <f>ROUND(HC26*I26,2)</f>
        <v>0</v>
      </c>
      <c r="HA26">
        <v>0</v>
      </c>
      <c r="HB26">
        <v>0</v>
      </c>
      <c r="HC26">
        <f>GV26*GW26</f>
        <v>0</v>
      </c>
      <c r="HE26" t="s">
        <v>6</v>
      </c>
      <c r="HF26" t="s">
        <v>6</v>
      </c>
      <c r="IK26">
        <v>0</v>
      </c>
    </row>
    <row r="28" spans="1:255" x14ac:dyDescent="0.2">
      <c r="A28" s="1">
        <v>4</v>
      </c>
      <c r="B28" s="1">
        <v>1</v>
      </c>
      <c r="C28" s="1"/>
      <c r="D28" s="1">
        <f>ROW(A41)</f>
        <v>41</v>
      </c>
      <c r="E28" s="1"/>
      <c r="F28" s="1" t="s">
        <v>22</v>
      </c>
      <c r="G28" s="1" t="s">
        <v>27</v>
      </c>
      <c r="H28" s="1" t="s">
        <v>6</v>
      </c>
      <c r="I28" s="1">
        <v>0</v>
      </c>
      <c r="J28" s="1"/>
      <c r="K28" s="1">
        <v>-1</v>
      </c>
      <c r="L28" s="1"/>
      <c r="M28" s="1" t="s">
        <v>6</v>
      </c>
      <c r="N28" s="1"/>
      <c r="O28" s="1"/>
      <c r="P28" s="1"/>
      <c r="Q28" s="1"/>
      <c r="R28" s="1"/>
      <c r="S28" s="1">
        <v>0</v>
      </c>
      <c r="T28" s="1">
        <v>0</v>
      </c>
      <c r="U28" s="1" t="s">
        <v>6</v>
      </c>
      <c r="V28" s="1">
        <v>0</v>
      </c>
      <c r="W28" s="1"/>
      <c r="X28" s="1"/>
      <c r="Y28" s="1"/>
      <c r="Z28" s="1"/>
      <c r="AA28" s="1"/>
      <c r="AB28" s="1" t="s">
        <v>6</v>
      </c>
      <c r="AC28" s="1" t="s">
        <v>6</v>
      </c>
      <c r="AD28" s="1" t="s">
        <v>6</v>
      </c>
      <c r="AE28" s="1" t="s">
        <v>6</v>
      </c>
      <c r="AF28" s="1" t="s">
        <v>6</v>
      </c>
      <c r="AG28" s="1" t="s">
        <v>6</v>
      </c>
      <c r="AH28" s="1"/>
      <c r="AI28" s="1"/>
      <c r="AJ28" s="1"/>
      <c r="AK28" s="1"/>
      <c r="AL28" s="1"/>
      <c r="AM28" s="1"/>
      <c r="AN28" s="1"/>
      <c r="AO28" s="1"/>
      <c r="AP28" s="1" t="s">
        <v>6</v>
      </c>
      <c r="AQ28" s="1" t="s">
        <v>6</v>
      </c>
      <c r="AR28" s="1" t="s">
        <v>6</v>
      </c>
      <c r="AS28" s="1"/>
      <c r="AT28" s="1"/>
      <c r="AU28" s="1"/>
      <c r="AV28" s="1"/>
      <c r="AW28" s="1"/>
      <c r="AX28" s="1"/>
      <c r="AY28" s="1"/>
      <c r="AZ28" s="1" t="s">
        <v>6</v>
      </c>
      <c r="BA28" s="1"/>
      <c r="BB28" s="1" t="s">
        <v>6</v>
      </c>
      <c r="BC28" s="1" t="s">
        <v>6</v>
      </c>
      <c r="BD28" s="1" t="s">
        <v>6</v>
      </c>
      <c r="BE28" s="1" t="s">
        <v>6</v>
      </c>
      <c r="BF28" s="1" t="s">
        <v>6</v>
      </c>
      <c r="BG28" s="1" t="s">
        <v>6</v>
      </c>
      <c r="BH28" s="1" t="s">
        <v>6</v>
      </c>
      <c r="BI28" s="1" t="s">
        <v>6</v>
      </c>
      <c r="BJ28" s="1" t="s">
        <v>6</v>
      </c>
      <c r="BK28" s="1" t="s">
        <v>6</v>
      </c>
      <c r="BL28" s="1" t="s">
        <v>6</v>
      </c>
      <c r="BM28" s="1" t="s">
        <v>6</v>
      </c>
      <c r="BN28" s="1" t="s">
        <v>6</v>
      </c>
      <c r="BO28" s="1" t="s">
        <v>6</v>
      </c>
      <c r="BP28" s="1" t="s">
        <v>6</v>
      </c>
      <c r="BQ28" s="1"/>
      <c r="BR28" s="1"/>
      <c r="BS28" s="1"/>
      <c r="BT28" s="1"/>
      <c r="BU28" s="1"/>
      <c r="BV28" s="1"/>
      <c r="BW28" s="1"/>
      <c r="BX28" s="1">
        <v>0</v>
      </c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>
        <v>0</v>
      </c>
    </row>
    <row r="30" spans="1:255" x14ac:dyDescent="0.2">
      <c r="A30" s="3">
        <v>52</v>
      </c>
      <c r="B30" s="3">
        <f t="shared" ref="B30:G30" si="14">B41</f>
        <v>1</v>
      </c>
      <c r="C30" s="3">
        <f t="shared" si="14"/>
        <v>4</v>
      </c>
      <c r="D30" s="3">
        <f t="shared" si="14"/>
        <v>28</v>
      </c>
      <c r="E30" s="3">
        <f t="shared" si="14"/>
        <v>0</v>
      </c>
      <c r="F30" s="3" t="str">
        <f t="shared" si="14"/>
        <v>1</v>
      </c>
      <c r="G30" s="3" t="str">
        <f t="shared" si="14"/>
        <v>Фундамент ФМ-5 под стойки дорожных знаков (23 шт.)</v>
      </c>
      <c r="H30" s="3"/>
      <c r="I30" s="3"/>
      <c r="J30" s="3"/>
      <c r="K30" s="3"/>
      <c r="L30" s="3"/>
      <c r="M30" s="3"/>
      <c r="N30" s="3"/>
      <c r="O30" s="3">
        <f t="shared" ref="O30:AT30" si="15">O41</f>
        <v>1774.5</v>
      </c>
      <c r="P30" s="3">
        <f t="shared" si="15"/>
        <v>1743.08</v>
      </c>
      <c r="Q30" s="3">
        <f t="shared" si="15"/>
        <v>0.51</v>
      </c>
      <c r="R30" s="3">
        <f t="shared" si="15"/>
        <v>0.05</v>
      </c>
      <c r="S30" s="3">
        <f t="shared" si="15"/>
        <v>30.91</v>
      </c>
      <c r="T30" s="3">
        <f t="shared" si="15"/>
        <v>0</v>
      </c>
      <c r="U30" s="3">
        <f t="shared" si="15"/>
        <v>3.024</v>
      </c>
      <c r="V30" s="3">
        <f t="shared" si="15"/>
        <v>0</v>
      </c>
      <c r="W30" s="3">
        <f t="shared" si="15"/>
        <v>0</v>
      </c>
      <c r="X30" s="3">
        <f t="shared" si="15"/>
        <v>30.29</v>
      </c>
      <c r="Y30" s="3">
        <f t="shared" si="15"/>
        <v>21.64</v>
      </c>
      <c r="Z30" s="3">
        <f t="shared" si="15"/>
        <v>0</v>
      </c>
      <c r="AA30" s="3">
        <f t="shared" si="15"/>
        <v>0</v>
      </c>
      <c r="AB30" s="3">
        <f t="shared" si="15"/>
        <v>1774.5</v>
      </c>
      <c r="AC30" s="3">
        <f t="shared" si="15"/>
        <v>1743.08</v>
      </c>
      <c r="AD30" s="3">
        <f t="shared" si="15"/>
        <v>0.51</v>
      </c>
      <c r="AE30" s="3">
        <f t="shared" si="15"/>
        <v>0.05</v>
      </c>
      <c r="AF30" s="3">
        <f t="shared" si="15"/>
        <v>30.91</v>
      </c>
      <c r="AG30" s="3">
        <f t="shared" si="15"/>
        <v>0</v>
      </c>
      <c r="AH30" s="3">
        <f t="shared" si="15"/>
        <v>3.024</v>
      </c>
      <c r="AI30" s="3">
        <f t="shared" si="15"/>
        <v>0</v>
      </c>
      <c r="AJ30" s="3">
        <f t="shared" si="15"/>
        <v>0</v>
      </c>
      <c r="AK30" s="3">
        <f t="shared" si="15"/>
        <v>30.29</v>
      </c>
      <c r="AL30" s="3">
        <f t="shared" si="15"/>
        <v>21.64</v>
      </c>
      <c r="AM30" s="3">
        <f t="shared" si="15"/>
        <v>0</v>
      </c>
      <c r="AN30" s="3">
        <f t="shared" si="15"/>
        <v>0</v>
      </c>
      <c r="AO30" s="3">
        <f t="shared" si="15"/>
        <v>0</v>
      </c>
      <c r="AP30" s="3">
        <f t="shared" si="15"/>
        <v>0</v>
      </c>
      <c r="AQ30" s="3">
        <f t="shared" si="15"/>
        <v>0</v>
      </c>
      <c r="AR30" s="3">
        <f t="shared" si="15"/>
        <v>1826.52</v>
      </c>
      <c r="AS30" s="3">
        <f t="shared" si="15"/>
        <v>1826.52</v>
      </c>
      <c r="AT30" s="3">
        <f t="shared" si="15"/>
        <v>0</v>
      </c>
      <c r="AU30" s="3">
        <f t="shared" ref="AU30:BZ30" si="16">AU41</f>
        <v>0</v>
      </c>
      <c r="AV30" s="3">
        <f t="shared" si="16"/>
        <v>1743.08</v>
      </c>
      <c r="AW30" s="3">
        <f t="shared" si="16"/>
        <v>1743.08</v>
      </c>
      <c r="AX30" s="3">
        <f t="shared" si="16"/>
        <v>0</v>
      </c>
      <c r="AY30" s="3">
        <f t="shared" si="16"/>
        <v>1743.08</v>
      </c>
      <c r="AZ30" s="3">
        <f t="shared" si="16"/>
        <v>0</v>
      </c>
      <c r="BA30" s="3">
        <f t="shared" si="16"/>
        <v>0</v>
      </c>
      <c r="BB30" s="3">
        <f t="shared" si="16"/>
        <v>0</v>
      </c>
      <c r="BC30" s="3">
        <f t="shared" si="16"/>
        <v>0</v>
      </c>
      <c r="BD30" s="3">
        <f t="shared" si="16"/>
        <v>0</v>
      </c>
      <c r="BE30" s="3">
        <f t="shared" si="16"/>
        <v>0</v>
      </c>
      <c r="BF30" s="3">
        <f t="shared" si="16"/>
        <v>0</v>
      </c>
      <c r="BG30" s="3">
        <f t="shared" si="16"/>
        <v>0</v>
      </c>
      <c r="BH30" s="3">
        <f t="shared" si="16"/>
        <v>0</v>
      </c>
      <c r="BI30" s="3">
        <f t="shared" si="16"/>
        <v>0</v>
      </c>
      <c r="BJ30" s="3">
        <f t="shared" si="16"/>
        <v>0</v>
      </c>
      <c r="BK30" s="3">
        <f t="shared" si="16"/>
        <v>0</v>
      </c>
      <c r="BL30" s="3">
        <f t="shared" si="16"/>
        <v>0</v>
      </c>
      <c r="BM30" s="3">
        <f t="shared" si="16"/>
        <v>0</v>
      </c>
      <c r="BN30" s="3">
        <f t="shared" si="16"/>
        <v>0</v>
      </c>
      <c r="BO30" s="3">
        <f t="shared" si="16"/>
        <v>0</v>
      </c>
      <c r="BP30" s="3">
        <f t="shared" si="16"/>
        <v>0</v>
      </c>
      <c r="BQ30" s="3">
        <f t="shared" si="16"/>
        <v>0</v>
      </c>
      <c r="BR30" s="3">
        <f t="shared" si="16"/>
        <v>0</v>
      </c>
      <c r="BS30" s="3">
        <f t="shared" si="16"/>
        <v>0</v>
      </c>
      <c r="BT30" s="3">
        <f t="shared" si="16"/>
        <v>0</v>
      </c>
      <c r="BU30" s="3">
        <f t="shared" si="16"/>
        <v>0</v>
      </c>
      <c r="BV30" s="3">
        <f t="shared" si="16"/>
        <v>0</v>
      </c>
      <c r="BW30" s="3">
        <f t="shared" si="16"/>
        <v>0</v>
      </c>
      <c r="BX30" s="3">
        <f t="shared" si="16"/>
        <v>0</v>
      </c>
      <c r="BY30" s="3">
        <f t="shared" si="16"/>
        <v>0</v>
      </c>
      <c r="BZ30" s="3">
        <f t="shared" si="16"/>
        <v>0</v>
      </c>
      <c r="CA30" s="3">
        <f t="shared" ref="CA30:DF30" si="17">CA41</f>
        <v>1826.52</v>
      </c>
      <c r="CB30" s="3">
        <f t="shared" si="17"/>
        <v>1826.52</v>
      </c>
      <c r="CC30" s="3">
        <f t="shared" si="17"/>
        <v>0</v>
      </c>
      <c r="CD30" s="3">
        <f t="shared" si="17"/>
        <v>0</v>
      </c>
      <c r="CE30" s="3">
        <f t="shared" si="17"/>
        <v>1743.08</v>
      </c>
      <c r="CF30" s="3">
        <f t="shared" si="17"/>
        <v>1743.08</v>
      </c>
      <c r="CG30" s="3">
        <f t="shared" si="17"/>
        <v>0</v>
      </c>
      <c r="CH30" s="3">
        <f t="shared" si="17"/>
        <v>1743.08</v>
      </c>
      <c r="CI30" s="3">
        <f t="shared" si="17"/>
        <v>0</v>
      </c>
      <c r="CJ30" s="3">
        <f t="shared" si="17"/>
        <v>0</v>
      </c>
      <c r="CK30" s="3">
        <f t="shared" si="17"/>
        <v>0</v>
      </c>
      <c r="CL30" s="3">
        <f t="shared" si="17"/>
        <v>0</v>
      </c>
      <c r="CM30" s="3">
        <f t="shared" si="17"/>
        <v>0</v>
      </c>
      <c r="CN30" s="3">
        <f t="shared" si="17"/>
        <v>0</v>
      </c>
      <c r="CO30" s="3">
        <f t="shared" si="17"/>
        <v>0</v>
      </c>
      <c r="CP30" s="3">
        <f t="shared" si="17"/>
        <v>0</v>
      </c>
      <c r="CQ30" s="3">
        <f t="shared" si="17"/>
        <v>0</v>
      </c>
      <c r="CR30" s="3">
        <f t="shared" si="17"/>
        <v>0</v>
      </c>
      <c r="CS30" s="3">
        <f t="shared" si="17"/>
        <v>0</v>
      </c>
      <c r="CT30" s="3">
        <f t="shared" si="17"/>
        <v>0</v>
      </c>
      <c r="CU30" s="3">
        <f t="shared" si="17"/>
        <v>0</v>
      </c>
      <c r="CV30" s="3">
        <f t="shared" si="17"/>
        <v>0</v>
      </c>
      <c r="CW30" s="3">
        <f t="shared" si="17"/>
        <v>0</v>
      </c>
      <c r="CX30" s="3">
        <f t="shared" si="17"/>
        <v>0</v>
      </c>
      <c r="CY30" s="3">
        <f t="shared" si="17"/>
        <v>0</v>
      </c>
      <c r="CZ30" s="3">
        <f t="shared" si="17"/>
        <v>0</v>
      </c>
      <c r="DA30" s="3">
        <f t="shared" si="17"/>
        <v>0</v>
      </c>
      <c r="DB30" s="3">
        <f t="shared" si="17"/>
        <v>0</v>
      </c>
      <c r="DC30" s="3">
        <f t="shared" si="17"/>
        <v>0</v>
      </c>
      <c r="DD30" s="3">
        <f t="shared" si="17"/>
        <v>0</v>
      </c>
      <c r="DE30" s="3">
        <f t="shared" si="17"/>
        <v>0</v>
      </c>
      <c r="DF30" s="3">
        <f t="shared" si="17"/>
        <v>0</v>
      </c>
      <c r="DG30" s="4">
        <f t="shared" ref="DG30:EL30" si="18">DG41</f>
        <v>10725.99</v>
      </c>
      <c r="DH30" s="4">
        <f t="shared" si="18"/>
        <v>9974.1200000000008</v>
      </c>
      <c r="DI30" s="4">
        <f t="shared" si="18"/>
        <v>2.92</v>
      </c>
      <c r="DJ30" s="4">
        <f t="shared" si="18"/>
        <v>1.21</v>
      </c>
      <c r="DK30" s="4">
        <f t="shared" si="18"/>
        <v>748.95</v>
      </c>
      <c r="DL30" s="4">
        <f t="shared" si="18"/>
        <v>0</v>
      </c>
      <c r="DM30" s="4">
        <f t="shared" si="18"/>
        <v>3.024</v>
      </c>
      <c r="DN30" s="4">
        <f t="shared" si="18"/>
        <v>0</v>
      </c>
      <c r="DO30" s="4">
        <f t="shared" si="18"/>
        <v>0</v>
      </c>
      <c r="DP30" s="4">
        <f t="shared" si="18"/>
        <v>689.03</v>
      </c>
      <c r="DQ30" s="4">
        <f t="shared" si="18"/>
        <v>486.82</v>
      </c>
      <c r="DR30" s="4">
        <f t="shared" si="18"/>
        <v>0</v>
      </c>
      <c r="DS30" s="4">
        <f t="shared" si="18"/>
        <v>0</v>
      </c>
      <c r="DT30" s="4">
        <f t="shared" si="18"/>
        <v>10725.99</v>
      </c>
      <c r="DU30" s="4">
        <f t="shared" si="18"/>
        <v>9974.1200000000008</v>
      </c>
      <c r="DV30" s="4">
        <f t="shared" si="18"/>
        <v>2.92</v>
      </c>
      <c r="DW30" s="4">
        <f t="shared" si="18"/>
        <v>1.21</v>
      </c>
      <c r="DX30" s="4">
        <f t="shared" si="18"/>
        <v>748.95</v>
      </c>
      <c r="DY30" s="4">
        <f t="shared" si="18"/>
        <v>0</v>
      </c>
      <c r="DZ30" s="4">
        <f t="shared" si="18"/>
        <v>3.024</v>
      </c>
      <c r="EA30" s="4">
        <f t="shared" si="18"/>
        <v>0</v>
      </c>
      <c r="EB30" s="4">
        <f t="shared" si="18"/>
        <v>0</v>
      </c>
      <c r="EC30" s="4">
        <f t="shared" si="18"/>
        <v>689.03</v>
      </c>
      <c r="ED30" s="4">
        <f t="shared" si="18"/>
        <v>486.82</v>
      </c>
      <c r="EE30" s="4">
        <f t="shared" si="18"/>
        <v>0</v>
      </c>
      <c r="EF30" s="4">
        <f t="shared" si="18"/>
        <v>0</v>
      </c>
      <c r="EG30" s="4">
        <f t="shared" si="18"/>
        <v>0</v>
      </c>
      <c r="EH30" s="4">
        <f t="shared" si="18"/>
        <v>0</v>
      </c>
      <c r="EI30" s="4">
        <f t="shared" si="18"/>
        <v>0</v>
      </c>
      <c r="EJ30" s="4">
        <f t="shared" si="18"/>
        <v>11903.74</v>
      </c>
      <c r="EK30" s="4">
        <f t="shared" si="18"/>
        <v>11903.74</v>
      </c>
      <c r="EL30" s="4">
        <f t="shared" si="18"/>
        <v>0</v>
      </c>
      <c r="EM30" s="4">
        <f t="shared" ref="EM30:FR30" si="19">EM41</f>
        <v>0</v>
      </c>
      <c r="EN30" s="4">
        <f t="shared" si="19"/>
        <v>9974.1200000000008</v>
      </c>
      <c r="EO30" s="4">
        <f t="shared" si="19"/>
        <v>9974.1200000000008</v>
      </c>
      <c r="EP30" s="4">
        <f t="shared" si="19"/>
        <v>0</v>
      </c>
      <c r="EQ30" s="4">
        <f t="shared" si="19"/>
        <v>9974.1200000000008</v>
      </c>
      <c r="ER30" s="4">
        <f t="shared" si="19"/>
        <v>0</v>
      </c>
      <c r="ES30" s="4">
        <f t="shared" si="19"/>
        <v>0</v>
      </c>
      <c r="ET30" s="4">
        <f t="shared" si="19"/>
        <v>0</v>
      </c>
      <c r="EU30" s="4">
        <f t="shared" si="19"/>
        <v>0</v>
      </c>
      <c r="EV30" s="4">
        <f t="shared" si="19"/>
        <v>0</v>
      </c>
      <c r="EW30" s="4">
        <f t="shared" si="19"/>
        <v>0</v>
      </c>
      <c r="EX30" s="4">
        <f t="shared" si="19"/>
        <v>0</v>
      </c>
      <c r="EY30" s="4">
        <f t="shared" si="19"/>
        <v>0</v>
      </c>
      <c r="EZ30" s="4">
        <f t="shared" si="19"/>
        <v>0</v>
      </c>
      <c r="FA30" s="4">
        <f t="shared" si="19"/>
        <v>0</v>
      </c>
      <c r="FB30" s="4">
        <f t="shared" si="19"/>
        <v>0</v>
      </c>
      <c r="FC30" s="4">
        <f t="shared" si="19"/>
        <v>0</v>
      </c>
      <c r="FD30" s="4">
        <f t="shared" si="19"/>
        <v>0</v>
      </c>
      <c r="FE30" s="4">
        <f t="shared" si="19"/>
        <v>0</v>
      </c>
      <c r="FF30" s="4">
        <f t="shared" si="19"/>
        <v>0</v>
      </c>
      <c r="FG30" s="4">
        <f t="shared" si="19"/>
        <v>0</v>
      </c>
      <c r="FH30" s="4">
        <f t="shared" si="19"/>
        <v>0</v>
      </c>
      <c r="FI30" s="4">
        <f t="shared" si="19"/>
        <v>0</v>
      </c>
      <c r="FJ30" s="4">
        <f t="shared" si="19"/>
        <v>0</v>
      </c>
      <c r="FK30" s="4">
        <f t="shared" si="19"/>
        <v>0</v>
      </c>
      <c r="FL30" s="4">
        <f t="shared" si="19"/>
        <v>0</v>
      </c>
      <c r="FM30" s="4">
        <f t="shared" si="19"/>
        <v>0</v>
      </c>
      <c r="FN30" s="4">
        <f t="shared" si="19"/>
        <v>0</v>
      </c>
      <c r="FO30" s="4">
        <f t="shared" si="19"/>
        <v>0</v>
      </c>
      <c r="FP30" s="4">
        <f t="shared" si="19"/>
        <v>0</v>
      </c>
      <c r="FQ30" s="4">
        <f t="shared" si="19"/>
        <v>0</v>
      </c>
      <c r="FR30" s="4">
        <f t="shared" si="19"/>
        <v>0</v>
      </c>
      <c r="FS30" s="4">
        <f t="shared" ref="FS30:GX30" si="20">FS41</f>
        <v>11903.74</v>
      </c>
      <c r="FT30" s="4">
        <f t="shared" si="20"/>
        <v>11903.74</v>
      </c>
      <c r="FU30" s="4">
        <f t="shared" si="20"/>
        <v>0</v>
      </c>
      <c r="FV30" s="4">
        <f t="shared" si="20"/>
        <v>0</v>
      </c>
      <c r="FW30" s="4">
        <f t="shared" si="20"/>
        <v>9974.1200000000008</v>
      </c>
      <c r="FX30" s="4">
        <f t="shared" si="20"/>
        <v>9974.1200000000008</v>
      </c>
      <c r="FY30" s="4">
        <f t="shared" si="20"/>
        <v>0</v>
      </c>
      <c r="FZ30" s="4">
        <f t="shared" si="20"/>
        <v>9974.1200000000008</v>
      </c>
      <c r="GA30" s="4">
        <f t="shared" si="20"/>
        <v>0</v>
      </c>
      <c r="GB30" s="4">
        <f t="shared" si="20"/>
        <v>0</v>
      </c>
      <c r="GC30" s="4">
        <f t="shared" si="20"/>
        <v>0</v>
      </c>
      <c r="GD30" s="4">
        <f t="shared" si="20"/>
        <v>0</v>
      </c>
      <c r="GE30" s="4">
        <f t="shared" si="20"/>
        <v>0</v>
      </c>
      <c r="GF30" s="4">
        <f t="shared" si="20"/>
        <v>0</v>
      </c>
      <c r="GG30" s="4">
        <f t="shared" si="20"/>
        <v>0</v>
      </c>
      <c r="GH30" s="4">
        <f t="shared" si="20"/>
        <v>0</v>
      </c>
      <c r="GI30" s="4">
        <f t="shared" si="20"/>
        <v>0</v>
      </c>
      <c r="GJ30" s="4">
        <f t="shared" si="20"/>
        <v>0</v>
      </c>
      <c r="GK30" s="4">
        <f t="shared" si="20"/>
        <v>0</v>
      </c>
      <c r="GL30" s="4">
        <f t="shared" si="20"/>
        <v>0</v>
      </c>
      <c r="GM30" s="4">
        <f t="shared" si="20"/>
        <v>0</v>
      </c>
      <c r="GN30" s="4">
        <f t="shared" si="20"/>
        <v>0</v>
      </c>
      <c r="GO30" s="4">
        <f t="shared" si="20"/>
        <v>0</v>
      </c>
      <c r="GP30" s="4">
        <f t="shared" si="20"/>
        <v>0</v>
      </c>
      <c r="GQ30" s="4">
        <f t="shared" si="20"/>
        <v>0</v>
      </c>
      <c r="GR30" s="4">
        <f t="shared" si="20"/>
        <v>0</v>
      </c>
      <c r="GS30" s="4">
        <f t="shared" si="20"/>
        <v>0</v>
      </c>
      <c r="GT30" s="4">
        <f t="shared" si="20"/>
        <v>0</v>
      </c>
      <c r="GU30" s="4">
        <f t="shared" si="20"/>
        <v>0</v>
      </c>
      <c r="GV30" s="4">
        <f t="shared" si="20"/>
        <v>0</v>
      </c>
      <c r="GW30" s="4">
        <f t="shared" si="20"/>
        <v>0</v>
      </c>
      <c r="GX30" s="4">
        <f t="shared" si="20"/>
        <v>0</v>
      </c>
    </row>
    <row r="32" spans="1:255" x14ac:dyDescent="0.2">
      <c r="A32" s="2">
        <v>17</v>
      </c>
      <c r="B32" s="2">
        <v>1</v>
      </c>
      <c r="C32" s="2">
        <f>ROW(SmtRes!A6)</f>
        <v>6</v>
      </c>
      <c r="D32" s="2">
        <f>ROW(EtalonRes!A6)</f>
        <v>6</v>
      </c>
      <c r="E32" s="2" t="s">
        <v>6</v>
      </c>
      <c r="F32" s="2" t="s">
        <v>28</v>
      </c>
      <c r="G32" s="2" t="s">
        <v>29</v>
      </c>
      <c r="H32" s="2" t="s">
        <v>30</v>
      </c>
      <c r="I32" s="2">
        <f>ROUND(0.024*I25,9)</f>
        <v>0.67200000000000004</v>
      </c>
      <c r="J32" s="2">
        <v>0</v>
      </c>
      <c r="K32" s="2"/>
      <c r="L32" s="2"/>
      <c r="M32" s="2"/>
      <c r="N32" s="2"/>
      <c r="O32" s="2">
        <f t="shared" ref="O32:O39" si="21">ROUND(CP32,2)</f>
        <v>17.43</v>
      </c>
      <c r="P32" s="2">
        <f t="shared" ref="P32:P39" si="22">ROUND((ROUND((AC32*AW32*I32),2)*BC32),2)</f>
        <v>0.71</v>
      </c>
      <c r="Q32" s="2">
        <f t="shared" ref="Q32:Q39" si="23">(ROUND((ROUND(((ET32)*AV32*I32),2)*BB32),2)+ROUND((ROUND(((AE32-(EU32))*AV32*I32),2)*BS32),2))</f>
        <v>10.77</v>
      </c>
      <c r="R32" s="2">
        <f t="shared" ref="R32:R39" si="24">ROUND((ROUND((AE32*AV32*I32),2)*BS32),2)</f>
        <v>2.72</v>
      </c>
      <c r="S32" s="2">
        <f t="shared" ref="S32:S39" si="25">ROUND((ROUND((AF32*AV32*I32),2)*BA32),2)</f>
        <v>5.95</v>
      </c>
      <c r="T32" s="2">
        <f t="shared" ref="T32:T39" si="26">ROUND(CU32*I32,2)</f>
        <v>0</v>
      </c>
      <c r="U32" s="2">
        <f t="shared" ref="U32:U39" si="27">CV32*I32</f>
        <v>0.57120000000000004</v>
      </c>
      <c r="V32" s="2">
        <f t="shared" ref="V32:V39" si="28">CW32*I32</f>
        <v>0</v>
      </c>
      <c r="W32" s="2">
        <f t="shared" ref="W32:W39" si="29">ROUND(CX32*I32,2)</f>
        <v>0</v>
      </c>
      <c r="X32" s="2">
        <f t="shared" ref="X32:Y39" si="30">ROUND(CY32,2)</f>
        <v>6.25</v>
      </c>
      <c r="Y32" s="2">
        <f t="shared" si="30"/>
        <v>4.58</v>
      </c>
      <c r="Z32" s="2"/>
      <c r="AA32" s="2">
        <v>-1</v>
      </c>
      <c r="AB32" s="2">
        <f t="shared" ref="AB32:AB39" si="31">ROUND((AC32+AD32+AF32),6)</f>
        <v>25.93</v>
      </c>
      <c r="AC32" s="2">
        <f t="shared" ref="AC32:AC39" si="32">ROUND((ES32),6)</f>
        <v>1.06</v>
      </c>
      <c r="AD32" s="2">
        <f t="shared" ref="AD32:AD39" si="33">ROUND((((ET32)-(EU32))+AE32),6)</f>
        <v>16.02</v>
      </c>
      <c r="AE32" s="2">
        <f t="shared" ref="AE32:AF39" si="34">ROUND((EU32),6)</f>
        <v>4.05</v>
      </c>
      <c r="AF32" s="2">
        <f t="shared" si="34"/>
        <v>8.85</v>
      </c>
      <c r="AG32" s="2">
        <f t="shared" ref="AG32:AG39" si="35">ROUND((AP32),6)</f>
        <v>0</v>
      </c>
      <c r="AH32" s="2">
        <f t="shared" ref="AH32:AI39" si="36">(EW32)</f>
        <v>0.85</v>
      </c>
      <c r="AI32" s="2">
        <f t="shared" si="36"/>
        <v>0</v>
      </c>
      <c r="AJ32" s="2">
        <f t="shared" ref="AJ32:AJ39" si="37">(AS32)</f>
        <v>0</v>
      </c>
      <c r="AK32" s="2">
        <v>25.93</v>
      </c>
      <c r="AL32" s="2">
        <v>1.06</v>
      </c>
      <c r="AM32" s="2">
        <v>16.02</v>
      </c>
      <c r="AN32" s="2">
        <v>4.05</v>
      </c>
      <c r="AO32" s="2">
        <v>8.85</v>
      </c>
      <c r="AP32" s="2">
        <v>0</v>
      </c>
      <c r="AQ32" s="2">
        <v>0.85</v>
      </c>
      <c r="AR32" s="2">
        <v>0</v>
      </c>
      <c r="AS32" s="2">
        <v>0</v>
      </c>
      <c r="AT32" s="2">
        <v>105</v>
      </c>
      <c r="AU32" s="2">
        <v>77</v>
      </c>
      <c r="AV32" s="2">
        <v>1</v>
      </c>
      <c r="AW32" s="2">
        <v>1</v>
      </c>
      <c r="AX32" s="2"/>
      <c r="AY32" s="2"/>
      <c r="AZ32" s="2">
        <v>1</v>
      </c>
      <c r="BA32" s="2">
        <v>1</v>
      </c>
      <c r="BB32" s="2">
        <v>1</v>
      </c>
      <c r="BC32" s="2">
        <v>1</v>
      </c>
      <c r="BD32" s="2" t="s">
        <v>6</v>
      </c>
      <c r="BE32" s="2" t="s">
        <v>6</v>
      </c>
      <c r="BF32" s="2" t="s">
        <v>6</v>
      </c>
      <c r="BG32" s="2" t="s">
        <v>6</v>
      </c>
      <c r="BH32" s="2">
        <v>0</v>
      </c>
      <c r="BI32" s="2">
        <v>1</v>
      </c>
      <c r="BJ32" s="2" t="s">
        <v>31</v>
      </c>
      <c r="BK32" s="2"/>
      <c r="BL32" s="2"/>
      <c r="BM32" s="2">
        <v>64</v>
      </c>
      <c r="BN32" s="2">
        <v>0</v>
      </c>
      <c r="BO32" s="2" t="s">
        <v>6</v>
      </c>
      <c r="BP32" s="2">
        <v>0</v>
      </c>
      <c r="BQ32" s="2">
        <v>30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 t="s">
        <v>6</v>
      </c>
      <c r="BZ32" s="2">
        <v>105</v>
      </c>
      <c r="CA32" s="2">
        <v>77</v>
      </c>
      <c r="CB32" s="2"/>
      <c r="CC32" s="2"/>
      <c r="CD32" s="2"/>
      <c r="CE32" s="2">
        <v>30</v>
      </c>
      <c r="CF32" s="2">
        <v>0</v>
      </c>
      <c r="CG32" s="2">
        <v>0</v>
      </c>
      <c r="CH32" s="2"/>
      <c r="CI32" s="2"/>
      <c r="CJ32" s="2"/>
      <c r="CK32" s="2"/>
      <c r="CL32" s="2"/>
      <c r="CM32" s="2">
        <v>0</v>
      </c>
      <c r="CN32" s="2" t="s">
        <v>6</v>
      </c>
      <c r="CO32" s="2">
        <v>0</v>
      </c>
      <c r="CP32" s="2">
        <f t="shared" ref="CP32:CP39" si="38">(P32+Q32+S32)</f>
        <v>17.43</v>
      </c>
      <c r="CQ32" s="2">
        <f t="shared" ref="CQ32:CQ39" si="39">ROUND((ROUND((AC32*AW32*1),2)*BC32),2)</f>
        <v>1.06</v>
      </c>
      <c r="CR32" s="2">
        <f t="shared" ref="CR32:CR39" si="40">(ROUND((ROUND(((ET32)*AV32*1),2)*BB32),2)+ROUND((ROUND(((AE32-(EU32))*AV32*1),2)*BS32),2))</f>
        <v>16.02</v>
      </c>
      <c r="CS32" s="2">
        <f t="shared" ref="CS32:CS39" si="41">ROUND((ROUND((AE32*AV32*1),2)*BS32),2)</f>
        <v>4.05</v>
      </c>
      <c r="CT32" s="2">
        <f t="shared" ref="CT32:CT39" si="42">ROUND((ROUND((AF32*AV32*1),2)*BA32),2)</f>
        <v>8.85</v>
      </c>
      <c r="CU32" s="2">
        <f t="shared" ref="CU32:CU39" si="43">AG32</f>
        <v>0</v>
      </c>
      <c r="CV32" s="2">
        <f t="shared" ref="CV32:CV39" si="44">(AH32*AV32)</f>
        <v>0.85</v>
      </c>
      <c r="CW32" s="2">
        <f t="shared" ref="CW32:CX39" si="45">AI32</f>
        <v>0</v>
      </c>
      <c r="CX32" s="2">
        <f t="shared" si="45"/>
        <v>0</v>
      </c>
      <c r="CY32" s="2">
        <f>((S32*BZ32)/100)</f>
        <v>6.2474999999999996</v>
      </c>
      <c r="CZ32" s="2">
        <f>((S32*CA32)/100)</f>
        <v>4.5815000000000001</v>
      </c>
      <c r="DA32" s="2"/>
      <c r="DB32" s="2"/>
      <c r="DC32" s="2" t="s">
        <v>6</v>
      </c>
      <c r="DD32" s="2" t="s">
        <v>6</v>
      </c>
      <c r="DE32" s="2" t="s">
        <v>6</v>
      </c>
      <c r="DF32" s="2" t="s">
        <v>6</v>
      </c>
      <c r="DG32" s="2" t="s">
        <v>6</v>
      </c>
      <c r="DH32" s="2" t="s">
        <v>6</v>
      </c>
      <c r="DI32" s="2" t="s">
        <v>6</v>
      </c>
      <c r="DJ32" s="2" t="s">
        <v>6</v>
      </c>
      <c r="DK32" s="2" t="s">
        <v>6</v>
      </c>
      <c r="DL32" s="2" t="s">
        <v>6</v>
      </c>
      <c r="DM32" s="2" t="s">
        <v>6</v>
      </c>
      <c r="DN32" s="2">
        <v>0</v>
      </c>
      <c r="DO32" s="2">
        <v>0</v>
      </c>
      <c r="DP32" s="2">
        <v>1</v>
      </c>
      <c r="DQ32" s="2">
        <v>1</v>
      </c>
      <c r="DR32" s="2"/>
      <c r="DS32" s="2"/>
      <c r="DT32" s="2"/>
      <c r="DU32" s="2">
        <v>1013</v>
      </c>
      <c r="DV32" s="2" t="s">
        <v>30</v>
      </c>
      <c r="DW32" s="2" t="s">
        <v>30</v>
      </c>
      <c r="DX32" s="2">
        <v>1</v>
      </c>
      <c r="DY32" s="2"/>
      <c r="DZ32" s="2" t="s">
        <v>6</v>
      </c>
      <c r="EA32" s="2" t="s">
        <v>6</v>
      </c>
      <c r="EB32" s="2" t="s">
        <v>6</v>
      </c>
      <c r="EC32" s="2" t="s">
        <v>6</v>
      </c>
      <c r="ED32" s="2"/>
      <c r="EE32" s="2">
        <v>100583806</v>
      </c>
      <c r="EF32" s="2">
        <v>30</v>
      </c>
      <c r="EG32" s="2" t="s">
        <v>32</v>
      </c>
      <c r="EH32" s="2">
        <v>0</v>
      </c>
      <c r="EI32" s="2" t="s">
        <v>6</v>
      </c>
      <c r="EJ32" s="2">
        <v>1</v>
      </c>
      <c r="EK32" s="2">
        <v>64</v>
      </c>
      <c r="EL32" s="2" t="s">
        <v>33</v>
      </c>
      <c r="EM32" s="2" t="s">
        <v>34</v>
      </c>
      <c r="EN32" s="2"/>
      <c r="EO32" s="2" t="s">
        <v>6</v>
      </c>
      <c r="EP32" s="2"/>
      <c r="EQ32" s="2">
        <v>132096</v>
      </c>
      <c r="ER32" s="2">
        <v>25.93</v>
      </c>
      <c r="ES32" s="2">
        <v>1.06</v>
      </c>
      <c r="ET32" s="2">
        <v>16.02</v>
      </c>
      <c r="EU32" s="2">
        <v>4.05</v>
      </c>
      <c r="EV32" s="2">
        <v>8.85</v>
      </c>
      <c r="EW32" s="2">
        <v>0.85</v>
      </c>
      <c r="EX32" s="2">
        <v>0</v>
      </c>
      <c r="EY32" s="2">
        <v>0</v>
      </c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>
        <v>0</v>
      </c>
      <c r="FR32" s="2">
        <f t="shared" ref="FR32:FR39" si="46">ROUND(IF(AND(BH32=3,BI32=3),P32,0),2)</f>
        <v>0</v>
      </c>
      <c r="FS32" s="2">
        <v>0</v>
      </c>
      <c r="FT32" s="2"/>
      <c r="FU32" s="2"/>
      <c r="FV32" s="2"/>
      <c r="FW32" s="2"/>
      <c r="FX32" s="2">
        <v>105</v>
      </c>
      <c r="FY32" s="2">
        <v>77</v>
      </c>
      <c r="FZ32" s="2"/>
      <c r="GA32" s="2" t="s">
        <v>6</v>
      </c>
      <c r="GB32" s="2"/>
      <c r="GC32" s="2"/>
      <c r="GD32" s="2">
        <v>0</v>
      </c>
      <c r="GE32" s="2"/>
      <c r="GF32" s="2">
        <v>-1665351488</v>
      </c>
      <c r="GG32" s="2">
        <v>2</v>
      </c>
      <c r="GH32" s="2">
        <v>1</v>
      </c>
      <c r="GI32" s="2">
        <v>-2</v>
      </c>
      <c r="GJ32" s="2">
        <v>0</v>
      </c>
      <c r="GK32" s="2">
        <f>ROUND(R32*(R12)/100,2)</f>
        <v>4.76</v>
      </c>
      <c r="GL32" s="2">
        <f t="shared" ref="GL32:GL39" si="47">ROUND(IF(AND(BH32=3,BI32=3,FS32&lt;&gt;0),P32,0),2)</f>
        <v>0</v>
      </c>
      <c r="GM32" s="2">
        <f t="shared" ref="GM32:GM39" si="48">ROUND(O32+X32+Y32+GK32,2)+GX32</f>
        <v>33.020000000000003</v>
      </c>
      <c r="GN32" s="2">
        <f t="shared" ref="GN32:GN39" si="49">IF(OR(BI32=0,BI32=1),ROUND(O32+X32+Y32+GK32,2),0)</f>
        <v>33.020000000000003</v>
      </c>
      <c r="GO32" s="2">
        <f t="shared" ref="GO32:GO39" si="50">IF(BI32=2,ROUND(O32+X32+Y32+GK32,2),0)</f>
        <v>0</v>
      </c>
      <c r="GP32" s="2">
        <f t="shared" ref="GP32:GP39" si="51">IF(BI32=4,ROUND(O32+X32+Y32+GK32,2)+GX32,0)</f>
        <v>0</v>
      </c>
      <c r="GQ32" s="2"/>
      <c r="GR32" s="2">
        <v>0</v>
      </c>
      <c r="GS32" s="2">
        <v>3</v>
      </c>
      <c r="GT32" s="2">
        <v>0</v>
      </c>
      <c r="GU32" s="2" t="s">
        <v>6</v>
      </c>
      <c r="GV32" s="2">
        <f t="shared" ref="GV32:GV39" si="52">ROUND((GT32),6)</f>
        <v>0</v>
      </c>
      <c r="GW32" s="2">
        <v>1</v>
      </c>
      <c r="GX32" s="2">
        <f t="shared" ref="GX32:GX39" si="53">ROUND(HC32*I32,2)</f>
        <v>0</v>
      </c>
      <c r="GY32" s="2"/>
      <c r="GZ32" s="2"/>
      <c r="HA32" s="2">
        <v>0</v>
      </c>
      <c r="HB32" s="2">
        <v>0</v>
      </c>
      <c r="HC32" s="2">
        <f t="shared" ref="HC32:HC39" si="54">GV32*GW32</f>
        <v>0</v>
      </c>
      <c r="HD32" s="2"/>
      <c r="HE32" s="2" t="s">
        <v>6</v>
      </c>
      <c r="HF32" s="2" t="s">
        <v>6</v>
      </c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>
        <v>0</v>
      </c>
      <c r="IL32" s="2"/>
      <c r="IM32" s="2"/>
      <c r="IN32" s="2"/>
      <c r="IO32" s="2"/>
      <c r="IP32" s="2"/>
      <c r="IQ32" s="2"/>
      <c r="IR32" s="2"/>
      <c r="IS32" s="2"/>
      <c r="IT32" s="2"/>
      <c r="IU32" s="2"/>
    </row>
    <row r="33" spans="1:255" x14ac:dyDescent="0.2">
      <c r="A33">
        <v>17</v>
      </c>
      <c r="B33">
        <v>1</v>
      </c>
      <c r="C33">
        <f>ROW(SmtRes!A12)</f>
        <v>12</v>
      </c>
      <c r="D33">
        <f>ROW(EtalonRes!A12)</f>
        <v>12</v>
      </c>
      <c r="E33" t="s">
        <v>6</v>
      </c>
      <c r="F33" t="s">
        <v>28</v>
      </c>
      <c r="G33" t="s">
        <v>29</v>
      </c>
      <c r="H33" t="s">
        <v>30</v>
      </c>
      <c r="I33">
        <f>ROUND(0.024*I26,9)</f>
        <v>0.67200000000000004</v>
      </c>
      <c r="J33">
        <v>0</v>
      </c>
      <c r="O33">
        <f t="shared" si="21"/>
        <v>266.39999999999998</v>
      </c>
      <c r="P33">
        <f t="shared" si="22"/>
        <v>3.54</v>
      </c>
      <c r="Q33">
        <f t="shared" si="23"/>
        <v>118.69</v>
      </c>
      <c r="R33">
        <f t="shared" si="24"/>
        <v>65.91</v>
      </c>
      <c r="S33">
        <f t="shared" si="25"/>
        <v>144.16999999999999</v>
      </c>
      <c r="T33">
        <f t="shared" si="26"/>
        <v>0</v>
      </c>
      <c r="U33">
        <f t="shared" si="27"/>
        <v>0.57120000000000004</v>
      </c>
      <c r="V33">
        <f t="shared" si="28"/>
        <v>0</v>
      </c>
      <c r="W33">
        <f t="shared" si="29"/>
        <v>0</v>
      </c>
      <c r="X33">
        <f t="shared" si="30"/>
        <v>122.54</v>
      </c>
      <c r="Y33">
        <f t="shared" si="30"/>
        <v>59.11</v>
      </c>
      <c r="AA33">
        <v>-1</v>
      </c>
      <c r="AB33">
        <f t="shared" si="31"/>
        <v>25.93</v>
      </c>
      <c r="AC33">
        <f t="shared" si="32"/>
        <v>1.06</v>
      </c>
      <c r="AD33">
        <f t="shared" si="33"/>
        <v>16.02</v>
      </c>
      <c r="AE33">
        <f t="shared" si="34"/>
        <v>4.05</v>
      </c>
      <c r="AF33">
        <f t="shared" si="34"/>
        <v>8.85</v>
      </c>
      <c r="AG33">
        <f t="shared" si="35"/>
        <v>0</v>
      </c>
      <c r="AH33">
        <f t="shared" si="36"/>
        <v>0.85</v>
      </c>
      <c r="AI33">
        <f t="shared" si="36"/>
        <v>0</v>
      </c>
      <c r="AJ33">
        <f t="shared" si="37"/>
        <v>0</v>
      </c>
      <c r="AK33">
        <v>25.93</v>
      </c>
      <c r="AL33">
        <v>1.06</v>
      </c>
      <c r="AM33">
        <v>16.02</v>
      </c>
      <c r="AN33">
        <v>4.05</v>
      </c>
      <c r="AO33">
        <v>8.85</v>
      </c>
      <c r="AP33">
        <v>0</v>
      </c>
      <c r="AQ33">
        <v>0.85</v>
      </c>
      <c r="AR33">
        <v>0</v>
      </c>
      <c r="AS33">
        <v>0</v>
      </c>
      <c r="AT33">
        <v>85</v>
      </c>
      <c r="AU33">
        <v>41</v>
      </c>
      <c r="AV33">
        <v>1</v>
      </c>
      <c r="AW33">
        <v>1</v>
      </c>
      <c r="AZ33">
        <v>1</v>
      </c>
      <c r="BA33">
        <v>24.23</v>
      </c>
      <c r="BB33">
        <v>11.02</v>
      </c>
      <c r="BC33">
        <v>4.99</v>
      </c>
      <c r="BD33" t="s">
        <v>6</v>
      </c>
      <c r="BE33" t="s">
        <v>6</v>
      </c>
      <c r="BF33" t="s">
        <v>6</v>
      </c>
      <c r="BG33" t="s">
        <v>6</v>
      </c>
      <c r="BH33">
        <v>0</v>
      </c>
      <c r="BI33">
        <v>1</v>
      </c>
      <c r="BJ33" t="s">
        <v>31</v>
      </c>
      <c r="BM33">
        <v>64</v>
      </c>
      <c r="BN33">
        <v>0</v>
      </c>
      <c r="BO33" t="s">
        <v>28</v>
      </c>
      <c r="BP33">
        <v>1</v>
      </c>
      <c r="BQ33">
        <v>30</v>
      </c>
      <c r="BR33">
        <v>0</v>
      </c>
      <c r="BS33">
        <v>24.23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6</v>
      </c>
      <c r="BZ33">
        <v>85</v>
      </c>
      <c r="CA33">
        <v>41</v>
      </c>
      <c r="CE33">
        <v>30</v>
      </c>
      <c r="CF33">
        <v>0</v>
      </c>
      <c r="CG33">
        <v>0</v>
      </c>
      <c r="CM33">
        <v>0</v>
      </c>
      <c r="CN33" t="s">
        <v>6</v>
      </c>
      <c r="CO33">
        <v>0</v>
      </c>
      <c r="CP33">
        <f t="shared" si="38"/>
        <v>266.39999999999998</v>
      </c>
      <c r="CQ33">
        <f t="shared" si="39"/>
        <v>5.29</v>
      </c>
      <c r="CR33">
        <f t="shared" si="40"/>
        <v>176.54</v>
      </c>
      <c r="CS33">
        <f t="shared" si="41"/>
        <v>98.13</v>
      </c>
      <c r="CT33">
        <f t="shared" si="42"/>
        <v>214.44</v>
      </c>
      <c r="CU33">
        <f t="shared" si="43"/>
        <v>0</v>
      </c>
      <c r="CV33">
        <f t="shared" si="44"/>
        <v>0.85</v>
      </c>
      <c r="CW33">
        <f t="shared" si="45"/>
        <v>0</v>
      </c>
      <c r="CX33">
        <f t="shared" si="45"/>
        <v>0</v>
      </c>
      <c r="CY33">
        <f>S33*(BZ33/100)</f>
        <v>122.54449999999999</v>
      </c>
      <c r="CZ33">
        <f>S33*(CA33/100)</f>
        <v>59.109699999999989</v>
      </c>
      <c r="DC33" t="s">
        <v>6</v>
      </c>
      <c r="DD33" t="s">
        <v>6</v>
      </c>
      <c r="DE33" t="s">
        <v>6</v>
      </c>
      <c r="DF33" t="s">
        <v>6</v>
      </c>
      <c r="DG33" t="s">
        <v>6</v>
      </c>
      <c r="DH33" t="s">
        <v>6</v>
      </c>
      <c r="DI33" t="s">
        <v>6</v>
      </c>
      <c r="DJ33" t="s">
        <v>6</v>
      </c>
      <c r="DK33" t="s">
        <v>6</v>
      </c>
      <c r="DL33" t="s">
        <v>6</v>
      </c>
      <c r="DM33" t="s">
        <v>6</v>
      </c>
      <c r="DN33">
        <v>105</v>
      </c>
      <c r="DO33">
        <v>77</v>
      </c>
      <c r="DP33">
        <v>1</v>
      </c>
      <c r="DQ33">
        <v>1</v>
      </c>
      <c r="DU33">
        <v>1013</v>
      </c>
      <c r="DV33" t="s">
        <v>30</v>
      </c>
      <c r="DW33" t="s">
        <v>30</v>
      </c>
      <c r="DX33">
        <v>1</v>
      </c>
      <c r="DZ33" t="s">
        <v>6</v>
      </c>
      <c r="EA33" t="s">
        <v>6</v>
      </c>
      <c r="EB33" t="s">
        <v>6</v>
      </c>
      <c r="EC33" t="s">
        <v>6</v>
      </c>
      <c r="EE33">
        <v>100583806</v>
      </c>
      <c r="EF33">
        <v>30</v>
      </c>
      <c r="EG33" t="s">
        <v>32</v>
      </c>
      <c r="EH33">
        <v>0</v>
      </c>
      <c r="EI33" t="s">
        <v>6</v>
      </c>
      <c r="EJ33">
        <v>1</v>
      </c>
      <c r="EK33">
        <v>64</v>
      </c>
      <c r="EL33" t="s">
        <v>33</v>
      </c>
      <c r="EM33" t="s">
        <v>34</v>
      </c>
      <c r="EO33" t="s">
        <v>6</v>
      </c>
      <c r="EQ33">
        <v>132096</v>
      </c>
      <c r="ER33">
        <v>25.93</v>
      </c>
      <c r="ES33">
        <v>1.06</v>
      </c>
      <c r="ET33">
        <v>16.02</v>
      </c>
      <c r="EU33">
        <v>4.05</v>
      </c>
      <c r="EV33">
        <v>8.85</v>
      </c>
      <c r="EW33">
        <v>0.85</v>
      </c>
      <c r="EX33">
        <v>0</v>
      </c>
      <c r="EY33">
        <v>0</v>
      </c>
      <c r="FQ33">
        <v>0</v>
      </c>
      <c r="FR33">
        <f t="shared" si="46"/>
        <v>0</v>
      </c>
      <c r="FS33">
        <v>0</v>
      </c>
      <c r="FX33">
        <v>105</v>
      </c>
      <c r="FY33">
        <v>77</v>
      </c>
      <c r="GA33" t="s">
        <v>6</v>
      </c>
      <c r="GD33">
        <v>0</v>
      </c>
      <c r="GF33">
        <v>-1665351488</v>
      </c>
      <c r="GG33">
        <v>2</v>
      </c>
      <c r="GH33">
        <v>1</v>
      </c>
      <c r="GI33">
        <v>2</v>
      </c>
      <c r="GJ33">
        <v>0</v>
      </c>
      <c r="GK33">
        <f>ROUND(R33*(S12)/100,2)</f>
        <v>103.48</v>
      </c>
      <c r="GL33">
        <f t="shared" si="47"/>
        <v>0</v>
      </c>
      <c r="GM33">
        <f t="shared" si="48"/>
        <v>551.53</v>
      </c>
      <c r="GN33">
        <f t="shared" si="49"/>
        <v>551.53</v>
      </c>
      <c r="GO33">
        <f t="shared" si="50"/>
        <v>0</v>
      </c>
      <c r="GP33">
        <f t="shared" si="51"/>
        <v>0</v>
      </c>
      <c r="GR33">
        <v>0</v>
      </c>
      <c r="GS33">
        <v>3</v>
      </c>
      <c r="GT33">
        <v>0</v>
      </c>
      <c r="GU33" t="s">
        <v>6</v>
      </c>
      <c r="GV33">
        <f t="shared" si="52"/>
        <v>0</v>
      </c>
      <c r="GW33">
        <v>1</v>
      </c>
      <c r="GX33">
        <f t="shared" si="53"/>
        <v>0</v>
      </c>
      <c r="HA33">
        <v>0</v>
      </c>
      <c r="HB33">
        <v>0</v>
      </c>
      <c r="HC33">
        <f t="shared" si="54"/>
        <v>0</v>
      </c>
      <c r="HE33" t="s">
        <v>6</v>
      </c>
      <c r="HF33" t="s">
        <v>6</v>
      </c>
      <c r="IK33">
        <v>0</v>
      </c>
    </row>
    <row r="34" spans="1:255" x14ac:dyDescent="0.2">
      <c r="A34" s="2">
        <v>18</v>
      </c>
      <c r="B34" s="2">
        <v>1</v>
      </c>
      <c r="C34" s="2">
        <v>6</v>
      </c>
      <c r="D34" s="2"/>
      <c r="E34" s="2" t="s">
        <v>6</v>
      </c>
      <c r="F34" s="2" t="s">
        <v>35</v>
      </c>
      <c r="G34" s="2" t="s">
        <v>36</v>
      </c>
      <c r="H34" s="2" t="s">
        <v>37</v>
      </c>
      <c r="I34" s="2">
        <f>I32*J34</f>
        <v>0.77280000000000004</v>
      </c>
      <c r="J34" s="2">
        <v>1.1499999999999999</v>
      </c>
      <c r="K34" s="2"/>
      <c r="L34" s="2"/>
      <c r="M34" s="2"/>
      <c r="N34" s="2"/>
      <c r="O34" s="2">
        <f t="shared" si="21"/>
        <v>121.41</v>
      </c>
      <c r="P34" s="2">
        <f t="shared" si="22"/>
        <v>121.41</v>
      </c>
      <c r="Q34" s="2">
        <f t="shared" si="23"/>
        <v>0</v>
      </c>
      <c r="R34" s="2">
        <f t="shared" si="24"/>
        <v>0</v>
      </c>
      <c r="S34" s="2">
        <f t="shared" si="25"/>
        <v>0</v>
      </c>
      <c r="T34" s="2">
        <f t="shared" si="26"/>
        <v>0</v>
      </c>
      <c r="U34" s="2">
        <f t="shared" si="27"/>
        <v>0</v>
      </c>
      <c r="V34" s="2">
        <f t="shared" si="28"/>
        <v>0</v>
      </c>
      <c r="W34" s="2">
        <f t="shared" si="29"/>
        <v>0</v>
      </c>
      <c r="X34" s="2">
        <f t="shared" si="30"/>
        <v>0</v>
      </c>
      <c r="Y34" s="2">
        <f t="shared" si="30"/>
        <v>0</v>
      </c>
      <c r="Z34" s="2"/>
      <c r="AA34" s="2">
        <v>-1</v>
      </c>
      <c r="AB34" s="2">
        <f t="shared" si="31"/>
        <v>157.1</v>
      </c>
      <c r="AC34" s="2">
        <f t="shared" si="32"/>
        <v>157.1</v>
      </c>
      <c r="AD34" s="2">
        <f t="shared" si="33"/>
        <v>0</v>
      </c>
      <c r="AE34" s="2">
        <f t="shared" si="34"/>
        <v>0</v>
      </c>
      <c r="AF34" s="2">
        <f t="shared" si="34"/>
        <v>0</v>
      </c>
      <c r="AG34" s="2">
        <f t="shared" si="35"/>
        <v>0</v>
      </c>
      <c r="AH34" s="2">
        <f t="shared" si="36"/>
        <v>0</v>
      </c>
      <c r="AI34" s="2">
        <f t="shared" si="36"/>
        <v>0</v>
      </c>
      <c r="AJ34" s="2">
        <f t="shared" si="37"/>
        <v>0</v>
      </c>
      <c r="AK34" s="2">
        <v>157.1</v>
      </c>
      <c r="AL34" s="2">
        <v>157.1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105</v>
      </c>
      <c r="AU34" s="2">
        <v>77</v>
      </c>
      <c r="AV34" s="2">
        <v>1</v>
      </c>
      <c r="AW34" s="2">
        <v>1</v>
      </c>
      <c r="AX34" s="2"/>
      <c r="AY34" s="2"/>
      <c r="AZ34" s="2">
        <v>1</v>
      </c>
      <c r="BA34" s="2">
        <v>1</v>
      </c>
      <c r="BB34" s="2">
        <v>1</v>
      </c>
      <c r="BC34" s="2">
        <v>1</v>
      </c>
      <c r="BD34" s="2" t="s">
        <v>6</v>
      </c>
      <c r="BE34" s="2" t="s">
        <v>6</v>
      </c>
      <c r="BF34" s="2" t="s">
        <v>6</v>
      </c>
      <c r="BG34" s="2" t="s">
        <v>6</v>
      </c>
      <c r="BH34" s="2">
        <v>3</v>
      </c>
      <c r="BI34" s="2">
        <v>1</v>
      </c>
      <c r="BJ34" s="2" t="s">
        <v>38</v>
      </c>
      <c r="BK34" s="2"/>
      <c r="BL34" s="2"/>
      <c r="BM34" s="2">
        <v>64</v>
      </c>
      <c r="BN34" s="2">
        <v>0</v>
      </c>
      <c r="BO34" s="2" t="s">
        <v>6</v>
      </c>
      <c r="BP34" s="2">
        <v>0</v>
      </c>
      <c r="BQ34" s="2">
        <v>30</v>
      </c>
      <c r="BR34" s="2">
        <v>0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 t="s">
        <v>6</v>
      </c>
      <c r="BZ34" s="2">
        <v>105</v>
      </c>
      <c r="CA34" s="2">
        <v>77</v>
      </c>
      <c r="CB34" s="2"/>
      <c r="CC34" s="2"/>
      <c r="CD34" s="2"/>
      <c r="CE34" s="2">
        <v>30</v>
      </c>
      <c r="CF34" s="2">
        <v>0</v>
      </c>
      <c r="CG34" s="2">
        <v>0</v>
      </c>
      <c r="CH34" s="2"/>
      <c r="CI34" s="2"/>
      <c r="CJ34" s="2"/>
      <c r="CK34" s="2"/>
      <c r="CL34" s="2"/>
      <c r="CM34" s="2">
        <v>0</v>
      </c>
      <c r="CN34" s="2" t="s">
        <v>6</v>
      </c>
      <c r="CO34" s="2">
        <v>0</v>
      </c>
      <c r="CP34" s="2">
        <f t="shared" si="38"/>
        <v>121.41</v>
      </c>
      <c r="CQ34" s="2">
        <f t="shared" si="39"/>
        <v>157.1</v>
      </c>
      <c r="CR34" s="2">
        <f t="shared" si="40"/>
        <v>0</v>
      </c>
      <c r="CS34" s="2">
        <f t="shared" si="41"/>
        <v>0</v>
      </c>
      <c r="CT34" s="2">
        <f t="shared" si="42"/>
        <v>0</v>
      </c>
      <c r="CU34" s="2">
        <f t="shared" si="43"/>
        <v>0</v>
      </c>
      <c r="CV34" s="2">
        <f t="shared" si="44"/>
        <v>0</v>
      </c>
      <c r="CW34" s="2">
        <f t="shared" si="45"/>
        <v>0</v>
      </c>
      <c r="CX34" s="2">
        <f t="shared" si="45"/>
        <v>0</v>
      </c>
      <c r="CY34" s="2">
        <f>((S34*BZ34)/100)</f>
        <v>0</v>
      </c>
      <c r="CZ34" s="2">
        <f>((S34*CA34)/100)</f>
        <v>0</v>
      </c>
      <c r="DA34" s="2"/>
      <c r="DB34" s="2"/>
      <c r="DC34" s="2" t="s">
        <v>6</v>
      </c>
      <c r="DD34" s="2" t="s">
        <v>6</v>
      </c>
      <c r="DE34" s="2" t="s">
        <v>6</v>
      </c>
      <c r="DF34" s="2" t="s">
        <v>6</v>
      </c>
      <c r="DG34" s="2" t="s">
        <v>6</v>
      </c>
      <c r="DH34" s="2" t="s">
        <v>6</v>
      </c>
      <c r="DI34" s="2" t="s">
        <v>6</v>
      </c>
      <c r="DJ34" s="2" t="s">
        <v>6</v>
      </c>
      <c r="DK34" s="2" t="s">
        <v>6</v>
      </c>
      <c r="DL34" s="2" t="s">
        <v>6</v>
      </c>
      <c r="DM34" s="2" t="s">
        <v>6</v>
      </c>
      <c r="DN34" s="2">
        <v>0</v>
      </c>
      <c r="DO34" s="2">
        <v>0</v>
      </c>
      <c r="DP34" s="2">
        <v>1</v>
      </c>
      <c r="DQ34" s="2">
        <v>1</v>
      </c>
      <c r="DR34" s="2"/>
      <c r="DS34" s="2"/>
      <c r="DT34" s="2"/>
      <c r="DU34" s="2">
        <v>1007</v>
      </c>
      <c r="DV34" s="2" t="s">
        <v>37</v>
      </c>
      <c r="DW34" s="2" t="s">
        <v>37</v>
      </c>
      <c r="DX34" s="2">
        <v>1</v>
      </c>
      <c r="DY34" s="2"/>
      <c r="DZ34" s="2" t="s">
        <v>6</v>
      </c>
      <c r="EA34" s="2" t="s">
        <v>6</v>
      </c>
      <c r="EB34" s="2" t="s">
        <v>6</v>
      </c>
      <c r="EC34" s="2" t="s">
        <v>6</v>
      </c>
      <c r="ED34" s="2"/>
      <c r="EE34" s="2">
        <v>100583806</v>
      </c>
      <c r="EF34" s="2">
        <v>30</v>
      </c>
      <c r="EG34" s="2" t="s">
        <v>32</v>
      </c>
      <c r="EH34" s="2">
        <v>0</v>
      </c>
      <c r="EI34" s="2" t="s">
        <v>6</v>
      </c>
      <c r="EJ34" s="2">
        <v>1</v>
      </c>
      <c r="EK34" s="2">
        <v>64</v>
      </c>
      <c r="EL34" s="2" t="s">
        <v>33</v>
      </c>
      <c r="EM34" s="2" t="s">
        <v>34</v>
      </c>
      <c r="EN34" s="2"/>
      <c r="EO34" s="2" t="s">
        <v>6</v>
      </c>
      <c r="EP34" s="2"/>
      <c r="EQ34" s="2">
        <v>1024</v>
      </c>
      <c r="ER34" s="2">
        <v>157.1</v>
      </c>
      <c r="ES34" s="2">
        <v>157.1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>
        <v>0</v>
      </c>
      <c r="FR34" s="2">
        <f t="shared" si="46"/>
        <v>0</v>
      </c>
      <c r="FS34" s="2">
        <v>0</v>
      </c>
      <c r="FT34" s="2"/>
      <c r="FU34" s="2"/>
      <c r="FV34" s="2"/>
      <c r="FW34" s="2"/>
      <c r="FX34" s="2">
        <v>105</v>
      </c>
      <c r="FY34" s="2">
        <v>77</v>
      </c>
      <c r="FZ34" s="2"/>
      <c r="GA34" s="2" t="s">
        <v>6</v>
      </c>
      <c r="GB34" s="2"/>
      <c r="GC34" s="2"/>
      <c r="GD34" s="2">
        <v>0</v>
      </c>
      <c r="GE34" s="2"/>
      <c r="GF34" s="2">
        <v>-711068409</v>
      </c>
      <c r="GG34" s="2">
        <v>2</v>
      </c>
      <c r="GH34" s="2">
        <v>1</v>
      </c>
      <c r="GI34" s="2">
        <v>-2</v>
      </c>
      <c r="GJ34" s="2">
        <v>0</v>
      </c>
      <c r="GK34" s="2">
        <f>ROUND(R34*(R12)/100,2)</f>
        <v>0</v>
      </c>
      <c r="GL34" s="2">
        <f t="shared" si="47"/>
        <v>0</v>
      </c>
      <c r="GM34" s="2">
        <f t="shared" si="48"/>
        <v>121.41</v>
      </c>
      <c r="GN34" s="2">
        <f t="shared" si="49"/>
        <v>121.41</v>
      </c>
      <c r="GO34" s="2">
        <f t="shared" si="50"/>
        <v>0</v>
      </c>
      <c r="GP34" s="2">
        <f t="shared" si="51"/>
        <v>0</v>
      </c>
      <c r="GQ34" s="2"/>
      <c r="GR34" s="2">
        <v>0</v>
      </c>
      <c r="GS34" s="2">
        <v>3</v>
      </c>
      <c r="GT34" s="2">
        <v>0</v>
      </c>
      <c r="GU34" s="2" t="s">
        <v>6</v>
      </c>
      <c r="GV34" s="2">
        <f t="shared" si="52"/>
        <v>0</v>
      </c>
      <c r="GW34" s="2">
        <v>1</v>
      </c>
      <c r="GX34" s="2">
        <f t="shared" si="53"/>
        <v>0</v>
      </c>
      <c r="GY34" s="2"/>
      <c r="GZ34" s="2"/>
      <c r="HA34" s="2">
        <v>0</v>
      </c>
      <c r="HB34" s="2">
        <v>0</v>
      </c>
      <c r="HC34" s="2">
        <f t="shared" si="54"/>
        <v>0</v>
      </c>
      <c r="HD34" s="2"/>
      <c r="HE34" s="2" t="s">
        <v>6</v>
      </c>
      <c r="HF34" s="2" t="s">
        <v>6</v>
      </c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>
        <v>0</v>
      </c>
      <c r="IL34" s="2"/>
      <c r="IM34" s="2"/>
      <c r="IN34" s="2"/>
      <c r="IO34" s="2"/>
      <c r="IP34" s="2"/>
      <c r="IQ34" s="2"/>
      <c r="IR34" s="2"/>
      <c r="IS34" s="2"/>
      <c r="IT34" s="2"/>
      <c r="IU34" s="2"/>
    </row>
    <row r="35" spans="1:255" x14ac:dyDescent="0.2">
      <c r="A35">
        <v>18</v>
      </c>
      <c r="B35">
        <v>1</v>
      </c>
      <c r="C35">
        <v>12</v>
      </c>
      <c r="E35" t="s">
        <v>6</v>
      </c>
      <c r="F35" t="s">
        <v>35</v>
      </c>
      <c r="G35" t="s">
        <v>36</v>
      </c>
      <c r="H35" t="s">
        <v>37</v>
      </c>
      <c r="I35">
        <f>I33*J35</f>
        <v>0.77280000000000004</v>
      </c>
      <c r="J35">
        <v>1.1499999999999999</v>
      </c>
      <c r="O35">
        <f t="shared" si="21"/>
        <v>1331.87</v>
      </c>
      <c r="P35">
        <f t="shared" si="22"/>
        <v>1331.87</v>
      </c>
      <c r="Q35">
        <f t="shared" si="23"/>
        <v>0</v>
      </c>
      <c r="R35">
        <f t="shared" si="24"/>
        <v>0</v>
      </c>
      <c r="S35">
        <f t="shared" si="25"/>
        <v>0</v>
      </c>
      <c r="T35">
        <f t="shared" si="26"/>
        <v>0</v>
      </c>
      <c r="U35">
        <f t="shared" si="27"/>
        <v>0</v>
      </c>
      <c r="V35">
        <f t="shared" si="28"/>
        <v>0</v>
      </c>
      <c r="W35">
        <f t="shared" si="29"/>
        <v>0</v>
      </c>
      <c r="X35">
        <f t="shared" si="30"/>
        <v>0</v>
      </c>
      <c r="Y35">
        <f t="shared" si="30"/>
        <v>0</v>
      </c>
      <c r="AA35">
        <v>-1</v>
      </c>
      <c r="AB35">
        <f t="shared" si="31"/>
        <v>157.1</v>
      </c>
      <c r="AC35">
        <f t="shared" si="32"/>
        <v>157.1</v>
      </c>
      <c r="AD35">
        <f t="shared" si="33"/>
        <v>0</v>
      </c>
      <c r="AE35">
        <f t="shared" si="34"/>
        <v>0</v>
      </c>
      <c r="AF35">
        <f t="shared" si="34"/>
        <v>0</v>
      </c>
      <c r="AG35">
        <f t="shared" si="35"/>
        <v>0</v>
      </c>
      <c r="AH35">
        <f t="shared" si="36"/>
        <v>0</v>
      </c>
      <c r="AI35">
        <f t="shared" si="36"/>
        <v>0</v>
      </c>
      <c r="AJ35">
        <f t="shared" si="37"/>
        <v>0</v>
      </c>
      <c r="AK35">
        <v>157.1</v>
      </c>
      <c r="AL35">
        <v>157.1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10.97</v>
      </c>
      <c r="BD35" t="s">
        <v>6</v>
      </c>
      <c r="BE35" t="s">
        <v>6</v>
      </c>
      <c r="BF35" t="s">
        <v>6</v>
      </c>
      <c r="BG35" t="s">
        <v>6</v>
      </c>
      <c r="BH35">
        <v>3</v>
      </c>
      <c r="BI35">
        <v>1</v>
      </c>
      <c r="BJ35" t="s">
        <v>38</v>
      </c>
      <c r="BM35">
        <v>64</v>
      </c>
      <c r="BN35">
        <v>0</v>
      </c>
      <c r="BO35" t="s">
        <v>35</v>
      </c>
      <c r="BP35">
        <v>1</v>
      </c>
      <c r="BQ35">
        <v>30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6</v>
      </c>
      <c r="BZ35">
        <v>0</v>
      </c>
      <c r="CA35">
        <v>0</v>
      </c>
      <c r="CE35">
        <v>30</v>
      </c>
      <c r="CF35">
        <v>0</v>
      </c>
      <c r="CG35">
        <v>0</v>
      </c>
      <c r="CM35">
        <v>0</v>
      </c>
      <c r="CN35" t="s">
        <v>6</v>
      </c>
      <c r="CO35">
        <v>0</v>
      </c>
      <c r="CP35">
        <f t="shared" si="38"/>
        <v>1331.87</v>
      </c>
      <c r="CQ35">
        <f t="shared" si="39"/>
        <v>1723.39</v>
      </c>
      <c r="CR35">
        <f t="shared" si="40"/>
        <v>0</v>
      </c>
      <c r="CS35">
        <f t="shared" si="41"/>
        <v>0</v>
      </c>
      <c r="CT35">
        <f t="shared" si="42"/>
        <v>0</v>
      </c>
      <c r="CU35">
        <f t="shared" si="43"/>
        <v>0</v>
      </c>
      <c r="CV35">
        <f t="shared" si="44"/>
        <v>0</v>
      </c>
      <c r="CW35">
        <f t="shared" si="45"/>
        <v>0</v>
      </c>
      <c r="CX35">
        <f t="shared" si="45"/>
        <v>0</v>
      </c>
      <c r="CY35">
        <f>S35*(BZ35/100)</f>
        <v>0</v>
      </c>
      <c r="CZ35">
        <f>S35*(CA35/100)</f>
        <v>0</v>
      </c>
      <c r="DC35" t="s">
        <v>6</v>
      </c>
      <c r="DD35" t="s">
        <v>6</v>
      </c>
      <c r="DE35" t="s">
        <v>6</v>
      </c>
      <c r="DF35" t="s">
        <v>6</v>
      </c>
      <c r="DG35" t="s">
        <v>6</v>
      </c>
      <c r="DH35" t="s">
        <v>6</v>
      </c>
      <c r="DI35" t="s">
        <v>6</v>
      </c>
      <c r="DJ35" t="s">
        <v>6</v>
      </c>
      <c r="DK35" t="s">
        <v>6</v>
      </c>
      <c r="DL35" t="s">
        <v>6</v>
      </c>
      <c r="DM35" t="s">
        <v>6</v>
      </c>
      <c r="DN35">
        <v>105</v>
      </c>
      <c r="DO35">
        <v>77</v>
      </c>
      <c r="DP35">
        <v>1</v>
      </c>
      <c r="DQ35">
        <v>1</v>
      </c>
      <c r="DU35">
        <v>1007</v>
      </c>
      <c r="DV35" t="s">
        <v>37</v>
      </c>
      <c r="DW35" t="s">
        <v>37</v>
      </c>
      <c r="DX35">
        <v>1</v>
      </c>
      <c r="DZ35" t="s">
        <v>6</v>
      </c>
      <c r="EA35" t="s">
        <v>6</v>
      </c>
      <c r="EB35" t="s">
        <v>6</v>
      </c>
      <c r="EC35" t="s">
        <v>6</v>
      </c>
      <c r="EE35">
        <v>100583806</v>
      </c>
      <c r="EF35">
        <v>30</v>
      </c>
      <c r="EG35" t="s">
        <v>32</v>
      </c>
      <c r="EH35">
        <v>0</v>
      </c>
      <c r="EI35" t="s">
        <v>6</v>
      </c>
      <c r="EJ35">
        <v>1</v>
      </c>
      <c r="EK35">
        <v>64</v>
      </c>
      <c r="EL35" t="s">
        <v>33</v>
      </c>
      <c r="EM35" t="s">
        <v>34</v>
      </c>
      <c r="EO35" t="s">
        <v>6</v>
      </c>
      <c r="EQ35">
        <v>1024</v>
      </c>
      <c r="ER35">
        <v>157.1</v>
      </c>
      <c r="ES35">
        <v>157.1</v>
      </c>
      <c r="ET35">
        <v>0</v>
      </c>
      <c r="EU35">
        <v>0</v>
      </c>
      <c r="EV35">
        <v>0</v>
      </c>
      <c r="EW35">
        <v>0</v>
      </c>
      <c r="EX35">
        <v>0</v>
      </c>
      <c r="FQ35">
        <v>0</v>
      </c>
      <c r="FR35">
        <f t="shared" si="46"/>
        <v>0</v>
      </c>
      <c r="FS35">
        <v>0</v>
      </c>
      <c r="FX35">
        <v>105</v>
      </c>
      <c r="FY35">
        <v>77</v>
      </c>
      <c r="GA35" t="s">
        <v>6</v>
      </c>
      <c r="GD35">
        <v>0</v>
      </c>
      <c r="GF35">
        <v>-711068409</v>
      </c>
      <c r="GG35">
        <v>2</v>
      </c>
      <c r="GH35">
        <v>1</v>
      </c>
      <c r="GI35">
        <v>2</v>
      </c>
      <c r="GJ35">
        <v>0</v>
      </c>
      <c r="GK35">
        <f>ROUND(R35*(S12)/100,2)</f>
        <v>0</v>
      </c>
      <c r="GL35">
        <f t="shared" si="47"/>
        <v>0</v>
      </c>
      <c r="GM35">
        <f t="shared" si="48"/>
        <v>1331.87</v>
      </c>
      <c r="GN35">
        <f t="shared" si="49"/>
        <v>1331.87</v>
      </c>
      <c r="GO35">
        <f t="shared" si="50"/>
        <v>0</v>
      </c>
      <c r="GP35">
        <f t="shared" si="51"/>
        <v>0</v>
      </c>
      <c r="GR35">
        <v>0</v>
      </c>
      <c r="GS35">
        <v>3</v>
      </c>
      <c r="GT35">
        <v>0</v>
      </c>
      <c r="GU35" t="s">
        <v>6</v>
      </c>
      <c r="GV35">
        <f t="shared" si="52"/>
        <v>0</v>
      </c>
      <c r="GW35">
        <v>1</v>
      </c>
      <c r="GX35">
        <f t="shared" si="53"/>
        <v>0</v>
      </c>
      <c r="HA35">
        <v>0</v>
      </c>
      <c r="HB35">
        <v>0</v>
      </c>
      <c r="HC35">
        <f t="shared" si="54"/>
        <v>0</v>
      </c>
      <c r="HE35" t="s">
        <v>6</v>
      </c>
      <c r="HF35" t="s">
        <v>6</v>
      </c>
      <c r="IK35">
        <v>0</v>
      </c>
    </row>
    <row r="36" spans="1:255" x14ac:dyDescent="0.2">
      <c r="A36" s="2">
        <v>17</v>
      </c>
      <c r="B36" s="2">
        <v>1</v>
      </c>
      <c r="C36" s="2">
        <f>ROW(SmtRes!A18)</f>
        <v>18</v>
      </c>
      <c r="D36" s="2">
        <f>ROW(EtalonRes!A18)</f>
        <v>18</v>
      </c>
      <c r="E36" s="2" t="s">
        <v>39</v>
      </c>
      <c r="F36" s="2" t="s">
        <v>40</v>
      </c>
      <c r="G36" s="2" t="s">
        <v>41</v>
      </c>
      <c r="H36" s="2" t="s">
        <v>42</v>
      </c>
      <c r="I36" s="2">
        <f>ROUND((0.08*I25)/100,9)</f>
        <v>2.24E-2</v>
      </c>
      <c r="J36" s="2">
        <v>0</v>
      </c>
      <c r="K36" s="2"/>
      <c r="L36" s="2"/>
      <c r="M36" s="2"/>
      <c r="N36" s="2"/>
      <c r="O36" s="2">
        <f t="shared" si="21"/>
        <v>73.08</v>
      </c>
      <c r="P36" s="2">
        <f t="shared" si="22"/>
        <v>41.66</v>
      </c>
      <c r="Q36" s="2">
        <f t="shared" si="23"/>
        <v>0.51</v>
      </c>
      <c r="R36" s="2">
        <f t="shared" si="24"/>
        <v>0.05</v>
      </c>
      <c r="S36" s="2">
        <f t="shared" si="25"/>
        <v>30.91</v>
      </c>
      <c r="T36" s="2">
        <f t="shared" si="26"/>
        <v>0</v>
      </c>
      <c r="U36" s="2">
        <f t="shared" si="27"/>
        <v>3.024</v>
      </c>
      <c r="V36" s="2">
        <f t="shared" si="28"/>
        <v>0</v>
      </c>
      <c r="W36" s="2">
        <f t="shared" si="29"/>
        <v>0</v>
      </c>
      <c r="X36" s="2">
        <f t="shared" si="30"/>
        <v>30.29</v>
      </c>
      <c r="Y36" s="2">
        <f t="shared" si="30"/>
        <v>21.64</v>
      </c>
      <c r="Z36" s="2"/>
      <c r="AA36" s="2">
        <v>101231159</v>
      </c>
      <c r="AB36" s="2">
        <f t="shared" si="31"/>
        <v>3262.17</v>
      </c>
      <c r="AC36" s="2">
        <f t="shared" si="32"/>
        <v>1859.87</v>
      </c>
      <c r="AD36" s="2">
        <f t="shared" si="33"/>
        <v>22.6</v>
      </c>
      <c r="AE36" s="2">
        <f t="shared" si="34"/>
        <v>2.09</v>
      </c>
      <c r="AF36" s="2">
        <f t="shared" si="34"/>
        <v>1379.7</v>
      </c>
      <c r="AG36" s="2">
        <f t="shared" si="35"/>
        <v>0</v>
      </c>
      <c r="AH36" s="2">
        <f t="shared" si="36"/>
        <v>135</v>
      </c>
      <c r="AI36" s="2">
        <f t="shared" si="36"/>
        <v>0</v>
      </c>
      <c r="AJ36" s="2">
        <f t="shared" si="37"/>
        <v>0</v>
      </c>
      <c r="AK36" s="2">
        <v>3262.17</v>
      </c>
      <c r="AL36" s="2">
        <v>1859.87</v>
      </c>
      <c r="AM36" s="2">
        <v>22.6</v>
      </c>
      <c r="AN36" s="2">
        <v>2.09</v>
      </c>
      <c r="AO36" s="2">
        <v>1379.7</v>
      </c>
      <c r="AP36" s="2">
        <v>0</v>
      </c>
      <c r="AQ36" s="2">
        <v>135</v>
      </c>
      <c r="AR36" s="2">
        <v>0</v>
      </c>
      <c r="AS36" s="2">
        <v>0</v>
      </c>
      <c r="AT36" s="2">
        <v>98</v>
      </c>
      <c r="AU36" s="2">
        <v>70</v>
      </c>
      <c r="AV36" s="2">
        <v>1</v>
      </c>
      <c r="AW36" s="2">
        <v>1</v>
      </c>
      <c r="AX36" s="2"/>
      <c r="AY36" s="2"/>
      <c r="AZ36" s="2">
        <v>1</v>
      </c>
      <c r="BA36" s="2">
        <v>1</v>
      </c>
      <c r="BB36" s="2">
        <v>1</v>
      </c>
      <c r="BC36" s="2">
        <v>1</v>
      </c>
      <c r="BD36" s="2" t="s">
        <v>6</v>
      </c>
      <c r="BE36" s="2" t="s">
        <v>6</v>
      </c>
      <c r="BF36" s="2" t="s">
        <v>6</v>
      </c>
      <c r="BG36" s="2" t="s">
        <v>6</v>
      </c>
      <c r="BH36" s="2">
        <v>0</v>
      </c>
      <c r="BI36" s="2">
        <v>1</v>
      </c>
      <c r="BJ36" s="2" t="s">
        <v>43</v>
      </c>
      <c r="BK36" s="2"/>
      <c r="BL36" s="2"/>
      <c r="BM36" s="2">
        <v>47</v>
      </c>
      <c r="BN36" s="2">
        <v>0</v>
      </c>
      <c r="BO36" s="2" t="s">
        <v>6</v>
      </c>
      <c r="BP36" s="2">
        <v>0</v>
      </c>
      <c r="BQ36" s="2">
        <v>30</v>
      </c>
      <c r="BR36" s="2">
        <v>0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 t="s">
        <v>6</v>
      </c>
      <c r="BZ36" s="2">
        <v>98</v>
      </c>
      <c r="CA36" s="2">
        <v>70</v>
      </c>
      <c r="CB36" s="2"/>
      <c r="CC36" s="2"/>
      <c r="CD36" s="2"/>
      <c r="CE36" s="2">
        <v>30</v>
      </c>
      <c r="CF36" s="2">
        <v>0</v>
      </c>
      <c r="CG36" s="2">
        <v>0</v>
      </c>
      <c r="CH36" s="2"/>
      <c r="CI36" s="2"/>
      <c r="CJ36" s="2"/>
      <c r="CK36" s="2"/>
      <c r="CL36" s="2"/>
      <c r="CM36" s="2">
        <v>0</v>
      </c>
      <c r="CN36" s="2" t="s">
        <v>6</v>
      </c>
      <c r="CO36" s="2">
        <v>0</v>
      </c>
      <c r="CP36" s="2">
        <f t="shared" si="38"/>
        <v>73.08</v>
      </c>
      <c r="CQ36" s="2">
        <f t="shared" si="39"/>
        <v>1859.87</v>
      </c>
      <c r="CR36" s="2">
        <f t="shared" si="40"/>
        <v>22.6</v>
      </c>
      <c r="CS36" s="2">
        <f t="shared" si="41"/>
        <v>2.09</v>
      </c>
      <c r="CT36" s="2">
        <f t="shared" si="42"/>
        <v>1379.7</v>
      </c>
      <c r="CU36" s="2">
        <f t="shared" si="43"/>
        <v>0</v>
      </c>
      <c r="CV36" s="2">
        <f t="shared" si="44"/>
        <v>135</v>
      </c>
      <c r="CW36" s="2">
        <f t="shared" si="45"/>
        <v>0</v>
      </c>
      <c r="CX36" s="2">
        <f t="shared" si="45"/>
        <v>0</v>
      </c>
      <c r="CY36" s="2">
        <f>((S36*BZ36)/100)</f>
        <v>30.291799999999999</v>
      </c>
      <c r="CZ36" s="2">
        <f>((S36*CA36)/100)</f>
        <v>21.636999999999997</v>
      </c>
      <c r="DA36" s="2"/>
      <c r="DB36" s="2"/>
      <c r="DC36" s="2" t="s">
        <v>6</v>
      </c>
      <c r="DD36" s="2" t="s">
        <v>6</v>
      </c>
      <c r="DE36" s="2" t="s">
        <v>6</v>
      </c>
      <c r="DF36" s="2" t="s">
        <v>6</v>
      </c>
      <c r="DG36" s="2" t="s">
        <v>6</v>
      </c>
      <c r="DH36" s="2" t="s">
        <v>6</v>
      </c>
      <c r="DI36" s="2" t="s">
        <v>6</v>
      </c>
      <c r="DJ36" s="2" t="s">
        <v>6</v>
      </c>
      <c r="DK36" s="2" t="s">
        <v>6</v>
      </c>
      <c r="DL36" s="2" t="s">
        <v>6</v>
      </c>
      <c r="DM36" s="2" t="s">
        <v>6</v>
      </c>
      <c r="DN36" s="2">
        <v>0</v>
      </c>
      <c r="DO36" s="2">
        <v>0</v>
      </c>
      <c r="DP36" s="2">
        <v>1</v>
      </c>
      <c r="DQ36" s="2">
        <v>1</v>
      </c>
      <c r="DR36" s="2"/>
      <c r="DS36" s="2"/>
      <c r="DT36" s="2"/>
      <c r="DU36" s="2">
        <v>1013</v>
      </c>
      <c r="DV36" s="2" t="s">
        <v>42</v>
      </c>
      <c r="DW36" s="2" t="s">
        <v>42</v>
      </c>
      <c r="DX36" s="2">
        <v>1</v>
      </c>
      <c r="DY36" s="2"/>
      <c r="DZ36" s="2" t="s">
        <v>6</v>
      </c>
      <c r="EA36" s="2" t="s">
        <v>6</v>
      </c>
      <c r="EB36" s="2" t="s">
        <v>6</v>
      </c>
      <c r="EC36" s="2" t="s">
        <v>6</v>
      </c>
      <c r="ED36" s="2"/>
      <c r="EE36" s="2">
        <v>100583887</v>
      </c>
      <c r="EF36" s="2">
        <v>30</v>
      </c>
      <c r="EG36" s="2" t="s">
        <v>32</v>
      </c>
      <c r="EH36" s="2">
        <v>0</v>
      </c>
      <c r="EI36" s="2" t="s">
        <v>6</v>
      </c>
      <c r="EJ36" s="2">
        <v>1</v>
      </c>
      <c r="EK36" s="2">
        <v>47</v>
      </c>
      <c r="EL36" s="2" t="s">
        <v>44</v>
      </c>
      <c r="EM36" s="2" t="s">
        <v>45</v>
      </c>
      <c r="EN36" s="2"/>
      <c r="EO36" s="2" t="s">
        <v>6</v>
      </c>
      <c r="EP36" s="2"/>
      <c r="EQ36" s="2">
        <v>131072</v>
      </c>
      <c r="ER36" s="2">
        <v>3262.17</v>
      </c>
      <c r="ES36" s="2">
        <v>1859.87</v>
      </c>
      <c r="ET36" s="2">
        <v>22.6</v>
      </c>
      <c r="EU36" s="2">
        <v>2.09</v>
      </c>
      <c r="EV36" s="2">
        <v>1379.7</v>
      </c>
      <c r="EW36" s="2">
        <v>135</v>
      </c>
      <c r="EX36" s="2">
        <v>0</v>
      </c>
      <c r="EY36" s="2">
        <v>0</v>
      </c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>
        <v>0</v>
      </c>
      <c r="FR36" s="2">
        <f t="shared" si="46"/>
        <v>0</v>
      </c>
      <c r="FS36" s="2">
        <v>0</v>
      </c>
      <c r="FT36" s="2"/>
      <c r="FU36" s="2"/>
      <c r="FV36" s="2"/>
      <c r="FW36" s="2"/>
      <c r="FX36" s="2">
        <v>98</v>
      </c>
      <c r="FY36" s="2">
        <v>70</v>
      </c>
      <c r="FZ36" s="2"/>
      <c r="GA36" s="2" t="s">
        <v>6</v>
      </c>
      <c r="GB36" s="2"/>
      <c r="GC36" s="2"/>
      <c r="GD36" s="2">
        <v>0</v>
      </c>
      <c r="GE36" s="2"/>
      <c r="GF36" s="2">
        <v>1135544528</v>
      </c>
      <c r="GG36" s="2">
        <v>2</v>
      </c>
      <c r="GH36" s="2">
        <v>1</v>
      </c>
      <c r="GI36" s="2">
        <v>-2</v>
      </c>
      <c r="GJ36" s="2">
        <v>0</v>
      </c>
      <c r="GK36" s="2">
        <f>ROUND(R36*(R12)/100,2)</f>
        <v>0.09</v>
      </c>
      <c r="GL36" s="2">
        <f t="shared" si="47"/>
        <v>0</v>
      </c>
      <c r="GM36" s="2">
        <f t="shared" si="48"/>
        <v>125.1</v>
      </c>
      <c r="GN36" s="2">
        <f t="shared" si="49"/>
        <v>125.1</v>
      </c>
      <c r="GO36" s="2">
        <f t="shared" si="50"/>
        <v>0</v>
      </c>
      <c r="GP36" s="2">
        <f t="shared" si="51"/>
        <v>0</v>
      </c>
      <c r="GQ36" s="2"/>
      <c r="GR36" s="2">
        <v>0</v>
      </c>
      <c r="GS36" s="2">
        <v>3</v>
      </c>
      <c r="GT36" s="2">
        <v>0</v>
      </c>
      <c r="GU36" s="2" t="s">
        <v>6</v>
      </c>
      <c r="GV36" s="2">
        <f t="shared" si="52"/>
        <v>0</v>
      </c>
      <c r="GW36" s="2">
        <v>1</v>
      </c>
      <c r="GX36" s="2">
        <f t="shared" si="53"/>
        <v>0</v>
      </c>
      <c r="GY36" s="2"/>
      <c r="GZ36" s="2"/>
      <c r="HA36" s="2">
        <v>0</v>
      </c>
      <c r="HB36" s="2">
        <v>0</v>
      </c>
      <c r="HC36" s="2">
        <f t="shared" si="54"/>
        <v>0</v>
      </c>
      <c r="HD36" s="2"/>
      <c r="HE36" s="2" t="s">
        <v>6</v>
      </c>
      <c r="HF36" s="2" t="s">
        <v>6</v>
      </c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>
        <v>0</v>
      </c>
      <c r="IL36" s="2"/>
      <c r="IM36" s="2"/>
      <c r="IN36" s="2"/>
      <c r="IO36" s="2"/>
      <c r="IP36" s="2"/>
      <c r="IQ36" s="2"/>
      <c r="IR36" s="2"/>
      <c r="IS36" s="2"/>
      <c r="IT36" s="2"/>
      <c r="IU36" s="2"/>
    </row>
    <row r="37" spans="1:255" x14ac:dyDescent="0.2">
      <c r="A37">
        <v>17</v>
      </c>
      <c r="B37">
        <v>1</v>
      </c>
      <c r="C37">
        <f>ROW(SmtRes!A24)</f>
        <v>24</v>
      </c>
      <c r="D37">
        <f>ROW(EtalonRes!A24)</f>
        <v>24</v>
      </c>
      <c r="E37" t="s">
        <v>39</v>
      </c>
      <c r="F37" t="s">
        <v>40</v>
      </c>
      <c r="G37" t="s">
        <v>41</v>
      </c>
      <c r="H37" t="s">
        <v>42</v>
      </c>
      <c r="I37">
        <f>ROUND((0.08*I26)/100,9)</f>
        <v>2.24E-2</v>
      </c>
      <c r="J37">
        <v>0</v>
      </c>
      <c r="O37">
        <f t="shared" si="21"/>
        <v>874.77</v>
      </c>
      <c r="P37">
        <f t="shared" si="22"/>
        <v>122.9</v>
      </c>
      <c r="Q37">
        <f t="shared" si="23"/>
        <v>2.92</v>
      </c>
      <c r="R37">
        <f t="shared" si="24"/>
        <v>1.21</v>
      </c>
      <c r="S37">
        <f t="shared" si="25"/>
        <v>748.95</v>
      </c>
      <c r="T37">
        <f t="shared" si="26"/>
        <v>0</v>
      </c>
      <c r="U37">
        <f t="shared" si="27"/>
        <v>3.024</v>
      </c>
      <c r="V37">
        <f t="shared" si="28"/>
        <v>0</v>
      </c>
      <c r="W37">
        <f t="shared" si="29"/>
        <v>0</v>
      </c>
      <c r="X37">
        <f t="shared" si="30"/>
        <v>689.03</v>
      </c>
      <c r="Y37">
        <f t="shared" si="30"/>
        <v>486.82</v>
      </c>
      <c r="AA37">
        <v>101231156</v>
      </c>
      <c r="AB37">
        <f t="shared" si="31"/>
        <v>3262.17</v>
      </c>
      <c r="AC37">
        <f t="shared" si="32"/>
        <v>1859.87</v>
      </c>
      <c r="AD37">
        <f t="shared" si="33"/>
        <v>22.6</v>
      </c>
      <c r="AE37">
        <f t="shared" si="34"/>
        <v>2.09</v>
      </c>
      <c r="AF37">
        <f t="shared" si="34"/>
        <v>1379.7</v>
      </c>
      <c r="AG37">
        <f t="shared" si="35"/>
        <v>0</v>
      </c>
      <c r="AH37">
        <f t="shared" si="36"/>
        <v>135</v>
      </c>
      <c r="AI37">
        <f t="shared" si="36"/>
        <v>0</v>
      </c>
      <c r="AJ37">
        <f t="shared" si="37"/>
        <v>0</v>
      </c>
      <c r="AK37">
        <v>3262.17</v>
      </c>
      <c r="AL37">
        <v>1859.87</v>
      </c>
      <c r="AM37">
        <v>22.6</v>
      </c>
      <c r="AN37">
        <v>2.09</v>
      </c>
      <c r="AO37">
        <v>1379.7</v>
      </c>
      <c r="AP37">
        <v>0</v>
      </c>
      <c r="AQ37">
        <v>135</v>
      </c>
      <c r="AR37">
        <v>0</v>
      </c>
      <c r="AS37">
        <v>0</v>
      </c>
      <c r="AT37">
        <v>92</v>
      </c>
      <c r="AU37">
        <v>65</v>
      </c>
      <c r="AV37">
        <v>1</v>
      </c>
      <c r="AW37">
        <v>1</v>
      </c>
      <c r="AZ37">
        <v>1</v>
      </c>
      <c r="BA37">
        <v>24.23</v>
      </c>
      <c r="BB37">
        <v>5.72</v>
      </c>
      <c r="BC37">
        <v>2.95</v>
      </c>
      <c r="BD37" t="s">
        <v>6</v>
      </c>
      <c r="BE37" t="s">
        <v>6</v>
      </c>
      <c r="BF37" t="s">
        <v>6</v>
      </c>
      <c r="BG37" t="s">
        <v>6</v>
      </c>
      <c r="BH37">
        <v>0</v>
      </c>
      <c r="BI37">
        <v>1</v>
      </c>
      <c r="BJ37" t="s">
        <v>43</v>
      </c>
      <c r="BM37">
        <v>47</v>
      </c>
      <c r="BN37">
        <v>0</v>
      </c>
      <c r="BO37" t="s">
        <v>40</v>
      </c>
      <c r="BP37">
        <v>1</v>
      </c>
      <c r="BQ37">
        <v>30</v>
      </c>
      <c r="BR37">
        <v>0</v>
      </c>
      <c r="BS37">
        <v>24.23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6</v>
      </c>
      <c r="BZ37">
        <v>92</v>
      </c>
      <c r="CA37">
        <v>65</v>
      </c>
      <c r="CE37">
        <v>30</v>
      </c>
      <c r="CF37">
        <v>0</v>
      </c>
      <c r="CG37">
        <v>0</v>
      </c>
      <c r="CM37">
        <v>0</v>
      </c>
      <c r="CN37" t="s">
        <v>6</v>
      </c>
      <c r="CO37">
        <v>0</v>
      </c>
      <c r="CP37">
        <f t="shared" si="38"/>
        <v>874.7700000000001</v>
      </c>
      <c r="CQ37">
        <f t="shared" si="39"/>
        <v>5486.62</v>
      </c>
      <c r="CR37">
        <f t="shared" si="40"/>
        <v>129.27000000000001</v>
      </c>
      <c r="CS37">
        <f t="shared" si="41"/>
        <v>50.64</v>
      </c>
      <c r="CT37">
        <f t="shared" si="42"/>
        <v>33430.129999999997</v>
      </c>
      <c r="CU37">
        <f t="shared" si="43"/>
        <v>0</v>
      </c>
      <c r="CV37">
        <f t="shared" si="44"/>
        <v>135</v>
      </c>
      <c r="CW37">
        <f t="shared" si="45"/>
        <v>0</v>
      </c>
      <c r="CX37">
        <f t="shared" si="45"/>
        <v>0</v>
      </c>
      <c r="CY37">
        <f>S37*(BZ37/100)</f>
        <v>689.03400000000011</v>
      </c>
      <c r="CZ37">
        <f>S37*(CA37/100)</f>
        <v>486.81750000000005</v>
      </c>
      <c r="DC37" t="s">
        <v>6</v>
      </c>
      <c r="DD37" t="s">
        <v>6</v>
      </c>
      <c r="DE37" t="s">
        <v>6</v>
      </c>
      <c r="DF37" t="s">
        <v>6</v>
      </c>
      <c r="DG37" t="s">
        <v>6</v>
      </c>
      <c r="DH37" t="s">
        <v>6</v>
      </c>
      <c r="DI37" t="s">
        <v>6</v>
      </c>
      <c r="DJ37" t="s">
        <v>6</v>
      </c>
      <c r="DK37" t="s">
        <v>6</v>
      </c>
      <c r="DL37" t="s">
        <v>6</v>
      </c>
      <c r="DM37" t="s">
        <v>6</v>
      </c>
      <c r="DN37">
        <v>98</v>
      </c>
      <c r="DO37">
        <v>70</v>
      </c>
      <c r="DP37">
        <v>1</v>
      </c>
      <c r="DQ37">
        <v>1</v>
      </c>
      <c r="DU37">
        <v>1013</v>
      </c>
      <c r="DV37" t="s">
        <v>42</v>
      </c>
      <c r="DW37" t="s">
        <v>42</v>
      </c>
      <c r="DX37">
        <v>1</v>
      </c>
      <c r="DZ37" t="s">
        <v>6</v>
      </c>
      <c r="EA37" t="s">
        <v>6</v>
      </c>
      <c r="EB37" t="s">
        <v>6</v>
      </c>
      <c r="EC37" t="s">
        <v>6</v>
      </c>
      <c r="EE37">
        <v>100583887</v>
      </c>
      <c r="EF37">
        <v>30</v>
      </c>
      <c r="EG37" t="s">
        <v>32</v>
      </c>
      <c r="EH37">
        <v>0</v>
      </c>
      <c r="EI37" t="s">
        <v>6</v>
      </c>
      <c r="EJ37">
        <v>1</v>
      </c>
      <c r="EK37">
        <v>47</v>
      </c>
      <c r="EL37" t="s">
        <v>44</v>
      </c>
      <c r="EM37" t="s">
        <v>45</v>
      </c>
      <c r="EO37" t="s">
        <v>6</v>
      </c>
      <c r="EQ37">
        <v>131072</v>
      </c>
      <c r="ER37">
        <v>3262.17</v>
      </c>
      <c r="ES37">
        <v>1859.87</v>
      </c>
      <c r="ET37">
        <v>22.6</v>
      </c>
      <c r="EU37">
        <v>2.09</v>
      </c>
      <c r="EV37">
        <v>1379.7</v>
      </c>
      <c r="EW37">
        <v>135</v>
      </c>
      <c r="EX37">
        <v>0</v>
      </c>
      <c r="EY37">
        <v>0</v>
      </c>
      <c r="FQ37">
        <v>0</v>
      </c>
      <c r="FR37">
        <f t="shared" si="46"/>
        <v>0</v>
      </c>
      <c r="FS37">
        <v>0</v>
      </c>
      <c r="FX37">
        <v>98</v>
      </c>
      <c r="FY37">
        <v>70</v>
      </c>
      <c r="GA37" t="s">
        <v>6</v>
      </c>
      <c r="GD37">
        <v>0</v>
      </c>
      <c r="GF37">
        <v>1135544528</v>
      </c>
      <c r="GG37">
        <v>2</v>
      </c>
      <c r="GH37">
        <v>1</v>
      </c>
      <c r="GI37">
        <v>2</v>
      </c>
      <c r="GJ37">
        <v>0</v>
      </c>
      <c r="GK37">
        <f>ROUND(R37*(S12)/100,2)</f>
        <v>1.9</v>
      </c>
      <c r="GL37">
        <f t="shared" si="47"/>
        <v>0</v>
      </c>
      <c r="GM37">
        <f t="shared" si="48"/>
        <v>2052.52</v>
      </c>
      <c r="GN37">
        <f t="shared" si="49"/>
        <v>2052.52</v>
      </c>
      <c r="GO37">
        <f t="shared" si="50"/>
        <v>0</v>
      </c>
      <c r="GP37">
        <f t="shared" si="51"/>
        <v>0</v>
      </c>
      <c r="GR37">
        <v>0</v>
      </c>
      <c r="GS37">
        <v>3</v>
      </c>
      <c r="GT37">
        <v>0</v>
      </c>
      <c r="GU37" t="s">
        <v>6</v>
      </c>
      <c r="GV37">
        <f t="shared" si="52"/>
        <v>0</v>
      </c>
      <c r="GW37">
        <v>1</v>
      </c>
      <c r="GX37">
        <f t="shared" si="53"/>
        <v>0</v>
      </c>
      <c r="HA37">
        <v>0</v>
      </c>
      <c r="HB37">
        <v>0</v>
      </c>
      <c r="HC37">
        <f t="shared" si="54"/>
        <v>0</v>
      </c>
      <c r="HE37" t="s">
        <v>6</v>
      </c>
      <c r="HF37" t="s">
        <v>6</v>
      </c>
      <c r="IK37">
        <v>0</v>
      </c>
    </row>
    <row r="38" spans="1:255" x14ac:dyDescent="0.2">
      <c r="A38" s="2">
        <v>18</v>
      </c>
      <c r="B38" s="2">
        <v>1</v>
      </c>
      <c r="C38" s="2">
        <v>18</v>
      </c>
      <c r="D38" s="2"/>
      <c r="E38" s="2" t="s">
        <v>46</v>
      </c>
      <c r="F38" s="2" t="s">
        <v>47</v>
      </c>
      <c r="G38" s="2" t="s">
        <v>48</v>
      </c>
      <c r="H38" s="2" t="s">
        <v>37</v>
      </c>
      <c r="I38" s="2">
        <f>I36*J38</f>
        <v>2.2848000000000002</v>
      </c>
      <c r="J38" s="2">
        <v>102.00000000000001</v>
      </c>
      <c r="K38" s="2"/>
      <c r="L38" s="2"/>
      <c r="M38" s="2"/>
      <c r="N38" s="2"/>
      <c r="O38" s="2">
        <f t="shared" si="21"/>
        <v>1701.42</v>
      </c>
      <c r="P38" s="2">
        <f t="shared" si="22"/>
        <v>1701.42</v>
      </c>
      <c r="Q38" s="2">
        <f t="shared" si="23"/>
        <v>0</v>
      </c>
      <c r="R38" s="2">
        <f t="shared" si="24"/>
        <v>0</v>
      </c>
      <c r="S38" s="2">
        <f t="shared" si="25"/>
        <v>0</v>
      </c>
      <c r="T38" s="2">
        <f t="shared" si="26"/>
        <v>0</v>
      </c>
      <c r="U38" s="2">
        <f t="shared" si="27"/>
        <v>0</v>
      </c>
      <c r="V38" s="2">
        <f t="shared" si="28"/>
        <v>0</v>
      </c>
      <c r="W38" s="2">
        <f t="shared" si="29"/>
        <v>0</v>
      </c>
      <c r="X38" s="2">
        <f t="shared" si="30"/>
        <v>0</v>
      </c>
      <c r="Y38" s="2">
        <f t="shared" si="30"/>
        <v>0</v>
      </c>
      <c r="Z38" s="2"/>
      <c r="AA38" s="2">
        <v>101231159</v>
      </c>
      <c r="AB38" s="2">
        <f t="shared" si="31"/>
        <v>744.67</v>
      </c>
      <c r="AC38" s="2">
        <f t="shared" si="32"/>
        <v>744.67</v>
      </c>
      <c r="AD38" s="2">
        <f t="shared" si="33"/>
        <v>0</v>
      </c>
      <c r="AE38" s="2">
        <f t="shared" si="34"/>
        <v>0</v>
      </c>
      <c r="AF38" s="2">
        <f t="shared" si="34"/>
        <v>0</v>
      </c>
      <c r="AG38" s="2">
        <f t="shared" si="35"/>
        <v>0</v>
      </c>
      <c r="AH38" s="2">
        <f t="shared" si="36"/>
        <v>0</v>
      </c>
      <c r="AI38" s="2">
        <f t="shared" si="36"/>
        <v>0</v>
      </c>
      <c r="AJ38" s="2">
        <f t="shared" si="37"/>
        <v>0</v>
      </c>
      <c r="AK38" s="2">
        <v>744.67</v>
      </c>
      <c r="AL38" s="2">
        <v>744.67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98</v>
      </c>
      <c r="AU38" s="2">
        <v>70</v>
      </c>
      <c r="AV38" s="2">
        <v>1</v>
      </c>
      <c r="AW38" s="2">
        <v>1</v>
      </c>
      <c r="AX38" s="2"/>
      <c r="AY38" s="2"/>
      <c r="AZ38" s="2">
        <v>1</v>
      </c>
      <c r="BA38" s="2">
        <v>1</v>
      </c>
      <c r="BB38" s="2">
        <v>1</v>
      </c>
      <c r="BC38" s="2">
        <v>1</v>
      </c>
      <c r="BD38" s="2" t="s">
        <v>6</v>
      </c>
      <c r="BE38" s="2" t="s">
        <v>6</v>
      </c>
      <c r="BF38" s="2" t="s">
        <v>6</v>
      </c>
      <c r="BG38" s="2" t="s">
        <v>6</v>
      </c>
      <c r="BH38" s="2">
        <v>3</v>
      </c>
      <c r="BI38" s="2">
        <v>1</v>
      </c>
      <c r="BJ38" s="2" t="s">
        <v>49</v>
      </c>
      <c r="BK38" s="2"/>
      <c r="BL38" s="2"/>
      <c r="BM38" s="2">
        <v>47</v>
      </c>
      <c r="BN38" s="2">
        <v>0</v>
      </c>
      <c r="BO38" s="2" t="s">
        <v>6</v>
      </c>
      <c r="BP38" s="2">
        <v>0</v>
      </c>
      <c r="BQ38" s="2">
        <v>30</v>
      </c>
      <c r="BR38" s="2">
        <v>0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 t="s">
        <v>6</v>
      </c>
      <c r="BZ38" s="2">
        <v>98</v>
      </c>
      <c r="CA38" s="2">
        <v>70</v>
      </c>
      <c r="CB38" s="2"/>
      <c r="CC38" s="2"/>
      <c r="CD38" s="2"/>
      <c r="CE38" s="2">
        <v>30</v>
      </c>
      <c r="CF38" s="2">
        <v>0</v>
      </c>
      <c r="CG38" s="2">
        <v>0</v>
      </c>
      <c r="CH38" s="2"/>
      <c r="CI38" s="2"/>
      <c r="CJ38" s="2"/>
      <c r="CK38" s="2"/>
      <c r="CL38" s="2"/>
      <c r="CM38" s="2">
        <v>0</v>
      </c>
      <c r="CN38" s="2" t="s">
        <v>6</v>
      </c>
      <c r="CO38" s="2">
        <v>0</v>
      </c>
      <c r="CP38" s="2">
        <f t="shared" si="38"/>
        <v>1701.42</v>
      </c>
      <c r="CQ38" s="2">
        <f t="shared" si="39"/>
        <v>744.67</v>
      </c>
      <c r="CR38" s="2">
        <f t="shared" si="40"/>
        <v>0</v>
      </c>
      <c r="CS38" s="2">
        <f t="shared" si="41"/>
        <v>0</v>
      </c>
      <c r="CT38" s="2">
        <f t="shared" si="42"/>
        <v>0</v>
      </c>
      <c r="CU38" s="2">
        <f t="shared" si="43"/>
        <v>0</v>
      </c>
      <c r="CV38" s="2">
        <f t="shared" si="44"/>
        <v>0</v>
      </c>
      <c r="CW38" s="2">
        <f t="shared" si="45"/>
        <v>0</v>
      </c>
      <c r="CX38" s="2">
        <f t="shared" si="45"/>
        <v>0</v>
      </c>
      <c r="CY38" s="2">
        <f>((S38*BZ38)/100)</f>
        <v>0</v>
      </c>
      <c r="CZ38" s="2">
        <f>((S38*CA38)/100)</f>
        <v>0</v>
      </c>
      <c r="DA38" s="2"/>
      <c r="DB38" s="2"/>
      <c r="DC38" s="2" t="s">
        <v>6</v>
      </c>
      <c r="DD38" s="2" t="s">
        <v>6</v>
      </c>
      <c r="DE38" s="2" t="s">
        <v>6</v>
      </c>
      <c r="DF38" s="2" t="s">
        <v>6</v>
      </c>
      <c r="DG38" s="2" t="s">
        <v>6</v>
      </c>
      <c r="DH38" s="2" t="s">
        <v>6</v>
      </c>
      <c r="DI38" s="2" t="s">
        <v>6</v>
      </c>
      <c r="DJ38" s="2" t="s">
        <v>6</v>
      </c>
      <c r="DK38" s="2" t="s">
        <v>6</v>
      </c>
      <c r="DL38" s="2" t="s">
        <v>6</v>
      </c>
      <c r="DM38" s="2" t="s">
        <v>6</v>
      </c>
      <c r="DN38" s="2">
        <v>0</v>
      </c>
      <c r="DO38" s="2">
        <v>0</v>
      </c>
      <c r="DP38" s="2">
        <v>1</v>
      </c>
      <c r="DQ38" s="2">
        <v>1</v>
      </c>
      <c r="DR38" s="2"/>
      <c r="DS38" s="2"/>
      <c r="DT38" s="2"/>
      <c r="DU38" s="2">
        <v>1007</v>
      </c>
      <c r="DV38" s="2" t="s">
        <v>37</v>
      </c>
      <c r="DW38" s="2" t="s">
        <v>37</v>
      </c>
      <c r="DX38" s="2">
        <v>1</v>
      </c>
      <c r="DY38" s="2"/>
      <c r="DZ38" s="2" t="s">
        <v>6</v>
      </c>
      <c r="EA38" s="2" t="s">
        <v>6</v>
      </c>
      <c r="EB38" s="2" t="s">
        <v>6</v>
      </c>
      <c r="EC38" s="2" t="s">
        <v>6</v>
      </c>
      <c r="ED38" s="2"/>
      <c r="EE38" s="2">
        <v>100583887</v>
      </c>
      <c r="EF38" s="2">
        <v>30</v>
      </c>
      <c r="EG38" s="2" t="s">
        <v>32</v>
      </c>
      <c r="EH38" s="2">
        <v>0</v>
      </c>
      <c r="EI38" s="2" t="s">
        <v>6</v>
      </c>
      <c r="EJ38" s="2">
        <v>1</v>
      </c>
      <c r="EK38" s="2">
        <v>47</v>
      </c>
      <c r="EL38" s="2" t="s">
        <v>44</v>
      </c>
      <c r="EM38" s="2" t="s">
        <v>45</v>
      </c>
      <c r="EN38" s="2"/>
      <c r="EO38" s="2" t="s">
        <v>6</v>
      </c>
      <c r="EP38" s="2"/>
      <c r="EQ38" s="2">
        <v>0</v>
      </c>
      <c r="ER38" s="2">
        <v>744.67</v>
      </c>
      <c r="ES38" s="2">
        <v>744.67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>
        <v>0</v>
      </c>
      <c r="FR38" s="2">
        <f t="shared" si="46"/>
        <v>0</v>
      </c>
      <c r="FS38" s="2">
        <v>0</v>
      </c>
      <c r="FT38" s="2"/>
      <c r="FU38" s="2"/>
      <c r="FV38" s="2"/>
      <c r="FW38" s="2"/>
      <c r="FX38" s="2">
        <v>98</v>
      </c>
      <c r="FY38" s="2">
        <v>70</v>
      </c>
      <c r="FZ38" s="2"/>
      <c r="GA38" s="2" t="s">
        <v>6</v>
      </c>
      <c r="GB38" s="2"/>
      <c r="GC38" s="2"/>
      <c r="GD38" s="2">
        <v>0</v>
      </c>
      <c r="GE38" s="2"/>
      <c r="GF38" s="2">
        <v>2146370205</v>
      </c>
      <c r="GG38" s="2">
        <v>2</v>
      </c>
      <c r="GH38" s="2">
        <v>1</v>
      </c>
      <c r="GI38" s="2">
        <v>-2</v>
      </c>
      <c r="GJ38" s="2">
        <v>0</v>
      </c>
      <c r="GK38" s="2">
        <f>ROUND(R38*(R12)/100,2)</f>
        <v>0</v>
      </c>
      <c r="GL38" s="2">
        <f t="shared" si="47"/>
        <v>0</v>
      </c>
      <c r="GM38" s="2">
        <f t="shared" si="48"/>
        <v>1701.42</v>
      </c>
      <c r="GN38" s="2">
        <f t="shared" si="49"/>
        <v>1701.42</v>
      </c>
      <c r="GO38" s="2">
        <f t="shared" si="50"/>
        <v>0</v>
      </c>
      <c r="GP38" s="2">
        <f t="shared" si="51"/>
        <v>0</v>
      </c>
      <c r="GQ38" s="2"/>
      <c r="GR38" s="2">
        <v>0</v>
      </c>
      <c r="GS38" s="2">
        <v>3</v>
      </c>
      <c r="GT38" s="2">
        <v>0</v>
      </c>
      <c r="GU38" s="2" t="s">
        <v>6</v>
      </c>
      <c r="GV38" s="2">
        <f t="shared" si="52"/>
        <v>0</v>
      </c>
      <c r="GW38" s="2">
        <v>1</v>
      </c>
      <c r="GX38" s="2">
        <f t="shared" si="53"/>
        <v>0</v>
      </c>
      <c r="GY38" s="2"/>
      <c r="GZ38" s="2"/>
      <c r="HA38" s="2">
        <v>0</v>
      </c>
      <c r="HB38" s="2">
        <v>0</v>
      </c>
      <c r="HC38" s="2">
        <f t="shared" si="54"/>
        <v>0</v>
      </c>
      <c r="HD38" s="2"/>
      <c r="HE38" s="2" t="s">
        <v>6</v>
      </c>
      <c r="HF38" s="2" t="s">
        <v>6</v>
      </c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>
        <v>0</v>
      </c>
      <c r="IL38" s="2"/>
      <c r="IM38" s="2"/>
      <c r="IN38" s="2"/>
      <c r="IO38" s="2"/>
      <c r="IP38" s="2"/>
      <c r="IQ38" s="2"/>
      <c r="IR38" s="2"/>
      <c r="IS38" s="2"/>
      <c r="IT38" s="2"/>
      <c r="IU38" s="2"/>
    </row>
    <row r="39" spans="1:255" x14ac:dyDescent="0.2">
      <c r="A39">
        <v>18</v>
      </c>
      <c r="B39">
        <v>1</v>
      </c>
      <c r="C39">
        <v>24</v>
      </c>
      <c r="E39" t="s">
        <v>46</v>
      </c>
      <c r="F39" t="s">
        <v>47</v>
      </c>
      <c r="G39" t="s">
        <v>48</v>
      </c>
      <c r="H39" t="s">
        <v>37</v>
      </c>
      <c r="I39">
        <f>I37*J39</f>
        <v>2.2848000000000002</v>
      </c>
      <c r="J39">
        <v>102.00000000000001</v>
      </c>
      <c r="O39">
        <f t="shared" si="21"/>
        <v>9851.2199999999993</v>
      </c>
      <c r="P39">
        <f t="shared" si="22"/>
        <v>9851.2199999999993</v>
      </c>
      <c r="Q39">
        <f t="shared" si="23"/>
        <v>0</v>
      </c>
      <c r="R39">
        <f t="shared" si="24"/>
        <v>0</v>
      </c>
      <c r="S39">
        <f t="shared" si="25"/>
        <v>0</v>
      </c>
      <c r="T39">
        <f t="shared" si="26"/>
        <v>0</v>
      </c>
      <c r="U39">
        <f t="shared" si="27"/>
        <v>0</v>
      </c>
      <c r="V39">
        <f t="shared" si="28"/>
        <v>0</v>
      </c>
      <c r="W39">
        <f t="shared" si="29"/>
        <v>0</v>
      </c>
      <c r="X39">
        <f t="shared" si="30"/>
        <v>0</v>
      </c>
      <c r="Y39">
        <f t="shared" si="30"/>
        <v>0</v>
      </c>
      <c r="AA39">
        <v>101231156</v>
      </c>
      <c r="AB39">
        <f t="shared" si="31"/>
        <v>744.67</v>
      </c>
      <c r="AC39">
        <f t="shared" si="32"/>
        <v>744.67</v>
      </c>
      <c r="AD39">
        <f t="shared" si="33"/>
        <v>0</v>
      </c>
      <c r="AE39">
        <f t="shared" si="34"/>
        <v>0</v>
      </c>
      <c r="AF39">
        <f t="shared" si="34"/>
        <v>0</v>
      </c>
      <c r="AG39">
        <f t="shared" si="35"/>
        <v>0</v>
      </c>
      <c r="AH39">
        <f t="shared" si="36"/>
        <v>0</v>
      </c>
      <c r="AI39">
        <f t="shared" si="36"/>
        <v>0</v>
      </c>
      <c r="AJ39">
        <f t="shared" si="37"/>
        <v>0</v>
      </c>
      <c r="AK39">
        <v>744.67</v>
      </c>
      <c r="AL39">
        <v>744.67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5.79</v>
      </c>
      <c r="BD39" t="s">
        <v>6</v>
      </c>
      <c r="BE39" t="s">
        <v>6</v>
      </c>
      <c r="BF39" t="s">
        <v>6</v>
      </c>
      <c r="BG39" t="s">
        <v>6</v>
      </c>
      <c r="BH39">
        <v>3</v>
      </c>
      <c r="BI39">
        <v>1</v>
      </c>
      <c r="BJ39" t="s">
        <v>49</v>
      </c>
      <c r="BM39">
        <v>47</v>
      </c>
      <c r="BN39">
        <v>0</v>
      </c>
      <c r="BO39" t="s">
        <v>47</v>
      </c>
      <c r="BP39">
        <v>1</v>
      </c>
      <c r="BQ39">
        <v>30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6</v>
      </c>
      <c r="BZ39">
        <v>0</v>
      </c>
      <c r="CA39">
        <v>0</v>
      </c>
      <c r="CE39">
        <v>30</v>
      </c>
      <c r="CF39">
        <v>0</v>
      </c>
      <c r="CG39">
        <v>0</v>
      </c>
      <c r="CM39">
        <v>0</v>
      </c>
      <c r="CN39" t="s">
        <v>6</v>
      </c>
      <c r="CO39">
        <v>0</v>
      </c>
      <c r="CP39">
        <f t="shared" si="38"/>
        <v>9851.2199999999993</v>
      </c>
      <c r="CQ39">
        <f t="shared" si="39"/>
        <v>4311.6400000000003</v>
      </c>
      <c r="CR39">
        <f t="shared" si="40"/>
        <v>0</v>
      </c>
      <c r="CS39">
        <f t="shared" si="41"/>
        <v>0</v>
      </c>
      <c r="CT39">
        <f t="shared" si="42"/>
        <v>0</v>
      </c>
      <c r="CU39">
        <f t="shared" si="43"/>
        <v>0</v>
      </c>
      <c r="CV39">
        <f t="shared" si="44"/>
        <v>0</v>
      </c>
      <c r="CW39">
        <f t="shared" si="45"/>
        <v>0</v>
      </c>
      <c r="CX39">
        <f t="shared" si="45"/>
        <v>0</v>
      </c>
      <c r="CY39">
        <f>S39*(BZ39/100)</f>
        <v>0</v>
      </c>
      <c r="CZ39">
        <f>S39*(CA39/100)</f>
        <v>0</v>
      </c>
      <c r="DC39" t="s">
        <v>6</v>
      </c>
      <c r="DD39" t="s">
        <v>6</v>
      </c>
      <c r="DE39" t="s">
        <v>6</v>
      </c>
      <c r="DF39" t="s">
        <v>6</v>
      </c>
      <c r="DG39" t="s">
        <v>6</v>
      </c>
      <c r="DH39" t="s">
        <v>6</v>
      </c>
      <c r="DI39" t="s">
        <v>6</v>
      </c>
      <c r="DJ39" t="s">
        <v>6</v>
      </c>
      <c r="DK39" t="s">
        <v>6</v>
      </c>
      <c r="DL39" t="s">
        <v>6</v>
      </c>
      <c r="DM39" t="s">
        <v>6</v>
      </c>
      <c r="DN39">
        <v>98</v>
      </c>
      <c r="DO39">
        <v>70</v>
      </c>
      <c r="DP39">
        <v>1</v>
      </c>
      <c r="DQ39">
        <v>1</v>
      </c>
      <c r="DU39">
        <v>1007</v>
      </c>
      <c r="DV39" t="s">
        <v>37</v>
      </c>
      <c r="DW39" t="s">
        <v>37</v>
      </c>
      <c r="DX39">
        <v>1</v>
      </c>
      <c r="DZ39" t="s">
        <v>6</v>
      </c>
      <c r="EA39" t="s">
        <v>6</v>
      </c>
      <c r="EB39" t="s">
        <v>6</v>
      </c>
      <c r="EC39" t="s">
        <v>6</v>
      </c>
      <c r="EE39">
        <v>100583887</v>
      </c>
      <c r="EF39">
        <v>30</v>
      </c>
      <c r="EG39" t="s">
        <v>32</v>
      </c>
      <c r="EH39">
        <v>0</v>
      </c>
      <c r="EI39" t="s">
        <v>6</v>
      </c>
      <c r="EJ39">
        <v>1</v>
      </c>
      <c r="EK39">
        <v>47</v>
      </c>
      <c r="EL39" t="s">
        <v>44</v>
      </c>
      <c r="EM39" t="s">
        <v>45</v>
      </c>
      <c r="EO39" t="s">
        <v>6</v>
      </c>
      <c r="EQ39">
        <v>0</v>
      </c>
      <c r="ER39">
        <v>744.67</v>
      </c>
      <c r="ES39">
        <v>744.67</v>
      </c>
      <c r="ET39">
        <v>0</v>
      </c>
      <c r="EU39">
        <v>0</v>
      </c>
      <c r="EV39">
        <v>0</v>
      </c>
      <c r="EW39">
        <v>0</v>
      </c>
      <c r="EX39">
        <v>0</v>
      </c>
      <c r="FQ39">
        <v>0</v>
      </c>
      <c r="FR39">
        <f t="shared" si="46"/>
        <v>0</v>
      </c>
      <c r="FS39">
        <v>0</v>
      </c>
      <c r="FX39">
        <v>98</v>
      </c>
      <c r="FY39">
        <v>70</v>
      </c>
      <c r="GA39" t="s">
        <v>6</v>
      </c>
      <c r="GD39">
        <v>0</v>
      </c>
      <c r="GF39">
        <v>2146370205</v>
      </c>
      <c r="GG39">
        <v>2</v>
      </c>
      <c r="GH39">
        <v>1</v>
      </c>
      <c r="GI39">
        <v>2</v>
      </c>
      <c r="GJ39">
        <v>0</v>
      </c>
      <c r="GK39">
        <f>ROUND(R39*(S12)/100,2)</f>
        <v>0</v>
      </c>
      <c r="GL39">
        <f t="shared" si="47"/>
        <v>0</v>
      </c>
      <c r="GM39">
        <f t="shared" si="48"/>
        <v>9851.2199999999993</v>
      </c>
      <c r="GN39">
        <f t="shared" si="49"/>
        <v>9851.2199999999993</v>
      </c>
      <c r="GO39">
        <f t="shared" si="50"/>
        <v>0</v>
      </c>
      <c r="GP39">
        <f t="shared" si="51"/>
        <v>0</v>
      </c>
      <c r="GR39">
        <v>0</v>
      </c>
      <c r="GS39">
        <v>3</v>
      </c>
      <c r="GT39">
        <v>0</v>
      </c>
      <c r="GU39" t="s">
        <v>6</v>
      </c>
      <c r="GV39">
        <f t="shared" si="52"/>
        <v>0</v>
      </c>
      <c r="GW39">
        <v>1</v>
      </c>
      <c r="GX39">
        <f t="shared" si="53"/>
        <v>0</v>
      </c>
      <c r="HA39">
        <v>0</v>
      </c>
      <c r="HB39">
        <v>0</v>
      </c>
      <c r="HC39">
        <f t="shared" si="54"/>
        <v>0</v>
      </c>
      <c r="HE39" t="s">
        <v>6</v>
      </c>
      <c r="HF39" t="s">
        <v>6</v>
      </c>
      <c r="IK39">
        <v>0</v>
      </c>
    </row>
    <row r="41" spans="1:255" x14ac:dyDescent="0.2">
      <c r="A41" s="3">
        <v>51</v>
      </c>
      <c r="B41" s="3">
        <f>B28</f>
        <v>1</v>
      </c>
      <c r="C41" s="3">
        <f>A28</f>
        <v>4</v>
      </c>
      <c r="D41" s="3">
        <f>ROW(A28)</f>
        <v>28</v>
      </c>
      <c r="E41" s="3"/>
      <c r="F41" s="3" t="str">
        <f>IF(F28&lt;&gt;"",F28,"")</f>
        <v>1</v>
      </c>
      <c r="G41" s="3" t="str">
        <f>IF(G28&lt;&gt;"",G28,"")</f>
        <v>Фундамент ФМ-5 под стойки дорожных знаков (23 шт.)</v>
      </c>
      <c r="H41" s="3">
        <v>0</v>
      </c>
      <c r="I41" s="3"/>
      <c r="J41" s="3"/>
      <c r="K41" s="3"/>
      <c r="L41" s="3"/>
      <c r="M41" s="3"/>
      <c r="N41" s="3"/>
      <c r="O41" s="3">
        <f t="shared" ref="O41:T41" si="55">ROUND(AB41,2)</f>
        <v>1774.5</v>
      </c>
      <c r="P41" s="3">
        <f t="shared" si="55"/>
        <v>1743.08</v>
      </c>
      <c r="Q41" s="3">
        <f t="shared" si="55"/>
        <v>0.51</v>
      </c>
      <c r="R41" s="3">
        <f t="shared" si="55"/>
        <v>0.05</v>
      </c>
      <c r="S41" s="3">
        <f t="shared" si="55"/>
        <v>30.91</v>
      </c>
      <c r="T41" s="3">
        <f t="shared" si="55"/>
        <v>0</v>
      </c>
      <c r="U41" s="3">
        <f>AH41</f>
        <v>3.024</v>
      </c>
      <c r="V41" s="3">
        <f>AI41</f>
        <v>0</v>
      </c>
      <c r="W41" s="3">
        <f>ROUND(AJ41,2)</f>
        <v>0</v>
      </c>
      <c r="X41" s="3">
        <f>ROUND(AK41,2)</f>
        <v>30.29</v>
      </c>
      <c r="Y41" s="3">
        <f>ROUND(AL41,2)</f>
        <v>21.64</v>
      </c>
      <c r="Z41" s="3"/>
      <c r="AA41" s="3"/>
      <c r="AB41" s="3">
        <f>ROUND(SUMIF(AA32:AA39,"=101231159",O32:O39),2)</f>
        <v>1774.5</v>
      </c>
      <c r="AC41" s="3">
        <f>ROUND(SUMIF(AA32:AA39,"=101231159",P32:P39),2)</f>
        <v>1743.08</v>
      </c>
      <c r="AD41" s="3">
        <f>ROUND(SUMIF(AA32:AA39,"=101231159",Q32:Q39),2)</f>
        <v>0.51</v>
      </c>
      <c r="AE41" s="3">
        <f>ROUND(SUMIF(AA32:AA39,"=101231159",R32:R39),2)</f>
        <v>0.05</v>
      </c>
      <c r="AF41" s="3">
        <f>ROUND(SUMIF(AA32:AA39,"=101231159",S32:S39),2)</f>
        <v>30.91</v>
      </c>
      <c r="AG41" s="3">
        <f>ROUND(SUMIF(AA32:AA39,"=101231159",T32:T39),2)</f>
        <v>0</v>
      </c>
      <c r="AH41" s="3">
        <f>SUMIF(AA32:AA39,"=101231159",U32:U39)</f>
        <v>3.024</v>
      </c>
      <c r="AI41" s="3">
        <f>SUMIF(AA32:AA39,"=101231159",V32:V39)</f>
        <v>0</v>
      </c>
      <c r="AJ41" s="3">
        <f>ROUND(SUMIF(AA32:AA39,"=101231159",W32:W39),2)</f>
        <v>0</v>
      </c>
      <c r="AK41" s="3">
        <f>ROUND(SUMIF(AA32:AA39,"=101231159",X32:X39),2)</f>
        <v>30.29</v>
      </c>
      <c r="AL41" s="3">
        <f>ROUND(SUMIF(AA32:AA39,"=101231159",Y32:Y39),2)</f>
        <v>21.64</v>
      </c>
      <c r="AM41" s="3"/>
      <c r="AN41" s="3"/>
      <c r="AO41" s="3">
        <f t="shared" ref="AO41:BD41" si="56">ROUND(BX41,2)</f>
        <v>0</v>
      </c>
      <c r="AP41" s="3">
        <f t="shared" si="56"/>
        <v>0</v>
      </c>
      <c r="AQ41" s="3">
        <f t="shared" si="56"/>
        <v>0</v>
      </c>
      <c r="AR41" s="3">
        <f t="shared" si="56"/>
        <v>1826.52</v>
      </c>
      <c r="AS41" s="3">
        <f t="shared" si="56"/>
        <v>1826.52</v>
      </c>
      <c r="AT41" s="3">
        <f t="shared" si="56"/>
        <v>0</v>
      </c>
      <c r="AU41" s="3">
        <f t="shared" si="56"/>
        <v>0</v>
      </c>
      <c r="AV41" s="3">
        <f t="shared" si="56"/>
        <v>1743.08</v>
      </c>
      <c r="AW41" s="3">
        <f t="shared" si="56"/>
        <v>1743.08</v>
      </c>
      <c r="AX41" s="3">
        <f t="shared" si="56"/>
        <v>0</v>
      </c>
      <c r="AY41" s="3">
        <f t="shared" si="56"/>
        <v>1743.08</v>
      </c>
      <c r="AZ41" s="3">
        <f t="shared" si="56"/>
        <v>0</v>
      </c>
      <c r="BA41" s="3">
        <f t="shared" si="56"/>
        <v>0</v>
      </c>
      <c r="BB41" s="3">
        <f t="shared" si="56"/>
        <v>0</v>
      </c>
      <c r="BC41" s="3">
        <f t="shared" si="56"/>
        <v>0</v>
      </c>
      <c r="BD41" s="3">
        <f t="shared" si="56"/>
        <v>0</v>
      </c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>
        <f>ROUND(SUMIF(AA32:AA39,"=101231159",FQ32:FQ39),2)</f>
        <v>0</v>
      </c>
      <c r="BY41" s="3">
        <f>ROUND(SUMIF(AA32:AA39,"=101231159",FR32:FR39),2)</f>
        <v>0</v>
      </c>
      <c r="BZ41" s="3">
        <f>ROUND(SUMIF(AA32:AA39,"=101231159",GL32:GL39),2)</f>
        <v>0</v>
      </c>
      <c r="CA41" s="3">
        <f>ROUND(SUMIF(AA32:AA39,"=101231159",GM32:GM39),2)</f>
        <v>1826.52</v>
      </c>
      <c r="CB41" s="3">
        <f>ROUND(SUMIF(AA32:AA39,"=101231159",GN32:GN39),2)</f>
        <v>1826.52</v>
      </c>
      <c r="CC41" s="3">
        <f>ROUND(SUMIF(AA32:AA39,"=101231159",GO32:GO39),2)</f>
        <v>0</v>
      </c>
      <c r="CD41" s="3">
        <f>ROUND(SUMIF(AA32:AA39,"=101231159",GP32:GP39),2)</f>
        <v>0</v>
      </c>
      <c r="CE41" s="3">
        <f>AC41-BX41</f>
        <v>1743.08</v>
      </c>
      <c r="CF41" s="3">
        <f>AC41-BY41</f>
        <v>1743.08</v>
      </c>
      <c r="CG41" s="3">
        <f>BX41-BZ41</f>
        <v>0</v>
      </c>
      <c r="CH41" s="3">
        <f>AC41-BX41-BY41+BZ41</f>
        <v>1743.08</v>
      </c>
      <c r="CI41" s="3">
        <f>BY41-BZ41</f>
        <v>0</v>
      </c>
      <c r="CJ41" s="3">
        <f>ROUND(SUMIF(AA32:AA39,"=101231159",GX32:GX39),2)</f>
        <v>0</v>
      </c>
      <c r="CK41" s="3">
        <f>ROUND(SUMIF(AA32:AA39,"=101231159",GY32:GY39),2)</f>
        <v>0</v>
      </c>
      <c r="CL41" s="3">
        <f>ROUND(SUMIF(AA32:AA39,"=101231159",GZ32:GZ39),2)</f>
        <v>0</v>
      </c>
      <c r="CM41" s="3">
        <f>ROUND(SUMIF(AA32:AA39,"=101231159",HD32:HD39),2)</f>
        <v>0</v>
      </c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4">
        <f t="shared" ref="DG41:DL41" si="57">ROUND(DT41,2)</f>
        <v>10725.99</v>
      </c>
      <c r="DH41" s="4">
        <f t="shared" si="57"/>
        <v>9974.1200000000008</v>
      </c>
      <c r="DI41" s="4">
        <f t="shared" si="57"/>
        <v>2.92</v>
      </c>
      <c r="DJ41" s="4">
        <f t="shared" si="57"/>
        <v>1.21</v>
      </c>
      <c r="DK41" s="4">
        <f t="shared" si="57"/>
        <v>748.95</v>
      </c>
      <c r="DL41" s="4">
        <f t="shared" si="57"/>
        <v>0</v>
      </c>
      <c r="DM41" s="4">
        <f>DZ41</f>
        <v>3.024</v>
      </c>
      <c r="DN41" s="4">
        <f>EA41</f>
        <v>0</v>
      </c>
      <c r="DO41" s="4">
        <f>ROUND(EB41,2)</f>
        <v>0</v>
      </c>
      <c r="DP41" s="4">
        <f>ROUND(EC41,2)</f>
        <v>689.03</v>
      </c>
      <c r="DQ41" s="4">
        <f>ROUND(ED41,2)</f>
        <v>486.82</v>
      </c>
      <c r="DR41" s="4"/>
      <c r="DS41" s="4"/>
      <c r="DT41" s="4">
        <f>ROUND(SUMIF(AA32:AA39,"=101231156",O32:O39),2)</f>
        <v>10725.99</v>
      </c>
      <c r="DU41" s="4">
        <f>ROUND(SUMIF(AA32:AA39,"=101231156",P32:P39),2)</f>
        <v>9974.1200000000008</v>
      </c>
      <c r="DV41" s="4">
        <f>ROUND(SUMIF(AA32:AA39,"=101231156",Q32:Q39),2)</f>
        <v>2.92</v>
      </c>
      <c r="DW41" s="4">
        <f>ROUND(SUMIF(AA32:AA39,"=101231156",R32:R39),2)</f>
        <v>1.21</v>
      </c>
      <c r="DX41" s="4">
        <f>ROUND(SUMIF(AA32:AA39,"=101231156",S32:S39),2)</f>
        <v>748.95</v>
      </c>
      <c r="DY41" s="4">
        <f>ROUND(SUMIF(AA32:AA39,"=101231156",T32:T39),2)</f>
        <v>0</v>
      </c>
      <c r="DZ41" s="4">
        <f>SUMIF(AA32:AA39,"=101231156",U32:U39)</f>
        <v>3.024</v>
      </c>
      <c r="EA41" s="4">
        <f>SUMIF(AA32:AA39,"=101231156",V32:V39)</f>
        <v>0</v>
      </c>
      <c r="EB41" s="4">
        <f>ROUND(SUMIF(AA32:AA39,"=101231156",W32:W39),2)</f>
        <v>0</v>
      </c>
      <c r="EC41" s="4">
        <f>ROUND(SUMIF(AA32:AA39,"=101231156",X32:X39),2)</f>
        <v>689.03</v>
      </c>
      <c r="ED41" s="4">
        <f>ROUND(SUMIF(AA32:AA39,"=101231156",Y32:Y39),2)</f>
        <v>486.82</v>
      </c>
      <c r="EE41" s="4"/>
      <c r="EF41" s="4"/>
      <c r="EG41" s="4">
        <f t="shared" ref="EG41:EV41" si="58">ROUND(FP41,2)</f>
        <v>0</v>
      </c>
      <c r="EH41" s="4">
        <f t="shared" si="58"/>
        <v>0</v>
      </c>
      <c r="EI41" s="4">
        <f t="shared" si="58"/>
        <v>0</v>
      </c>
      <c r="EJ41" s="4">
        <f t="shared" si="58"/>
        <v>11903.74</v>
      </c>
      <c r="EK41" s="4">
        <f t="shared" si="58"/>
        <v>11903.74</v>
      </c>
      <c r="EL41" s="4">
        <f t="shared" si="58"/>
        <v>0</v>
      </c>
      <c r="EM41" s="4">
        <f t="shared" si="58"/>
        <v>0</v>
      </c>
      <c r="EN41" s="4">
        <f t="shared" si="58"/>
        <v>9974.1200000000008</v>
      </c>
      <c r="EO41" s="4">
        <f t="shared" si="58"/>
        <v>9974.1200000000008</v>
      </c>
      <c r="EP41" s="4">
        <f t="shared" si="58"/>
        <v>0</v>
      </c>
      <c r="EQ41" s="4">
        <f t="shared" si="58"/>
        <v>9974.1200000000008</v>
      </c>
      <c r="ER41" s="4">
        <f t="shared" si="58"/>
        <v>0</v>
      </c>
      <c r="ES41" s="4">
        <f t="shared" si="58"/>
        <v>0</v>
      </c>
      <c r="ET41" s="4">
        <f t="shared" si="58"/>
        <v>0</v>
      </c>
      <c r="EU41" s="4">
        <f t="shared" si="58"/>
        <v>0</v>
      </c>
      <c r="EV41" s="4">
        <f t="shared" si="58"/>
        <v>0</v>
      </c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>
        <f>ROUND(SUMIF(AA32:AA39,"=101231156",FQ32:FQ39),2)</f>
        <v>0</v>
      </c>
      <c r="FQ41" s="4">
        <f>ROUND(SUMIF(AA32:AA39,"=101231156",FR32:FR39),2)</f>
        <v>0</v>
      </c>
      <c r="FR41" s="4">
        <f>ROUND(SUMIF(AA32:AA39,"=101231156",GL32:GL39),2)</f>
        <v>0</v>
      </c>
      <c r="FS41" s="4">
        <f>ROUND(SUMIF(AA32:AA39,"=101231156",GM32:GM39),2)</f>
        <v>11903.74</v>
      </c>
      <c r="FT41" s="4">
        <f>ROUND(SUMIF(AA32:AA39,"=101231156",GN32:GN39),2)</f>
        <v>11903.74</v>
      </c>
      <c r="FU41" s="4">
        <f>ROUND(SUMIF(AA32:AA39,"=101231156",GO32:GO39),2)</f>
        <v>0</v>
      </c>
      <c r="FV41" s="4">
        <f>ROUND(SUMIF(AA32:AA39,"=101231156",GP32:GP39),2)</f>
        <v>0</v>
      </c>
      <c r="FW41" s="4">
        <f>DU41-FP41</f>
        <v>9974.1200000000008</v>
      </c>
      <c r="FX41" s="4">
        <f>DU41-FQ41</f>
        <v>9974.1200000000008</v>
      </c>
      <c r="FY41" s="4">
        <f>FP41-FR41</f>
        <v>0</v>
      </c>
      <c r="FZ41" s="4">
        <f>DU41-FP41-FQ41+FR41</f>
        <v>9974.1200000000008</v>
      </c>
      <c r="GA41" s="4">
        <f>FQ41-FR41</f>
        <v>0</v>
      </c>
      <c r="GB41" s="4">
        <f>ROUND(SUMIF(AA32:AA39,"=101231156",GX32:GX39),2)</f>
        <v>0</v>
      </c>
      <c r="GC41" s="4">
        <f>ROUND(SUMIF(AA32:AA39,"=101231156",GY32:GY39),2)</f>
        <v>0</v>
      </c>
      <c r="GD41" s="4">
        <f>ROUND(SUMIF(AA32:AA39,"=101231156",GZ32:GZ39),2)</f>
        <v>0</v>
      </c>
      <c r="GE41" s="4">
        <f>ROUND(SUMIF(AA32:AA39,"=101231156",HD32:HD39),2)</f>
        <v>0</v>
      </c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>
        <v>0</v>
      </c>
    </row>
    <row r="43" spans="1:255" x14ac:dyDescent="0.2">
      <c r="A43" s="5">
        <v>50</v>
      </c>
      <c r="B43" s="5">
        <v>0</v>
      </c>
      <c r="C43" s="5">
        <v>0</v>
      </c>
      <c r="D43" s="5">
        <v>1</v>
      </c>
      <c r="E43" s="5">
        <v>201</v>
      </c>
      <c r="F43" s="5">
        <f>ROUND(Source!O41,O43)</f>
        <v>1774.5</v>
      </c>
      <c r="G43" s="5" t="s">
        <v>50</v>
      </c>
      <c r="H43" s="5" t="s">
        <v>51</v>
      </c>
      <c r="I43" s="5"/>
      <c r="J43" s="5"/>
      <c r="K43" s="5">
        <v>201</v>
      </c>
      <c r="L43" s="5">
        <v>1</v>
      </c>
      <c r="M43" s="5">
        <v>3</v>
      </c>
      <c r="N43" s="5" t="s">
        <v>6</v>
      </c>
      <c r="O43" s="5">
        <v>2</v>
      </c>
      <c r="P43" s="5">
        <f>ROUND(Source!DG41,O43)</f>
        <v>10725.99</v>
      </c>
      <c r="Q43" s="5"/>
      <c r="R43" s="5"/>
      <c r="S43" s="5"/>
      <c r="T43" s="5"/>
      <c r="U43" s="5"/>
      <c r="V43" s="5"/>
      <c r="W43" s="5"/>
    </row>
    <row r="44" spans="1:255" x14ac:dyDescent="0.2">
      <c r="A44" s="5">
        <v>50</v>
      </c>
      <c r="B44" s="5">
        <v>0</v>
      </c>
      <c r="C44" s="5">
        <v>0</v>
      </c>
      <c r="D44" s="5">
        <v>1</v>
      </c>
      <c r="E44" s="5">
        <v>202</v>
      </c>
      <c r="F44" s="5">
        <f>ROUND(Source!P41,O44)</f>
        <v>1743.08</v>
      </c>
      <c r="G44" s="5" t="s">
        <v>52</v>
      </c>
      <c r="H44" s="5" t="s">
        <v>53</v>
      </c>
      <c r="I44" s="5"/>
      <c r="J44" s="5"/>
      <c r="K44" s="5">
        <v>202</v>
      </c>
      <c r="L44" s="5">
        <v>2</v>
      </c>
      <c r="M44" s="5">
        <v>3</v>
      </c>
      <c r="N44" s="5" t="s">
        <v>6</v>
      </c>
      <c r="O44" s="5">
        <v>2</v>
      </c>
      <c r="P44" s="5">
        <f>ROUND(Source!DH41,O44)</f>
        <v>9974.1200000000008</v>
      </c>
      <c r="Q44" s="5"/>
      <c r="R44" s="5"/>
      <c r="S44" s="5"/>
      <c r="T44" s="5"/>
      <c r="U44" s="5"/>
      <c r="V44" s="5"/>
      <c r="W44" s="5"/>
    </row>
    <row r="45" spans="1:255" x14ac:dyDescent="0.2">
      <c r="A45" s="5">
        <v>50</v>
      </c>
      <c r="B45" s="5">
        <v>0</v>
      </c>
      <c r="C45" s="5">
        <v>0</v>
      </c>
      <c r="D45" s="5">
        <v>1</v>
      </c>
      <c r="E45" s="5">
        <v>222</v>
      </c>
      <c r="F45" s="5">
        <f>ROUND(Source!AO41,O45)</f>
        <v>0</v>
      </c>
      <c r="G45" s="5" t="s">
        <v>54</v>
      </c>
      <c r="H45" s="5" t="s">
        <v>55</v>
      </c>
      <c r="I45" s="5"/>
      <c r="J45" s="5"/>
      <c r="K45" s="5">
        <v>222</v>
      </c>
      <c r="L45" s="5">
        <v>3</v>
      </c>
      <c r="M45" s="5">
        <v>3</v>
      </c>
      <c r="N45" s="5" t="s">
        <v>6</v>
      </c>
      <c r="O45" s="5">
        <v>2</v>
      </c>
      <c r="P45" s="5">
        <f>ROUND(Source!EG41,O45)</f>
        <v>0</v>
      </c>
      <c r="Q45" s="5"/>
      <c r="R45" s="5"/>
      <c r="S45" s="5"/>
      <c r="T45" s="5"/>
      <c r="U45" s="5"/>
      <c r="V45" s="5"/>
      <c r="W45" s="5"/>
    </row>
    <row r="46" spans="1:255" x14ac:dyDescent="0.2">
      <c r="A46" s="5">
        <v>50</v>
      </c>
      <c r="B46" s="5">
        <v>0</v>
      </c>
      <c r="C46" s="5">
        <v>0</v>
      </c>
      <c r="D46" s="5">
        <v>1</v>
      </c>
      <c r="E46" s="5">
        <v>225</v>
      </c>
      <c r="F46" s="5">
        <f>ROUND(Source!AV41,O46)</f>
        <v>1743.08</v>
      </c>
      <c r="G46" s="5" t="s">
        <v>56</v>
      </c>
      <c r="H46" s="5" t="s">
        <v>57</v>
      </c>
      <c r="I46" s="5"/>
      <c r="J46" s="5"/>
      <c r="K46" s="5">
        <v>225</v>
      </c>
      <c r="L46" s="5">
        <v>4</v>
      </c>
      <c r="M46" s="5">
        <v>3</v>
      </c>
      <c r="N46" s="5" t="s">
        <v>6</v>
      </c>
      <c r="O46" s="5">
        <v>2</v>
      </c>
      <c r="P46" s="5">
        <f>ROUND(Source!EN41,O46)</f>
        <v>9974.1200000000008</v>
      </c>
      <c r="Q46" s="5"/>
      <c r="R46" s="5"/>
      <c r="S46" s="5"/>
      <c r="T46" s="5"/>
      <c r="U46" s="5"/>
      <c r="V46" s="5"/>
      <c r="W46" s="5"/>
    </row>
    <row r="47" spans="1:255" x14ac:dyDescent="0.2">
      <c r="A47" s="5">
        <v>50</v>
      </c>
      <c r="B47" s="5">
        <v>0</v>
      </c>
      <c r="C47" s="5">
        <v>0</v>
      </c>
      <c r="D47" s="5">
        <v>1</v>
      </c>
      <c r="E47" s="5">
        <v>226</v>
      </c>
      <c r="F47" s="5">
        <f>ROUND(Source!AW41,O47)</f>
        <v>1743.08</v>
      </c>
      <c r="G47" s="5" t="s">
        <v>58</v>
      </c>
      <c r="H47" s="5" t="s">
        <v>59</v>
      </c>
      <c r="I47" s="5"/>
      <c r="J47" s="5"/>
      <c r="K47" s="5">
        <v>226</v>
      </c>
      <c r="L47" s="5">
        <v>5</v>
      </c>
      <c r="M47" s="5">
        <v>3</v>
      </c>
      <c r="N47" s="5" t="s">
        <v>6</v>
      </c>
      <c r="O47" s="5">
        <v>2</v>
      </c>
      <c r="P47" s="5">
        <f>ROUND(Source!EO41,O47)</f>
        <v>9974.1200000000008</v>
      </c>
      <c r="Q47" s="5"/>
      <c r="R47" s="5"/>
      <c r="S47" s="5"/>
      <c r="T47" s="5"/>
      <c r="U47" s="5"/>
      <c r="V47" s="5"/>
      <c r="W47" s="5"/>
    </row>
    <row r="48" spans="1:255" x14ac:dyDescent="0.2">
      <c r="A48" s="5">
        <v>50</v>
      </c>
      <c r="B48" s="5">
        <v>0</v>
      </c>
      <c r="C48" s="5">
        <v>0</v>
      </c>
      <c r="D48" s="5">
        <v>1</v>
      </c>
      <c r="E48" s="5">
        <v>227</v>
      </c>
      <c r="F48" s="5">
        <f>ROUND(Source!AX41,O48)</f>
        <v>0</v>
      </c>
      <c r="G48" s="5" t="s">
        <v>60</v>
      </c>
      <c r="H48" s="5" t="s">
        <v>61</v>
      </c>
      <c r="I48" s="5"/>
      <c r="J48" s="5"/>
      <c r="K48" s="5">
        <v>227</v>
      </c>
      <c r="L48" s="5">
        <v>6</v>
      </c>
      <c r="M48" s="5">
        <v>3</v>
      </c>
      <c r="N48" s="5" t="s">
        <v>6</v>
      </c>
      <c r="O48" s="5">
        <v>2</v>
      </c>
      <c r="P48" s="5">
        <f>ROUND(Source!EP41,O48)</f>
        <v>0</v>
      </c>
      <c r="Q48" s="5"/>
      <c r="R48" s="5"/>
      <c r="S48" s="5"/>
      <c r="T48" s="5"/>
      <c r="U48" s="5"/>
      <c r="V48" s="5"/>
      <c r="W48" s="5"/>
    </row>
    <row r="49" spans="1:23" x14ac:dyDescent="0.2">
      <c r="A49" s="5">
        <v>50</v>
      </c>
      <c r="B49" s="5">
        <v>0</v>
      </c>
      <c r="C49" s="5">
        <v>0</v>
      </c>
      <c r="D49" s="5">
        <v>1</v>
      </c>
      <c r="E49" s="5">
        <v>228</v>
      </c>
      <c r="F49" s="5">
        <f>ROUND(Source!AY41,O49)</f>
        <v>1743.08</v>
      </c>
      <c r="G49" s="5" t="s">
        <v>62</v>
      </c>
      <c r="H49" s="5" t="s">
        <v>63</v>
      </c>
      <c r="I49" s="5"/>
      <c r="J49" s="5"/>
      <c r="K49" s="5">
        <v>228</v>
      </c>
      <c r="L49" s="5">
        <v>7</v>
      </c>
      <c r="M49" s="5">
        <v>3</v>
      </c>
      <c r="N49" s="5" t="s">
        <v>6</v>
      </c>
      <c r="O49" s="5">
        <v>2</v>
      </c>
      <c r="P49" s="5">
        <f>ROUND(Source!EQ41,O49)</f>
        <v>9974.1200000000008</v>
      </c>
      <c r="Q49" s="5"/>
      <c r="R49" s="5"/>
      <c r="S49" s="5"/>
      <c r="T49" s="5"/>
      <c r="U49" s="5"/>
      <c r="V49" s="5"/>
      <c r="W49" s="5"/>
    </row>
    <row r="50" spans="1:23" x14ac:dyDescent="0.2">
      <c r="A50" s="5">
        <v>50</v>
      </c>
      <c r="B50" s="5">
        <v>0</v>
      </c>
      <c r="C50" s="5">
        <v>0</v>
      </c>
      <c r="D50" s="5">
        <v>1</v>
      </c>
      <c r="E50" s="5">
        <v>216</v>
      </c>
      <c r="F50" s="5">
        <f>ROUND(Source!AP41,O50)</f>
        <v>0</v>
      </c>
      <c r="G50" s="5" t="s">
        <v>64</v>
      </c>
      <c r="H50" s="5" t="s">
        <v>65</v>
      </c>
      <c r="I50" s="5"/>
      <c r="J50" s="5"/>
      <c r="K50" s="5">
        <v>216</v>
      </c>
      <c r="L50" s="5">
        <v>8</v>
      </c>
      <c r="M50" s="5">
        <v>3</v>
      </c>
      <c r="N50" s="5" t="s">
        <v>6</v>
      </c>
      <c r="O50" s="5">
        <v>2</v>
      </c>
      <c r="P50" s="5">
        <f>ROUND(Source!EH41,O50)</f>
        <v>0</v>
      </c>
      <c r="Q50" s="5"/>
      <c r="R50" s="5"/>
      <c r="S50" s="5"/>
      <c r="T50" s="5"/>
      <c r="U50" s="5"/>
      <c r="V50" s="5"/>
      <c r="W50" s="5"/>
    </row>
    <row r="51" spans="1:23" x14ac:dyDescent="0.2">
      <c r="A51" s="5">
        <v>50</v>
      </c>
      <c r="B51" s="5">
        <v>0</v>
      </c>
      <c r="C51" s="5">
        <v>0</v>
      </c>
      <c r="D51" s="5">
        <v>1</v>
      </c>
      <c r="E51" s="5">
        <v>223</v>
      </c>
      <c r="F51" s="5">
        <f>ROUND(Source!AQ41,O51)</f>
        <v>0</v>
      </c>
      <c r="G51" s="5" t="s">
        <v>66</v>
      </c>
      <c r="H51" s="5" t="s">
        <v>67</v>
      </c>
      <c r="I51" s="5"/>
      <c r="J51" s="5"/>
      <c r="K51" s="5">
        <v>223</v>
      </c>
      <c r="L51" s="5">
        <v>9</v>
      </c>
      <c r="M51" s="5">
        <v>3</v>
      </c>
      <c r="N51" s="5" t="s">
        <v>6</v>
      </c>
      <c r="O51" s="5">
        <v>2</v>
      </c>
      <c r="P51" s="5">
        <f>ROUND(Source!EI41,O51)</f>
        <v>0</v>
      </c>
      <c r="Q51" s="5"/>
      <c r="R51" s="5"/>
      <c r="S51" s="5"/>
      <c r="T51" s="5"/>
      <c r="U51" s="5"/>
      <c r="V51" s="5"/>
      <c r="W51" s="5"/>
    </row>
    <row r="52" spans="1:23" x14ac:dyDescent="0.2">
      <c r="A52" s="5">
        <v>50</v>
      </c>
      <c r="B52" s="5">
        <v>0</v>
      </c>
      <c r="C52" s="5">
        <v>0</v>
      </c>
      <c r="D52" s="5">
        <v>1</v>
      </c>
      <c r="E52" s="5">
        <v>229</v>
      </c>
      <c r="F52" s="5">
        <f>ROUND(Source!AZ41,O52)</f>
        <v>0</v>
      </c>
      <c r="G52" s="5" t="s">
        <v>68</v>
      </c>
      <c r="H52" s="5" t="s">
        <v>69</v>
      </c>
      <c r="I52" s="5"/>
      <c r="J52" s="5"/>
      <c r="K52" s="5">
        <v>229</v>
      </c>
      <c r="L52" s="5">
        <v>10</v>
      </c>
      <c r="M52" s="5">
        <v>3</v>
      </c>
      <c r="N52" s="5" t="s">
        <v>6</v>
      </c>
      <c r="O52" s="5">
        <v>2</v>
      </c>
      <c r="P52" s="5">
        <f>ROUND(Source!ER41,O52)</f>
        <v>0</v>
      </c>
      <c r="Q52" s="5"/>
      <c r="R52" s="5"/>
      <c r="S52" s="5"/>
      <c r="T52" s="5"/>
      <c r="U52" s="5"/>
      <c r="V52" s="5"/>
      <c r="W52" s="5"/>
    </row>
    <row r="53" spans="1:23" x14ac:dyDescent="0.2">
      <c r="A53" s="5">
        <v>50</v>
      </c>
      <c r="B53" s="5">
        <v>0</v>
      </c>
      <c r="C53" s="5">
        <v>0</v>
      </c>
      <c r="D53" s="5">
        <v>1</v>
      </c>
      <c r="E53" s="5">
        <v>203</v>
      </c>
      <c r="F53" s="5">
        <f>ROUND(Source!Q41,O53)</f>
        <v>0.51</v>
      </c>
      <c r="G53" s="5" t="s">
        <v>70</v>
      </c>
      <c r="H53" s="5" t="s">
        <v>71</v>
      </c>
      <c r="I53" s="5"/>
      <c r="J53" s="5"/>
      <c r="K53" s="5">
        <v>203</v>
      </c>
      <c r="L53" s="5">
        <v>11</v>
      </c>
      <c r="M53" s="5">
        <v>3</v>
      </c>
      <c r="N53" s="5" t="s">
        <v>6</v>
      </c>
      <c r="O53" s="5">
        <v>2</v>
      </c>
      <c r="P53" s="5">
        <f>ROUND(Source!DI41,O53)</f>
        <v>2.92</v>
      </c>
      <c r="Q53" s="5"/>
      <c r="R53" s="5"/>
      <c r="S53" s="5"/>
      <c r="T53" s="5"/>
      <c r="U53" s="5"/>
      <c r="V53" s="5"/>
      <c r="W53" s="5"/>
    </row>
    <row r="54" spans="1:23" x14ac:dyDescent="0.2">
      <c r="A54" s="5">
        <v>50</v>
      </c>
      <c r="B54" s="5">
        <v>0</v>
      </c>
      <c r="C54" s="5">
        <v>0</v>
      </c>
      <c r="D54" s="5">
        <v>1</v>
      </c>
      <c r="E54" s="5">
        <v>231</v>
      </c>
      <c r="F54" s="5">
        <f>ROUND(Source!BB41,O54)</f>
        <v>0</v>
      </c>
      <c r="G54" s="5" t="s">
        <v>72</v>
      </c>
      <c r="H54" s="5" t="s">
        <v>73</v>
      </c>
      <c r="I54" s="5"/>
      <c r="J54" s="5"/>
      <c r="K54" s="5">
        <v>231</v>
      </c>
      <c r="L54" s="5">
        <v>12</v>
      </c>
      <c r="M54" s="5">
        <v>3</v>
      </c>
      <c r="N54" s="5" t="s">
        <v>6</v>
      </c>
      <c r="O54" s="5">
        <v>2</v>
      </c>
      <c r="P54" s="5">
        <f>ROUND(Source!ET41,O54)</f>
        <v>0</v>
      </c>
      <c r="Q54" s="5"/>
      <c r="R54" s="5"/>
      <c r="S54" s="5"/>
      <c r="T54" s="5"/>
      <c r="U54" s="5"/>
      <c r="V54" s="5"/>
      <c r="W54" s="5"/>
    </row>
    <row r="55" spans="1:23" x14ac:dyDescent="0.2">
      <c r="A55" s="5">
        <v>50</v>
      </c>
      <c r="B55" s="5">
        <v>0</v>
      </c>
      <c r="C55" s="5">
        <v>0</v>
      </c>
      <c r="D55" s="5">
        <v>1</v>
      </c>
      <c r="E55" s="5">
        <v>204</v>
      </c>
      <c r="F55" s="5">
        <f>ROUND(Source!R41,O55)</f>
        <v>0.05</v>
      </c>
      <c r="G55" s="5" t="s">
        <v>74</v>
      </c>
      <c r="H55" s="5" t="s">
        <v>75</v>
      </c>
      <c r="I55" s="5"/>
      <c r="J55" s="5"/>
      <c r="K55" s="5">
        <v>204</v>
      </c>
      <c r="L55" s="5">
        <v>13</v>
      </c>
      <c r="M55" s="5">
        <v>3</v>
      </c>
      <c r="N55" s="5" t="s">
        <v>6</v>
      </c>
      <c r="O55" s="5">
        <v>2</v>
      </c>
      <c r="P55" s="5">
        <f>ROUND(Source!DJ41,O55)</f>
        <v>1.21</v>
      </c>
      <c r="Q55" s="5"/>
      <c r="R55" s="5"/>
      <c r="S55" s="5"/>
      <c r="T55" s="5"/>
      <c r="U55" s="5"/>
      <c r="V55" s="5"/>
      <c r="W55" s="5"/>
    </row>
    <row r="56" spans="1:23" x14ac:dyDescent="0.2">
      <c r="A56" s="5">
        <v>50</v>
      </c>
      <c r="B56" s="5">
        <v>0</v>
      </c>
      <c r="C56" s="5">
        <v>0</v>
      </c>
      <c r="D56" s="5">
        <v>1</v>
      </c>
      <c r="E56" s="5">
        <v>205</v>
      </c>
      <c r="F56" s="5">
        <f>ROUND(Source!S41,O56)</f>
        <v>30.91</v>
      </c>
      <c r="G56" s="5" t="s">
        <v>76</v>
      </c>
      <c r="H56" s="5" t="s">
        <v>77</v>
      </c>
      <c r="I56" s="5"/>
      <c r="J56" s="5"/>
      <c r="K56" s="5">
        <v>205</v>
      </c>
      <c r="L56" s="5">
        <v>14</v>
      </c>
      <c r="M56" s="5">
        <v>3</v>
      </c>
      <c r="N56" s="5" t="s">
        <v>6</v>
      </c>
      <c r="O56" s="5">
        <v>2</v>
      </c>
      <c r="P56" s="5">
        <f>ROUND(Source!DK41,O56)</f>
        <v>748.95</v>
      </c>
      <c r="Q56" s="5"/>
      <c r="R56" s="5"/>
      <c r="S56" s="5"/>
      <c r="T56" s="5"/>
      <c r="U56" s="5"/>
      <c r="V56" s="5"/>
      <c r="W56" s="5"/>
    </row>
    <row r="57" spans="1:23" x14ac:dyDescent="0.2">
      <c r="A57" s="5">
        <v>50</v>
      </c>
      <c r="B57" s="5">
        <v>0</v>
      </c>
      <c r="C57" s="5">
        <v>0</v>
      </c>
      <c r="D57" s="5">
        <v>1</v>
      </c>
      <c r="E57" s="5">
        <v>232</v>
      </c>
      <c r="F57" s="5">
        <f>ROUND(Source!BC41,O57)</f>
        <v>0</v>
      </c>
      <c r="G57" s="5" t="s">
        <v>78</v>
      </c>
      <c r="H57" s="5" t="s">
        <v>79</v>
      </c>
      <c r="I57" s="5"/>
      <c r="J57" s="5"/>
      <c r="K57" s="5">
        <v>232</v>
      </c>
      <c r="L57" s="5">
        <v>15</v>
      </c>
      <c r="M57" s="5">
        <v>3</v>
      </c>
      <c r="N57" s="5" t="s">
        <v>6</v>
      </c>
      <c r="O57" s="5">
        <v>2</v>
      </c>
      <c r="P57" s="5">
        <f>ROUND(Source!EU41,O57)</f>
        <v>0</v>
      </c>
      <c r="Q57" s="5"/>
      <c r="R57" s="5"/>
      <c r="S57" s="5"/>
      <c r="T57" s="5"/>
      <c r="U57" s="5"/>
      <c r="V57" s="5"/>
      <c r="W57" s="5"/>
    </row>
    <row r="58" spans="1:23" x14ac:dyDescent="0.2">
      <c r="A58" s="5">
        <v>50</v>
      </c>
      <c r="B58" s="5">
        <v>0</v>
      </c>
      <c r="C58" s="5">
        <v>0</v>
      </c>
      <c r="D58" s="5">
        <v>1</v>
      </c>
      <c r="E58" s="5">
        <v>214</v>
      </c>
      <c r="F58" s="5">
        <f>ROUND(Source!AS41,O58)</f>
        <v>1826.52</v>
      </c>
      <c r="G58" s="5" t="s">
        <v>80</v>
      </c>
      <c r="H58" s="5" t="s">
        <v>81</v>
      </c>
      <c r="I58" s="5"/>
      <c r="J58" s="5"/>
      <c r="K58" s="5">
        <v>214</v>
      </c>
      <c r="L58" s="5">
        <v>16</v>
      </c>
      <c r="M58" s="5">
        <v>3</v>
      </c>
      <c r="N58" s="5" t="s">
        <v>6</v>
      </c>
      <c r="O58" s="5">
        <v>2</v>
      </c>
      <c r="P58" s="5">
        <f>ROUND(Source!EK41,O58)</f>
        <v>11903.74</v>
      </c>
      <c r="Q58" s="5"/>
      <c r="R58" s="5"/>
      <c r="S58" s="5"/>
      <c r="T58" s="5"/>
      <c r="U58" s="5"/>
      <c r="V58" s="5"/>
      <c r="W58" s="5"/>
    </row>
    <row r="59" spans="1:23" x14ac:dyDescent="0.2">
      <c r="A59" s="5">
        <v>50</v>
      </c>
      <c r="B59" s="5">
        <v>0</v>
      </c>
      <c r="C59" s="5">
        <v>0</v>
      </c>
      <c r="D59" s="5">
        <v>1</v>
      </c>
      <c r="E59" s="5">
        <v>215</v>
      </c>
      <c r="F59" s="5">
        <f>ROUND(Source!AT41,O59)</f>
        <v>0</v>
      </c>
      <c r="G59" s="5" t="s">
        <v>82</v>
      </c>
      <c r="H59" s="5" t="s">
        <v>83</v>
      </c>
      <c r="I59" s="5"/>
      <c r="J59" s="5"/>
      <c r="K59" s="5">
        <v>215</v>
      </c>
      <c r="L59" s="5">
        <v>17</v>
      </c>
      <c r="M59" s="5">
        <v>3</v>
      </c>
      <c r="N59" s="5" t="s">
        <v>6</v>
      </c>
      <c r="O59" s="5">
        <v>2</v>
      </c>
      <c r="P59" s="5">
        <f>ROUND(Source!EL41,O59)</f>
        <v>0</v>
      </c>
      <c r="Q59" s="5"/>
      <c r="R59" s="5"/>
      <c r="S59" s="5"/>
      <c r="T59" s="5"/>
      <c r="U59" s="5"/>
      <c r="V59" s="5"/>
      <c r="W59" s="5"/>
    </row>
    <row r="60" spans="1:23" x14ac:dyDescent="0.2">
      <c r="A60" s="5">
        <v>50</v>
      </c>
      <c r="B60" s="5">
        <v>0</v>
      </c>
      <c r="C60" s="5">
        <v>0</v>
      </c>
      <c r="D60" s="5">
        <v>1</v>
      </c>
      <c r="E60" s="5">
        <v>217</v>
      </c>
      <c r="F60" s="5">
        <f>ROUND(Source!AU41,O60)</f>
        <v>0</v>
      </c>
      <c r="G60" s="5" t="s">
        <v>84</v>
      </c>
      <c r="H60" s="5" t="s">
        <v>85</v>
      </c>
      <c r="I60" s="5"/>
      <c r="J60" s="5"/>
      <c r="K60" s="5">
        <v>217</v>
      </c>
      <c r="L60" s="5">
        <v>18</v>
      </c>
      <c r="M60" s="5">
        <v>3</v>
      </c>
      <c r="N60" s="5" t="s">
        <v>6</v>
      </c>
      <c r="O60" s="5">
        <v>2</v>
      </c>
      <c r="P60" s="5">
        <f>ROUND(Source!EM41,O60)</f>
        <v>0</v>
      </c>
      <c r="Q60" s="5"/>
      <c r="R60" s="5"/>
      <c r="S60" s="5"/>
      <c r="T60" s="5"/>
      <c r="U60" s="5"/>
      <c r="V60" s="5"/>
      <c r="W60" s="5"/>
    </row>
    <row r="61" spans="1:23" x14ac:dyDescent="0.2">
      <c r="A61" s="5">
        <v>50</v>
      </c>
      <c r="B61" s="5">
        <v>0</v>
      </c>
      <c r="C61" s="5">
        <v>0</v>
      </c>
      <c r="D61" s="5">
        <v>1</v>
      </c>
      <c r="E61" s="5">
        <v>230</v>
      </c>
      <c r="F61" s="5">
        <f>ROUND(Source!BA41,O61)</f>
        <v>0</v>
      </c>
      <c r="G61" s="5" t="s">
        <v>86</v>
      </c>
      <c r="H61" s="5" t="s">
        <v>87</v>
      </c>
      <c r="I61" s="5"/>
      <c r="J61" s="5"/>
      <c r="K61" s="5">
        <v>230</v>
      </c>
      <c r="L61" s="5">
        <v>19</v>
      </c>
      <c r="M61" s="5">
        <v>3</v>
      </c>
      <c r="N61" s="5" t="s">
        <v>6</v>
      </c>
      <c r="O61" s="5">
        <v>2</v>
      </c>
      <c r="P61" s="5">
        <f>ROUND(Source!ES41,O61)</f>
        <v>0</v>
      </c>
      <c r="Q61" s="5"/>
      <c r="R61" s="5"/>
      <c r="S61" s="5"/>
      <c r="T61" s="5"/>
      <c r="U61" s="5"/>
      <c r="V61" s="5"/>
      <c r="W61" s="5"/>
    </row>
    <row r="62" spans="1:23" x14ac:dyDescent="0.2">
      <c r="A62" s="5">
        <v>50</v>
      </c>
      <c r="B62" s="5">
        <v>0</v>
      </c>
      <c r="C62" s="5">
        <v>0</v>
      </c>
      <c r="D62" s="5">
        <v>1</v>
      </c>
      <c r="E62" s="5">
        <v>206</v>
      </c>
      <c r="F62" s="5">
        <f>ROUND(Source!T41,O62)</f>
        <v>0</v>
      </c>
      <c r="G62" s="5" t="s">
        <v>88</v>
      </c>
      <c r="H62" s="5" t="s">
        <v>89</v>
      </c>
      <c r="I62" s="5"/>
      <c r="J62" s="5"/>
      <c r="K62" s="5">
        <v>206</v>
      </c>
      <c r="L62" s="5">
        <v>20</v>
      </c>
      <c r="M62" s="5">
        <v>3</v>
      </c>
      <c r="N62" s="5" t="s">
        <v>6</v>
      </c>
      <c r="O62" s="5">
        <v>2</v>
      </c>
      <c r="P62" s="5">
        <f>ROUND(Source!DL41,O62)</f>
        <v>0</v>
      </c>
      <c r="Q62" s="5"/>
      <c r="R62" s="5"/>
      <c r="S62" s="5"/>
      <c r="T62" s="5"/>
      <c r="U62" s="5"/>
      <c r="V62" s="5"/>
      <c r="W62" s="5"/>
    </row>
    <row r="63" spans="1:23" x14ac:dyDescent="0.2">
      <c r="A63" s="5">
        <v>50</v>
      </c>
      <c r="B63" s="5">
        <v>0</v>
      </c>
      <c r="C63" s="5">
        <v>0</v>
      </c>
      <c r="D63" s="5">
        <v>1</v>
      </c>
      <c r="E63" s="5">
        <v>207</v>
      </c>
      <c r="F63" s="5">
        <f>Source!U41</f>
        <v>3.024</v>
      </c>
      <c r="G63" s="5" t="s">
        <v>90</v>
      </c>
      <c r="H63" s="5" t="s">
        <v>91</v>
      </c>
      <c r="I63" s="5"/>
      <c r="J63" s="5"/>
      <c r="K63" s="5">
        <v>207</v>
      </c>
      <c r="L63" s="5">
        <v>21</v>
      </c>
      <c r="M63" s="5">
        <v>3</v>
      </c>
      <c r="N63" s="5" t="s">
        <v>6</v>
      </c>
      <c r="O63" s="5">
        <v>-1</v>
      </c>
      <c r="P63" s="5">
        <f>Source!DM41</f>
        <v>3.024</v>
      </c>
      <c r="Q63" s="5"/>
      <c r="R63" s="5"/>
      <c r="S63" s="5"/>
      <c r="T63" s="5"/>
      <c r="U63" s="5"/>
      <c r="V63" s="5"/>
      <c r="W63" s="5"/>
    </row>
    <row r="64" spans="1:23" x14ac:dyDescent="0.2">
      <c r="A64" s="5">
        <v>50</v>
      </c>
      <c r="B64" s="5">
        <v>0</v>
      </c>
      <c r="C64" s="5">
        <v>0</v>
      </c>
      <c r="D64" s="5">
        <v>1</v>
      </c>
      <c r="E64" s="5">
        <v>208</v>
      </c>
      <c r="F64" s="5">
        <f>Source!V41</f>
        <v>0</v>
      </c>
      <c r="G64" s="5" t="s">
        <v>92</v>
      </c>
      <c r="H64" s="5" t="s">
        <v>93</v>
      </c>
      <c r="I64" s="5"/>
      <c r="J64" s="5"/>
      <c r="K64" s="5">
        <v>208</v>
      </c>
      <c r="L64" s="5">
        <v>22</v>
      </c>
      <c r="M64" s="5">
        <v>3</v>
      </c>
      <c r="N64" s="5" t="s">
        <v>6</v>
      </c>
      <c r="O64" s="5">
        <v>-1</v>
      </c>
      <c r="P64" s="5">
        <f>Source!DN41</f>
        <v>0</v>
      </c>
      <c r="Q64" s="5"/>
      <c r="R64" s="5"/>
      <c r="S64" s="5"/>
      <c r="T64" s="5"/>
      <c r="U64" s="5"/>
      <c r="V64" s="5"/>
      <c r="W64" s="5"/>
    </row>
    <row r="65" spans="1:255" x14ac:dyDescent="0.2">
      <c r="A65" s="5">
        <v>50</v>
      </c>
      <c r="B65" s="5">
        <v>0</v>
      </c>
      <c r="C65" s="5">
        <v>0</v>
      </c>
      <c r="D65" s="5">
        <v>1</v>
      </c>
      <c r="E65" s="5">
        <v>209</v>
      </c>
      <c r="F65" s="5">
        <f>ROUND(Source!W41,O65)</f>
        <v>0</v>
      </c>
      <c r="G65" s="5" t="s">
        <v>94</v>
      </c>
      <c r="H65" s="5" t="s">
        <v>95</v>
      </c>
      <c r="I65" s="5"/>
      <c r="J65" s="5"/>
      <c r="K65" s="5">
        <v>209</v>
      </c>
      <c r="L65" s="5">
        <v>23</v>
      </c>
      <c r="M65" s="5">
        <v>3</v>
      </c>
      <c r="N65" s="5" t="s">
        <v>6</v>
      </c>
      <c r="O65" s="5">
        <v>2</v>
      </c>
      <c r="P65" s="5">
        <f>ROUND(Source!DO41,O65)</f>
        <v>0</v>
      </c>
      <c r="Q65" s="5"/>
      <c r="R65" s="5"/>
      <c r="S65" s="5"/>
      <c r="T65" s="5"/>
      <c r="U65" s="5"/>
      <c r="V65" s="5"/>
      <c r="W65" s="5"/>
    </row>
    <row r="66" spans="1:255" x14ac:dyDescent="0.2">
      <c r="A66" s="5">
        <v>50</v>
      </c>
      <c r="B66" s="5">
        <v>0</v>
      </c>
      <c r="C66" s="5">
        <v>0</v>
      </c>
      <c r="D66" s="5">
        <v>1</v>
      </c>
      <c r="E66" s="5">
        <v>233</v>
      </c>
      <c r="F66" s="5">
        <f>ROUND(Source!BD41,O66)</f>
        <v>0</v>
      </c>
      <c r="G66" s="5" t="s">
        <v>96</v>
      </c>
      <c r="H66" s="5" t="s">
        <v>97</v>
      </c>
      <c r="I66" s="5"/>
      <c r="J66" s="5"/>
      <c r="K66" s="5">
        <v>233</v>
      </c>
      <c r="L66" s="5">
        <v>24</v>
      </c>
      <c r="M66" s="5">
        <v>3</v>
      </c>
      <c r="N66" s="5" t="s">
        <v>6</v>
      </c>
      <c r="O66" s="5">
        <v>2</v>
      </c>
      <c r="P66" s="5">
        <f>ROUND(Source!EV41,O66)</f>
        <v>0</v>
      </c>
      <c r="Q66" s="5"/>
      <c r="R66" s="5"/>
      <c r="S66" s="5"/>
      <c r="T66" s="5"/>
      <c r="U66" s="5"/>
      <c r="V66" s="5"/>
      <c r="W66" s="5"/>
    </row>
    <row r="67" spans="1:255" x14ac:dyDescent="0.2">
      <c r="A67" s="5">
        <v>50</v>
      </c>
      <c r="B67" s="5">
        <v>0</v>
      </c>
      <c r="C67" s="5">
        <v>0</v>
      </c>
      <c r="D67" s="5">
        <v>1</v>
      </c>
      <c r="E67" s="5">
        <v>210</v>
      </c>
      <c r="F67" s="5">
        <f>ROUND(Source!X41,O67)</f>
        <v>30.29</v>
      </c>
      <c r="G67" s="5" t="s">
        <v>98</v>
      </c>
      <c r="H67" s="5" t="s">
        <v>99</v>
      </c>
      <c r="I67" s="5"/>
      <c r="J67" s="5"/>
      <c r="K67" s="5">
        <v>210</v>
      </c>
      <c r="L67" s="5">
        <v>25</v>
      </c>
      <c r="M67" s="5">
        <v>3</v>
      </c>
      <c r="N67" s="5" t="s">
        <v>6</v>
      </c>
      <c r="O67" s="5">
        <v>2</v>
      </c>
      <c r="P67" s="5">
        <f>ROUND(Source!DP41,O67)</f>
        <v>689.03</v>
      </c>
      <c r="Q67" s="5"/>
      <c r="R67" s="5"/>
      <c r="S67" s="5"/>
      <c r="T67" s="5"/>
      <c r="U67" s="5"/>
      <c r="V67" s="5"/>
      <c r="W67" s="5"/>
    </row>
    <row r="68" spans="1:255" x14ac:dyDescent="0.2">
      <c r="A68" s="5">
        <v>50</v>
      </c>
      <c r="B68" s="5">
        <v>0</v>
      </c>
      <c r="C68" s="5">
        <v>0</v>
      </c>
      <c r="D68" s="5">
        <v>1</v>
      </c>
      <c r="E68" s="5">
        <v>211</v>
      </c>
      <c r="F68" s="5">
        <f>ROUND(Source!Y41,O68)</f>
        <v>21.64</v>
      </c>
      <c r="G68" s="5" t="s">
        <v>100</v>
      </c>
      <c r="H68" s="5" t="s">
        <v>101</v>
      </c>
      <c r="I68" s="5"/>
      <c r="J68" s="5"/>
      <c r="K68" s="5">
        <v>211</v>
      </c>
      <c r="L68" s="5">
        <v>26</v>
      </c>
      <c r="M68" s="5">
        <v>3</v>
      </c>
      <c r="N68" s="5" t="s">
        <v>6</v>
      </c>
      <c r="O68" s="5">
        <v>2</v>
      </c>
      <c r="P68" s="5">
        <f>ROUND(Source!DQ41,O68)</f>
        <v>486.82</v>
      </c>
      <c r="Q68" s="5"/>
      <c r="R68" s="5"/>
      <c r="S68" s="5"/>
      <c r="T68" s="5"/>
      <c r="U68" s="5"/>
      <c r="V68" s="5"/>
      <c r="W68" s="5"/>
    </row>
    <row r="69" spans="1:255" x14ac:dyDescent="0.2">
      <c r="A69" s="5">
        <v>50</v>
      </c>
      <c r="B69" s="5">
        <v>0</v>
      </c>
      <c r="C69" s="5">
        <v>0</v>
      </c>
      <c r="D69" s="5">
        <v>1</v>
      </c>
      <c r="E69" s="5">
        <v>224</v>
      </c>
      <c r="F69" s="5">
        <f>ROUND(Source!AR41,O69)</f>
        <v>1826.52</v>
      </c>
      <c r="G69" s="5" t="s">
        <v>102</v>
      </c>
      <c r="H69" s="5" t="s">
        <v>103</v>
      </c>
      <c r="I69" s="5"/>
      <c r="J69" s="5"/>
      <c r="K69" s="5">
        <v>224</v>
      </c>
      <c r="L69" s="5">
        <v>27</v>
      </c>
      <c r="M69" s="5">
        <v>3</v>
      </c>
      <c r="N69" s="5" t="s">
        <v>6</v>
      </c>
      <c r="O69" s="5">
        <v>2</v>
      </c>
      <c r="P69" s="5">
        <f>ROUND(Source!EJ41,O69)</f>
        <v>11903.74</v>
      </c>
      <c r="Q69" s="5"/>
      <c r="R69" s="5"/>
      <c r="S69" s="5"/>
      <c r="T69" s="5"/>
      <c r="U69" s="5"/>
      <c r="V69" s="5"/>
      <c r="W69" s="5"/>
    </row>
    <row r="71" spans="1:255" x14ac:dyDescent="0.2">
      <c r="A71" s="1">
        <v>4</v>
      </c>
      <c r="B71" s="1">
        <v>1</v>
      </c>
      <c r="C71" s="1"/>
      <c r="D71" s="1">
        <f>ROW(A96)</f>
        <v>96</v>
      </c>
      <c r="E71" s="1"/>
      <c r="F71" s="1" t="s">
        <v>22</v>
      </c>
      <c r="G71" s="1" t="s">
        <v>104</v>
      </c>
      <c r="H71" s="1" t="s">
        <v>6</v>
      </c>
      <c r="I71" s="1">
        <v>0</v>
      </c>
      <c r="J71" s="1"/>
      <c r="K71" s="1">
        <v>-1</v>
      </c>
      <c r="L71" s="1"/>
      <c r="M71" s="1" t="s">
        <v>6</v>
      </c>
      <c r="N71" s="1"/>
      <c r="O71" s="1"/>
      <c r="P71" s="1"/>
      <c r="Q71" s="1"/>
      <c r="R71" s="1"/>
      <c r="S71" s="1">
        <v>0</v>
      </c>
      <c r="T71" s="1">
        <v>0</v>
      </c>
      <c r="U71" s="1" t="s">
        <v>6</v>
      </c>
      <c r="V71" s="1">
        <v>0</v>
      </c>
      <c r="W71" s="1"/>
      <c r="X71" s="1"/>
      <c r="Y71" s="1"/>
      <c r="Z71" s="1"/>
      <c r="AA71" s="1"/>
      <c r="AB71" s="1" t="s">
        <v>6</v>
      </c>
      <c r="AC71" s="1" t="s">
        <v>6</v>
      </c>
      <c r="AD71" s="1" t="s">
        <v>6</v>
      </c>
      <c r="AE71" s="1" t="s">
        <v>6</v>
      </c>
      <c r="AF71" s="1" t="s">
        <v>6</v>
      </c>
      <c r="AG71" s="1" t="s">
        <v>6</v>
      </c>
      <c r="AH71" s="1"/>
      <c r="AI71" s="1"/>
      <c r="AJ71" s="1"/>
      <c r="AK71" s="1"/>
      <c r="AL71" s="1"/>
      <c r="AM71" s="1"/>
      <c r="AN71" s="1"/>
      <c r="AO71" s="1"/>
      <c r="AP71" s="1" t="s">
        <v>6</v>
      </c>
      <c r="AQ71" s="1" t="s">
        <v>6</v>
      </c>
      <c r="AR71" s="1" t="s">
        <v>6</v>
      </c>
      <c r="AS71" s="1"/>
      <c r="AT71" s="1"/>
      <c r="AU71" s="1"/>
      <c r="AV71" s="1"/>
      <c r="AW71" s="1"/>
      <c r="AX71" s="1"/>
      <c r="AY71" s="1"/>
      <c r="AZ71" s="1" t="s">
        <v>6</v>
      </c>
      <c r="BA71" s="1"/>
      <c r="BB71" s="1" t="s">
        <v>6</v>
      </c>
      <c r="BC71" s="1" t="s">
        <v>6</v>
      </c>
      <c r="BD71" s="1" t="s">
        <v>6</v>
      </c>
      <c r="BE71" s="1" t="s">
        <v>6</v>
      </c>
      <c r="BF71" s="1" t="s">
        <v>6</v>
      </c>
      <c r="BG71" s="1" t="s">
        <v>6</v>
      </c>
      <c r="BH71" s="1" t="s">
        <v>6</v>
      </c>
      <c r="BI71" s="1" t="s">
        <v>6</v>
      </c>
      <c r="BJ71" s="1" t="s">
        <v>6</v>
      </c>
      <c r="BK71" s="1" t="s">
        <v>6</v>
      </c>
      <c r="BL71" s="1" t="s">
        <v>6</v>
      </c>
      <c r="BM71" s="1" t="s">
        <v>6</v>
      </c>
      <c r="BN71" s="1" t="s">
        <v>6</v>
      </c>
      <c r="BO71" s="1" t="s">
        <v>6</v>
      </c>
      <c r="BP71" s="1" t="s">
        <v>6</v>
      </c>
      <c r="BQ71" s="1"/>
      <c r="BR71" s="1"/>
      <c r="BS71" s="1"/>
      <c r="BT71" s="1"/>
      <c r="BU71" s="1"/>
      <c r="BV71" s="1"/>
      <c r="BW71" s="1"/>
      <c r="BX71" s="1">
        <v>0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>
        <v>0</v>
      </c>
    </row>
    <row r="73" spans="1:255" x14ac:dyDescent="0.2">
      <c r="A73" s="3">
        <v>52</v>
      </c>
      <c r="B73" s="3">
        <f t="shared" ref="B73:G73" si="59">B96</f>
        <v>1</v>
      </c>
      <c r="C73" s="3">
        <f t="shared" si="59"/>
        <v>4</v>
      </c>
      <c r="D73" s="3">
        <f t="shared" si="59"/>
        <v>71</v>
      </c>
      <c r="E73" s="3">
        <f t="shared" si="59"/>
        <v>0</v>
      </c>
      <c r="F73" s="3" t="str">
        <f t="shared" si="59"/>
        <v>1</v>
      </c>
      <c r="G73" s="3" t="str">
        <f t="shared" si="59"/>
        <v>Установка дорожных знаков</v>
      </c>
      <c r="H73" s="3"/>
      <c r="I73" s="3"/>
      <c r="J73" s="3"/>
      <c r="K73" s="3"/>
      <c r="L73" s="3"/>
      <c r="M73" s="3"/>
      <c r="N73" s="3"/>
      <c r="O73" s="3">
        <f t="shared" ref="O73:AT73" si="60">O96</f>
        <v>60452.67</v>
      </c>
      <c r="P73" s="3">
        <f t="shared" si="60"/>
        <v>59031.34</v>
      </c>
      <c r="Q73" s="3">
        <f t="shared" si="60"/>
        <v>312.27999999999997</v>
      </c>
      <c r="R73" s="3">
        <f t="shared" si="60"/>
        <v>69.42</v>
      </c>
      <c r="S73" s="3">
        <f t="shared" si="60"/>
        <v>1109.05</v>
      </c>
      <c r="T73" s="3">
        <f t="shared" si="60"/>
        <v>0</v>
      </c>
      <c r="U73" s="3">
        <f t="shared" si="60"/>
        <v>97.890800000000013</v>
      </c>
      <c r="V73" s="3">
        <f t="shared" si="60"/>
        <v>0</v>
      </c>
      <c r="W73" s="3">
        <f t="shared" si="60"/>
        <v>0</v>
      </c>
      <c r="X73" s="3">
        <f t="shared" si="60"/>
        <v>1164.5</v>
      </c>
      <c r="Y73" s="3">
        <f t="shared" si="60"/>
        <v>853.97</v>
      </c>
      <c r="Z73" s="3">
        <f t="shared" si="60"/>
        <v>0</v>
      </c>
      <c r="AA73" s="3">
        <f t="shared" si="60"/>
        <v>0</v>
      </c>
      <c r="AB73" s="3">
        <f t="shared" si="60"/>
        <v>60452.67</v>
      </c>
      <c r="AC73" s="3">
        <f t="shared" si="60"/>
        <v>59031.34</v>
      </c>
      <c r="AD73" s="3">
        <f t="shared" si="60"/>
        <v>312.27999999999997</v>
      </c>
      <c r="AE73" s="3">
        <f t="shared" si="60"/>
        <v>69.42</v>
      </c>
      <c r="AF73" s="3">
        <f t="shared" si="60"/>
        <v>1109.05</v>
      </c>
      <c r="AG73" s="3">
        <f t="shared" si="60"/>
        <v>0</v>
      </c>
      <c r="AH73" s="3">
        <f t="shared" si="60"/>
        <v>97.890800000000013</v>
      </c>
      <c r="AI73" s="3">
        <f t="shared" si="60"/>
        <v>0</v>
      </c>
      <c r="AJ73" s="3">
        <f t="shared" si="60"/>
        <v>0</v>
      </c>
      <c r="AK73" s="3">
        <f t="shared" si="60"/>
        <v>1164.5</v>
      </c>
      <c r="AL73" s="3">
        <f t="shared" si="60"/>
        <v>853.97</v>
      </c>
      <c r="AM73" s="3">
        <f t="shared" si="60"/>
        <v>0</v>
      </c>
      <c r="AN73" s="3">
        <f t="shared" si="60"/>
        <v>0</v>
      </c>
      <c r="AO73" s="3">
        <f t="shared" si="60"/>
        <v>0</v>
      </c>
      <c r="AP73" s="3">
        <f t="shared" si="60"/>
        <v>0</v>
      </c>
      <c r="AQ73" s="3">
        <f t="shared" si="60"/>
        <v>0</v>
      </c>
      <c r="AR73" s="3">
        <f t="shared" si="60"/>
        <v>62592.63</v>
      </c>
      <c r="AS73" s="3">
        <f t="shared" si="60"/>
        <v>62592.63</v>
      </c>
      <c r="AT73" s="3">
        <f t="shared" si="60"/>
        <v>0</v>
      </c>
      <c r="AU73" s="3">
        <f t="shared" ref="AU73:BZ73" si="61">AU96</f>
        <v>0</v>
      </c>
      <c r="AV73" s="3">
        <f t="shared" si="61"/>
        <v>59031.34</v>
      </c>
      <c r="AW73" s="3">
        <f t="shared" si="61"/>
        <v>59031.34</v>
      </c>
      <c r="AX73" s="3">
        <f t="shared" si="61"/>
        <v>0</v>
      </c>
      <c r="AY73" s="3">
        <f t="shared" si="61"/>
        <v>59031.34</v>
      </c>
      <c r="AZ73" s="3">
        <f t="shared" si="61"/>
        <v>0</v>
      </c>
      <c r="BA73" s="3">
        <f t="shared" si="61"/>
        <v>0</v>
      </c>
      <c r="BB73" s="3">
        <f t="shared" si="61"/>
        <v>0</v>
      </c>
      <c r="BC73" s="3">
        <f t="shared" si="61"/>
        <v>0</v>
      </c>
      <c r="BD73" s="3">
        <f t="shared" si="61"/>
        <v>0</v>
      </c>
      <c r="BE73" s="3">
        <f t="shared" si="61"/>
        <v>0</v>
      </c>
      <c r="BF73" s="3">
        <f t="shared" si="61"/>
        <v>0</v>
      </c>
      <c r="BG73" s="3">
        <f t="shared" si="61"/>
        <v>0</v>
      </c>
      <c r="BH73" s="3">
        <f t="shared" si="61"/>
        <v>0</v>
      </c>
      <c r="BI73" s="3">
        <f t="shared" si="61"/>
        <v>0</v>
      </c>
      <c r="BJ73" s="3">
        <f t="shared" si="61"/>
        <v>0</v>
      </c>
      <c r="BK73" s="3">
        <f t="shared" si="61"/>
        <v>0</v>
      </c>
      <c r="BL73" s="3">
        <f t="shared" si="61"/>
        <v>0</v>
      </c>
      <c r="BM73" s="3">
        <f t="shared" si="61"/>
        <v>0</v>
      </c>
      <c r="BN73" s="3">
        <f t="shared" si="61"/>
        <v>0</v>
      </c>
      <c r="BO73" s="3">
        <f t="shared" si="61"/>
        <v>0</v>
      </c>
      <c r="BP73" s="3">
        <f t="shared" si="61"/>
        <v>0</v>
      </c>
      <c r="BQ73" s="3">
        <f t="shared" si="61"/>
        <v>0</v>
      </c>
      <c r="BR73" s="3">
        <f t="shared" si="61"/>
        <v>0</v>
      </c>
      <c r="BS73" s="3">
        <f t="shared" si="61"/>
        <v>0</v>
      </c>
      <c r="BT73" s="3">
        <f t="shared" si="61"/>
        <v>0</v>
      </c>
      <c r="BU73" s="3">
        <f t="shared" si="61"/>
        <v>0</v>
      </c>
      <c r="BV73" s="3">
        <f t="shared" si="61"/>
        <v>0</v>
      </c>
      <c r="BW73" s="3">
        <f t="shared" si="61"/>
        <v>0</v>
      </c>
      <c r="BX73" s="3">
        <f t="shared" si="61"/>
        <v>0</v>
      </c>
      <c r="BY73" s="3">
        <f t="shared" si="61"/>
        <v>0</v>
      </c>
      <c r="BZ73" s="3">
        <f t="shared" si="61"/>
        <v>0</v>
      </c>
      <c r="CA73" s="3">
        <f t="shared" ref="CA73:DF73" si="62">CA96</f>
        <v>62592.63</v>
      </c>
      <c r="CB73" s="3">
        <f t="shared" si="62"/>
        <v>62592.63</v>
      </c>
      <c r="CC73" s="3">
        <f t="shared" si="62"/>
        <v>0</v>
      </c>
      <c r="CD73" s="3">
        <f t="shared" si="62"/>
        <v>0</v>
      </c>
      <c r="CE73" s="3">
        <f t="shared" si="62"/>
        <v>59031.34</v>
      </c>
      <c r="CF73" s="3">
        <f t="shared" si="62"/>
        <v>59031.34</v>
      </c>
      <c r="CG73" s="3">
        <f t="shared" si="62"/>
        <v>0</v>
      </c>
      <c r="CH73" s="3">
        <f t="shared" si="62"/>
        <v>59031.34</v>
      </c>
      <c r="CI73" s="3">
        <f t="shared" si="62"/>
        <v>0</v>
      </c>
      <c r="CJ73" s="3">
        <f t="shared" si="62"/>
        <v>0</v>
      </c>
      <c r="CK73" s="3">
        <f t="shared" si="62"/>
        <v>0</v>
      </c>
      <c r="CL73" s="3">
        <f t="shared" si="62"/>
        <v>0</v>
      </c>
      <c r="CM73" s="3">
        <f t="shared" si="62"/>
        <v>0</v>
      </c>
      <c r="CN73" s="3">
        <f t="shared" si="62"/>
        <v>0</v>
      </c>
      <c r="CO73" s="3">
        <f t="shared" si="62"/>
        <v>0</v>
      </c>
      <c r="CP73" s="3">
        <f t="shared" si="62"/>
        <v>0</v>
      </c>
      <c r="CQ73" s="3">
        <f t="shared" si="62"/>
        <v>0</v>
      </c>
      <c r="CR73" s="3">
        <f t="shared" si="62"/>
        <v>0</v>
      </c>
      <c r="CS73" s="3">
        <f t="shared" si="62"/>
        <v>0</v>
      </c>
      <c r="CT73" s="3">
        <f t="shared" si="62"/>
        <v>0</v>
      </c>
      <c r="CU73" s="3">
        <f t="shared" si="62"/>
        <v>0</v>
      </c>
      <c r="CV73" s="3">
        <f t="shared" si="62"/>
        <v>0</v>
      </c>
      <c r="CW73" s="3">
        <f t="shared" si="62"/>
        <v>0</v>
      </c>
      <c r="CX73" s="3">
        <f t="shared" si="62"/>
        <v>0</v>
      </c>
      <c r="CY73" s="3">
        <f t="shared" si="62"/>
        <v>0</v>
      </c>
      <c r="CZ73" s="3">
        <f t="shared" si="62"/>
        <v>0</v>
      </c>
      <c r="DA73" s="3">
        <f t="shared" si="62"/>
        <v>0</v>
      </c>
      <c r="DB73" s="3">
        <f t="shared" si="62"/>
        <v>0</v>
      </c>
      <c r="DC73" s="3">
        <f t="shared" si="62"/>
        <v>0</v>
      </c>
      <c r="DD73" s="3">
        <f t="shared" si="62"/>
        <v>0</v>
      </c>
      <c r="DE73" s="3">
        <f t="shared" si="62"/>
        <v>0</v>
      </c>
      <c r="DF73" s="3">
        <f t="shared" si="62"/>
        <v>0</v>
      </c>
      <c r="DG73" s="4">
        <f t="shared" ref="DG73:EL73" si="63">DG96</f>
        <v>145595.24</v>
      </c>
      <c r="DH73" s="4">
        <f t="shared" si="63"/>
        <v>114844.44</v>
      </c>
      <c r="DI73" s="4">
        <f t="shared" si="63"/>
        <v>3878.52</v>
      </c>
      <c r="DJ73" s="4">
        <f t="shared" si="63"/>
        <v>1682.05</v>
      </c>
      <c r="DK73" s="4">
        <f t="shared" si="63"/>
        <v>26872.28</v>
      </c>
      <c r="DL73" s="4">
        <f t="shared" si="63"/>
        <v>0</v>
      </c>
      <c r="DM73" s="4">
        <f t="shared" si="63"/>
        <v>97.890800000000013</v>
      </c>
      <c r="DN73" s="4">
        <f t="shared" si="63"/>
        <v>0</v>
      </c>
      <c r="DO73" s="4">
        <f t="shared" si="63"/>
        <v>0</v>
      </c>
      <c r="DP73" s="4">
        <f t="shared" si="63"/>
        <v>22841.439999999999</v>
      </c>
      <c r="DQ73" s="4">
        <f t="shared" si="63"/>
        <v>11017.63</v>
      </c>
      <c r="DR73" s="4">
        <f t="shared" si="63"/>
        <v>0</v>
      </c>
      <c r="DS73" s="4">
        <f t="shared" si="63"/>
        <v>0</v>
      </c>
      <c r="DT73" s="4">
        <f t="shared" si="63"/>
        <v>145595.24</v>
      </c>
      <c r="DU73" s="4">
        <f t="shared" si="63"/>
        <v>114844.44</v>
      </c>
      <c r="DV73" s="4">
        <f t="shared" si="63"/>
        <v>3878.52</v>
      </c>
      <c r="DW73" s="4">
        <f t="shared" si="63"/>
        <v>1682.05</v>
      </c>
      <c r="DX73" s="4">
        <f t="shared" si="63"/>
        <v>26872.28</v>
      </c>
      <c r="DY73" s="4">
        <f t="shared" si="63"/>
        <v>0</v>
      </c>
      <c r="DZ73" s="4">
        <f t="shared" si="63"/>
        <v>97.890800000000013</v>
      </c>
      <c r="EA73" s="4">
        <f t="shared" si="63"/>
        <v>0</v>
      </c>
      <c r="EB73" s="4">
        <f t="shared" si="63"/>
        <v>0</v>
      </c>
      <c r="EC73" s="4">
        <f t="shared" si="63"/>
        <v>22841.439999999999</v>
      </c>
      <c r="ED73" s="4">
        <f t="shared" si="63"/>
        <v>11017.63</v>
      </c>
      <c r="EE73" s="4">
        <f t="shared" si="63"/>
        <v>0</v>
      </c>
      <c r="EF73" s="4">
        <f t="shared" si="63"/>
        <v>0</v>
      </c>
      <c r="EG73" s="4">
        <f t="shared" si="63"/>
        <v>0</v>
      </c>
      <c r="EH73" s="4">
        <f t="shared" si="63"/>
        <v>0</v>
      </c>
      <c r="EI73" s="4">
        <f t="shared" si="63"/>
        <v>0</v>
      </c>
      <c r="EJ73" s="4">
        <f t="shared" si="63"/>
        <v>182095.13</v>
      </c>
      <c r="EK73" s="4">
        <f t="shared" si="63"/>
        <v>182095.13</v>
      </c>
      <c r="EL73" s="4">
        <f t="shared" si="63"/>
        <v>0</v>
      </c>
      <c r="EM73" s="4">
        <f t="shared" ref="EM73:FR73" si="64">EM96</f>
        <v>0</v>
      </c>
      <c r="EN73" s="4">
        <f t="shared" si="64"/>
        <v>114844.44</v>
      </c>
      <c r="EO73" s="4">
        <f t="shared" si="64"/>
        <v>114844.44</v>
      </c>
      <c r="EP73" s="4">
        <f t="shared" si="64"/>
        <v>0</v>
      </c>
      <c r="EQ73" s="4">
        <f t="shared" si="64"/>
        <v>114844.44</v>
      </c>
      <c r="ER73" s="4">
        <f t="shared" si="64"/>
        <v>0</v>
      </c>
      <c r="ES73" s="4">
        <f t="shared" si="64"/>
        <v>0</v>
      </c>
      <c r="ET73" s="4">
        <f t="shared" si="64"/>
        <v>0</v>
      </c>
      <c r="EU73" s="4">
        <f t="shared" si="64"/>
        <v>0</v>
      </c>
      <c r="EV73" s="4">
        <f t="shared" si="64"/>
        <v>0</v>
      </c>
      <c r="EW73" s="4">
        <f t="shared" si="64"/>
        <v>0</v>
      </c>
      <c r="EX73" s="4">
        <f t="shared" si="64"/>
        <v>0</v>
      </c>
      <c r="EY73" s="4">
        <f t="shared" si="64"/>
        <v>0</v>
      </c>
      <c r="EZ73" s="4">
        <f t="shared" si="64"/>
        <v>0</v>
      </c>
      <c r="FA73" s="4">
        <f t="shared" si="64"/>
        <v>0</v>
      </c>
      <c r="FB73" s="4">
        <f t="shared" si="64"/>
        <v>0</v>
      </c>
      <c r="FC73" s="4">
        <f t="shared" si="64"/>
        <v>0</v>
      </c>
      <c r="FD73" s="4">
        <f t="shared" si="64"/>
        <v>0</v>
      </c>
      <c r="FE73" s="4">
        <f t="shared" si="64"/>
        <v>0</v>
      </c>
      <c r="FF73" s="4">
        <f t="shared" si="64"/>
        <v>0</v>
      </c>
      <c r="FG73" s="4">
        <f t="shared" si="64"/>
        <v>0</v>
      </c>
      <c r="FH73" s="4">
        <f t="shared" si="64"/>
        <v>0</v>
      </c>
      <c r="FI73" s="4">
        <f t="shared" si="64"/>
        <v>0</v>
      </c>
      <c r="FJ73" s="4">
        <f t="shared" si="64"/>
        <v>0</v>
      </c>
      <c r="FK73" s="4">
        <f t="shared" si="64"/>
        <v>0</v>
      </c>
      <c r="FL73" s="4">
        <f t="shared" si="64"/>
        <v>0</v>
      </c>
      <c r="FM73" s="4">
        <f t="shared" si="64"/>
        <v>0</v>
      </c>
      <c r="FN73" s="4">
        <f t="shared" si="64"/>
        <v>0</v>
      </c>
      <c r="FO73" s="4">
        <f t="shared" si="64"/>
        <v>0</v>
      </c>
      <c r="FP73" s="4">
        <f t="shared" si="64"/>
        <v>0</v>
      </c>
      <c r="FQ73" s="4">
        <f t="shared" si="64"/>
        <v>0</v>
      </c>
      <c r="FR73" s="4">
        <f t="shared" si="64"/>
        <v>0</v>
      </c>
      <c r="FS73" s="4">
        <f t="shared" ref="FS73:GX73" si="65">FS96</f>
        <v>182095.13</v>
      </c>
      <c r="FT73" s="4">
        <f t="shared" si="65"/>
        <v>182095.13</v>
      </c>
      <c r="FU73" s="4">
        <f t="shared" si="65"/>
        <v>0</v>
      </c>
      <c r="FV73" s="4">
        <f t="shared" si="65"/>
        <v>0</v>
      </c>
      <c r="FW73" s="4">
        <f t="shared" si="65"/>
        <v>114844.44</v>
      </c>
      <c r="FX73" s="4">
        <f t="shared" si="65"/>
        <v>114844.44</v>
      </c>
      <c r="FY73" s="4">
        <f t="shared" si="65"/>
        <v>0</v>
      </c>
      <c r="FZ73" s="4">
        <f t="shared" si="65"/>
        <v>114844.44</v>
      </c>
      <c r="GA73" s="4">
        <f t="shared" si="65"/>
        <v>0</v>
      </c>
      <c r="GB73" s="4">
        <f t="shared" si="65"/>
        <v>0</v>
      </c>
      <c r="GC73" s="4">
        <f t="shared" si="65"/>
        <v>0</v>
      </c>
      <c r="GD73" s="4">
        <f t="shared" si="65"/>
        <v>0</v>
      </c>
      <c r="GE73" s="4">
        <f t="shared" si="65"/>
        <v>0</v>
      </c>
      <c r="GF73" s="4">
        <f t="shared" si="65"/>
        <v>0</v>
      </c>
      <c r="GG73" s="4">
        <f t="shared" si="65"/>
        <v>0</v>
      </c>
      <c r="GH73" s="4">
        <f t="shared" si="65"/>
        <v>0</v>
      </c>
      <c r="GI73" s="4">
        <f t="shared" si="65"/>
        <v>0</v>
      </c>
      <c r="GJ73" s="4">
        <f t="shared" si="65"/>
        <v>0</v>
      </c>
      <c r="GK73" s="4">
        <f t="shared" si="65"/>
        <v>0</v>
      </c>
      <c r="GL73" s="4">
        <f t="shared" si="65"/>
        <v>0</v>
      </c>
      <c r="GM73" s="4">
        <f t="shared" si="65"/>
        <v>0</v>
      </c>
      <c r="GN73" s="4">
        <f t="shared" si="65"/>
        <v>0</v>
      </c>
      <c r="GO73" s="4">
        <f t="shared" si="65"/>
        <v>0</v>
      </c>
      <c r="GP73" s="4">
        <f t="shared" si="65"/>
        <v>0</v>
      </c>
      <c r="GQ73" s="4">
        <f t="shared" si="65"/>
        <v>0</v>
      </c>
      <c r="GR73" s="4">
        <f t="shared" si="65"/>
        <v>0</v>
      </c>
      <c r="GS73" s="4">
        <f t="shared" si="65"/>
        <v>0</v>
      </c>
      <c r="GT73" s="4">
        <f t="shared" si="65"/>
        <v>0</v>
      </c>
      <c r="GU73" s="4">
        <f t="shared" si="65"/>
        <v>0</v>
      </c>
      <c r="GV73" s="4">
        <f t="shared" si="65"/>
        <v>0</v>
      </c>
      <c r="GW73" s="4">
        <f t="shared" si="65"/>
        <v>0</v>
      </c>
      <c r="GX73" s="4">
        <f t="shared" si="65"/>
        <v>0</v>
      </c>
    </row>
    <row r="75" spans="1:255" x14ac:dyDescent="0.2">
      <c r="A75" s="2">
        <v>17</v>
      </c>
      <c r="B75" s="2">
        <v>1</v>
      </c>
      <c r="C75" s="2">
        <f>ROW(SmtRes!A28)</f>
        <v>28</v>
      </c>
      <c r="D75" s="2">
        <f>ROW(EtalonRes!A29)</f>
        <v>29</v>
      </c>
      <c r="E75" s="2" t="s">
        <v>105</v>
      </c>
      <c r="F75" s="2" t="s">
        <v>106</v>
      </c>
      <c r="G75" s="2" t="s">
        <v>107</v>
      </c>
      <c r="H75" s="2" t="s">
        <v>108</v>
      </c>
      <c r="I75" s="2">
        <f>ROUND((I25)/100,9)</f>
        <v>0.28000000000000003</v>
      </c>
      <c r="J75" s="2">
        <v>0</v>
      </c>
      <c r="K75" s="2"/>
      <c r="L75" s="2"/>
      <c r="M75" s="2"/>
      <c r="N75" s="2"/>
      <c r="O75" s="2">
        <f t="shared" ref="O75:O94" si="66">ROUND(CP75,2)</f>
        <v>1575.57</v>
      </c>
      <c r="P75" s="2">
        <f t="shared" ref="P75:P94" si="67">ROUND((ROUND((AC75*AW75*I75),2)*BC75),2)</f>
        <v>330.87</v>
      </c>
      <c r="Q75" s="2">
        <f t="shared" ref="Q75:Q94" si="68">(ROUND((ROUND(((ET75)*AV75*I75),2)*BB75),2)+ROUND((ROUND(((AE75-(EU75))*AV75*I75),2)*BS75),2))</f>
        <v>312.27999999999997</v>
      </c>
      <c r="R75" s="2">
        <f t="shared" ref="R75:R94" si="69">ROUND((ROUND((AE75*AV75*I75),2)*BS75),2)</f>
        <v>69.42</v>
      </c>
      <c r="S75" s="2">
        <f t="shared" ref="S75:S94" si="70">ROUND((ROUND((AF75*AV75*I75),2)*BA75),2)</f>
        <v>932.42</v>
      </c>
      <c r="T75" s="2">
        <f t="shared" ref="T75:T94" si="71">ROUND(CU75*I75,2)</f>
        <v>0</v>
      </c>
      <c r="U75" s="2">
        <f t="shared" ref="U75:U94" si="72">CV75*I75</f>
        <v>83.400800000000018</v>
      </c>
      <c r="V75" s="2">
        <f t="shared" ref="V75:V94" si="73">CW75*I75</f>
        <v>0</v>
      </c>
      <c r="W75" s="2">
        <f t="shared" ref="W75:W94" si="74">ROUND(CX75*I75,2)</f>
        <v>0</v>
      </c>
      <c r="X75" s="2">
        <f t="shared" ref="X75:X94" si="75">ROUND(CY75,2)</f>
        <v>979.04</v>
      </c>
      <c r="Y75" s="2">
        <f t="shared" ref="Y75:Y94" si="76">ROUND(CZ75,2)</f>
        <v>717.96</v>
      </c>
      <c r="Z75" s="2"/>
      <c r="AA75" s="2">
        <v>101231159</v>
      </c>
      <c r="AB75" s="2">
        <f t="shared" ref="AB75:AB94" si="77">ROUND((AC75+AD75+AF75),6)</f>
        <v>5627.04</v>
      </c>
      <c r="AC75" s="2">
        <f t="shared" ref="AC75:AC94" si="78">ROUND((ES75),6)</f>
        <v>1181.68</v>
      </c>
      <c r="AD75" s="2">
        <f t="shared" ref="AD75:AD94" si="79">ROUND((((ET75)-(EU75))+AE75),6)</f>
        <v>1115.29</v>
      </c>
      <c r="AE75" s="2">
        <f t="shared" ref="AE75:AE94" si="80">ROUND((EU75),6)</f>
        <v>247.94</v>
      </c>
      <c r="AF75" s="2">
        <f t="shared" ref="AF75:AF94" si="81">ROUND((EV75),6)</f>
        <v>3330.07</v>
      </c>
      <c r="AG75" s="2">
        <f t="shared" ref="AG75:AG94" si="82">ROUND((AP75),6)</f>
        <v>0</v>
      </c>
      <c r="AH75" s="2">
        <f t="shared" ref="AH75:AH94" si="83">(EW75)</f>
        <v>297.86</v>
      </c>
      <c r="AI75" s="2">
        <f t="shared" ref="AI75:AI94" si="84">(EX75)</f>
        <v>0</v>
      </c>
      <c r="AJ75" s="2">
        <f t="shared" ref="AJ75:AJ94" si="85">(AS75)</f>
        <v>0</v>
      </c>
      <c r="AK75" s="2">
        <v>5627.04</v>
      </c>
      <c r="AL75" s="2">
        <v>1181.68</v>
      </c>
      <c r="AM75" s="2">
        <v>1115.29</v>
      </c>
      <c r="AN75" s="2">
        <v>247.94</v>
      </c>
      <c r="AO75" s="2">
        <v>3330.07</v>
      </c>
      <c r="AP75" s="2">
        <v>0</v>
      </c>
      <c r="AQ75" s="2">
        <v>297.86</v>
      </c>
      <c r="AR75" s="2">
        <v>0</v>
      </c>
      <c r="AS75" s="2">
        <v>0</v>
      </c>
      <c r="AT75" s="2">
        <v>105</v>
      </c>
      <c r="AU75" s="2">
        <v>77</v>
      </c>
      <c r="AV75" s="2">
        <v>1</v>
      </c>
      <c r="AW75" s="2">
        <v>1</v>
      </c>
      <c r="AX75" s="2"/>
      <c r="AY75" s="2"/>
      <c r="AZ75" s="2">
        <v>1</v>
      </c>
      <c r="BA75" s="2">
        <v>1</v>
      </c>
      <c r="BB75" s="2">
        <v>1</v>
      </c>
      <c r="BC75" s="2">
        <v>1</v>
      </c>
      <c r="BD75" s="2" t="s">
        <v>6</v>
      </c>
      <c r="BE75" s="2" t="s">
        <v>6</v>
      </c>
      <c r="BF75" s="2" t="s">
        <v>6</v>
      </c>
      <c r="BG75" s="2" t="s">
        <v>6</v>
      </c>
      <c r="BH75" s="2">
        <v>0</v>
      </c>
      <c r="BI75" s="2">
        <v>1</v>
      </c>
      <c r="BJ75" s="2" t="s">
        <v>109</v>
      </c>
      <c r="BK75" s="2"/>
      <c r="BL75" s="2"/>
      <c r="BM75" s="2">
        <v>167</v>
      </c>
      <c r="BN75" s="2">
        <v>0</v>
      </c>
      <c r="BO75" s="2" t="s">
        <v>6</v>
      </c>
      <c r="BP75" s="2">
        <v>0</v>
      </c>
      <c r="BQ75" s="2">
        <v>30</v>
      </c>
      <c r="BR75" s="2">
        <v>0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 t="s">
        <v>6</v>
      </c>
      <c r="BZ75" s="2">
        <v>105</v>
      </c>
      <c r="CA75" s="2">
        <v>77</v>
      </c>
      <c r="CB75" s="2"/>
      <c r="CC75" s="2"/>
      <c r="CD75" s="2"/>
      <c r="CE75" s="2">
        <v>30</v>
      </c>
      <c r="CF75" s="2">
        <v>0</v>
      </c>
      <c r="CG75" s="2">
        <v>0</v>
      </c>
      <c r="CH75" s="2"/>
      <c r="CI75" s="2"/>
      <c r="CJ75" s="2"/>
      <c r="CK75" s="2"/>
      <c r="CL75" s="2"/>
      <c r="CM75" s="2">
        <v>0</v>
      </c>
      <c r="CN75" s="2" t="s">
        <v>6</v>
      </c>
      <c r="CO75" s="2">
        <v>0</v>
      </c>
      <c r="CP75" s="2">
        <f t="shared" ref="CP75:CP94" si="86">(P75+Q75+S75)</f>
        <v>1575.57</v>
      </c>
      <c r="CQ75" s="2">
        <f t="shared" ref="CQ75:CQ94" si="87">ROUND((ROUND((AC75*AW75*1),2)*BC75),2)</f>
        <v>1181.68</v>
      </c>
      <c r="CR75" s="2">
        <f t="shared" ref="CR75:CR94" si="88">(ROUND((ROUND(((ET75)*AV75*1),2)*BB75),2)+ROUND((ROUND(((AE75-(EU75))*AV75*1),2)*BS75),2))</f>
        <v>1115.29</v>
      </c>
      <c r="CS75" s="2">
        <f t="shared" ref="CS75:CS94" si="89">ROUND((ROUND((AE75*AV75*1),2)*BS75),2)</f>
        <v>247.94</v>
      </c>
      <c r="CT75" s="2">
        <f t="shared" ref="CT75:CT94" si="90">ROUND((ROUND((AF75*AV75*1),2)*BA75),2)</f>
        <v>3330.07</v>
      </c>
      <c r="CU75" s="2">
        <f t="shared" ref="CU75:CU94" si="91">AG75</f>
        <v>0</v>
      </c>
      <c r="CV75" s="2">
        <f t="shared" ref="CV75:CV94" si="92">(AH75*AV75)</f>
        <v>297.86</v>
      </c>
      <c r="CW75" s="2">
        <f t="shared" ref="CW75:CW94" si="93">AI75</f>
        <v>0</v>
      </c>
      <c r="CX75" s="2">
        <f t="shared" ref="CX75:CX94" si="94">AJ75</f>
        <v>0</v>
      </c>
      <c r="CY75" s="2">
        <f>((S75*BZ75)/100)</f>
        <v>979.04099999999994</v>
      </c>
      <c r="CZ75" s="2">
        <f>((S75*CA75)/100)</f>
        <v>717.96339999999998</v>
      </c>
      <c r="DA75" s="2"/>
      <c r="DB75" s="2"/>
      <c r="DC75" s="2" t="s">
        <v>6</v>
      </c>
      <c r="DD75" s="2" t="s">
        <v>6</v>
      </c>
      <c r="DE75" s="2" t="s">
        <v>6</v>
      </c>
      <c r="DF75" s="2" t="s">
        <v>6</v>
      </c>
      <c r="DG75" s="2" t="s">
        <v>6</v>
      </c>
      <c r="DH75" s="2" t="s">
        <v>6</v>
      </c>
      <c r="DI75" s="2" t="s">
        <v>6</v>
      </c>
      <c r="DJ75" s="2" t="s">
        <v>6</v>
      </c>
      <c r="DK75" s="2" t="s">
        <v>6</v>
      </c>
      <c r="DL75" s="2" t="s">
        <v>6</v>
      </c>
      <c r="DM75" s="2" t="s">
        <v>6</v>
      </c>
      <c r="DN75" s="2">
        <v>0</v>
      </c>
      <c r="DO75" s="2">
        <v>0</v>
      </c>
      <c r="DP75" s="2">
        <v>1</v>
      </c>
      <c r="DQ75" s="2">
        <v>1</v>
      </c>
      <c r="DR75" s="2"/>
      <c r="DS75" s="2"/>
      <c r="DT75" s="2"/>
      <c r="DU75" s="2">
        <v>1013</v>
      </c>
      <c r="DV75" s="2" t="s">
        <v>108</v>
      </c>
      <c r="DW75" s="2" t="s">
        <v>108</v>
      </c>
      <c r="DX75" s="2">
        <v>1</v>
      </c>
      <c r="DY75" s="2"/>
      <c r="DZ75" s="2" t="s">
        <v>6</v>
      </c>
      <c r="EA75" s="2" t="s">
        <v>6</v>
      </c>
      <c r="EB75" s="2" t="s">
        <v>6</v>
      </c>
      <c r="EC75" s="2" t="s">
        <v>6</v>
      </c>
      <c r="ED75" s="2"/>
      <c r="EE75" s="2">
        <v>100583963</v>
      </c>
      <c r="EF75" s="2">
        <v>30</v>
      </c>
      <c r="EG75" s="2" t="s">
        <v>32</v>
      </c>
      <c r="EH75" s="2">
        <v>0</v>
      </c>
      <c r="EI75" s="2" t="s">
        <v>6</v>
      </c>
      <c r="EJ75" s="2">
        <v>1</v>
      </c>
      <c r="EK75" s="2">
        <v>167</v>
      </c>
      <c r="EL75" s="2" t="s">
        <v>110</v>
      </c>
      <c r="EM75" s="2" t="s">
        <v>111</v>
      </c>
      <c r="EN75" s="2"/>
      <c r="EO75" s="2" t="s">
        <v>6</v>
      </c>
      <c r="EP75" s="2"/>
      <c r="EQ75" s="2">
        <v>131072</v>
      </c>
      <c r="ER75" s="2">
        <v>5627.04</v>
      </c>
      <c r="ES75" s="2">
        <v>1181.68</v>
      </c>
      <c r="ET75" s="2">
        <v>1115.29</v>
      </c>
      <c r="EU75" s="2">
        <v>247.94</v>
      </c>
      <c r="EV75" s="2">
        <v>3330.07</v>
      </c>
      <c r="EW75" s="2">
        <v>297.86</v>
      </c>
      <c r="EX75" s="2">
        <v>0</v>
      </c>
      <c r="EY75" s="2">
        <v>0</v>
      </c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>
        <v>0</v>
      </c>
      <c r="FR75" s="2">
        <f t="shared" ref="FR75:FR94" si="95">ROUND(IF(AND(BH75=3,BI75=3),P75,0),2)</f>
        <v>0</v>
      </c>
      <c r="FS75" s="2">
        <v>0</v>
      </c>
      <c r="FT75" s="2"/>
      <c r="FU75" s="2"/>
      <c r="FV75" s="2"/>
      <c r="FW75" s="2"/>
      <c r="FX75" s="2">
        <v>105</v>
      </c>
      <c r="FY75" s="2">
        <v>77</v>
      </c>
      <c r="FZ75" s="2"/>
      <c r="GA75" s="2" t="s">
        <v>6</v>
      </c>
      <c r="GB75" s="2"/>
      <c r="GC75" s="2"/>
      <c r="GD75" s="2">
        <v>0</v>
      </c>
      <c r="GE75" s="2"/>
      <c r="GF75" s="2">
        <v>-1854350686</v>
      </c>
      <c r="GG75" s="2">
        <v>2</v>
      </c>
      <c r="GH75" s="2">
        <v>1</v>
      </c>
      <c r="GI75" s="2">
        <v>-2</v>
      </c>
      <c r="GJ75" s="2">
        <v>0</v>
      </c>
      <c r="GK75" s="2">
        <f>ROUND(R75*(R12)/100,2)</f>
        <v>121.49</v>
      </c>
      <c r="GL75" s="2">
        <f t="shared" ref="GL75:GL94" si="96">ROUND(IF(AND(BH75=3,BI75=3,FS75&lt;&gt;0),P75,0),2)</f>
        <v>0</v>
      </c>
      <c r="GM75" s="2">
        <f t="shared" ref="GM75:GM94" si="97">ROUND(O75+X75+Y75+GK75,2)+GX75</f>
        <v>3394.06</v>
      </c>
      <c r="GN75" s="2">
        <f t="shared" ref="GN75:GN94" si="98">IF(OR(BI75=0,BI75=1),ROUND(O75+X75+Y75+GK75,2),0)</f>
        <v>3394.06</v>
      </c>
      <c r="GO75" s="2">
        <f t="shared" ref="GO75:GO94" si="99">IF(BI75=2,ROUND(O75+X75+Y75+GK75,2),0)</f>
        <v>0</v>
      </c>
      <c r="GP75" s="2">
        <f t="shared" ref="GP75:GP94" si="100">IF(BI75=4,ROUND(O75+X75+Y75+GK75,2)+GX75,0)</f>
        <v>0</v>
      </c>
      <c r="GQ75" s="2"/>
      <c r="GR75" s="2">
        <v>0</v>
      </c>
      <c r="GS75" s="2">
        <v>3</v>
      </c>
      <c r="GT75" s="2">
        <v>0</v>
      </c>
      <c r="GU75" s="2" t="s">
        <v>6</v>
      </c>
      <c r="GV75" s="2">
        <f t="shared" ref="GV75:GV94" si="101">ROUND((GT75),6)</f>
        <v>0</v>
      </c>
      <c r="GW75" s="2">
        <v>1</v>
      </c>
      <c r="GX75" s="2">
        <f t="shared" ref="GX75:GX94" si="102">ROUND(HC75*I75,2)</f>
        <v>0</v>
      </c>
      <c r="GY75" s="2"/>
      <c r="GZ75" s="2"/>
      <c r="HA75" s="2">
        <v>0</v>
      </c>
      <c r="HB75" s="2">
        <v>0</v>
      </c>
      <c r="HC75" s="2">
        <f t="shared" ref="HC75:HC94" si="103">GV75*GW75</f>
        <v>0</v>
      </c>
      <c r="HD75" s="2"/>
      <c r="HE75" s="2" t="s">
        <v>6</v>
      </c>
      <c r="HF75" s="2" t="s">
        <v>6</v>
      </c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>
        <v>0</v>
      </c>
      <c r="IL75" s="2"/>
      <c r="IM75" s="2"/>
      <c r="IN75" s="2"/>
      <c r="IO75" s="2"/>
      <c r="IP75" s="2"/>
      <c r="IQ75" s="2"/>
      <c r="IR75" s="2"/>
      <c r="IS75" s="2"/>
      <c r="IT75" s="2"/>
      <c r="IU75" s="2"/>
    </row>
    <row r="76" spans="1:255" x14ac:dyDescent="0.2">
      <c r="A76">
        <v>17</v>
      </c>
      <c r="B76">
        <v>1</v>
      </c>
      <c r="C76">
        <f>ROW(SmtRes!A32)</f>
        <v>32</v>
      </c>
      <c r="D76">
        <f>ROW(EtalonRes!A34)</f>
        <v>34</v>
      </c>
      <c r="E76" t="s">
        <v>105</v>
      </c>
      <c r="F76" t="s">
        <v>106</v>
      </c>
      <c r="G76" t="s">
        <v>107</v>
      </c>
      <c r="H76" t="s">
        <v>108</v>
      </c>
      <c r="I76">
        <f>ROUND((I26)/100,9)</f>
        <v>0.28000000000000003</v>
      </c>
      <c r="J76">
        <v>0</v>
      </c>
      <c r="O76">
        <f t="shared" si="66"/>
        <v>27734.98</v>
      </c>
      <c r="P76">
        <f t="shared" si="67"/>
        <v>1263.92</v>
      </c>
      <c r="Q76">
        <f t="shared" si="68"/>
        <v>3878.52</v>
      </c>
      <c r="R76">
        <f t="shared" si="69"/>
        <v>1682.05</v>
      </c>
      <c r="S76">
        <f t="shared" si="70"/>
        <v>22592.54</v>
      </c>
      <c r="T76">
        <f t="shared" si="71"/>
        <v>0</v>
      </c>
      <c r="U76">
        <f t="shared" si="72"/>
        <v>83.400800000000018</v>
      </c>
      <c r="V76">
        <f t="shared" si="73"/>
        <v>0</v>
      </c>
      <c r="W76">
        <f t="shared" si="74"/>
        <v>0</v>
      </c>
      <c r="X76">
        <f t="shared" si="75"/>
        <v>19203.66</v>
      </c>
      <c r="Y76">
        <f t="shared" si="76"/>
        <v>9262.94</v>
      </c>
      <c r="AA76">
        <v>101231156</v>
      </c>
      <c r="AB76">
        <f t="shared" si="77"/>
        <v>5627.04</v>
      </c>
      <c r="AC76">
        <f t="shared" si="78"/>
        <v>1181.68</v>
      </c>
      <c r="AD76">
        <f t="shared" si="79"/>
        <v>1115.29</v>
      </c>
      <c r="AE76">
        <f t="shared" si="80"/>
        <v>247.94</v>
      </c>
      <c r="AF76">
        <f t="shared" si="81"/>
        <v>3330.07</v>
      </c>
      <c r="AG76">
        <f t="shared" si="82"/>
        <v>0</v>
      </c>
      <c r="AH76">
        <f t="shared" si="83"/>
        <v>297.86</v>
      </c>
      <c r="AI76">
        <f t="shared" si="84"/>
        <v>0</v>
      </c>
      <c r="AJ76">
        <f t="shared" si="85"/>
        <v>0</v>
      </c>
      <c r="AK76">
        <v>5627.04</v>
      </c>
      <c r="AL76">
        <v>1181.68</v>
      </c>
      <c r="AM76">
        <v>1115.29</v>
      </c>
      <c r="AN76">
        <v>247.94</v>
      </c>
      <c r="AO76">
        <v>3330.07</v>
      </c>
      <c r="AP76">
        <v>0</v>
      </c>
      <c r="AQ76">
        <v>297.86</v>
      </c>
      <c r="AR76">
        <v>0</v>
      </c>
      <c r="AS76">
        <v>0</v>
      </c>
      <c r="AT76">
        <v>85</v>
      </c>
      <c r="AU76">
        <v>41</v>
      </c>
      <c r="AV76">
        <v>1</v>
      </c>
      <c r="AW76">
        <v>1</v>
      </c>
      <c r="AZ76">
        <v>1</v>
      </c>
      <c r="BA76">
        <v>24.23</v>
      </c>
      <c r="BB76">
        <v>12.42</v>
      </c>
      <c r="BC76">
        <v>3.82</v>
      </c>
      <c r="BD76" t="s">
        <v>6</v>
      </c>
      <c r="BE76" t="s">
        <v>6</v>
      </c>
      <c r="BF76" t="s">
        <v>6</v>
      </c>
      <c r="BG76" t="s">
        <v>6</v>
      </c>
      <c r="BH76">
        <v>0</v>
      </c>
      <c r="BI76">
        <v>1</v>
      </c>
      <c r="BJ76" t="s">
        <v>109</v>
      </c>
      <c r="BM76">
        <v>167</v>
      </c>
      <c r="BN76">
        <v>0</v>
      </c>
      <c r="BO76" t="s">
        <v>106</v>
      </c>
      <c r="BP76">
        <v>1</v>
      </c>
      <c r="BQ76">
        <v>30</v>
      </c>
      <c r="BR76">
        <v>0</v>
      </c>
      <c r="BS76">
        <v>24.23</v>
      </c>
      <c r="BT76">
        <v>1</v>
      </c>
      <c r="BU76">
        <v>1</v>
      </c>
      <c r="BV76">
        <v>1</v>
      </c>
      <c r="BW76">
        <v>1</v>
      </c>
      <c r="BX76">
        <v>1</v>
      </c>
      <c r="BY76" t="s">
        <v>6</v>
      </c>
      <c r="BZ76">
        <v>85</v>
      </c>
      <c r="CA76">
        <v>41</v>
      </c>
      <c r="CE76">
        <v>30</v>
      </c>
      <c r="CF76">
        <v>0</v>
      </c>
      <c r="CG76">
        <v>0</v>
      </c>
      <c r="CM76">
        <v>0</v>
      </c>
      <c r="CN76" t="s">
        <v>6</v>
      </c>
      <c r="CO76">
        <v>0</v>
      </c>
      <c r="CP76">
        <f t="shared" si="86"/>
        <v>27734.980000000003</v>
      </c>
      <c r="CQ76">
        <f t="shared" si="87"/>
        <v>4514.0200000000004</v>
      </c>
      <c r="CR76">
        <f t="shared" si="88"/>
        <v>13851.9</v>
      </c>
      <c r="CS76">
        <f t="shared" si="89"/>
        <v>6007.59</v>
      </c>
      <c r="CT76">
        <f t="shared" si="90"/>
        <v>80687.600000000006</v>
      </c>
      <c r="CU76">
        <f t="shared" si="91"/>
        <v>0</v>
      </c>
      <c r="CV76">
        <f t="shared" si="92"/>
        <v>297.86</v>
      </c>
      <c r="CW76">
        <f t="shared" si="93"/>
        <v>0</v>
      </c>
      <c r="CX76">
        <f t="shared" si="94"/>
        <v>0</v>
      </c>
      <c r="CY76">
        <f>S76*(BZ76/100)</f>
        <v>19203.659</v>
      </c>
      <c r="CZ76">
        <f>S76*(CA76/100)</f>
        <v>9262.9413999999997</v>
      </c>
      <c r="DC76" t="s">
        <v>6</v>
      </c>
      <c r="DD76" t="s">
        <v>6</v>
      </c>
      <c r="DE76" t="s">
        <v>6</v>
      </c>
      <c r="DF76" t="s">
        <v>6</v>
      </c>
      <c r="DG76" t="s">
        <v>6</v>
      </c>
      <c r="DH76" t="s">
        <v>6</v>
      </c>
      <c r="DI76" t="s">
        <v>6</v>
      </c>
      <c r="DJ76" t="s">
        <v>6</v>
      </c>
      <c r="DK76" t="s">
        <v>6</v>
      </c>
      <c r="DL76" t="s">
        <v>6</v>
      </c>
      <c r="DM76" t="s">
        <v>6</v>
      </c>
      <c r="DN76">
        <v>105</v>
      </c>
      <c r="DO76">
        <v>77</v>
      </c>
      <c r="DP76">
        <v>1</v>
      </c>
      <c r="DQ76">
        <v>1</v>
      </c>
      <c r="DU76">
        <v>1013</v>
      </c>
      <c r="DV76" t="s">
        <v>108</v>
      </c>
      <c r="DW76" t="s">
        <v>108</v>
      </c>
      <c r="DX76">
        <v>1</v>
      </c>
      <c r="DZ76" t="s">
        <v>6</v>
      </c>
      <c r="EA76" t="s">
        <v>6</v>
      </c>
      <c r="EB76" t="s">
        <v>6</v>
      </c>
      <c r="EC76" t="s">
        <v>6</v>
      </c>
      <c r="EE76">
        <v>100583963</v>
      </c>
      <c r="EF76">
        <v>30</v>
      </c>
      <c r="EG76" t="s">
        <v>32</v>
      </c>
      <c r="EH76">
        <v>0</v>
      </c>
      <c r="EI76" t="s">
        <v>6</v>
      </c>
      <c r="EJ76">
        <v>1</v>
      </c>
      <c r="EK76">
        <v>167</v>
      </c>
      <c r="EL76" t="s">
        <v>110</v>
      </c>
      <c r="EM76" t="s">
        <v>111</v>
      </c>
      <c r="EO76" t="s">
        <v>6</v>
      </c>
      <c r="EQ76">
        <v>131072</v>
      </c>
      <c r="ER76">
        <v>5627.04</v>
      </c>
      <c r="ES76">
        <v>1181.68</v>
      </c>
      <c r="ET76">
        <v>1115.29</v>
      </c>
      <c r="EU76">
        <v>247.94</v>
      </c>
      <c r="EV76">
        <v>3330.07</v>
      </c>
      <c r="EW76">
        <v>297.86</v>
      </c>
      <c r="EX76">
        <v>0</v>
      </c>
      <c r="EY76">
        <v>0</v>
      </c>
      <c r="FQ76">
        <v>0</v>
      </c>
      <c r="FR76">
        <f t="shared" si="95"/>
        <v>0</v>
      </c>
      <c r="FS76">
        <v>0</v>
      </c>
      <c r="FX76">
        <v>105</v>
      </c>
      <c r="FY76">
        <v>77</v>
      </c>
      <c r="GA76" t="s">
        <v>6</v>
      </c>
      <c r="GD76">
        <v>0</v>
      </c>
      <c r="GF76">
        <v>-1854350686</v>
      </c>
      <c r="GG76">
        <v>2</v>
      </c>
      <c r="GH76">
        <v>1</v>
      </c>
      <c r="GI76">
        <v>2</v>
      </c>
      <c r="GJ76">
        <v>0</v>
      </c>
      <c r="GK76">
        <f>ROUND(R76*(S12)/100,2)</f>
        <v>2640.82</v>
      </c>
      <c r="GL76">
        <f t="shared" si="96"/>
        <v>0</v>
      </c>
      <c r="GM76">
        <f t="shared" si="97"/>
        <v>58842.400000000001</v>
      </c>
      <c r="GN76">
        <f t="shared" si="98"/>
        <v>58842.400000000001</v>
      </c>
      <c r="GO76">
        <f t="shared" si="99"/>
        <v>0</v>
      </c>
      <c r="GP76">
        <f t="shared" si="100"/>
        <v>0</v>
      </c>
      <c r="GR76">
        <v>0</v>
      </c>
      <c r="GS76">
        <v>3</v>
      </c>
      <c r="GT76">
        <v>0</v>
      </c>
      <c r="GU76" t="s">
        <v>6</v>
      </c>
      <c r="GV76">
        <f t="shared" si="101"/>
        <v>0</v>
      </c>
      <c r="GW76">
        <v>1</v>
      </c>
      <c r="GX76">
        <f t="shared" si="102"/>
        <v>0</v>
      </c>
      <c r="HA76">
        <v>0</v>
      </c>
      <c r="HB76">
        <v>0</v>
      </c>
      <c r="HC76">
        <f t="shared" si="103"/>
        <v>0</v>
      </c>
      <c r="HE76" t="s">
        <v>6</v>
      </c>
      <c r="HF76" t="s">
        <v>6</v>
      </c>
      <c r="IK76">
        <v>0</v>
      </c>
    </row>
    <row r="77" spans="1:255" x14ac:dyDescent="0.2">
      <c r="A77" s="2">
        <v>18</v>
      </c>
      <c r="B77" s="2">
        <v>1</v>
      </c>
      <c r="C77" s="2">
        <v>28</v>
      </c>
      <c r="D77" s="2"/>
      <c r="E77" s="2" t="s">
        <v>112</v>
      </c>
      <c r="F77" s="2" t="s">
        <v>113</v>
      </c>
      <c r="G77" s="2" t="s">
        <v>114</v>
      </c>
      <c r="H77" s="2" t="s">
        <v>115</v>
      </c>
      <c r="I77" s="2">
        <f>I75*J77</f>
        <v>140</v>
      </c>
      <c r="J77" s="2">
        <v>499.99999999999994</v>
      </c>
      <c r="K77" s="2"/>
      <c r="L77" s="2"/>
      <c r="M77" s="2"/>
      <c r="N77" s="2"/>
      <c r="O77" s="2">
        <f t="shared" si="66"/>
        <v>26807.200000000001</v>
      </c>
      <c r="P77" s="2">
        <f t="shared" si="67"/>
        <v>26807.200000000001</v>
      </c>
      <c r="Q77" s="2">
        <f t="shared" si="68"/>
        <v>0</v>
      </c>
      <c r="R77" s="2">
        <f t="shared" si="69"/>
        <v>0</v>
      </c>
      <c r="S77" s="2">
        <f t="shared" si="70"/>
        <v>0</v>
      </c>
      <c r="T77" s="2">
        <f t="shared" si="71"/>
        <v>0</v>
      </c>
      <c r="U77" s="2">
        <f t="shared" si="72"/>
        <v>0</v>
      </c>
      <c r="V77" s="2">
        <f t="shared" si="73"/>
        <v>0</v>
      </c>
      <c r="W77" s="2">
        <f t="shared" si="74"/>
        <v>0</v>
      </c>
      <c r="X77" s="2">
        <f t="shared" si="75"/>
        <v>0</v>
      </c>
      <c r="Y77" s="2">
        <f t="shared" si="76"/>
        <v>0</v>
      </c>
      <c r="Z77" s="2"/>
      <c r="AA77" s="2">
        <v>101231159</v>
      </c>
      <c r="AB77" s="2">
        <f t="shared" si="77"/>
        <v>191.48</v>
      </c>
      <c r="AC77" s="2">
        <f t="shared" si="78"/>
        <v>191.48</v>
      </c>
      <c r="AD77" s="2">
        <f t="shared" si="79"/>
        <v>0</v>
      </c>
      <c r="AE77" s="2">
        <f t="shared" si="80"/>
        <v>0</v>
      </c>
      <c r="AF77" s="2">
        <f t="shared" si="81"/>
        <v>0</v>
      </c>
      <c r="AG77" s="2">
        <f t="shared" si="82"/>
        <v>0</v>
      </c>
      <c r="AH77" s="2">
        <f t="shared" si="83"/>
        <v>0</v>
      </c>
      <c r="AI77" s="2">
        <f t="shared" si="84"/>
        <v>0</v>
      </c>
      <c r="AJ77" s="2">
        <f t="shared" si="85"/>
        <v>0</v>
      </c>
      <c r="AK77" s="2">
        <v>191.48</v>
      </c>
      <c r="AL77" s="2">
        <v>191.48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105</v>
      </c>
      <c r="AU77" s="2">
        <v>77</v>
      </c>
      <c r="AV77" s="2">
        <v>1</v>
      </c>
      <c r="AW77" s="2">
        <v>1</v>
      </c>
      <c r="AX77" s="2"/>
      <c r="AY77" s="2"/>
      <c r="AZ77" s="2">
        <v>1</v>
      </c>
      <c r="BA77" s="2">
        <v>1</v>
      </c>
      <c r="BB77" s="2">
        <v>1</v>
      </c>
      <c r="BC77" s="2">
        <v>1</v>
      </c>
      <c r="BD77" s="2" t="s">
        <v>6</v>
      </c>
      <c r="BE77" s="2" t="s">
        <v>6</v>
      </c>
      <c r="BF77" s="2" t="s">
        <v>6</v>
      </c>
      <c r="BG77" s="2" t="s">
        <v>6</v>
      </c>
      <c r="BH77" s="2">
        <v>3</v>
      </c>
      <c r="BI77" s="2">
        <v>1</v>
      </c>
      <c r="BJ77" s="2" t="s">
        <v>116</v>
      </c>
      <c r="BK77" s="2"/>
      <c r="BL77" s="2"/>
      <c r="BM77" s="2">
        <v>167</v>
      </c>
      <c r="BN77" s="2">
        <v>0</v>
      </c>
      <c r="BO77" s="2" t="s">
        <v>6</v>
      </c>
      <c r="BP77" s="2">
        <v>0</v>
      </c>
      <c r="BQ77" s="2">
        <v>30</v>
      </c>
      <c r="BR77" s="2">
        <v>0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 t="s">
        <v>6</v>
      </c>
      <c r="BZ77" s="2">
        <v>105</v>
      </c>
      <c r="CA77" s="2">
        <v>77</v>
      </c>
      <c r="CB77" s="2"/>
      <c r="CC77" s="2"/>
      <c r="CD77" s="2"/>
      <c r="CE77" s="2">
        <v>30</v>
      </c>
      <c r="CF77" s="2">
        <v>0</v>
      </c>
      <c r="CG77" s="2">
        <v>0</v>
      </c>
      <c r="CH77" s="2"/>
      <c r="CI77" s="2"/>
      <c r="CJ77" s="2"/>
      <c r="CK77" s="2"/>
      <c r="CL77" s="2"/>
      <c r="CM77" s="2">
        <v>0</v>
      </c>
      <c r="CN77" s="2" t="s">
        <v>6</v>
      </c>
      <c r="CO77" s="2">
        <v>0</v>
      </c>
      <c r="CP77" s="2">
        <f t="shared" si="86"/>
        <v>26807.200000000001</v>
      </c>
      <c r="CQ77" s="2">
        <f t="shared" si="87"/>
        <v>191.48</v>
      </c>
      <c r="CR77" s="2">
        <f t="shared" si="88"/>
        <v>0</v>
      </c>
      <c r="CS77" s="2">
        <f t="shared" si="89"/>
        <v>0</v>
      </c>
      <c r="CT77" s="2">
        <f t="shared" si="90"/>
        <v>0</v>
      </c>
      <c r="CU77" s="2">
        <f t="shared" si="91"/>
        <v>0</v>
      </c>
      <c r="CV77" s="2">
        <f t="shared" si="92"/>
        <v>0</v>
      </c>
      <c r="CW77" s="2">
        <f t="shared" si="93"/>
        <v>0</v>
      </c>
      <c r="CX77" s="2">
        <f t="shared" si="94"/>
        <v>0</v>
      </c>
      <c r="CY77" s="2">
        <f>((S77*BZ77)/100)</f>
        <v>0</v>
      </c>
      <c r="CZ77" s="2">
        <f>((S77*CA77)/100)</f>
        <v>0</v>
      </c>
      <c r="DA77" s="2"/>
      <c r="DB77" s="2"/>
      <c r="DC77" s="2" t="s">
        <v>6</v>
      </c>
      <c r="DD77" s="2" t="s">
        <v>6</v>
      </c>
      <c r="DE77" s="2" t="s">
        <v>6</v>
      </c>
      <c r="DF77" s="2" t="s">
        <v>6</v>
      </c>
      <c r="DG77" s="2" t="s">
        <v>6</v>
      </c>
      <c r="DH77" s="2" t="s">
        <v>6</v>
      </c>
      <c r="DI77" s="2" t="s">
        <v>6</v>
      </c>
      <c r="DJ77" s="2" t="s">
        <v>6</v>
      </c>
      <c r="DK77" s="2" t="s">
        <v>6</v>
      </c>
      <c r="DL77" s="2" t="s">
        <v>6</v>
      </c>
      <c r="DM77" s="2" t="s">
        <v>6</v>
      </c>
      <c r="DN77" s="2">
        <v>0</v>
      </c>
      <c r="DO77" s="2">
        <v>0</v>
      </c>
      <c r="DP77" s="2">
        <v>1</v>
      </c>
      <c r="DQ77" s="2">
        <v>1</v>
      </c>
      <c r="DR77" s="2"/>
      <c r="DS77" s="2"/>
      <c r="DT77" s="2"/>
      <c r="DU77" s="2">
        <v>1003</v>
      </c>
      <c r="DV77" s="2" t="s">
        <v>115</v>
      </c>
      <c r="DW77" s="2" t="s">
        <v>115</v>
      </c>
      <c r="DX77" s="2">
        <v>1</v>
      </c>
      <c r="DY77" s="2"/>
      <c r="DZ77" s="2" t="s">
        <v>6</v>
      </c>
      <c r="EA77" s="2" t="s">
        <v>6</v>
      </c>
      <c r="EB77" s="2" t="s">
        <v>6</v>
      </c>
      <c r="EC77" s="2" t="s">
        <v>6</v>
      </c>
      <c r="ED77" s="2"/>
      <c r="EE77" s="2">
        <v>100583963</v>
      </c>
      <c r="EF77" s="2">
        <v>30</v>
      </c>
      <c r="EG77" s="2" t="s">
        <v>32</v>
      </c>
      <c r="EH77" s="2">
        <v>0</v>
      </c>
      <c r="EI77" s="2" t="s">
        <v>6</v>
      </c>
      <c r="EJ77" s="2">
        <v>1</v>
      </c>
      <c r="EK77" s="2">
        <v>167</v>
      </c>
      <c r="EL77" s="2" t="s">
        <v>110</v>
      </c>
      <c r="EM77" s="2" t="s">
        <v>111</v>
      </c>
      <c r="EN77" s="2"/>
      <c r="EO77" s="2" t="s">
        <v>6</v>
      </c>
      <c r="EP77" s="2"/>
      <c r="EQ77" s="2">
        <v>0</v>
      </c>
      <c r="ER77" s="2">
        <v>191.48</v>
      </c>
      <c r="ES77" s="2">
        <v>191.48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>
        <v>0</v>
      </c>
      <c r="FR77" s="2">
        <f t="shared" si="95"/>
        <v>0</v>
      </c>
      <c r="FS77" s="2">
        <v>0</v>
      </c>
      <c r="FT77" s="2"/>
      <c r="FU77" s="2"/>
      <c r="FV77" s="2"/>
      <c r="FW77" s="2"/>
      <c r="FX77" s="2">
        <v>105</v>
      </c>
      <c r="FY77" s="2">
        <v>77</v>
      </c>
      <c r="FZ77" s="2"/>
      <c r="GA77" s="2" t="s">
        <v>6</v>
      </c>
      <c r="GB77" s="2"/>
      <c r="GC77" s="2"/>
      <c r="GD77" s="2">
        <v>0</v>
      </c>
      <c r="GE77" s="2"/>
      <c r="GF77" s="2">
        <v>-579046366</v>
      </c>
      <c r="GG77" s="2">
        <v>2</v>
      </c>
      <c r="GH77" s="2">
        <v>1</v>
      </c>
      <c r="GI77" s="2">
        <v>-2</v>
      </c>
      <c r="GJ77" s="2">
        <v>0</v>
      </c>
      <c r="GK77" s="2">
        <f>ROUND(R77*(R12)/100,2)</f>
        <v>0</v>
      </c>
      <c r="GL77" s="2">
        <f t="shared" si="96"/>
        <v>0</v>
      </c>
      <c r="GM77" s="2">
        <f t="shared" si="97"/>
        <v>26807.200000000001</v>
      </c>
      <c r="GN77" s="2">
        <f t="shared" si="98"/>
        <v>26807.200000000001</v>
      </c>
      <c r="GO77" s="2">
        <f t="shared" si="99"/>
        <v>0</v>
      </c>
      <c r="GP77" s="2">
        <f t="shared" si="100"/>
        <v>0</v>
      </c>
      <c r="GQ77" s="2"/>
      <c r="GR77" s="2">
        <v>0</v>
      </c>
      <c r="GS77" s="2">
        <v>3</v>
      </c>
      <c r="GT77" s="2">
        <v>0</v>
      </c>
      <c r="GU77" s="2" t="s">
        <v>6</v>
      </c>
      <c r="GV77" s="2">
        <f t="shared" si="101"/>
        <v>0</v>
      </c>
      <c r="GW77" s="2">
        <v>1</v>
      </c>
      <c r="GX77" s="2">
        <f t="shared" si="102"/>
        <v>0</v>
      </c>
      <c r="GY77" s="2"/>
      <c r="GZ77" s="2"/>
      <c r="HA77" s="2">
        <v>0</v>
      </c>
      <c r="HB77" s="2">
        <v>0</v>
      </c>
      <c r="HC77" s="2">
        <f t="shared" si="103"/>
        <v>0</v>
      </c>
      <c r="HD77" s="2"/>
      <c r="HE77" s="2" t="s">
        <v>6</v>
      </c>
      <c r="HF77" s="2" t="s">
        <v>6</v>
      </c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>
        <v>0</v>
      </c>
      <c r="IL77" s="2"/>
      <c r="IM77" s="2"/>
      <c r="IN77" s="2"/>
      <c r="IO77" s="2"/>
      <c r="IP77" s="2"/>
      <c r="IQ77" s="2"/>
      <c r="IR77" s="2"/>
      <c r="IS77" s="2"/>
      <c r="IT77" s="2"/>
      <c r="IU77" s="2"/>
    </row>
    <row r="78" spans="1:255" x14ac:dyDescent="0.2">
      <c r="A78">
        <v>18</v>
      </c>
      <c r="B78">
        <v>1</v>
      </c>
      <c r="C78">
        <v>32</v>
      </c>
      <c r="E78" t="s">
        <v>112</v>
      </c>
      <c r="F78" t="s">
        <v>113</v>
      </c>
      <c r="G78" t="s">
        <v>114</v>
      </c>
      <c r="H78" t="s">
        <v>115</v>
      </c>
      <c r="I78">
        <f>I76*J78</f>
        <v>140</v>
      </c>
      <c r="J78">
        <v>499.99999999999994</v>
      </c>
      <c r="O78">
        <f t="shared" si="66"/>
        <v>72915.58</v>
      </c>
      <c r="P78">
        <f t="shared" si="67"/>
        <v>72915.58</v>
      </c>
      <c r="Q78">
        <f t="shared" si="68"/>
        <v>0</v>
      </c>
      <c r="R78">
        <f t="shared" si="69"/>
        <v>0</v>
      </c>
      <c r="S78">
        <f t="shared" si="70"/>
        <v>0</v>
      </c>
      <c r="T78">
        <f t="shared" si="71"/>
        <v>0</v>
      </c>
      <c r="U78">
        <f t="shared" si="72"/>
        <v>0</v>
      </c>
      <c r="V78">
        <f t="shared" si="73"/>
        <v>0</v>
      </c>
      <c r="W78">
        <f t="shared" si="74"/>
        <v>0</v>
      </c>
      <c r="X78">
        <f t="shared" si="75"/>
        <v>0</v>
      </c>
      <c r="Y78">
        <f t="shared" si="76"/>
        <v>0</v>
      </c>
      <c r="AA78">
        <v>101231156</v>
      </c>
      <c r="AB78">
        <f t="shared" si="77"/>
        <v>191.48</v>
      </c>
      <c r="AC78">
        <f t="shared" si="78"/>
        <v>191.48</v>
      </c>
      <c r="AD78">
        <f t="shared" si="79"/>
        <v>0</v>
      </c>
      <c r="AE78">
        <f t="shared" si="80"/>
        <v>0</v>
      </c>
      <c r="AF78">
        <f t="shared" si="81"/>
        <v>0</v>
      </c>
      <c r="AG78">
        <f t="shared" si="82"/>
        <v>0</v>
      </c>
      <c r="AH78">
        <f t="shared" si="83"/>
        <v>0</v>
      </c>
      <c r="AI78">
        <f t="shared" si="84"/>
        <v>0</v>
      </c>
      <c r="AJ78">
        <f t="shared" si="85"/>
        <v>0</v>
      </c>
      <c r="AK78">
        <v>191.48</v>
      </c>
      <c r="AL78">
        <v>191.48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2.72</v>
      </c>
      <c r="BD78" t="s">
        <v>6</v>
      </c>
      <c r="BE78" t="s">
        <v>6</v>
      </c>
      <c r="BF78" t="s">
        <v>6</v>
      </c>
      <c r="BG78" t="s">
        <v>6</v>
      </c>
      <c r="BH78">
        <v>3</v>
      </c>
      <c r="BI78">
        <v>1</v>
      </c>
      <c r="BJ78" t="s">
        <v>116</v>
      </c>
      <c r="BM78">
        <v>167</v>
      </c>
      <c r="BN78">
        <v>0</v>
      </c>
      <c r="BO78" t="s">
        <v>113</v>
      </c>
      <c r="BP78">
        <v>1</v>
      </c>
      <c r="BQ78">
        <v>30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 t="s">
        <v>6</v>
      </c>
      <c r="BZ78">
        <v>0</v>
      </c>
      <c r="CA78">
        <v>0</v>
      </c>
      <c r="CE78">
        <v>30</v>
      </c>
      <c r="CF78">
        <v>0</v>
      </c>
      <c r="CG78">
        <v>0</v>
      </c>
      <c r="CM78">
        <v>0</v>
      </c>
      <c r="CN78" t="s">
        <v>6</v>
      </c>
      <c r="CO78">
        <v>0</v>
      </c>
      <c r="CP78">
        <f t="shared" si="86"/>
        <v>72915.58</v>
      </c>
      <c r="CQ78">
        <f t="shared" si="87"/>
        <v>520.83000000000004</v>
      </c>
      <c r="CR78">
        <f t="shared" si="88"/>
        <v>0</v>
      </c>
      <c r="CS78">
        <f t="shared" si="89"/>
        <v>0</v>
      </c>
      <c r="CT78">
        <f t="shared" si="90"/>
        <v>0</v>
      </c>
      <c r="CU78">
        <f t="shared" si="91"/>
        <v>0</v>
      </c>
      <c r="CV78">
        <f t="shared" si="92"/>
        <v>0</v>
      </c>
      <c r="CW78">
        <f t="shared" si="93"/>
        <v>0</v>
      </c>
      <c r="CX78">
        <f t="shared" si="94"/>
        <v>0</v>
      </c>
      <c r="CY78">
        <f>S78*(BZ78/100)</f>
        <v>0</v>
      </c>
      <c r="CZ78">
        <f>S78*(CA78/100)</f>
        <v>0</v>
      </c>
      <c r="DC78" t="s">
        <v>6</v>
      </c>
      <c r="DD78" t="s">
        <v>6</v>
      </c>
      <c r="DE78" t="s">
        <v>6</v>
      </c>
      <c r="DF78" t="s">
        <v>6</v>
      </c>
      <c r="DG78" t="s">
        <v>6</v>
      </c>
      <c r="DH78" t="s">
        <v>6</v>
      </c>
      <c r="DI78" t="s">
        <v>6</v>
      </c>
      <c r="DJ78" t="s">
        <v>6</v>
      </c>
      <c r="DK78" t="s">
        <v>6</v>
      </c>
      <c r="DL78" t="s">
        <v>6</v>
      </c>
      <c r="DM78" t="s">
        <v>6</v>
      </c>
      <c r="DN78">
        <v>105</v>
      </c>
      <c r="DO78">
        <v>77</v>
      </c>
      <c r="DP78">
        <v>1</v>
      </c>
      <c r="DQ78">
        <v>1</v>
      </c>
      <c r="DU78">
        <v>1003</v>
      </c>
      <c r="DV78" t="s">
        <v>115</v>
      </c>
      <c r="DW78" t="s">
        <v>115</v>
      </c>
      <c r="DX78">
        <v>1</v>
      </c>
      <c r="DZ78" t="s">
        <v>6</v>
      </c>
      <c r="EA78" t="s">
        <v>6</v>
      </c>
      <c r="EB78" t="s">
        <v>6</v>
      </c>
      <c r="EC78" t="s">
        <v>6</v>
      </c>
      <c r="EE78">
        <v>100583963</v>
      </c>
      <c r="EF78">
        <v>30</v>
      </c>
      <c r="EG78" t="s">
        <v>32</v>
      </c>
      <c r="EH78">
        <v>0</v>
      </c>
      <c r="EI78" t="s">
        <v>6</v>
      </c>
      <c r="EJ78">
        <v>1</v>
      </c>
      <c r="EK78">
        <v>167</v>
      </c>
      <c r="EL78" t="s">
        <v>110</v>
      </c>
      <c r="EM78" t="s">
        <v>111</v>
      </c>
      <c r="EO78" t="s">
        <v>6</v>
      </c>
      <c r="EQ78">
        <v>0</v>
      </c>
      <c r="ER78">
        <v>191.48</v>
      </c>
      <c r="ES78">
        <v>191.48</v>
      </c>
      <c r="ET78">
        <v>0</v>
      </c>
      <c r="EU78">
        <v>0</v>
      </c>
      <c r="EV78">
        <v>0</v>
      </c>
      <c r="EW78">
        <v>0</v>
      </c>
      <c r="EX78">
        <v>0</v>
      </c>
      <c r="FQ78">
        <v>0</v>
      </c>
      <c r="FR78">
        <f t="shared" si="95"/>
        <v>0</v>
      </c>
      <c r="FS78">
        <v>0</v>
      </c>
      <c r="FX78">
        <v>105</v>
      </c>
      <c r="FY78">
        <v>77</v>
      </c>
      <c r="GA78" t="s">
        <v>6</v>
      </c>
      <c r="GD78">
        <v>0</v>
      </c>
      <c r="GF78">
        <v>-579046366</v>
      </c>
      <c r="GG78">
        <v>2</v>
      </c>
      <c r="GH78">
        <v>1</v>
      </c>
      <c r="GI78">
        <v>2</v>
      </c>
      <c r="GJ78">
        <v>0</v>
      </c>
      <c r="GK78">
        <f>ROUND(R78*(S12)/100,2)</f>
        <v>0</v>
      </c>
      <c r="GL78">
        <f t="shared" si="96"/>
        <v>0</v>
      </c>
      <c r="GM78">
        <f t="shared" si="97"/>
        <v>72915.58</v>
      </c>
      <c r="GN78">
        <f t="shared" si="98"/>
        <v>72915.58</v>
      </c>
      <c r="GO78">
        <f t="shared" si="99"/>
        <v>0</v>
      </c>
      <c r="GP78">
        <f t="shared" si="100"/>
        <v>0</v>
      </c>
      <c r="GR78">
        <v>0</v>
      </c>
      <c r="GS78">
        <v>3</v>
      </c>
      <c r="GT78">
        <v>0</v>
      </c>
      <c r="GU78" t="s">
        <v>6</v>
      </c>
      <c r="GV78">
        <f t="shared" si="101"/>
        <v>0</v>
      </c>
      <c r="GW78">
        <v>1</v>
      </c>
      <c r="GX78">
        <f t="shared" si="102"/>
        <v>0</v>
      </c>
      <c r="HA78">
        <v>0</v>
      </c>
      <c r="HB78">
        <v>0</v>
      </c>
      <c r="HC78">
        <f t="shared" si="103"/>
        <v>0</v>
      </c>
      <c r="HE78" t="s">
        <v>6</v>
      </c>
      <c r="HF78" t="s">
        <v>6</v>
      </c>
      <c r="IK78">
        <v>0</v>
      </c>
    </row>
    <row r="79" spans="1:255" x14ac:dyDescent="0.2">
      <c r="A79" s="2">
        <v>17</v>
      </c>
      <c r="B79" s="2">
        <v>1</v>
      </c>
      <c r="C79" s="2"/>
      <c r="D79" s="2"/>
      <c r="E79" s="2" t="s">
        <v>117</v>
      </c>
      <c r="F79" s="2" t="s">
        <v>118</v>
      </c>
      <c r="G79" s="2" t="s">
        <v>119</v>
      </c>
      <c r="H79" s="2" t="s">
        <v>24</v>
      </c>
      <c r="I79" s="2">
        <f>ROUND(I75*100*2,9)</f>
        <v>56</v>
      </c>
      <c r="J79" s="2">
        <v>0</v>
      </c>
      <c r="K79" s="2"/>
      <c r="L79" s="2"/>
      <c r="M79" s="2"/>
      <c r="N79" s="2"/>
      <c r="O79" s="2">
        <f t="shared" si="66"/>
        <v>2647.68</v>
      </c>
      <c r="P79" s="2">
        <f t="shared" si="67"/>
        <v>2647.68</v>
      </c>
      <c r="Q79" s="2">
        <f t="shared" si="68"/>
        <v>0</v>
      </c>
      <c r="R79" s="2">
        <f t="shared" si="69"/>
        <v>0</v>
      </c>
      <c r="S79" s="2">
        <f t="shared" si="70"/>
        <v>0</v>
      </c>
      <c r="T79" s="2">
        <f t="shared" si="71"/>
        <v>0</v>
      </c>
      <c r="U79" s="2">
        <f t="shared" si="72"/>
        <v>0</v>
      </c>
      <c r="V79" s="2">
        <f t="shared" si="73"/>
        <v>0</v>
      </c>
      <c r="W79" s="2">
        <f t="shared" si="74"/>
        <v>0</v>
      </c>
      <c r="X79" s="2">
        <f t="shared" si="75"/>
        <v>0</v>
      </c>
      <c r="Y79" s="2">
        <f t="shared" si="76"/>
        <v>0</v>
      </c>
      <c r="Z79" s="2"/>
      <c r="AA79" s="2">
        <v>101231159</v>
      </c>
      <c r="AB79" s="2">
        <f t="shared" si="77"/>
        <v>47.28</v>
      </c>
      <c r="AC79" s="2">
        <f t="shared" si="78"/>
        <v>47.28</v>
      </c>
      <c r="AD79" s="2">
        <f t="shared" si="79"/>
        <v>0</v>
      </c>
      <c r="AE79" s="2">
        <f t="shared" si="80"/>
        <v>0</v>
      </c>
      <c r="AF79" s="2">
        <f t="shared" si="81"/>
        <v>0</v>
      </c>
      <c r="AG79" s="2">
        <f t="shared" si="82"/>
        <v>0</v>
      </c>
      <c r="AH79" s="2">
        <f t="shared" si="83"/>
        <v>0</v>
      </c>
      <c r="AI79" s="2">
        <f t="shared" si="84"/>
        <v>0</v>
      </c>
      <c r="AJ79" s="2">
        <f t="shared" si="85"/>
        <v>0</v>
      </c>
      <c r="AK79" s="2">
        <v>47.28</v>
      </c>
      <c r="AL79" s="2">
        <v>47.28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105</v>
      </c>
      <c r="AU79" s="2">
        <v>77</v>
      </c>
      <c r="AV79" s="2">
        <v>1</v>
      </c>
      <c r="AW79" s="2">
        <v>1</v>
      </c>
      <c r="AX79" s="2"/>
      <c r="AY79" s="2"/>
      <c r="AZ79" s="2">
        <v>1</v>
      </c>
      <c r="BA79" s="2">
        <v>1</v>
      </c>
      <c r="BB79" s="2">
        <v>1</v>
      </c>
      <c r="BC79" s="2">
        <v>1</v>
      </c>
      <c r="BD79" s="2" t="s">
        <v>6</v>
      </c>
      <c r="BE79" s="2" t="s">
        <v>6</v>
      </c>
      <c r="BF79" s="2" t="s">
        <v>6</v>
      </c>
      <c r="BG79" s="2" t="s">
        <v>6</v>
      </c>
      <c r="BH79" s="2">
        <v>3</v>
      </c>
      <c r="BI79" s="2">
        <v>1</v>
      </c>
      <c r="BJ79" s="2" t="s">
        <v>120</v>
      </c>
      <c r="BK79" s="2"/>
      <c r="BL79" s="2"/>
      <c r="BM79" s="2">
        <v>167</v>
      </c>
      <c r="BN79" s="2">
        <v>0</v>
      </c>
      <c r="BO79" s="2" t="s">
        <v>6</v>
      </c>
      <c r="BP79" s="2">
        <v>0</v>
      </c>
      <c r="BQ79" s="2">
        <v>30</v>
      </c>
      <c r="BR79" s="2">
        <v>0</v>
      </c>
      <c r="BS79" s="2">
        <v>1</v>
      </c>
      <c r="BT79" s="2">
        <v>1</v>
      </c>
      <c r="BU79" s="2">
        <v>1</v>
      </c>
      <c r="BV79" s="2">
        <v>1</v>
      </c>
      <c r="BW79" s="2">
        <v>1</v>
      </c>
      <c r="BX79" s="2">
        <v>1</v>
      </c>
      <c r="BY79" s="2" t="s">
        <v>6</v>
      </c>
      <c r="BZ79" s="2">
        <v>105</v>
      </c>
      <c r="CA79" s="2">
        <v>77</v>
      </c>
      <c r="CB79" s="2"/>
      <c r="CC79" s="2"/>
      <c r="CD79" s="2"/>
      <c r="CE79" s="2">
        <v>30</v>
      </c>
      <c r="CF79" s="2">
        <v>0</v>
      </c>
      <c r="CG79" s="2">
        <v>0</v>
      </c>
      <c r="CH79" s="2"/>
      <c r="CI79" s="2"/>
      <c r="CJ79" s="2"/>
      <c r="CK79" s="2"/>
      <c r="CL79" s="2"/>
      <c r="CM79" s="2">
        <v>0</v>
      </c>
      <c r="CN79" s="2" t="s">
        <v>6</v>
      </c>
      <c r="CO79" s="2">
        <v>0</v>
      </c>
      <c r="CP79" s="2">
        <f t="shared" si="86"/>
        <v>2647.68</v>
      </c>
      <c r="CQ79" s="2">
        <f t="shared" si="87"/>
        <v>47.28</v>
      </c>
      <c r="CR79" s="2">
        <f t="shared" si="88"/>
        <v>0</v>
      </c>
      <c r="CS79" s="2">
        <f t="shared" si="89"/>
        <v>0</v>
      </c>
      <c r="CT79" s="2">
        <f t="shared" si="90"/>
        <v>0</v>
      </c>
      <c r="CU79" s="2">
        <f t="shared" si="91"/>
        <v>0</v>
      </c>
      <c r="CV79" s="2">
        <f t="shared" si="92"/>
        <v>0</v>
      </c>
      <c r="CW79" s="2">
        <f t="shared" si="93"/>
        <v>0</v>
      </c>
      <c r="CX79" s="2">
        <f t="shared" si="94"/>
        <v>0</v>
      </c>
      <c r="CY79" s="2">
        <f>((S79*BZ79)/100)</f>
        <v>0</v>
      </c>
      <c r="CZ79" s="2">
        <f>((S79*CA79)/100)</f>
        <v>0</v>
      </c>
      <c r="DA79" s="2"/>
      <c r="DB79" s="2"/>
      <c r="DC79" s="2" t="s">
        <v>6</v>
      </c>
      <c r="DD79" s="2" t="s">
        <v>6</v>
      </c>
      <c r="DE79" s="2" t="s">
        <v>6</v>
      </c>
      <c r="DF79" s="2" t="s">
        <v>6</v>
      </c>
      <c r="DG79" s="2" t="s">
        <v>6</v>
      </c>
      <c r="DH79" s="2" t="s">
        <v>6</v>
      </c>
      <c r="DI79" s="2" t="s">
        <v>6</v>
      </c>
      <c r="DJ79" s="2" t="s">
        <v>6</v>
      </c>
      <c r="DK79" s="2" t="s">
        <v>6</v>
      </c>
      <c r="DL79" s="2" t="s">
        <v>6</v>
      </c>
      <c r="DM79" s="2" t="s">
        <v>6</v>
      </c>
      <c r="DN79" s="2">
        <v>0</v>
      </c>
      <c r="DO79" s="2">
        <v>0</v>
      </c>
      <c r="DP79" s="2">
        <v>1</v>
      </c>
      <c r="DQ79" s="2">
        <v>1</v>
      </c>
      <c r="DR79" s="2"/>
      <c r="DS79" s="2"/>
      <c r="DT79" s="2"/>
      <c r="DU79" s="2">
        <v>1010</v>
      </c>
      <c r="DV79" s="2" t="s">
        <v>24</v>
      </c>
      <c r="DW79" s="2" t="s">
        <v>24</v>
      </c>
      <c r="DX79" s="2">
        <v>1</v>
      </c>
      <c r="DY79" s="2"/>
      <c r="DZ79" s="2" t="s">
        <v>6</v>
      </c>
      <c r="EA79" s="2" t="s">
        <v>6</v>
      </c>
      <c r="EB79" s="2" t="s">
        <v>6</v>
      </c>
      <c r="EC79" s="2" t="s">
        <v>6</v>
      </c>
      <c r="ED79" s="2"/>
      <c r="EE79" s="2">
        <v>100583963</v>
      </c>
      <c r="EF79" s="2">
        <v>30</v>
      </c>
      <c r="EG79" s="2" t="s">
        <v>32</v>
      </c>
      <c r="EH79" s="2">
        <v>0</v>
      </c>
      <c r="EI79" s="2" t="s">
        <v>6</v>
      </c>
      <c r="EJ79" s="2">
        <v>1</v>
      </c>
      <c r="EK79" s="2">
        <v>167</v>
      </c>
      <c r="EL79" s="2" t="s">
        <v>110</v>
      </c>
      <c r="EM79" s="2" t="s">
        <v>111</v>
      </c>
      <c r="EN79" s="2"/>
      <c r="EO79" s="2" t="s">
        <v>6</v>
      </c>
      <c r="EP79" s="2"/>
      <c r="EQ79" s="2">
        <v>131072</v>
      </c>
      <c r="ER79" s="2">
        <v>47.28</v>
      </c>
      <c r="ES79" s="2">
        <v>47.28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>
        <v>0</v>
      </c>
      <c r="FR79" s="2">
        <f t="shared" si="95"/>
        <v>0</v>
      </c>
      <c r="FS79" s="2">
        <v>0</v>
      </c>
      <c r="FT79" s="2"/>
      <c r="FU79" s="2"/>
      <c r="FV79" s="2"/>
      <c r="FW79" s="2"/>
      <c r="FX79" s="2">
        <v>105</v>
      </c>
      <c r="FY79" s="2">
        <v>77</v>
      </c>
      <c r="FZ79" s="2"/>
      <c r="GA79" s="2" t="s">
        <v>6</v>
      </c>
      <c r="GB79" s="2"/>
      <c r="GC79" s="2"/>
      <c r="GD79" s="2">
        <v>0</v>
      </c>
      <c r="GE79" s="2"/>
      <c r="GF79" s="2">
        <v>645346249</v>
      </c>
      <c r="GG79" s="2">
        <v>2</v>
      </c>
      <c r="GH79" s="2">
        <v>1</v>
      </c>
      <c r="GI79" s="2">
        <v>-2</v>
      </c>
      <c r="GJ79" s="2">
        <v>0</v>
      </c>
      <c r="GK79" s="2">
        <f>ROUND(R79*(R12)/100,2)</f>
        <v>0</v>
      </c>
      <c r="GL79" s="2">
        <f t="shared" si="96"/>
        <v>0</v>
      </c>
      <c r="GM79" s="2">
        <f t="shared" si="97"/>
        <v>2647.68</v>
      </c>
      <c r="GN79" s="2">
        <f t="shared" si="98"/>
        <v>2647.68</v>
      </c>
      <c r="GO79" s="2">
        <f t="shared" si="99"/>
        <v>0</v>
      </c>
      <c r="GP79" s="2">
        <f t="shared" si="100"/>
        <v>0</v>
      </c>
      <c r="GQ79" s="2"/>
      <c r="GR79" s="2">
        <v>0</v>
      </c>
      <c r="GS79" s="2">
        <v>3</v>
      </c>
      <c r="GT79" s="2">
        <v>0</v>
      </c>
      <c r="GU79" s="2" t="s">
        <v>6</v>
      </c>
      <c r="GV79" s="2">
        <f t="shared" si="101"/>
        <v>0</v>
      </c>
      <c r="GW79" s="2">
        <v>1</v>
      </c>
      <c r="GX79" s="2">
        <f t="shared" si="102"/>
        <v>0</v>
      </c>
      <c r="GY79" s="2"/>
      <c r="GZ79" s="2"/>
      <c r="HA79" s="2">
        <v>0</v>
      </c>
      <c r="HB79" s="2">
        <v>0</v>
      </c>
      <c r="HC79" s="2">
        <f t="shared" si="103"/>
        <v>0</v>
      </c>
      <c r="HD79" s="2"/>
      <c r="HE79" s="2" t="s">
        <v>6</v>
      </c>
      <c r="HF79" s="2" t="s">
        <v>6</v>
      </c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>
        <v>0</v>
      </c>
      <c r="IL79" s="2"/>
      <c r="IM79" s="2"/>
      <c r="IN79" s="2"/>
      <c r="IO79" s="2"/>
      <c r="IP79" s="2"/>
      <c r="IQ79" s="2"/>
      <c r="IR79" s="2"/>
      <c r="IS79" s="2"/>
      <c r="IT79" s="2"/>
      <c r="IU79" s="2"/>
    </row>
    <row r="80" spans="1:255" x14ac:dyDescent="0.2">
      <c r="A80">
        <v>17</v>
      </c>
      <c r="B80">
        <v>1</v>
      </c>
      <c r="E80" t="s">
        <v>117</v>
      </c>
      <c r="F80" t="s">
        <v>118</v>
      </c>
      <c r="G80" t="s">
        <v>119</v>
      </c>
      <c r="H80" t="s">
        <v>24</v>
      </c>
      <c r="I80">
        <f>ROUND(I76*100*2,9)</f>
        <v>56</v>
      </c>
      <c r="J80">
        <v>0</v>
      </c>
      <c r="O80">
        <f t="shared" si="66"/>
        <v>3097.79</v>
      </c>
      <c r="P80">
        <f t="shared" si="67"/>
        <v>3097.79</v>
      </c>
      <c r="Q80">
        <f t="shared" si="68"/>
        <v>0</v>
      </c>
      <c r="R80">
        <f t="shared" si="69"/>
        <v>0</v>
      </c>
      <c r="S80">
        <f t="shared" si="70"/>
        <v>0</v>
      </c>
      <c r="T80">
        <f t="shared" si="71"/>
        <v>0</v>
      </c>
      <c r="U80">
        <f t="shared" si="72"/>
        <v>0</v>
      </c>
      <c r="V80">
        <f t="shared" si="73"/>
        <v>0</v>
      </c>
      <c r="W80">
        <f t="shared" si="74"/>
        <v>0</v>
      </c>
      <c r="X80">
        <f t="shared" si="75"/>
        <v>0</v>
      </c>
      <c r="Y80">
        <f t="shared" si="76"/>
        <v>0</v>
      </c>
      <c r="AA80">
        <v>101231156</v>
      </c>
      <c r="AB80">
        <f t="shared" si="77"/>
        <v>47.28</v>
      </c>
      <c r="AC80">
        <f t="shared" si="78"/>
        <v>47.28</v>
      </c>
      <c r="AD80">
        <f t="shared" si="79"/>
        <v>0</v>
      </c>
      <c r="AE80">
        <f t="shared" si="80"/>
        <v>0</v>
      </c>
      <c r="AF80">
        <f t="shared" si="81"/>
        <v>0</v>
      </c>
      <c r="AG80">
        <f t="shared" si="82"/>
        <v>0</v>
      </c>
      <c r="AH80">
        <f t="shared" si="83"/>
        <v>0</v>
      </c>
      <c r="AI80">
        <f t="shared" si="84"/>
        <v>0</v>
      </c>
      <c r="AJ80">
        <f t="shared" si="85"/>
        <v>0</v>
      </c>
      <c r="AK80">
        <v>47.28</v>
      </c>
      <c r="AL80">
        <v>47.28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Z80">
        <v>1</v>
      </c>
      <c r="BA80">
        <v>1</v>
      </c>
      <c r="BB80">
        <v>1</v>
      </c>
      <c r="BC80">
        <v>1.17</v>
      </c>
      <c r="BD80" t="s">
        <v>6</v>
      </c>
      <c r="BE80" t="s">
        <v>6</v>
      </c>
      <c r="BF80" t="s">
        <v>6</v>
      </c>
      <c r="BG80" t="s">
        <v>6</v>
      </c>
      <c r="BH80">
        <v>3</v>
      </c>
      <c r="BI80">
        <v>1</v>
      </c>
      <c r="BJ80" t="s">
        <v>120</v>
      </c>
      <c r="BM80">
        <v>167</v>
      </c>
      <c r="BN80">
        <v>0</v>
      </c>
      <c r="BO80" t="s">
        <v>118</v>
      </c>
      <c r="BP80">
        <v>1</v>
      </c>
      <c r="BQ80">
        <v>30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 t="s">
        <v>6</v>
      </c>
      <c r="BZ80">
        <v>0</v>
      </c>
      <c r="CA80">
        <v>0</v>
      </c>
      <c r="CE80">
        <v>30</v>
      </c>
      <c r="CF80">
        <v>0</v>
      </c>
      <c r="CG80">
        <v>0</v>
      </c>
      <c r="CM80">
        <v>0</v>
      </c>
      <c r="CN80" t="s">
        <v>6</v>
      </c>
      <c r="CO80">
        <v>0</v>
      </c>
      <c r="CP80">
        <f t="shared" si="86"/>
        <v>3097.79</v>
      </c>
      <c r="CQ80">
        <f t="shared" si="87"/>
        <v>55.32</v>
      </c>
      <c r="CR80">
        <f t="shared" si="88"/>
        <v>0</v>
      </c>
      <c r="CS80">
        <f t="shared" si="89"/>
        <v>0</v>
      </c>
      <c r="CT80">
        <f t="shared" si="90"/>
        <v>0</v>
      </c>
      <c r="CU80">
        <f t="shared" si="91"/>
        <v>0</v>
      </c>
      <c r="CV80">
        <f t="shared" si="92"/>
        <v>0</v>
      </c>
      <c r="CW80">
        <f t="shared" si="93"/>
        <v>0</v>
      </c>
      <c r="CX80">
        <f t="shared" si="94"/>
        <v>0</v>
      </c>
      <c r="CY80">
        <f>S80*(BZ80/100)</f>
        <v>0</v>
      </c>
      <c r="CZ80">
        <f>S80*(CA80/100)</f>
        <v>0</v>
      </c>
      <c r="DC80" t="s">
        <v>6</v>
      </c>
      <c r="DD80" t="s">
        <v>6</v>
      </c>
      <c r="DE80" t="s">
        <v>6</v>
      </c>
      <c r="DF80" t="s">
        <v>6</v>
      </c>
      <c r="DG80" t="s">
        <v>6</v>
      </c>
      <c r="DH80" t="s">
        <v>6</v>
      </c>
      <c r="DI80" t="s">
        <v>6</v>
      </c>
      <c r="DJ80" t="s">
        <v>6</v>
      </c>
      <c r="DK80" t="s">
        <v>6</v>
      </c>
      <c r="DL80" t="s">
        <v>6</v>
      </c>
      <c r="DM80" t="s">
        <v>6</v>
      </c>
      <c r="DN80">
        <v>105</v>
      </c>
      <c r="DO80">
        <v>77</v>
      </c>
      <c r="DP80">
        <v>1</v>
      </c>
      <c r="DQ80">
        <v>1</v>
      </c>
      <c r="DU80">
        <v>1010</v>
      </c>
      <c r="DV80" t="s">
        <v>24</v>
      </c>
      <c r="DW80" t="s">
        <v>24</v>
      </c>
      <c r="DX80">
        <v>1</v>
      </c>
      <c r="DZ80" t="s">
        <v>6</v>
      </c>
      <c r="EA80" t="s">
        <v>6</v>
      </c>
      <c r="EB80" t="s">
        <v>6</v>
      </c>
      <c r="EC80" t="s">
        <v>6</v>
      </c>
      <c r="EE80">
        <v>100583963</v>
      </c>
      <c r="EF80">
        <v>30</v>
      </c>
      <c r="EG80" t="s">
        <v>32</v>
      </c>
      <c r="EH80">
        <v>0</v>
      </c>
      <c r="EI80" t="s">
        <v>6</v>
      </c>
      <c r="EJ80">
        <v>1</v>
      </c>
      <c r="EK80">
        <v>167</v>
      </c>
      <c r="EL80" t="s">
        <v>110</v>
      </c>
      <c r="EM80" t="s">
        <v>111</v>
      </c>
      <c r="EO80" t="s">
        <v>6</v>
      </c>
      <c r="EQ80">
        <v>131072</v>
      </c>
      <c r="ER80">
        <v>47.28</v>
      </c>
      <c r="ES80">
        <v>47.28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FQ80">
        <v>0</v>
      </c>
      <c r="FR80">
        <f t="shared" si="95"/>
        <v>0</v>
      </c>
      <c r="FS80">
        <v>0</v>
      </c>
      <c r="FX80">
        <v>105</v>
      </c>
      <c r="FY80">
        <v>77</v>
      </c>
      <c r="GA80" t="s">
        <v>6</v>
      </c>
      <c r="GD80">
        <v>0</v>
      </c>
      <c r="GF80">
        <v>645346249</v>
      </c>
      <c r="GG80">
        <v>2</v>
      </c>
      <c r="GH80">
        <v>1</v>
      </c>
      <c r="GI80">
        <v>2</v>
      </c>
      <c r="GJ80">
        <v>0</v>
      </c>
      <c r="GK80">
        <f>ROUND(R80*(S12)/100,2)</f>
        <v>0</v>
      </c>
      <c r="GL80">
        <f t="shared" si="96"/>
        <v>0</v>
      </c>
      <c r="GM80">
        <f t="shared" si="97"/>
        <v>3097.79</v>
      </c>
      <c r="GN80">
        <f t="shared" si="98"/>
        <v>3097.79</v>
      </c>
      <c r="GO80">
        <f t="shared" si="99"/>
        <v>0</v>
      </c>
      <c r="GP80">
        <f t="shared" si="100"/>
        <v>0</v>
      </c>
      <c r="GR80">
        <v>0</v>
      </c>
      <c r="GS80">
        <v>3</v>
      </c>
      <c r="GT80">
        <v>0</v>
      </c>
      <c r="GU80" t="s">
        <v>6</v>
      </c>
      <c r="GV80">
        <f t="shared" si="101"/>
        <v>0</v>
      </c>
      <c r="GW80">
        <v>1</v>
      </c>
      <c r="GX80">
        <f t="shared" si="102"/>
        <v>0</v>
      </c>
      <c r="HA80">
        <v>0</v>
      </c>
      <c r="HB80">
        <v>0</v>
      </c>
      <c r="HC80">
        <f t="shared" si="103"/>
        <v>0</v>
      </c>
      <c r="HE80" t="s">
        <v>6</v>
      </c>
      <c r="HF80" t="s">
        <v>6</v>
      </c>
      <c r="IK80">
        <v>0</v>
      </c>
    </row>
    <row r="81" spans="1:255" x14ac:dyDescent="0.2">
      <c r="A81" s="2">
        <v>17</v>
      </c>
      <c r="B81" s="2">
        <v>1</v>
      </c>
      <c r="C81" s="2">
        <f>ROW(SmtRes!A34)</f>
        <v>34</v>
      </c>
      <c r="D81" s="2">
        <f>ROW(EtalonRes!A37)</f>
        <v>37</v>
      </c>
      <c r="E81" s="2" t="s">
        <v>121</v>
      </c>
      <c r="F81" s="2" t="s">
        <v>122</v>
      </c>
      <c r="G81" s="2" t="s">
        <v>123</v>
      </c>
      <c r="H81" s="2" t="s">
        <v>108</v>
      </c>
      <c r="I81" s="2">
        <f>ROUND((49-I25)/100,9)</f>
        <v>0.21</v>
      </c>
      <c r="J81" s="2">
        <v>0</v>
      </c>
      <c r="K81" s="2"/>
      <c r="L81" s="2"/>
      <c r="M81" s="2"/>
      <c r="N81" s="2"/>
      <c r="O81" s="2">
        <f t="shared" si="66"/>
        <v>1169.51</v>
      </c>
      <c r="P81" s="2">
        <f t="shared" si="67"/>
        <v>992.88</v>
      </c>
      <c r="Q81" s="2">
        <f t="shared" si="68"/>
        <v>0</v>
      </c>
      <c r="R81" s="2">
        <f t="shared" si="69"/>
        <v>0</v>
      </c>
      <c r="S81" s="2">
        <f t="shared" si="70"/>
        <v>176.63</v>
      </c>
      <c r="T81" s="2">
        <f t="shared" si="71"/>
        <v>0</v>
      </c>
      <c r="U81" s="2">
        <f t="shared" si="72"/>
        <v>14.49</v>
      </c>
      <c r="V81" s="2">
        <f t="shared" si="73"/>
        <v>0</v>
      </c>
      <c r="W81" s="2">
        <f t="shared" si="74"/>
        <v>0</v>
      </c>
      <c r="X81" s="2">
        <f t="shared" si="75"/>
        <v>185.46</v>
      </c>
      <c r="Y81" s="2">
        <f t="shared" si="76"/>
        <v>136.01</v>
      </c>
      <c r="Z81" s="2"/>
      <c r="AA81" s="2">
        <v>101231159</v>
      </c>
      <c r="AB81" s="2">
        <f t="shared" si="77"/>
        <v>5569.11</v>
      </c>
      <c r="AC81" s="2">
        <f t="shared" si="78"/>
        <v>4728</v>
      </c>
      <c r="AD81" s="2">
        <f t="shared" si="79"/>
        <v>0</v>
      </c>
      <c r="AE81" s="2">
        <f t="shared" si="80"/>
        <v>0</v>
      </c>
      <c r="AF81" s="2">
        <f t="shared" si="81"/>
        <v>841.11</v>
      </c>
      <c r="AG81" s="2">
        <f t="shared" si="82"/>
        <v>0</v>
      </c>
      <c r="AH81" s="2">
        <f t="shared" si="83"/>
        <v>69</v>
      </c>
      <c r="AI81" s="2">
        <f t="shared" si="84"/>
        <v>0</v>
      </c>
      <c r="AJ81" s="2">
        <f t="shared" si="85"/>
        <v>0</v>
      </c>
      <c r="AK81" s="2">
        <v>5569.11</v>
      </c>
      <c r="AL81" s="2">
        <v>4728</v>
      </c>
      <c r="AM81" s="2">
        <v>0</v>
      </c>
      <c r="AN81" s="2">
        <v>0</v>
      </c>
      <c r="AO81" s="2">
        <v>841.11</v>
      </c>
      <c r="AP81" s="2">
        <v>0</v>
      </c>
      <c r="AQ81" s="2">
        <v>69</v>
      </c>
      <c r="AR81" s="2">
        <v>0</v>
      </c>
      <c r="AS81" s="2">
        <v>0</v>
      </c>
      <c r="AT81" s="2">
        <v>105</v>
      </c>
      <c r="AU81" s="2">
        <v>77</v>
      </c>
      <c r="AV81" s="2">
        <v>1</v>
      </c>
      <c r="AW81" s="2">
        <v>1</v>
      </c>
      <c r="AX81" s="2"/>
      <c r="AY81" s="2"/>
      <c r="AZ81" s="2">
        <v>1</v>
      </c>
      <c r="BA81" s="2">
        <v>1</v>
      </c>
      <c r="BB81" s="2">
        <v>1</v>
      </c>
      <c r="BC81" s="2">
        <v>1</v>
      </c>
      <c r="BD81" s="2" t="s">
        <v>6</v>
      </c>
      <c r="BE81" s="2" t="s">
        <v>6</v>
      </c>
      <c r="BF81" s="2" t="s">
        <v>6</v>
      </c>
      <c r="BG81" s="2" t="s">
        <v>6</v>
      </c>
      <c r="BH81" s="2">
        <v>0</v>
      </c>
      <c r="BI81" s="2">
        <v>1</v>
      </c>
      <c r="BJ81" s="2" t="s">
        <v>124</v>
      </c>
      <c r="BK81" s="2"/>
      <c r="BL81" s="2"/>
      <c r="BM81" s="2">
        <v>167</v>
      </c>
      <c r="BN81" s="2">
        <v>0</v>
      </c>
      <c r="BO81" s="2" t="s">
        <v>6</v>
      </c>
      <c r="BP81" s="2">
        <v>0</v>
      </c>
      <c r="BQ81" s="2">
        <v>30</v>
      </c>
      <c r="BR81" s="2">
        <v>0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 t="s">
        <v>6</v>
      </c>
      <c r="BZ81" s="2">
        <v>105</v>
      </c>
      <c r="CA81" s="2">
        <v>77</v>
      </c>
      <c r="CB81" s="2"/>
      <c r="CC81" s="2"/>
      <c r="CD81" s="2"/>
      <c r="CE81" s="2">
        <v>30</v>
      </c>
      <c r="CF81" s="2">
        <v>0</v>
      </c>
      <c r="CG81" s="2">
        <v>0</v>
      </c>
      <c r="CH81" s="2"/>
      <c r="CI81" s="2"/>
      <c r="CJ81" s="2"/>
      <c r="CK81" s="2"/>
      <c r="CL81" s="2"/>
      <c r="CM81" s="2">
        <v>0</v>
      </c>
      <c r="CN81" s="2" t="s">
        <v>6</v>
      </c>
      <c r="CO81" s="2">
        <v>0</v>
      </c>
      <c r="CP81" s="2">
        <f t="shared" si="86"/>
        <v>1169.51</v>
      </c>
      <c r="CQ81" s="2">
        <f t="shared" si="87"/>
        <v>4728</v>
      </c>
      <c r="CR81" s="2">
        <f t="shared" si="88"/>
        <v>0</v>
      </c>
      <c r="CS81" s="2">
        <f t="shared" si="89"/>
        <v>0</v>
      </c>
      <c r="CT81" s="2">
        <f t="shared" si="90"/>
        <v>841.11</v>
      </c>
      <c r="CU81" s="2">
        <f t="shared" si="91"/>
        <v>0</v>
      </c>
      <c r="CV81" s="2">
        <f t="shared" si="92"/>
        <v>69</v>
      </c>
      <c r="CW81" s="2">
        <f t="shared" si="93"/>
        <v>0</v>
      </c>
      <c r="CX81" s="2">
        <f t="shared" si="94"/>
        <v>0</v>
      </c>
      <c r="CY81" s="2">
        <f>((S81*BZ81)/100)</f>
        <v>185.46149999999997</v>
      </c>
      <c r="CZ81" s="2">
        <f>((S81*CA81)/100)</f>
        <v>136.0051</v>
      </c>
      <c r="DA81" s="2"/>
      <c r="DB81" s="2"/>
      <c r="DC81" s="2" t="s">
        <v>6</v>
      </c>
      <c r="DD81" s="2" t="s">
        <v>6</v>
      </c>
      <c r="DE81" s="2" t="s">
        <v>6</v>
      </c>
      <c r="DF81" s="2" t="s">
        <v>6</v>
      </c>
      <c r="DG81" s="2" t="s">
        <v>6</v>
      </c>
      <c r="DH81" s="2" t="s">
        <v>6</v>
      </c>
      <c r="DI81" s="2" t="s">
        <v>6</v>
      </c>
      <c r="DJ81" s="2" t="s">
        <v>6</v>
      </c>
      <c r="DK81" s="2" t="s">
        <v>6</v>
      </c>
      <c r="DL81" s="2" t="s">
        <v>6</v>
      </c>
      <c r="DM81" s="2" t="s">
        <v>6</v>
      </c>
      <c r="DN81" s="2">
        <v>0</v>
      </c>
      <c r="DO81" s="2">
        <v>0</v>
      </c>
      <c r="DP81" s="2">
        <v>1</v>
      </c>
      <c r="DQ81" s="2">
        <v>1</v>
      </c>
      <c r="DR81" s="2"/>
      <c r="DS81" s="2"/>
      <c r="DT81" s="2"/>
      <c r="DU81" s="2">
        <v>1013</v>
      </c>
      <c r="DV81" s="2" t="s">
        <v>108</v>
      </c>
      <c r="DW81" s="2" t="s">
        <v>108</v>
      </c>
      <c r="DX81" s="2">
        <v>1</v>
      </c>
      <c r="DY81" s="2"/>
      <c r="DZ81" s="2" t="s">
        <v>6</v>
      </c>
      <c r="EA81" s="2" t="s">
        <v>6</v>
      </c>
      <c r="EB81" s="2" t="s">
        <v>6</v>
      </c>
      <c r="EC81" s="2" t="s">
        <v>6</v>
      </c>
      <c r="ED81" s="2"/>
      <c r="EE81" s="2">
        <v>100583963</v>
      </c>
      <c r="EF81" s="2">
        <v>30</v>
      </c>
      <c r="EG81" s="2" t="s">
        <v>32</v>
      </c>
      <c r="EH81" s="2">
        <v>0</v>
      </c>
      <c r="EI81" s="2" t="s">
        <v>6</v>
      </c>
      <c r="EJ81" s="2">
        <v>1</v>
      </c>
      <c r="EK81" s="2">
        <v>167</v>
      </c>
      <c r="EL81" s="2" t="s">
        <v>110</v>
      </c>
      <c r="EM81" s="2" t="s">
        <v>111</v>
      </c>
      <c r="EN81" s="2"/>
      <c r="EO81" s="2" t="s">
        <v>6</v>
      </c>
      <c r="EP81" s="2"/>
      <c r="EQ81" s="2">
        <v>131072</v>
      </c>
      <c r="ER81" s="2">
        <v>5569.11</v>
      </c>
      <c r="ES81" s="2">
        <v>4728</v>
      </c>
      <c r="ET81" s="2">
        <v>0</v>
      </c>
      <c r="EU81" s="2">
        <v>0</v>
      </c>
      <c r="EV81" s="2">
        <v>841.11</v>
      </c>
      <c r="EW81" s="2">
        <v>69</v>
      </c>
      <c r="EX81" s="2">
        <v>0</v>
      </c>
      <c r="EY81" s="2">
        <v>0</v>
      </c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>
        <v>0</v>
      </c>
      <c r="FR81" s="2">
        <f t="shared" si="95"/>
        <v>0</v>
      </c>
      <c r="FS81" s="2">
        <v>0</v>
      </c>
      <c r="FT81" s="2"/>
      <c r="FU81" s="2"/>
      <c r="FV81" s="2"/>
      <c r="FW81" s="2"/>
      <c r="FX81" s="2">
        <v>105</v>
      </c>
      <c r="FY81" s="2">
        <v>77</v>
      </c>
      <c r="FZ81" s="2"/>
      <c r="GA81" s="2" t="s">
        <v>6</v>
      </c>
      <c r="GB81" s="2"/>
      <c r="GC81" s="2"/>
      <c r="GD81" s="2">
        <v>0</v>
      </c>
      <c r="GE81" s="2"/>
      <c r="GF81" s="2">
        <v>1000380177</v>
      </c>
      <c r="GG81" s="2">
        <v>2</v>
      </c>
      <c r="GH81" s="2">
        <v>1</v>
      </c>
      <c r="GI81" s="2">
        <v>-2</v>
      </c>
      <c r="GJ81" s="2">
        <v>0</v>
      </c>
      <c r="GK81" s="2">
        <f>ROUND(R81*(R12)/100,2)</f>
        <v>0</v>
      </c>
      <c r="GL81" s="2">
        <f t="shared" si="96"/>
        <v>0</v>
      </c>
      <c r="GM81" s="2">
        <f t="shared" si="97"/>
        <v>1490.98</v>
      </c>
      <c r="GN81" s="2">
        <f t="shared" si="98"/>
        <v>1490.98</v>
      </c>
      <c r="GO81" s="2">
        <f t="shared" si="99"/>
        <v>0</v>
      </c>
      <c r="GP81" s="2">
        <f t="shared" si="100"/>
        <v>0</v>
      </c>
      <c r="GQ81" s="2"/>
      <c r="GR81" s="2">
        <v>0</v>
      </c>
      <c r="GS81" s="2">
        <v>3</v>
      </c>
      <c r="GT81" s="2">
        <v>0</v>
      </c>
      <c r="GU81" s="2" t="s">
        <v>6</v>
      </c>
      <c r="GV81" s="2">
        <f t="shared" si="101"/>
        <v>0</v>
      </c>
      <c r="GW81" s="2">
        <v>1</v>
      </c>
      <c r="GX81" s="2">
        <f t="shared" si="102"/>
        <v>0</v>
      </c>
      <c r="GY81" s="2"/>
      <c r="GZ81" s="2"/>
      <c r="HA81" s="2">
        <v>0</v>
      </c>
      <c r="HB81" s="2">
        <v>0</v>
      </c>
      <c r="HC81" s="2">
        <f t="shared" si="103"/>
        <v>0</v>
      </c>
      <c r="HD81" s="2"/>
      <c r="HE81" s="2" t="s">
        <v>6</v>
      </c>
      <c r="HF81" s="2" t="s">
        <v>6</v>
      </c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>
        <v>0</v>
      </c>
      <c r="IL81" s="2"/>
      <c r="IM81" s="2"/>
      <c r="IN81" s="2"/>
      <c r="IO81" s="2"/>
      <c r="IP81" s="2"/>
      <c r="IQ81" s="2"/>
      <c r="IR81" s="2"/>
      <c r="IS81" s="2"/>
      <c r="IT81" s="2"/>
      <c r="IU81" s="2"/>
    </row>
    <row r="82" spans="1:255" x14ac:dyDescent="0.2">
      <c r="A82">
        <v>17</v>
      </c>
      <c r="B82">
        <v>1</v>
      </c>
      <c r="C82">
        <f>ROW(SmtRes!A36)</f>
        <v>36</v>
      </c>
      <c r="D82">
        <f>ROW(EtalonRes!A40)</f>
        <v>40</v>
      </c>
      <c r="E82" t="s">
        <v>121</v>
      </c>
      <c r="F82" t="s">
        <v>122</v>
      </c>
      <c r="G82" t="s">
        <v>123</v>
      </c>
      <c r="H82" t="s">
        <v>108</v>
      </c>
      <c r="I82">
        <f>ROUND((49-I26)/100,9)</f>
        <v>0.21</v>
      </c>
      <c r="J82">
        <v>0</v>
      </c>
      <c r="O82">
        <f t="shared" si="66"/>
        <v>5441.41</v>
      </c>
      <c r="P82">
        <f t="shared" si="67"/>
        <v>1161.67</v>
      </c>
      <c r="Q82">
        <f t="shared" si="68"/>
        <v>0</v>
      </c>
      <c r="R82">
        <f t="shared" si="69"/>
        <v>0</v>
      </c>
      <c r="S82">
        <f t="shared" si="70"/>
        <v>4279.74</v>
      </c>
      <c r="T82">
        <f t="shared" si="71"/>
        <v>0</v>
      </c>
      <c r="U82">
        <f t="shared" si="72"/>
        <v>14.49</v>
      </c>
      <c r="V82">
        <f t="shared" si="73"/>
        <v>0</v>
      </c>
      <c r="W82">
        <f t="shared" si="74"/>
        <v>0</v>
      </c>
      <c r="X82">
        <f t="shared" si="75"/>
        <v>3637.78</v>
      </c>
      <c r="Y82">
        <f t="shared" si="76"/>
        <v>1754.69</v>
      </c>
      <c r="AA82">
        <v>101231156</v>
      </c>
      <c r="AB82">
        <f t="shared" si="77"/>
        <v>5569.11</v>
      </c>
      <c r="AC82">
        <f t="shared" si="78"/>
        <v>4728</v>
      </c>
      <c r="AD82">
        <f t="shared" si="79"/>
        <v>0</v>
      </c>
      <c r="AE82">
        <f t="shared" si="80"/>
        <v>0</v>
      </c>
      <c r="AF82">
        <f t="shared" si="81"/>
        <v>841.11</v>
      </c>
      <c r="AG82">
        <f t="shared" si="82"/>
        <v>0</v>
      </c>
      <c r="AH82">
        <f t="shared" si="83"/>
        <v>69</v>
      </c>
      <c r="AI82">
        <f t="shared" si="84"/>
        <v>0</v>
      </c>
      <c r="AJ82">
        <f t="shared" si="85"/>
        <v>0</v>
      </c>
      <c r="AK82">
        <v>5569.11</v>
      </c>
      <c r="AL82">
        <v>4728</v>
      </c>
      <c r="AM82">
        <v>0</v>
      </c>
      <c r="AN82">
        <v>0</v>
      </c>
      <c r="AO82">
        <v>841.11</v>
      </c>
      <c r="AP82">
        <v>0</v>
      </c>
      <c r="AQ82">
        <v>69</v>
      </c>
      <c r="AR82">
        <v>0</v>
      </c>
      <c r="AS82">
        <v>0</v>
      </c>
      <c r="AT82">
        <v>85</v>
      </c>
      <c r="AU82">
        <v>41</v>
      </c>
      <c r="AV82">
        <v>1</v>
      </c>
      <c r="AW82">
        <v>1</v>
      </c>
      <c r="AZ82">
        <v>1</v>
      </c>
      <c r="BA82">
        <v>24.23</v>
      </c>
      <c r="BB82">
        <v>1</v>
      </c>
      <c r="BC82">
        <v>1.17</v>
      </c>
      <c r="BD82" t="s">
        <v>6</v>
      </c>
      <c r="BE82" t="s">
        <v>6</v>
      </c>
      <c r="BF82" t="s">
        <v>6</v>
      </c>
      <c r="BG82" t="s">
        <v>6</v>
      </c>
      <c r="BH82">
        <v>0</v>
      </c>
      <c r="BI82">
        <v>1</v>
      </c>
      <c r="BJ82" t="s">
        <v>124</v>
      </c>
      <c r="BM82">
        <v>167</v>
      </c>
      <c r="BN82">
        <v>0</v>
      </c>
      <c r="BO82" t="s">
        <v>122</v>
      </c>
      <c r="BP82">
        <v>1</v>
      </c>
      <c r="BQ82">
        <v>30</v>
      </c>
      <c r="BR82">
        <v>0</v>
      </c>
      <c r="BS82">
        <v>24.23</v>
      </c>
      <c r="BT82">
        <v>1</v>
      </c>
      <c r="BU82">
        <v>1</v>
      </c>
      <c r="BV82">
        <v>1</v>
      </c>
      <c r="BW82">
        <v>1</v>
      </c>
      <c r="BX82">
        <v>1</v>
      </c>
      <c r="BY82" t="s">
        <v>6</v>
      </c>
      <c r="BZ82">
        <v>85</v>
      </c>
      <c r="CA82">
        <v>41</v>
      </c>
      <c r="CE82">
        <v>30</v>
      </c>
      <c r="CF82">
        <v>0</v>
      </c>
      <c r="CG82">
        <v>0</v>
      </c>
      <c r="CM82">
        <v>0</v>
      </c>
      <c r="CN82" t="s">
        <v>6</v>
      </c>
      <c r="CO82">
        <v>0</v>
      </c>
      <c r="CP82">
        <f t="shared" si="86"/>
        <v>5441.41</v>
      </c>
      <c r="CQ82">
        <f t="shared" si="87"/>
        <v>5531.76</v>
      </c>
      <c r="CR82">
        <f t="shared" si="88"/>
        <v>0</v>
      </c>
      <c r="CS82">
        <f t="shared" si="89"/>
        <v>0</v>
      </c>
      <c r="CT82">
        <f t="shared" si="90"/>
        <v>20380.099999999999</v>
      </c>
      <c r="CU82">
        <f t="shared" si="91"/>
        <v>0</v>
      </c>
      <c r="CV82">
        <f t="shared" si="92"/>
        <v>69</v>
      </c>
      <c r="CW82">
        <f t="shared" si="93"/>
        <v>0</v>
      </c>
      <c r="CX82">
        <f t="shared" si="94"/>
        <v>0</v>
      </c>
      <c r="CY82">
        <f>S82*(BZ82/100)</f>
        <v>3637.7789999999995</v>
      </c>
      <c r="CZ82">
        <f>S82*(CA82/100)</f>
        <v>1754.6933999999999</v>
      </c>
      <c r="DC82" t="s">
        <v>6</v>
      </c>
      <c r="DD82" t="s">
        <v>6</v>
      </c>
      <c r="DE82" t="s">
        <v>6</v>
      </c>
      <c r="DF82" t="s">
        <v>6</v>
      </c>
      <c r="DG82" t="s">
        <v>6</v>
      </c>
      <c r="DH82" t="s">
        <v>6</v>
      </c>
      <c r="DI82" t="s">
        <v>6</v>
      </c>
      <c r="DJ82" t="s">
        <v>6</v>
      </c>
      <c r="DK82" t="s">
        <v>6</v>
      </c>
      <c r="DL82" t="s">
        <v>6</v>
      </c>
      <c r="DM82" t="s">
        <v>6</v>
      </c>
      <c r="DN82">
        <v>105</v>
      </c>
      <c r="DO82">
        <v>77</v>
      </c>
      <c r="DP82">
        <v>1</v>
      </c>
      <c r="DQ82">
        <v>1</v>
      </c>
      <c r="DU82">
        <v>1013</v>
      </c>
      <c r="DV82" t="s">
        <v>108</v>
      </c>
      <c r="DW82" t="s">
        <v>108</v>
      </c>
      <c r="DX82">
        <v>1</v>
      </c>
      <c r="DZ82" t="s">
        <v>6</v>
      </c>
      <c r="EA82" t="s">
        <v>6</v>
      </c>
      <c r="EB82" t="s">
        <v>6</v>
      </c>
      <c r="EC82" t="s">
        <v>6</v>
      </c>
      <c r="EE82">
        <v>100583963</v>
      </c>
      <c r="EF82">
        <v>30</v>
      </c>
      <c r="EG82" t="s">
        <v>32</v>
      </c>
      <c r="EH82">
        <v>0</v>
      </c>
      <c r="EI82" t="s">
        <v>6</v>
      </c>
      <c r="EJ82">
        <v>1</v>
      </c>
      <c r="EK82">
        <v>167</v>
      </c>
      <c r="EL82" t="s">
        <v>110</v>
      </c>
      <c r="EM82" t="s">
        <v>111</v>
      </c>
      <c r="EO82" t="s">
        <v>6</v>
      </c>
      <c r="EQ82">
        <v>131072</v>
      </c>
      <c r="ER82">
        <v>5569.11</v>
      </c>
      <c r="ES82">
        <v>4728</v>
      </c>
      <c r="ET82">
        <v>0</v>
      </c>
      <c r="EU82">
        <v>0</v>
      </c>
      <c r="EV82">
        <v>841.11</v>
      </c>
      <c r="EW82">
        <v>69</v>
      </c>
      <c r="EX82">
        <v>0</v>
      </c>
      <c r="EY82">
        <v>0</v>
      </c>
      <c r="FQ82">
        <v>0</v>
      </c>
      <c r="FR82">
        <f t="shared" si="95"/>
        <v>0</v>
      </c>
      <c r="FS82">
        <v>0</v>
      </c>
      <c r="FX82">
        <v>105</v>
      </c>
      <c r="FY82">
        <v>77</v>
      </c>
      <c r="GA82" t="s">
        <v>6</v>
      </c>
      <c r="GD82">
        <v>0</v>
      </c>
      <c r="GF82">
        <v>1000380177</v>
      </c>
      <c r="GG82">
        <v>2</v>
      </c>
      <c r="GH82">
        <v>1</v>
      </c>
      <c r="GI82">
        <v>2</v>
      </c>
      <c r="GJ82">
        <v>0</v>
      </c>
      <c r="GK82">
        <f>ROUND(R82*(S12)/100,2)</f>
        <v>0</v>
      </c>
      <c r="GL82">
        <f t="shared" si="96"/>
        <v>0</v>
      </c>
      <c r="GM82">
        <f t="shared" si="97"/>
        <v>10833.88</v>
      </c>
      <c r="GN82">
        <f t="shared" si="98"/>
        <v>10833.88</v>
      </c>
      <c r="GO82">
        <f t="shared" si="99"/>
        <v>0</v>
      </c>
      <c r="GP82">
        <f t="shared" si="100"/>
        <v>0</v>
      </c>
      <c r="GR82">
        <v>0</v>
      </c>
      <c r="GS82">
        <v>3</v>
      </c>
      <c r="GT82">
        <v>0</v>
      </c>
      <c r="GU82" t="s">
        <v>6</v>
      </c>
      <c r="GV82">
        <f t="shared" si="101"/>
        <v>0</v>
      </c>
      <c r="GW82">
        <v>1</v>
      </c>
      <c r="GX82">
        <f t="shared" si="102"/>
        <v>0</v>
      </c>
      <c r="HA82">
        <v>0</v>
      </c>
      <c r="HB82">
        <v>0</v>
      </c>
      <c r="HC82">
        <f t="shared" si="103"/>
        <v>0</v>
      </c>
      <c r="HE82" t="s">
        <v>6</v>
      </c>
      <c r="HF82" t="s">
        <v>6</v>
      </c>
      <c r="IK82">
        <v>0</v>
      </c>
    </row>
    <row r="83" spans="1:255" x14ac:dyDescent="0.2">
      <c r="A83" s="2">
        <v>17</v>
      </c>
      <c r="B83" s="2">
        <v>1</v>
      </c>
      <c r="C83" s="2"/>
      <c r="D83" s="2"/>
      <c r="E83" s="2" t="s">
        <v>125</v>
      </c>
      <c r="F83" s="2" t="s">
        <v>126</v>
      </c>
      <c r="G83" s="2" t="s">
        <v>127</v>
      </c>
      <c r="H83" s="2" t="s">
        <v>24</v>
      </c>
      <c r="I83" s="2">
        <f>ROUND(1,9)</f>
        <v>1</v>
      </c>
      <c r="J83" s="2">
        <v>0</v>
      </c>
      <c r="K83" s="2"/>
      <c r="L83" s="2"/>
      <c r="M83" s="2"/>
      <c r="N83" s="2"/>
      <c r="O83" s="2">
        <f t="shared" si="66"/>
        <v>479.07</v>
      </c>
      <c r="P83" s="2">
        <f t="shared" si="67"/>
        <v>479.07</v>
      </c>
      <c r="Q83" s="2">
        <f t="shared" si="68"/>
        <v>0</v>
      </c>
      <c r="R83" s="2">
        <f t="shared" si="69"/>
        <v>0</v>
      </c>
      <c r="S83" s="2">
        <f t="shared" si="70"/>
        <v>0</v>
      </c>
      <c r="T83" s="2">
        <f t="shared" si="71"/>
        <v>0</v>
      </c>
      <c r="U83" s="2">
        <f t="shared" si="72"/>
        <v>0</v>
      </c>
      <c r="V83" s="2">
        <f t="shared" si="73"/>
        <v>0</v>
      </c>
      <c r="W83" s="2">
        <f t="shared" si="74"/>
        <v>0</v>
      </c>
      <c r="X83" s="2">
        <f t="shared" si="75"/>
        <v>0</v>
      </c>
      <c r="Y83" s="2">
        <f t="shared" si="76"/>
        <v>0</v>
      </c>
      <c r="Z83" s="2"/>
      <c r="AA83" s="2">
        <v>101231159</v>
      </c>
      <c r="AB83" s="2">
        <f t="shared" si="77"/>
        <v>479.07</v>
      </c>
      <c r="AC83" s="2">
        <f t="shared" si="78"/>
        <v>479.07</v>
      </c>
      <c r="AD83" s="2">
        <f t="shared" si="79"/>
        <v>0</v>
      </c>
      <c r="AE83" s="2">
        <f t="shared" si="80"/>
        <v>0</v>
      </c>
      <c r="AF83" s="2">
        <f t="shared" si="81"/>
        <v>0</v>
      </c>
      <c r="AG83" s="2">
        <f t="shared" si="82"/>
        <v>0</v>
      </c>
      <c r="AH83" s="2">
        <f t="shared" si="83"/>
        <v>0</v>
      </c>
      <c r="AI83" s="2">
        <f t="shared" si="84"/>
        <v>0</v>
      </c>
      <c r="AJ83" s="2">
        <f t="shared" si="85"/>
        <v>0</v>
      </c>
      <c r="AK83" s="2">
        <v>479.07</v>
      </c>
      <c r="AL83" s="2">
        <v>479.07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1</v>
      </c>
      <c r="AW83" s="2">
        <v>1</v>
      </c>
      <c r="AX83" s="2"/>
      <c r="AY83" s="2"/>
      <c r="AZ83" s="2">
        <v>1</v>
      </c>
      <c r="BA83" s="2">
        <v>1</v>
      </c>
      <c r="BB83" s="2">
        <v>1</v>
      </c>
      <c r="BC83" s="2">
        <v>1</v>
      </c>
      <c r="BD83" s="2" t="s">
        <v>6</v>
      </c>
      <c r="BE83" s="2" t="s">
        <v>6</v>
      </c>
      <c r="BF83" s="2" t="s">
        <v>6</v>
      </c>
      <c r="BG83" s="2" t="s">
        <v>6</v>
      </c>
      <c r="BH83" s="2">
        <v>3</v>
      </c>
      <c r="BI83" s="2">
        <v>1</v>
      </c>
      <c r="BJ83" s="2" t="s">
        <v>128</v>
      </c>
      <c r="BK83" s="2"/>
      <c r="BL83" s="2"/>
      <c r="BM83" s="2">
        <v>1617</v>
      </c>
      <c r="BN83" s="2">
        <v>0</v>
      </c>
      <c r="BO83" s="2" t="s">
        <v>6</v>
      </c>
      <c r="BP83" s="2">
        <v>0</v>
      </c>
      <c r="BQ83" s="2">
        <v>200</v>
      </c>
      <c r="BR83" s="2">
        <v>0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1</v>
      </c>
      <c r="BY83" s="2" t="s">
        <v>6</v>
      </c>
      <c r="BZ83" s="2">
        <v>0</v>
      </c>
      <c r="CA83" s="2">
        <v>0</v>
      </c>
      <c r="CB83" s="2"/>
      <c r="CC83" s="2"/>
      <c r="CD83" s="2"/>
      <c r="CE83" s="2">
        <v>30</v>
      </c>
      <c r="CF83" s="2">
        <v>0</v>
      </c>
      <c r="CG83" s="2">
        <v>0</v>
      </c>
      <c r="CH83" s="2"/>
      <c r="CI83" s="2"/>
      <c r="CJ83" s="2"/>
      <c r="CK83" s="2"/>
      <c r="CL83" s="2"/>
      <c r="CM83" s="2">
        <v>0</v>
      </c>
      <c r="CN83" s="2" t="s">
        <v>6</v>
      </c>
      <c r="CO83" s="2">
        <v>0</v>
      </c>
      <c r="CP83" s="2">
        <f t="shared" si="86"/>
        <v>479.07</v>
      </c>
      <c r="CQ83" s="2">
        <f t="shared" si="87"/>
        <v>479.07</v>
      </c>
      <c r="CR83" s="2">
        <f t="shared" si="88"/>
        <v>0</v>
      </c>
      <c r="CS83" s="2">
        <f t="shared" si="89"/>
        <v>0</v>
      </c>
      <c r="CT83" s="2">
        <f t="shared" si="90"/>
        <v>0</v>
      </c>
      <c r="CU83" s="2">
        <f t="shared" si="91"/>
        <v>0</v>
      </c>
      <c r="CV83" s="2">
        <f t="shared" si="92"/>
        <v>0</v>
      </c>
      <c r="CW83" s="2">
        <f t="shared" si="93"/>
        <v>0</v>
      </c>
      <c r="CX83" s="2">
        <f t="shared" si="94"/>
        <v>0</v>
      </c>
      <c r="CY83" s="2">
        <f>((S83*BZ83)/100)</f>
        <v>0</v>
      </c>
      <c r="CZ83" s="2">
        <f>((S83*CA83)/100)</f>
        <v>0</v>
      </c>
      <c r="DA83" s="2"/>
      <c r="DB83" s="2"/>
      <c r="DC83" s="2" t="s">
        <v>6</v>
      </c>
      <c r="DD83" s="2" t="s">
        <v>6</v>
      </c>
      <c r="DE83" s="2" t="s">
        <v>6</v>
      </c>
      <c r="DF83" s="2" t="s">
        <v>6</v>
      </c>
      <c r="DG83" s="2" t="s">
        <v>6</v>
      </c>
      <c r="DH83" s="2" t="s">
        <v>6</v>
      </c>
      <c r="DI83" s="2" t="s">
        <v>6</v>
      </c>
      <c r="DJ83" s="2" t="s">
        <v>6</v>
      </c>
      <c r="DK83" s="2" t="s">
        <v>6</v>
      </c>
      <c r="DL83" s="2" t="s">
        <v>6</v>
      </c>
      <c r="DM83" s="2" t="s">
        <v>6</v>
      </c>
      <c r="DN83" s="2">
        <v>0</v>
      </c>
      <c r="DO83" s="2">
        <v>0</v>
      </c>
      <c r="DP83" s="2">
        <v>1</v>
      </c>
      <c r="DQ83" s="2">
        <v>1</v>
      </c>
      <c r="DR83" s="2"/>
      <c r="DS83" s="2"/>
      <c r="DT83" s="2"/>
      <c r="DU83" s="2">
        <v>1010</v>
      </c>
      <c r="DV83" s="2" t="s">
        <v>24</v>
      </c>
      <c r="DW83" s="2" t="s">
        <v>24</v>
      </c>
      <c r="DX83" s="2">
        <v>1</v>
      </c>
      <c r="DY83" s="2"/>
      <c r="DZ83" s="2" t="s">
        <v>6</v>
      </c>
      <c r="EA83" s="2" t="s">
        <v>6</v>
      </c>
      <c r="EB83" s="2" t="s">
        <v>6</v>
      </c>
      <c r="EC83" s="2" t="s">
        <v>6</v>
      </c>
      <c r="ED83" s="2"/>
      <c r="EE83" s="2">
        <v>100585413</v>
      </c>
      <c r="EF83" s="2">
        <v>200</v>
      </c>
      <c r="EG83" s="2" t="s">
        <v>129</v>
      </c>
      <c r="EH83" s="2">
        <v>0</v>
      </c>
      <c r="EI83" s="2" t="s">
        <v>6</v>
      </c>
      <c r="EJ83" s="2">
        <v>1</v>
      </c>
      <c r="EK83" s="2">
        <v>1617</v>
      </c>
      <c r="EL83" s="2" t="s">
        <v>130</v>
      </c>
      <c r="EM83" s="2" t="s">
        <v>131</v>
      </c>
      <c r="EN83" s="2"/>
      <c r="EO83" s="2" t="s">
        <v>6</v>
      </c>
      <c r="EP83" s="2"/>
      <c r="EQ83" s="2">
        <v>131072</v>
      </c>
      <c r="ER83" s="2">
        <v>479.07</v>
      </c>
      <c r="ES83" s="2">
        <v>479.07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>
        <v>0</v>
      </c>
      <c r="FR83" s="2">
        <f t="shared" si="95"/>
        <v>0</v>
      </c>
      <c r="FS83" s="2">
        <v>0</v>
      </c>
      <c r="FT83" s="2"/>
      <c r="FU83" s="2"/>
      <c r="FV83" s="2"/>
      <c r="FW83" s="2"/>
      <c r="FX83" s="2">
        <v>0</v>
      </c>
      <c r="FY83" s="2">
        <v>0</v>
      </c>
      <c r="FZ83" s="2"/>
      <c r="GA83" s="2" t="s">
        <v>6</v>
      </c>
      <c r="GB83" s="2"/>
      <c r="GC83" s="2"/>
      <c r="GD83" s="2">
        <v>0</v>
      </c>
      <c r="GE83" s="2"/>
      <c r="GF83" s="2">
        <v>-673355257</v>
      </c>
      <c r="GG83" s="2">
        <v>2</v>
      </c>
      <c r="GH83" s="2">
        <v>1</v>
      </c>
      <c r="GI83" s="2">
        <v>-2</v>
      </c>
      <c r="GJ83" s="2">
        <v>0</v>
      </c>
      <c r="GK83" s="2">
        <f>ROUND(R83*(R12)/100,2)</f>
        <v>0</v>
      </c>
      <c r="GL83" s="2">
        <f t="shared" si="96"/>
        <v>0</v>
      </c>
      <c r="GM83" s="2">
        <f t="shared" si="97"/>
        <v>479.07</v>
      </c>
      <c r="GN83" s="2">
        <f t="shared" si="98"/>
        <v>479.07</v>
      </c>
      <c r="GO83" s="2">
        <f t="shared" si="99"/>
        <v>0</v>
      </c>
      <c r="GP83" s="2">
        <f t="shared" si="100"/>
        <v>0</v>
      </c>
      <c r="GQ83" s="2"/>
      <c r="GR83" s="2">
        <v>0</v>
      </c>
      <c r="GS83" s="2">
        <v>3</v>
      </c>
      <c r="GT83" s="2">
        <v>0</v>
      </c>
      <c r="GU83" s="2" t="s">
        <v>6</v>
      </c>
      <c r="GV83" s="2">
        <f t="shared" si="101"/>
        <v>0</v>
      </c>
      <c r="GW83" s="2">
        <v>1</v>
      </c>
      <c r="GX83" s="2">
        <f t="shared" si="102"/>
        <v>0</v>
      </c>
      <c r="GY83" s="2"/>
      <c r="GZ83" s="2"/>
      <c r="HA83" s="2">
        <v>0</v>
      </c>
      <c r="HB83" s="2">
        <v>0</v>
      </c>
      <c r="HC83" s="2">
        <f t="shared" si="103"/>
        <v>0</v>
      </c>
      <c r="HD83" s="2"/>
      <c r="HE83" s="2" t="s">
        <v>6</v>
      </c>
      <c r="HF83" s="2" t="s">
        <v>6</v>
      </c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>
        <v>0</v>
      </c>
      <c r="IL83" s="2"/>
      <c r="IM83" s="2"/>
      <c r="IN83" s="2"/>
      <c r="IO83" s="2"/>
      <c r="IP83" s="2"/>
      <c r="IQ83" s="2"/>
      <c r="IR83" s="2"/>
      <c r="IS83" s="2"/>
      <c r="IT83" s="2"/>
      <c r="IU83" s="2"/>
    </row>
    <row r="84" spans="1:255" x14ac:dyDescent="0.2">
      <c r="A84">
        <v>17</v>
      </c>
      <c r="B84">
        <v>1</v>
      </c>
      <c r="E84" t="s">
        <v>125</v>
      </c>
      <c r="F84" t="s">
        <v>126</v>
      </c>
      <c r="G84" t="s">
        <v>127</v>
      </c>
      <c r="H84" t="s">
        <v>24</v>
      </c>
      <c r="I84">
        <f>ROUND(1,9)</f>
        <v>1</v>
      </c>
      <c r="J84">
        <v>0</v>
      </c>
      <c r="O84">
        <f t="shared" si="66"/>
        <v>574.88</v>
      </c>
      <c r="P84">
        <f t="shared" si="67"/>
        <v>574.88</v>
      </c>
      <c r="Q84">
        <f t="shared" si="68"/>
        <v>0</v>
      </c>
      <c r="R84">
        <f t="shared" si="69"/>
        <v>0</v>
      </c>
      <c r="S84">
        <f t="shared" si="70"/>
        <v>0</v>
      </c>
      <c r="T84">
        <f t="shared" si="71"/>
        <v>0</v>
      </c>
      <c r="U84">
        <f t="shared" si="72"/>
        <v>0</v>
      </c>
      <c r="V84">
        <f t="shared" si="73"/>
        <v>0</v>
      </c>
      <c r="W84">
        <f t="shared" si="74"/>
        <v>0</v>
      </c>
      <c r="X84">
        <f t="shared" si="75"/>
        <v>0</v>
      </c>
      <c r="Y84">
        <f t="shared" si="76"/>
        <v>0</v>
      </c>
      <c r="AA84">
        <v>101231156</v>
      </c>
      <c r="AB84">
        <f t="shared" si="77"/>
        <v>479.07</v>
      </c>
      <c r="AC84">
        <f t="shared" si="78"/>
        <v>479.07</v>
      </c>
      <c r="AD84">
        <f t="shared" si="79"/>
        <v>0</v>
      </c>
      <c r="AE84">
        <f t="shared" si="80"/>
        <v>0</v>
      </c>
      <c r="AF84">
        <f t="shared" si="81"/>
        <v>0</v>
      </c>
      <c r="AG84">
        <f t="shared" si="82"/>
        <v>0</v>
      </c>
      <c r="AH84">
        <f t="shared" si="83"/>
        <v>0</v>
      </c>
      <c r="AI84">
        <f t="shared" si="84"/>
        <v>0</v>
      </c>
      <c r="AJ84">
        <f t="shared" si="85"/>
        <v>0</v>
      </c>
      <c r="AK84">
        <v>479.07</v>
      </c>
      <c r="AL84">
        <v>479.07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Z84">
        <v>1</v>
      </c>
      <c r="BA84">
        <v>1</v>
      </c>
      <c r="BB84">
        <v>1</v>
      </c>
      <c r="BC84">
        <v>1.2</v>
      </c>
      <c r="BD84" t="s">
        <v>6</v>
      </c>
      <c r="BE84" t="s">
        <v>6</v>
      </c>
      <c r="BF84" t="s">
        <v>6</v>
      </c>
      <c r="BG84" t="s">
        <v>6</v>
      </c>
      <c r="BH84">
        <v>3</v>
      </c>
      <c r="BI84">
        <v>1</v>
      </c>
      <c r="BJ84" t="s">
        <v>128</v>
      </c>
      <c r="BM84">
        <v>1617</v>
      </c>
      <c r="BN84">
        <v>0</v>
      </c>
      <c r="BO84" t="s">
        <v>126</v>
      </c>
      <c r="BP84">
        <v>1</v>
      </c>
      <c r="BQ84">
        <v>200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 t="s">
        <v>6</v>
      </c>
      <c r="BZ84">
        <v>0</v>
      </c>
      <c r="CA84">
        <v>0</v>
      </c>
      <c r="CE84">
        <v>30</v>
      </c>
      <c r="CF84">
        <v>0</v>
      </c>
      <c r="CG84">
        <v>0</v>
      </c>
      <c r="CM84">
        <v>0</v>
      </c>
      <c r="CN84" t="s">
        <v>6</v>
      </c>
      <c r="CO84">
        <v>0</v>
      </c>
      <c r="CP84">
        <f t="shared" si="86"/>
        <v>574.88</v>
      </c>
      <c r="CQ84">
        <f t="shared" si="87"/>
        <v>574.88</v>
      </c>
      <c r="CR84">
        <f t="shared" si="88"/>
        <v>0</v>
      </c>
      <c r="CS84">
        <f t="shared" si="89"/>
        <v>0</v>
      </c>
      <c r="CT84">
        <f t="shared" si="90"/>
        <v>0</v>
      </c>
      <c r="CU84">
        <f t="shared" si="91"/>
        <v>0</v>
      </c>
      <c r="CV84">
        <f t="shared" si="92"/>
        <v>0</v>
      </c>
      <c r="CW84">
        <f t="shared" si="93"/>
        <v>0</v>
      </c>
      <c r="CX84">
        <f t="shared" si="94"/>
        <v>0</v>
      </c>
      <c r="CY84">
        <f>S84*(BZ84/100)</f>
        <v>0</v>
      </c>
      <c r="CZ84">
        <f>S84*(CA84/100)</f>
        <v>0</v>
      </c>
      <c r="DC84" t="s">
        <v>6</v>
      </c>
      <c r="DD84" t="s">
        <v>6</v>
      </c>
      <c r="DE84" t="s">
        <v>6</v>
      </c>
      <c r="DF84" t="s">
        <v>6</v>
      </c>
      <c r="DG84" t="s">
        <v>6</v>
      </c>
      <c r="DH84" t="s">
        <v>6</v>
      </c>
      <c r="DI84" t="s">
        <v>6</v>
      </c>
      <c r="DJ84" t="s">
        <v>6</v>
      </c>
      <c r="DK84" t="s">
        <v>6</v>
      </c>
      <c r="DL84" t="s">
        <v>6</v>
      </c>
      <c r="DM84" t="s">
        <v>6</v>
      </c>
      <c r="DN84">
        <v>0</v>
      </c>
      <c r="DO84">
        <v>0</v>
      </c>
      <c r="DP84">
        <v>1</v>
      </c>
      <c r="DQ84">
        <v>1</v>
      </c>
      <c r="DU84">
        <v>1010</v>
      </c>
      <c r="DV84" t="s">
        <v>24</v>
      </c>
      <c r="DW84" t="s">
        <v>24</v>
      </c>
      <c r="DX84">
        <v>1</v>
      </c>
      <c r="DZ84" t="s">
        <v>6</v>
      </c>
      <c r="EA84" t="s">
        <v>6</v>
      </c>
      <c r="EB84" t="s">
        <v>6</v>
      </c>
      <c r="EC84" t="s">
        <v>6</v>
      </c>
      <c r="EE84">
        <v>100585413</v>
      </c>
      <c r="EF84">
        <v>200</v>
      </c>
      <c r="EG84" t="s">
        <v>129</v>
      </c>
      <c r="EH84">
        <v>0</v>
      </c>
      <c r="EI84" t="s">
        <v>6</v>
      </c>
      <c r="EJ84">
        <v>1</v>
      </c>
      <c r="EK84">
        <v>1617</v>
      </c>
      <c r="EL84" t="s">
        <v>130</v>
      </c>
      <c r="EM84" t="s">
        <v>131</v>
      </c>
      <c r="EO84" t="s">
        <v>6</v>
      </c>
      <c r="EQ84">
        <v>131072</v>
      </c>
      <c r="ER84">
        <v>479.07</v>
      </c>
      <c r="ES84">
        <v>479.07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FQ84">
        <v>0</v>
      </c>
      <c r="FR84">
        <f t="shared" si="95"/>
        <v>0</v>
      </c>
      <c r="FS84">
        <v>0</v>
      </c>
      <c r="FX84">
        <v>0</v>
      </c>
      <c r="FY84">
        <v>0</v>
      </c>
      <c r="GA84" t="s">
        <v>6</v>
      </c>
      <c r="GD84">
        <v>0</v>
      </c>
      <c r="GF84">
        <v>-673355257</v>
      </c>
      <c r="GG84">
        <v>2</v>
      </c>
      <c r="GH84">
        <v>1</v>
      </c>
      <c r="GI84">
        <v>2</v>
      </c>
      <c r="GJ84">
        <v>0</v>
      </c>
      <c r="GK84">
        <f>ROUND(R84*(S12)/100,2)</f>
        <v>0</v>
      </c>
      <c r="GL84">
        <f t="shared" si="96"/>
        <v>0</v>
      </c>
      <c r="GM84">
        <f t="shared" si="97"/>
        <v>574.88</v>
      </c>
      <c r="GN84">
        <f t="shared" si="98"/>
        <v>574.88</v>
      </c>
      <c r="GO84">
        <f t="shared" si="99"/>
        <v>0</v>
      </c>
      <c r="GP84">
        <f t="shared" si="100"/>
        <v>0</v>
      </c>
      <c r="GR84">
        <v>0</v>
      </c>
      <c r="GS84">
        <v>3</v>
      </c>
      <c r="GT84">
        <v>0</v>
      </c>
      <c r="GU84" t="s">
        <v>6</v>
      </c>
      <c r="GV84">
        <f t="shared" si="101"/>
        <v>0</v>
      </c>
      <c r="GW84">
        <v>1</v>
      </c>
      <c r="GX84">
        <f t="shared" si="102"/>
        <v>0</v>
      </c>
      <c r="HA84">
        <v>0</v>
      </c>
      <c r="HB84">
        <v>0</v>
      </c>
      <c r="HC84">
        <f t="shared" si="103"/>
        <v>0</v>
      </c>
      <c r="HE84" t="s">
        <v>6</v>
      </c>
      <c r="HF84" t="s">
        <v>6</v>
      </c>
      <c r="IK84">
        <v>0</v>
      </c>
    </row>
    <row r="85" spans="1:255" x14ac:dyDescent="0.2">
      <c r="A85" s="2">
        <v>17</v>
      </c>
      <c r="B85" s="2">
        <v>1</v>
      </c>
      <c r="C85" s="2"/>
      <c r="D85" s="2"/>
      <c r="E85" s="2" t="s">
        <v>132</v>
      </c>
      <c r="F85" s="2" t="s">
        <v>133</v>
      </c>
      <c r="G85" s="2" t="s">
        <v>134</v>
      </c>
      <c r="H85" s="2" t="s">
        <v>24</v>
      </c>
      <c r="I85" s="2">
        <f>ROUND(6+1+3+1+1+1+1,9)</f>
        <v>14</v>
      </c>
      <c r="J85" s="2">
        <v>0</v>
      </c>
      <c r="K85" s="2"/>
      <c r="L85" s="2"/>
      <c r="M85" s="2"/>
      <c r="N85" s="2"/>
      <c r="O85" s="2">
        <f t="shared" si="66"/>
        <v>8913.24</v>
      </c>
      <c r="P85" s="2">
        <f t="shared" si="67"/>
        <v>8913.24</v>
      </c>
      <c r="Q85" s="2">
        <f t="shared" si="68"/>
        <v>0</v>
      </c>
      <c r="R85" s="2">
        <f t="shared" si="69"/>
        <v>0</v>
      </c>
      <c r="S85" s="2">
        <f t="shared" si="70"/>
        <v>0</v>
      </c>
      <c r="T85" s="2">
        <f t="shared" si="71"/>
        <v>0</v>
      </c>
      <c r="U85" s="2">
        <f t="shared" si="72"/>
        <v>0</v>
      </c>
      <c r="V85" s="2">
        <f t="shared" si="73"/>
        <v>0</v>
      </c>
      <c r="W85" s="2">
        <f t="shared" si="74"/>
        <v>0</v>
      </c>
      <c r="X85" s="2">
        <f t="shared" si="75"/>
        <v>0</v>
      </c>
      <c r="Y85" s="2">
        <f t="shared" si="76"/>
        <v>0</v>
      </c>
      <c r="Z85" s="2"/>
      <c r="AA85" s="2">
        <v>101231159</v>
      </c>
      <c r="AB85" s="2">
        <f t="shared" si="77"/>
        <v>636.66</v>
      </c>
      <c r="AC85" s="2">
        <f t="shared" si="78"/>
        <v>636.66</v>
      </c>
      <c r="AD85" s="2">
        <f t="shared" si="79"/>
        <v>0</v>
      </c>
      <c r="AE85" s="2">
        <f t="shared" si="80"/>
        <v>0</v>
      </c>
      <c r="AF85" s="2">
        <f t="shared" si="81"/>
        <v>0</v>
      </c>
      <c r="AG85" s="2">
        <f t="shared" si="82"/>
        <v>0</v>
      </c>
      <c r="AH85" s="2">
        <f t="shared" si="83"/>
        <v>0</v>
      </c>
      <c r="AI85" s="2">
        <f t="shared" si="84"/>
        <v>0</v>
      </c>
      <c r="AJ85" s="2">
        <f t="shared" si="85"/>
        <v>0</v>
      </c>
      <c r="AK85" s="2">
        <v>636.66</v>
      </c>
      <c r="AL85" s="2">
        <v>636.66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1</v>
      </c>
      <c r="AW85" s="2">
        <v>1</v>
      </c>
      <c r="AX85" s="2"/>
      <c r="AY85" s="2"/>
      <c r="AZ85" s="2">
        <v>1</v>
      </c>
      <c r="BA85" s="2">
        <v>1</v>
      </c>
      <c r="BB85" s="2">
        <v>1</v>
      </c>
      <c r="BC85" s="2">
        <v>1</v>
      </c>
      <c r="BD85" s="2" t="s">
        <v>6</v>
      </c>
      <c r="BE85" s="2" t="s">
        <v>6</v>
      </c>
      <c r="BF85" s="2" t="s">
        <v>6</v>
      </c>
      <c r="BG85" s="2" t="s">
        <v>6</v>
      </c>
      <c r="BH85" s="2">
        <v>3</v>
      </c>
      <c r="BI85" s="2">
        <v>1</v>
      </c>
      <c r="BJ85" s="2" t="s">
        <v>135</v>
      </c>
      <c r="BK85" s="2"/>
      <c r="BL85" s="2"/>
      <c r="BM85" s="2">
        <v>1617</v>
      </c>
      <c r="BN85" s="2">
        <v>0</v>
      </c>
      <c r="BO85" s="2" t="s">
        <v>6</v>
      </c>
      <c r="BP85" s="2">
        <v>0</v>
      </c>
      <c r="BQ85" s="2">
        <v>200</v>
      </c>
      <c r="BR85" s="2">
        <v>0</v>
      </c>
      <c r="BS85" s="2">
        <v>1</v>
      </c>
      <c r="BT85" s="2">
        <v>1</v>
      </c>
      <c r="BU85" s="2">
        <v>1</v>
      </c>
      <c r="BV85" s="2">
        <v>1</v>
      </c>
      <c r="BW85" s="2">
        <v>1</v>
      </c>
      <c r="BX85" s="2">
        <v>1</v>
      </c>
      <c r="BY85" s="2" t="s">
        <v>6</v>
      </c>
      <c r="BZ85" s="2">
        <v>0</v>
      </c>
      <c r="CA85" s="2">
        <v>0</v>
      </c>
      <c r="CB85" s="2"/>
      <c r="CC85" s="2"/>
      <c r="CD85" s="2"/>
      <c r="CE85" s="2">
        <v>30</v>
      </c>
      <c r="CF85" s="2">
        <v>0</v>
      </c>
      <c r="CG85" s="2">
        <v>0</v>
      </c>
      <c r="CH85" s="2"/>
      <c r="CI85" s="2"/>
      <c r="CJ85" s="2"/>
      <c r="CK85" s="2"/>
      <c r="CL85" s="2"/>
      <c r="CM85" s="2">
        <v>0</v>
      </c>
      <c r="CN85" s="2" t="s">
        <v>6</v>
      </c>
      <c r="CO85" s="2">
        <v>0</v>
      </c>
      <c r="CP85" s="2">
        <f t="shared" si="86"/>
        <v>8913.24</v>
      </c>
      <c r="CQ85" s="2">
        <f t="shared" si="87"/>
        <v>636.66</v>
      </c>
      <c r="CR85" s="2">
        <f t="shared" si="88"/>
        <v>0</v>
      </c>
      <c r="CS85" s="2">
        <f t="shared" si="89"/>
        <v>0</v>
      </c>
      <c r="CT85" s="2">
        <f t="shared" si="90"/>
        <v>0</v>
      </c>
      <c r="CU85" s="2">
        <f t="shared" si="91"/>
        <v>0</v>
      </c>
      <c r="CV85" s="2">
        <f t="shared" si="92"/>
        <v>0</v>
      </c>
      <c r="CW85" s="2">
        <f t="shared" si="93"/>
        <v>0</v>
      </c>
      <c r="CX85" s="2">
        <f t="shared" si="94"/>
        <v>0</v>
      </c>
      <c r="CY85" s="2">
        <f>((S85*BZ85)/100)</f>
        <v>0</v>
      </c>
      <c r="CZ85" s="2">
        <f>((S85*CA85)/100)</f>
        <v>0</v>
      </c>
      <c r="DA85" s="2"/>
      <c r="DB85" s="2"/>
      <c r="DC85" s="2" t="s">
        <v>6</v>
      </c>
      <c r="DD85" s="2" t="s">
        <v>6</v>
      </c>
      <c r="DE85" s="2" t="s">
        <v>6</v>
      </c>
      <c r="DF85" s="2" t="s">
        <v>6</v>
      </c>
      <c r="DG85" s="2" t="s">
        <v>6</v>
      </c>
      <c r="DH85" s="2" t="s">
        <v>6</v>
      </c>
      <c r="DI85" s="2" t="s">
        <v>6</v>
      </c>
      <c r="DJ85" s="2" t="s">
        <v>6</v>
      </c>
      <c r="DK85" s="2" t="s">
        <v>6</v>
      </c>
      <c r="DL85" s="2" t="s">
        <v>6</v>
      </c>
      <c r="DM85" s="2" t="s">
        <v>6</v>
      </c>
      <c r="DN85" s="2">
        <v>0</v>
      </c>
      <c r="DO85" s="2">
        <v>0</v>
      </c>
      <c r="DP85" s="2">
        <v>1</v>
      </c>
      <c r="DQ85" s="2">
        <v>1</v>
      </c>
      <c r="DR85" s="2"/>
      <c r="DS85" s="2"/>
      <c r="DT85" s="2"/>
      <c r="DU85" s="2">
        <v>1010</v>
      </c>
      <c r="DV85" s="2" t="s">
        <v>24</v>
      </c>
      <c r="DW85" s="2" t="s">
        <v>24</v>
      </c>
      <c r="DX85" s="2">
        <v>1</v>
      </c>
      <c r="DY85" s="2"/>
      <c r="DZ85" s="2" t="s">
        <v>6</v>
      </c>
      <c r="EA85" s="2" t="s">
        <v>6</v>
      </c>
      <c r="EB85" s="2" t="s">
        <v>6</v>
      </c>
      <c r="EC85" s="2" t="s">
        <v>6</v>
      </c>
      <c r="ED85" s="2"/>
      <c r="EE85" s="2">
        <v>100585413</v>
      </c>
      <c r="EF85" s="2">
        <v>200</v>
      </c>
      <c r="EG85" s="2" t="s">
        <v>129</v>
      </c>
      <c r="EH85" s="2">
        <v>0</v>
      </c>
      <c r="EI85" s="2" t="s">
        <v>6</v>
      </c>
      <c r="EJ85" s="2">
        <v>1</v>
      </c>
      <c r="EK85" s="2">
        <v>1617</v>
      </c>
      <c r="EL85" s="2" t="s">
        <v>130</v>
      </c>
      <c r="EM85" s="2" t="s">
        <v>131</v>
      </c>
      <c r="EN85" s="2"/>
      <c r="EO85" s="2" t="s">
        <v>6</v>
      </c>
      <c r="EP85" s="2"/>
      <c r="EQ85" s="2">
        <v>131072</v>
      </c>
      <c r="ER85" s="2">
        <v>636.66</v>
      </c>
      <c r="ES85" s="2">
        <v>636.66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>
        <v>0</v>
      </c>
      <c r="FR85" s="2">
        <f t="shared" si="95"/>
        <v>0</v>
      </c>
      <c r="FS85" s="2">
        <v>0</v>
      </c>
      <c r="FT85" s="2"/>
      <c r="FU85" s="2"/>
      <c r="FV85" s="2"/>
      <c r="FW85" s="2"/>
      <c r="FX85" s="2">
        <v>0</v>
      </c>
      <c r="FY85" s="2">
        <v>0</v>
      </c>
      <c r="FZ85" s="2"/>
      <c r="GA85" s="2" t="s">
        <v>6</v>
      </c>
      <c r="GB85" s="2"/>
      <c r="GC85" s="2"/>
      <c r="GD85" s="2">
        <v>0</v>
      </c>
      <c r="GE85" s="2"/>
      <c r="GF85" s="2">
        <v>-775614003</v>
      </c>
      <c r="GG85" s="2">
        <v>2</v>
      </c>
      <c r="GH85" s="2">
        <v>1</v>
      </c>
      <c r="GI85" s="2">
        <v>-2</v>
      </c>
      <c r="GJ85" s="2">
        <v>0</v>
      </c>
      <c r="GK85" s="2">
        <f>ROUND(R85*(R12)/100,2)</f>
        <v>0</v>
      </c>
      <c r="GL85" s="2">
        <f t="shared" si="96"/>
        <v>0</v>
      </c>
      <c r="GM85" s="2">
        <f t="shared" si="97"/>
        <v>8913.24</v>
      </c>
      <c r="GN85" s="2">
        <f t="shared" si="98"/>
        <v>8913.24</v>
      </c>
      <c r="GO85" s="2">
        <f t="shared" si="99"/>
        <v>0</v>
      </c>
      <c r="GP85" s="2">
        <f t="shared" si="100"/>
        <v>0</v>
      </c>
      <c r="GQ85" s="2"/>
      <c r="GR85" s="2">
        <v>0</v>
      </c>
      <c r="GS85" s="2">
        <v>3</v>
      </c>
      <c r="GT85" s="2">
        <v>0</v>
      </c>
      <c r="GU85" s="2" t="s">
        <v>6</v>
      </c>
      <c r="GV85" s="2">
        <f t="shared" si="101"/>
        <v>0</v>
      </c>
      <c r="GW85" s="2">
        <v>1</v>
      </c>
      <c r="GX85" s="2">
        <f t="shared" si="102"/>
        <v>0</v>
      </c>
      <c r="GY85" s="2"/>
      <c r="GZ85" s="2"/>
      <c r="HA85" s="2">
        <v>0</v>
      </c>
      <c r="HB85" s="2">
        <v>0</v>
      </c>
      <c r="HC85" s="2">
        <f t="shared" si="103"/>
        <v>0</v>
      </c>
      <c r="HD85" s="2"/>
      <c r="HE85" s="2" t="s">
        <v>6</v>
      </c>
      <c r="HF85" s="2" t="s">
        <v>6</v>
      </c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>
        <v>0</v>
      </c>
      <c r="IL85" s="2"/>
      <c r="IM85" s="2"/>
      <c r="IN85" s="2"/>
      <c r="IO85" s="2"/>
      <c r="IP85" s="2"/>
      <c r="IQ85" s="2"/>
      <c r="IR85" s="2"/>
      <c r="IS85" s="2"/>
      <c r="IT85" s="2"/>
      <c r="IU85" s="2"/>
    </row>
    <row r="86" spans="1:255" x14ac:dyDescent="0.2">
      <c r="A86">
        <v>17</v>
      </c>
      <c r="B86">
        <v>1</v>
      </c>
      <c r="E86" t="s">
        <v>132</v>
      </c>
      <c r="F86" t="s">
        <v>133</v>
      </c>
      <c r="G86" t="s">
        <v>134</v>
      </c>
      <c r="H86" t="s">
        <v>24</v>
      </c>
      <c r="I86">
        <f>ROUND(6+1+3+1+1+1+1,9)</f>
        <v>14</v>
      </c>
      <c r="J86">
        <v>0</v>
      </c>
      <c r="O86">
        <f t="shared" si="66"/>
        <v>11408.95</v>
      </c>
      <c r="P86">
        <f t="shared" si="67"/>
        <v>11408.95</v>
      </c>
      <c r="Q86">
        <f t="shared" si="68"/>
        <v>0</v>
      </c>
      <c r="R86">
        <f t="shared" si="69"/>
        <v>0</v>
      </c>
      <c r="S86">
        <f t="shared" si="70"/>
        <v>0</v>
      </c>
      <c r="T86">
        <f t="shared" si="71"/>
        <v>0</v>
      </c>
      <c r="U86">
        <f t="shared" si="72"/>
        <v>0</v>
      </c>
      <c r="V86">
        <f t="shared" si="73"/>
        <v>0</v>
      </c>
      <c r="W86">
        <f t="shared" si="74"/>
        <v>0</v>
      </c>
      <c r="X86">
        <f t="shared" si="75"/>
        <v>0</v>
      </c>
      <c r="Y86">
        <f t="shared" si="76"/>
        <v>0</v>
      </c>
      <c r="AA86">
        <v>101231156</v>
      </c>
      <c r="AB86">
        <f t="shared" si="77"/>
        <v>636.66</v>
      </c>
      <c r="AC86">
        <f t="shared" si="78"/>
        <v>636.66</v>
      </c>
      <c r="AD86">
        <f t="shared" si="79"/>
        <v>0</v>
      </c>
      <c r="AE86">
        <f t="shared" si="80"/>
        <v>0</v>
      </c>
      <c r="AF86">
        <f t="shared" si="81"/>
        <v>0</v>
      </c>
      <c r="AG86">
        <f t="shared" si="82"/>
        <v>0</v>
      </c>
      <c r="AH86">
        <f t="shared" si="83"/>
        <v>0</v>
      </c>
      <c r="AI86">
        <f t="shared" si="84"/>
        <v>0</v>
      </c>
      <c r="AJ86">
        <f t="shared" si="85"/>
        <v>0</v>
      </c>
      <c r="AK86">
        <v>636.66</v>
      </c>
      <c r="AL86">
        <v>636.66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Z86">
        <v>1</v>
      </c>
      <c r="BA86">
        <v>1</v>
      </c>
      <c r="BB86">
        <v>1</v>
      </c>
      <c r="BC86">
        <v>1.28</v>
      </c>
      <c r="BD86" t="s">
        <v>6</v>
      </c>
      <c r="BE86" t="s">
        <v>6</v>
      </c>
      <c r="BF86" t="s">
        <v>6</v>
      </c>
      <c r="BG86" t="s">
        <v>6</v>
      </c>
      <c r="BH86">
        <v>3</v>
      </c>
      <c r="BI86">
        <v>1</v>
      </c>
      <c r="BJ86" t="s">
        <v>135</v>
      </c>
      <c r="BM86">
        <v>1617</v>
      </c>
      <c r="BN86">
        <v>0</v>
      </c>
      <c r="BO86" t="s">
        <v>133</v>
      </c>
      <c r="BP86">
        <v>1</v>
      </c>
      <c r="BQ86">
        <v>200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 t="s">
        <v>6</v>
      </c>
      <c r="BZ86">
        <v>0</v>
      </c>
      <c r="CA86">
        <v>0</v>
      </c>
      <c r="CE86">
        <v>30</v>
      </c>
      <c r="CF86">
        <v>0</v>
      </c>
      <c r="CG86">
        <v>0</v>
      </c>
      <c r="CM86">
        <v>0</v>
      </c>
      <c r="CN86" t="s">
        <v>6</v>
      </c>
      <c r="CO86">
        <v>0</v>
      </c>
      <c r="CP86">
        <f t="shared" si="86"/>
        <v>11408.95</v>
      </c>
      <c r="CQ86">
        <f t="shared" si="87"/>
        <v>814.92</v>
      </c>
      <c r="CR86">
        <f t="shared" si="88"/>
        <v>0</v>
      </c>
      <c r="CS86">
        <f t="shared" si="89"/>
        <v>0</v>
      </c>
      <c r="CT86">
        <f t="shared" si="90"/>
        <v>0</v>
      </c>
      <c r="CU86">
        <f t="shared" si="91"/>
        <v>0</v>
      </c>
      <c r="CV86">
        <f t="shared" si="92"/>
        <v>0</v>
      </c>
      <c r="CW86">
        <f t="shared" si="93"/>
        <v>0</v>
      </c>
      <c r="CX86">
        <f t="shared" si="94"/>
        <v>0</v>
      </c>
      <c r="CY86">
        <f>S86*(BZ86/100)</f>
        <v>0</v>
      </c>
      <c r="CZ86">
        <f>S86*(CA86/100)</f>
        <v>0</v>
      </c>
      <c r="DC86" t="s">
        <v>6</v>
      </c>
      <c r="DD86" t="s">
        <v>6</v>
      </c>
      <c r="DE86" t="s">
        <v>6</v>
      </c>
      <c r="DF86" t="s">
        <v>6</v>
      </c>
      <c r="DG86" t="s">
        <v>6</v>
      </c>
      <c r="DH86" t="s">
        <v>6</v>
      </c>
      <c r="DI86" t="s">
        <v>6</v>
      </c>
      <c r="DJ86" t="s">
        <v>6</v>
      </c>
      <c r="DK86" t="s">
        <v>6</v>
      </c>
      <c r="DL86" t="s">
        <v>6</v>
      </c>
      <c r="DM86" t="s">
        <v>6</v>
      </c>
      <c r="DN86">
        <v>0</v>
      </c>
      <c r="DO86">
        <v>0</v>
      </c>
      <c r="DP86">
        <v>1</v>
      </c>
      <c r="DQ86">
        <v>1</v>
      </c>
      <c r="DU86">
        <v>1010</v>
      </c>
      <c r="DV86" t="s">
        <v>24</v>
      </c>
      <c r="DW86" t="s">
        <v>24</v>
      </c>
      <c r="DX86">
        <v>1</v>
      </c>
      <c r="DZ86" t="s">
        <v>6</v>
      </c>
      <c r="EA86" t="s">
        <v>6</v>
      </c>
      <c r="EB86" t="s">
        <v>6</v>
      </c>
      <c r="EC86" t="s">
        <v>6</v>
      </c>
      <c r="EE86">
        <v>100585413</v>
      </c>
      <c r="EF86">
        <v>200</v>
      </c>
      <c r="EG86" t="s">
        <v>129</v>
      </c>
      <c r="EH86">
        <v>0</v>
      </c>
      <c r="EI86" t="s">
        <v>6</v>
      </c>
      <c r="EJ86">
        <v>1</v>
      </c>
      <c r="EK86">
        <v>1617</v>
      </c>
      <c r="EL86" t="s">
        <v>130</v>
      </c>
      <c r="EM86" t="s">
        <v>131</v>
      </c>
      <c r="EO86" t="s">
        <v>6</v>
      </c>
      <c r="EQ86">
        <v>131072</v>
      </c>
      <c r="ER86">
        <v>636.66</v>
      </c>
      <c r="ES86">
        <v>636.66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FQ86">
        <v>0</v>
      </c>
      <c r="FR86">
        <f t="shared" si="95"/>
        <v>0</v>
      </c>
      <c r="FS86">
        <v>0</v>
      </c>
      <c r="FX86">
        <v>0</v>
      </c>
      <c r="FY86">
        <v>0</v>
      </c>
      <c r="GA86" t="s">
        <v>6</v>
      </c>
      <c r="GD86">
        <v>0</v>
      </c>
      <c r="GF86">
        <v>-775614003</v>
      </c>
      <c r="GG86">
        <v>2</v>
      </c>
      <c r="GH86">
        <v>1</v>
      </c>
      <c r="GI86">
        <v>2</v>
      </c>
      <c r="GJ86">
        <v>0</v>
      </c>
      <c r="GK86">
        <f>ROUND(R86*(S12)/100,2)</f>
        <v>0</v>
      </c>
      <c r="GL86">
        <f t="shared" si="96"/>
        <v>0</v>
      </c>
      <c r="GM86">
        <f t="shared" si="97"/>
        <v>11408.95</v>
      </c>
      <c r="GN86">
        <f t="shared" si="98"/>
        <v>11408.95</v>
      </c>
      <c r="GO86">
        <f t="shared" si="99"/>
        <v>0</v>
      </c>
      <c r="GP86">
        <f t="shared" si="100"/>
        <v>0</v>
      </c>
      <c r="GR86">
        <v>0</v>
      </c>
      <c r="GS86">
        <v>3</v>
      </c>
      <c r="GT86">
        <v>0</v>
      </c>
      <c r="GU86" t="s">
        <v>6</v>
      </c>
      <c r="GV86">
        <f t="shared" si="101"/>
        <v>0</v>
      </c>
      <c r="GW86">
        <v>1</v>
      </c>
      <c r="GX86">
        <f t="shared" si="102"/>
        <v>0</v>
      </c>
      <c r="HA86">
        <v>0</v>
      </c>
      <c r="HB86">
        <v>0</v>
      </c>
      <c r="HC86">
        <f t="shared" si="103"/>
        <v>0</v>
      </c>
      <c r="HE86" t="s">
        <v>6</v>
      </c>
      <c r="HF86" t="s">
        <v>6</v>
      </c>
      <c r="IK86">
        <v>0</v>
      </c>
    </row>
    <row r="87" spans="1:255" x14ac:dyDescent="0.2">
      <c r="A87" s="2">
        <v>17</v>
      </c>
      <c r="B87" s="2">
        <v>1</v>
      </c>
      <c r="C87" s="2"/>
      <c r="D87" s="2"/>
      <c r="E87" s="2" t="s">
        <v>136</v>
      </c>
      <c r="F87" s="2" t="s">
        <v>137</v>
      </c>
      <c r="G87" s="2" t="s">
        <v>138</v>
      </c>
      <c r="H87" s="2" t="s">
        <v>24</v>
      </c>
      <c r="I87" s="2">
        <f>ROUND(1+2+2+2+1+4+1+4,9)</f>
        <v>17</v>
      </c>
      <c r="J87" s="2">
        <v>0</v>
      </c>
      <c r="K87" s="2"/>
      <c r="L87" s="2"/>
      <c r="M87" s="2"/>
      <c r="N87" s="2"/>
      <c r="O87" s="2">
        <f t="shared" si="66"/>
        <v>10769.67</v>
      </c>
      <c r="P87" s="2">
        <f t="shared" si="67"/>
        <v>10769.67</v>
      </c>
      <c r="Q87" s="2">
        <f t="shared" si="68"/>
        <v>0</v>
      </c>
      <c r="R87" s="2">
        <f t="shared" si="69"/>
        <v>0</v>
      </c>
      <c r="S87" s="2">
        <f t="shared" si="70"/>
        <v>0</v>
      </c>
      <c r="T87" s="2">
        <f t="shared" si="71"/>
        <v>0</v>
      </c>
      <c r="U87" s="2">
        <f t="shared" si="72"/>
        <v>0</v>
      </c>
      <c r="V87" s="2">
        <f t="shared" si="73"/>
        <v>0</v>
      </c>
      <c r="W87" s="2">
        <f t="shared" si="74"/>
        <v>0</v>
      </c>
      <c r="X87" s="2">
        <f t="shared" si="75"/>
        <v>0</v>
      </c>
      <c r="Y87" s="2">
        <f t="shared" si="76"/>
        <v>0</v>
      </c>
      <c r="Z87" s="2"/>
      <c r="AA87" s="2">
        <v>101231159</v>
      </c>
      <c r="AB87" s="2">
        <f t="shared" si="77"/>
        <v>633.51</v>
      </c>
      <c r="AC87" s="2">
        <f t="shared" si="78"/>
        <v>633.51</v>
      </c>
      <c r="AD87" s="2">
        <f t="shared" si="79"/>
        <v>0</v>
      </c>
      <c r="AE87" s="2">
        <f t="shared" si="80"/>
        <v>0</v>
      </c>
      <c r="AF87" s="2">
        <f t="shared" si="81"/>
        <v>0</v>
      </c>
      <c r="AG87" s="2">
        <f t="shared" si="82"/>
        <v>0</v>
      </c>
      <c r="AH87" s="2">
        <f t="shared" si="83"/>
        <v>0</v>
      </c>
      <c r="AI87" s="2">
        <f t="shared" si="84"/>
        <v>0</v>
      </c>
      <c r="AJ87" s="2">
        <f t="shared" si="85"/>
        <v>0</v>
      </c>
      <c r="AK87" s="2">
        <v>633.51</v>
      </c>
      <c r="AL87" s="2">
        <v>633.51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1</v>
      </c>
      <c r="AW87" s="2">
        <v>1</v>
      </c>
      <c r="AX87" s="2"/>
      <c r="AY87" s="2"/>
      <c r="AZ87" s="2">
        <v>1</v>
      </c>
      <c r="BA87" s="2">
        <v>1</v>
      </c>
      <c r="BB87" s="2">
        <v>1</v>
      </c>
      <c r="BC87" s="2">
        <v>1</v>
      </c>
      <c r="BD87" s="2" t="s">
        <v>6</v>
      </c>
      <c r="BE87" s="2" t="s">
        <v>6</v>
      </c>
      <c r="BF87" s="2" t="s">
        <v>6</v>
      </c>
      <c r="BG87" s="2" t="s">
        <v>6</v>
      </c>
      <c r="BH87" s="2">
        <v>3</v>
      </c>
      <c r="BI87" s="2">
        <v>1</v>
      </c>
      <c r="BJ87" s="2" t="s">
        <v>139</v>
      </c>
      <c r="BK87" s="2"/>
      <c r="BL87" s="2"/>
      <c r="BM87" s="2">
        <v>1617</v>
      </c>
      <c r="BN87" s="2">
        <v>0</v>
      </c>
      <c r="BO87" s="2" t="s">
        <v>6</v>
      </c>
      <c r="BP87" s="2">
        <v>0</v>
      </c>
      <c r="BQ87" s="2">
        <v>200</v>
      </c>
      <c r="BR87" s="2">
        <v>0</v>
      </c>
      <c r="BS87" s="2">
        <v>1</v>
      </c>
      <c r="BT87" s="2">
        <v>1</v>
      </c>
      <c r="BU87" s="2">
        <v>1</v>
      </c>
      <c r="BV87" s="2">
        <v>1</v>
      </c>
      <c r="BW87" s="2">
        <v>1</v>
      </c>
      <c r="BX87" s="2">
        <v>1</v>
      </c>
      <c r="BY87" s="2" t="s">
        <v>6</v>
      </c>
      <c r="BZ87" s="2">
        <v>0</v>
      </c>
      <c r="CA87" s="2">
        <v>0</v>
      </c>
      <c r="CB87" s="2"/>
      <c r="CC87" s="2"/>
      <c r="CD87" s="2"/>
      <c r="CE87" s="2">
        <v>30</v>
      </c>
      <c r="CF87" s="2">
        <v>0</v>
      </c>
      <c r="CG87" s="2">
        <v>0</v>
      </c>
      <c r="CH87" s="2"/>
      <c r="CI87" s="2"/>
      <c r="CJ87" s="2"/>
      <c r="CK87" s="2"/>
      <c r="CL87" s="2"/>
      <c r="CM87" s="2">
        <v>0</v>
      </c>
      <c r="CN87" s="2" t="s">
        <v>6</v>
      </c>
      <c r="CO87" s="2">
        <v>0</v>
      </c>
      <c r="CP87" s="2">
        <f t="shared" si="86"/>
        <v>10769.67</v>
      </c>
      <c r="CQ87" s="2">
        <f t="shared" si="87"/>
        <v>633.51</v>
      </c>
      <c r="CR87" s="2">
        <f t="shared" si="88"/>
        <v>0</v>
      </c>
      <c r="CS87" s="2">
        <f t="shared" si="89"/>
        <v>0</v>
      </c>
      <c r="CT87" s="2">
        <f t="shared" si="90"/>
        <v>0</v>
      </c>
      <c r="CU87" s="2">
        <f t="shared" si="91"/>
        <v>0</v>
      </c>
      <c r="CV87" s="2">
        <f t="shared" si="92"/>
        <v>0</v>
      </c>
      <c r="CW87" s="2">
        <f t="shared" si="93"/>
        <v>0</v>
      </c>
      <c r="CX87" s="2">
        <f t="shared" si="94"/>
        <v>0</v>
      </c>
      <c r="CY87" s="2">
        <f>((S87*BZ87)/100)</f>
        <v>0</v>
      </c>
      <c r="CZ87" s="2">
        <f>((S87*CA87)/100)</f>
        <v>0</v>
      </c>
      <c r="DA87" s="2"/>
      <c r="DB87" s="2"/>
      <c r="DC87" s="2" t="s">
        <v>6</v>
      </c>
      <c r="DD87" s="2" t="s">
        <v>6</v>
      </c>
      <c r="DE87" s="2" t="s">
        <v>6</v>
      </c>
      <c r="DF87" s="2" t="s">
        <v>6</v>
      </c>
      <c r="DG87" s="2" t="s">
        <v>6</v>
      </c>
      <c r="DH87" s="2" t="s">
        <v>6</v>
      </c>
      <c r="DI87" s="2" t="s">
        <v>6</v>
      </c>
      <c r="DJ87" s="2" t="s">
        <v>6</v>
      </c>
      <c r="DK87" s="2" t="s">
        <v>6</v>
      </c>
      <c r="DL87" s="2" t="s">
        <v>6</v>
      </c>
      <c r="DM87" s="2" t="s">
        <v>6</v>
      </c>
      <c r="DN87" s="2">
        <v>0</v>
      </c>
      <c r="DO87" s="2">
        <v>0</v>
      </c>
      <c r="DP87" s="2">
        <v>1</v>
      </c>
      <c r="DQ87" s="2">
        <v>1</v>
      </c>
      <c r="DR87" s="2"/>
      <c r="DS87" s="2"/>
      <c r="DT87" s="2"/>
      <c r="DU87" s="2">
        <v>1010</v>
      </c>
      <c r="DV87" s="2" t="s">
        <v>24</v>
      </c>
      <c r="DW87" s="2" t="s">
        <v>24</v>
      </c>
      <c r="DX87" s="2">
        <v>1</v>
      </c>
      <c r="DY87" s="2"/>
      <c r="DZ87" s="2" t="s">
        <v>6</v>
      </c>
      <c r="EA87" s="2" t="s">
        <v>6</v>
      </c>
      <c r="EB87" s="2" t="s">
        <v>6</v>
      </c>
      <c r="EC87" s="2" t="s">
        <v>6</v>
      </c>
      <c r="ED87" s="2"/>
      <c r="EE87" s="2">
        <v>100585413</v>
      </c>
      <c r="EF87" s="2">
        <v>200</v>
      </c>
      <c r="EG87" s="2" t="s">
        <v>129</v>
      </c>
      <c r="EH87" s="2">
        <v>0</v>
      </c>
      <c r="EI87" s="2" t="s">
        <v>6</v>
      </c>
      <c r="EJ87" s="2">
        <v>1</v>
      </c>
      <c r="EK87" s="2">
        <v>1617</v>
      </c>
      <c r="EL87" s="2" t="s">
        <v>130</v>
      </c>
      <c r="EM87" s="2" t="s">
        <v>131</v>
      </c>
      <c r="EN87" s="2"/>
      <c r="EO87" s="2" t="s">
        <v>6</v>
      </c>
      <c r="EP87" s="2"/>
      <c r="EQ87" s="2">
        <v>131072</v>
      </c>
      <c r="ER87" s="2">
        <v>633.51</v>
      </c>
      <c r="ES87" s="2">
        <v>633.51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>
        <v>0</v>
      </c>
      <c r="FR87" s="2">
        <f t="shared" si="95"/>
        <v>0</v>
      </c>
      <c r="FS87" s="2">
        <v>0</v>
      </c>
      <c r="FT87" s="2"/>
      <c r="FU87" s="2"/>
      <c r="FV87" s="2"/>
      <c r="FW87" s="2"/>
      <c r="FX87" s="2">
        <v>0</v>
      </c>
      <c r="FY87" s="2">
        <v>0</v>
      </c>
      <c r="FZ87" s="2"/>
      <c r="GA87" s="2" t="s">
        <v>6</v>
      </c>
      <c r="GB87" s="2"/>
      <c r="GC87" s="2"/>
      <c r="GD87" s="2">
        <v>0</v>
      </c>
      <c r="GE87" s="2"/>
      <c r="GF87" s="2">
        <v>1869136505</v>
      </c>
      <c r="GG87" s="2">
        <v>2</v>
      </c>
      <c r="GH87" s="2">
        <v>1</v>
      </c>
      <c r="GI87" s="2">
        <v>-2</v>
      </c>
      <c r="GJ87" s="2">
        <v>0</v>
      </c>
      <c r="GK87" s="2">
        <f>ROUND(R87*(R12)/100,2)</f>
        <v>0</v>
      </c>
      <c r="GL87" s="2">
        <f t="shared" si="96"/>
        <v>0</v>
      </c>
      <c r="GM87" s="2">
        <f t="shared" si="97"/>
        <v>10769.67</v>
      </c>
      <c r="GN87" s="2">
        <f t="shared" si="98"/>
        <v>10769.67</v>
      </c>
      <c r="GO87" s="2">
        <f t="shared" si="99"/>
        <v>0</v>
      </c>
      <c r="GP87" s="2">
        <f t="shared" si="100"/>
        <v>0</v>
      </c>
      <c r="GQ87" s="2"/>
      <c r="GR87" s="2">
        <v>0</v>
      </c>
      <c r="GS87" s="2">
        <v>3</v>
      </c>
      <c r="GT87" s="2">
        <v>0</v>
      </c>
      <c r="GU87" s="2" t="s">
        <v>6</v>
      </c>
      <c r="GV87" s="2">
        <f t="shared" si="101"/>
        <v>0</v>
      </c>
      <c r="GW87" s="2">
        <v>1</v>
      </c>
      <c r="GX87" s="2">
        <f t="shared" si="102"/>
        <v>0</v>
      </c>
      <c r="GY87" s="2"/>
      <c r="GZ87" s="2"/>
      <c r="HA87" s="2">
        <v>0</v>
      </c>
      <c r="HB87" s="2">
        <v>0</v>
      </c>
      <c r="HC87" s="2">
        <f t="shared" si="103"/>
        <v>0</v>
      </c>
      <c r="HD87" s="2"/>
      <c r="HE87" s="2" t="s">
        <v>6</v>
      </c>
      <c r="HF87" s="2" t="s">
        <v>6</v>
      </c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>
        <v>0</v>
      </c>
      <c r="IL87" s="2"/>
      <c r="IM87" s="2"/>
      <c r="IN87" s="2"/>
      <c r="IO87" s="2"/>
      <c r="IP87" s="2"/>
      <c r="IQ87" s="2"/>
      <c r="IR87" s="2"/>
      <c r="IS87" s="2"/>
      <c r="IT87" s="2"/>
      <c r="IU87" s="2"/>
    </row>
    <row r="88" spans="1:255" x14ac:dyDescent="0.2">
      <c r="A88">
        <v>17</v>
      </c>
      <c r="B88">
        <v>1</v>
      </c>
      <c r="E88" t="s">
        <v>136</v>
      </c>
      <c r="F88" t="s">
        <v>137</v>
      </c>
      <c r="G88" t="s">
        <v>138</v>
      </c>
      <c r="H88" t="s">
        <v>24</v>
      </c>
      <c r="I88">
        <f>ROUND(1+2+2+2+1+4+1+4,9)</f>
        <v>17</v>
      </c>
      <c r="J88">
        <v>0</v>
      </c>
      <c r="O88">
        <f t="shared" si="66"/>
        <v>13892.87</v>
      </c>
      <c r="P88">
        <f t="shared" si="67"/>
        <v>13892.87</v>
      </c>
      <c r="Q88">
        <f t="shared" si="68"/>
        <v>0</v>
      </c>
      <c r="R88">
        <f t="shared" si="69"/>
        <v>0</v>
      </c>
      <c r="S88">
        <f t="shared" si="70"/>
        <v>0</v>
      </c>
      <c r="T88">
        <f t="shared" si="71"/>
        <v>0</v>
      </c>
      <c r="U88">
        <f t="shared" si="72"/>
        <v>0</v>
      </c>
      <c r="V88">
        <f t="shared" si="73"/>
        <v>0</v>
      </c>
      <c r="W88">
        <f t="shared" si="74"/>
        <v>0</v>
      </c>
      <c r="X88">
        <f t="shared" si="75"/>
        <v>0</v>
      </c>
      <c r="Y88">
        <f t="shared" si="76"/>
        <v>0</v>
      </c>
      <c r="AA88">
        <v>101231156</v>
      </c>
      <c r="AB88">
        <f t="shared" si="77"/>
        <v>633.51</v>
      </c>
      <c r="AC88">
        <f t="shared" si="78"/>
        <v>633.51</v>
      </c>
      <c r="AD88">
        <f t="shared" si="79"/>
        <v>0</v>
      </c>
      <c r="AE88">
        <f t="shared" si="80"/>
        <v>0</v>
      </c>
      <c r="AF88">
        <f t="shared" si="81"/>
        <v>0</v>
      </c>
      <c r="AG88">
        <f t="shared" si="82"/>
        <v>0</v>
      </c>
      <c r="AH88">
        <f t="shared" si="83"/>
        <v>0</v>
      </c>
      <c r="AI88">
        <f t="shared" si="84"/>
        <v>0</v>
      </c>
      <c r="AJ88">
        <f t="shared" si="85"/>
        <v>0</v>
      </c>
      <c r="AK88">
        <v>633.51</v>
      </c>
      <c r="AL88">
        <v>633.51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</v>
      </c>
      <c r="AZ88">
        <v>1</v>
      </c>
      <c r="BA88">
        <v>1</v>
      </c>
      <c r="BB88">
        <v>1</v>
      </c>
      <c r="BC88">
        <v>1.29</v>
      </c>
      <c r="BD88" t="s">
        <v>6</v>
      </c>
      <c r="BE88" t="s">
        <v>6</v>
      </c>
      <c r="BF88" t="s">
        <v>6</v>
      </c>
      <c r="BG88" t="s">
        <v>6</v>
      </c>
      <c r="BH88">
        <v>3</v>
      </c>
      <c r="BI88">
        <v>1</v>
      </c>
      <c r="BJ88" t="s">
        <v>139</v>
      </c>
      <c r="BM88">
        <v>1617</v>
      </c>
      <c r="BN88">
        <v>0</v>
      </c>
      <c r="BO88" t="s">
        <v>137</v>
      </c>
      <c r="BP88">
        <v>1</v>
      </c>
      <c r="BQ88">
        <v>200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 t="s">
        <v>6</v>
      </c>
      <c r="BZ88">
        <v>0</v>
      </c>
      <c r="CA88">
        <v>0</v>
      </c>
      <c r="CE88">
        <v>30</v>
      </c>
      <c r="CF88">
        <v>0</v>
      </c>
      <c r="CG88">
        <v>0</v>
      </c>
      <c r="CM88">
        <v>0</v>
      </c>
      <c r="CN88" t="s">
        <v>6</v>
      </c>
      <c r="CO88">
        <v>0</v>
      </c>
      <c r="CP88">
        <f t="shared" si="86"/>
        <v>13892.87</v>
      </c>
      <c r="CQ88">
        <f t="shared" si="87"/>
        <v>817.23</v>
      </c>
      <c r="CR88">
        <f t="shared" si="88"/>
        <v>0</v>
      </c>
      <c r="CS88">
        <f t="shared" si="89"/>
        <v>0</v>
      </c>
      <c r="CT88">
        <f t="shared" si="90"/>
        <v>0</v>
      </c>
      <c r="CU88">
        <f t="shared" si="91"/>
        <v>0</v>
      </c>
      <c r="CV88">
        <f t="shared" si="92"/>
        <v>0</v>
      </c>
      <c r="CW88">
        <f t="shared" si="93"/>
        <v>0</v>
      </c>
      <c r="CX88">
        <f t="shared" si="94"/>
        <v>0</v>
      </c>
      <c r="CY88">
        <f>S88*(BZ88/100)</f>
        <v>0</v>
      </c>
      <c r="CZ88">
        <f>S88*(CA88/100)</f>
        <v>0</v>
      </c>
      <c r="DC88" t="s">
        <v>6</v>
      </c>
      <c r="DD88" t="s">
        <v>6</v>
      </c>
      <c r="DE88" t="s">
        <v>6</v>
      </c>
      <c r="DF88" t="s">
        <v>6</v>
      </c>
      <c r="DG88" t="s">
        <v>6</v>
      </c>
      <c r="DH88" t="s">
        <v>6</v>
      </c>
      <c r="DI88" t="s">
        <v>6</v>
      </c>
      <c r="DJ88" t="s">
        <v>6</v>
      </c>
      <c r="DK88" t="s">
        <v>6</v>
      </c>
      <c r="DL88" t="s">
        <v>6</v>
      </c>
      <c r="DM88" t="s">
        <v>6</v>
      </c>
      <c r="DN88">
        <v>0</v>
      </c>
      <c r="DO88">
        <v>0</v>
      </c>
      <c r="DP88">
        <v>1</v>
      </c>
      <c r="DQ88">
        <v>1</v>
      </c>
      <c r="DU88">
        <v>1010</v>
      </c>
      <c r="DV88" t="s">
        <v>24</v>
      </c>
      <c r="DW88" t="s">
        <v>24</v>
      </c>
      <c r="DX88">
        <v>1</v>
      </c>
      <c r="DZ88" t="s">
        <v>6</v>
      </c>
      <c r="EA88" t="s">
        <v>6</v>
      </c>
      <c r="EB88" t="s">
        <v>6</v>
      </c>
      <c r="EC88" t="s">
        <v>6</v>
      </c>
      <c r="EE88">
        <v>100585413</v>
      </c>
      <c r="EF88">
        <v>200</v>
      </c>
      <c r="EG88" t="s">
        <v>129</v>
      </c>
      <c r="EH88">
        <v>0</v>
      </c>
      <c r="EI88" t="s">
        <v>6</v>
      </c>
      <c r="EJ88">
        <v>1</v>
      </c>
      <c r="EK88">
        <v>1617</v>
      </c>
      <c r="EL88" t="s">
        <v>130</v>
      </c>
      <c r="EM88" t="s">
        <v>131</v>
      </c>
      <c r="EO88" t="s">
        <v>6</v>
      </c>
      <c r="EQ88">
        <v>131072</v>
      </c>
      <c r="ER88">
        <v>633.51</v>
      </c>
      <c r="ES88">
        <v>633.51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FQ88">
        <v>0</v>
      </c>
      <c r="FR88">
        <f t="shared" si="95"/>
        <v>0</v>
      </c>
      <c r="FS88">
        <v>0</v>
      </c>
      <c r="FX88">
        <v>0</v>
      </c>
      <c r="FY88">
        <v>0</v>
      </c>
      <c r="GA88" t="s">
        <v>6</v>
      </c>
      <c r="GD88">
        <v>0</v>
      </c>
      <c r="GF88">
        <v>1869136505</v>
      </c>
      <c r="GG88">
        <v>2</v>
      </c>
      <c r="GH88">
        <v>1</v>
      </c>
      <c r="GI88">
        <v>2</v>
      </c>
      <c r="GJ88">
        <v>0</v>
      </c>
      <c r="GK88">
        <f>ROUND(R88*(S12)/100,2)</f>
        <v>0</v>
      </c>
      <c r="GL88">
        <f t="shared" si="96"/>
        <v>0</v>
      </c>
      <c r="GM88">
        <f t="shared" si="97"/>
        <v>13892.87</v>
      </c>
      <c r="GN88">
        <f t="shared" si="98"/>
        <v>13892.87</v>
      </c>
      <c r="GO88">
        <f t="shared" si="99"/>
        <v>0</v>
      </c>
      <c r="GP88">
        <f t="shared" si="100"/>
        <v>0</v>
      </c>
      <c r="GR88">
        <v>0</v>
      </c>
      <c r="GS88">
        <v>3</v>
      </c>
      <c r="GT88">
        <v>0</v>
      </c>
      <c r="GU88" t="s">
        <v>6</v>
      </c>
      <c r="GV88">
        <f t="shared" si="101"/>
        <v>0</v>
      </c>
      <c r="GW88">
        <v>1</v>
      </c>
      <c r="GX88">
        <f t="shared" si="102"/>
        <v>0</v>
      </c>
      <c r="HA88">
        <v>0</v>
      </c>
      <c r="HB88">
        <v>0</v>
      </c>
      <c r="HC88">
        <f t="shared" si="103"/>
        <v>0</v>
      </c>
      <c r="HE88" t="s">
        <v>6</v>
      </c>
      <c r="HF88" t="s">
        <v>6</v>
      </c>
      <c r="IK88">
        <v>0</v>
      </c>
    </row>
    <row r="89" spans="1:255" x14ac:dyDescent="0.2">
      <c r="A89" s="2">
        <v>17</v>
      </c>
      <c r="B89" s="2">
        <v>1</v>
      </c>
      <c r="C89" s="2"/>
      <c r="D89" s="2"/>
      <c r="E89" s="2" t="s">
        <v>140</v>
      </c>
      <c r="F89" s="2" t="s">
        <v>141</v>
      </c>
      <c r="G89" s="2" t="s">
        <v>142</v>
      </c>
      <c r="H89" s="2" t="s">
        <v>24</v>
      </c>
      <c r="I89" s="2">
        <f>ROUND(1+1,9)</f>
        <v>2</v>
      </c>
      <c r="J89" s="2">
        <v>0</v>
      </c>
      <c r="K89" s="2"/>
      <c r="L89" s="2"/>
      <c r="M89" s="2"/>
      <c r="N89" s="2"/>
      <c r="O89" s="2">
        <f t="shared" si="66"/>
        <v>1306.08</v>
      </c>
      <c r="P89" s="2">
        <f t="shared" si="67"/>
        <v>1306.08</v>
      </c>
      <c r="Q89" s="2">
        <f t="shared" si="68"/>
        <v>0</v>
      </c>
      <c r="R89" s="2">
        <f t="shared" si="69"/>
        <v>0</v>
      </c>
      <c r="S89" s="2">
        <f t="shared" si="70"/>
        <v>0</v>
      </c>
      <c r="T89" s="2">
        <f t="shared" si="71"/>
        <v>0</v>
      </c>
      <c r="U89" s="2">
        <f t="shared" si="72"/>
        <v>0</v>
      </c>
      <c r="V89" s="2">
        <f t="shared" si="73"/>
        <v>0</v>
      </c>
      <c r="W89" s="2">
        <f t="shared" si="74"/>
        <v>0</v>
      </c>
      <c r="X89" s="2">
        <f t="shared" si="75"/>
        <v>0</v>
      </c>
      <c r="Y89" s="2">
        <f t="shared" si="76"/>
        <v>0</v>
      </c>
      <c r="Z89" s="2"/>
      <c r="AA89" s="2">
        <v>101231159</v>
      </c>
      <c r="AB89" s="2">
        <f t="shared" si="77"/>
        <v>653.04</v>
      </c>
      <c r="AC89" s="2">
        <f t="shared" si="78"/>
        <v>653.04</v>
      </c>
      <c r="AD89" s="2">
        <f t="shared" si="79"/>
        <v>0</v>
      </c>
      <c r="AE89" s="2">
        <f t="shared" si="80"/>
        <v>0</v>
      </c>
      <c r="AF89" s="2">
        <f t="shared" si="81"/>
        <v>0</v>
      </c>
      <c r="AG89" s="2">
        <f t="shared" si="82"/>
        <v>0</v>
      </c>
      <c r="AH89" s="2">
        <f t="shared" si="83"/>
        <v>0</v>
      </c>
      <c r="AI89" s="2">
        <f t="shared" si="84"/>
        <v>0</v>
      </c>
      <c r="AJ89" s="2">
        <f t="shared" si="85"/>
        <v>0</v>
      </c>
      <c r="AK89" s="2">
        <v>653.04</v>
      </c>
      <c r="AL89" s="2">
        <v>653.04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1</v>
      </c>
      <c r="AW89" s="2">
        <v>1</v>
      </c>
      <c r="AX89" s="2"/>
      <c r="AY89" s="2"/>
      <c r="AZ89" s="2">
        <v>1</v>
      </c>
      <c r="BA89" s="2">
        <v>1</v>
      </c>
      <c r="BB89" s="2">
        <v>1</v>
      </c>
      <c r="BC89" s="2">
        <v>1</v>
      </c>
      <c r="BD89" s="2" t="s">
        <v>6</v>
      </c>
      <c r="BE89" s="2" t="s">
        <v>6</v>
      </c>
      <c r="BF89" s="2" t="s">
        <v>6</v>
      </c>
      <c r="BG89" s="2" t="s">
        <v>6</v>
      </c>
      <c r="BH89" s="2">
        <v>3</v>
      </c>
      <c r="BI89" s="2">
        <v>1</v>
      </c>
      <c r="BJ89" s="2" t="s">
        <v>143</v>
      </c>
      <c r="BK89" s="2"/>
      <c r="BL89" s="2"/>
      <c r="BM89" s="2">
        <v>1617</v>
      </c>
      <c r="BN89" s="2">
        <v>0</v>
      </c>
      <c r="BO89" s="2" t="s">
        <v>6</v>
      </c>
      <c r="BP89" s="2">
        <v>0</v>
      </c>
      <c r="BQ89" s="2">
        <v>200</v>
      </c>
      <c r="BR89" s="2">
        <v>0</v>
      </c>
      <c r="BS89" s="2">
        <v>1</v>
      </c>
      <c r="BT89" s="2">
        <v>1</v>
      </c>
      <c r="BU89" s="2">
        <v>1</v>
      </c>
      <c r="BV89" s="2">
        <v>1</v>
      </c>
      <c r="BW89" s="2">
        <v>1</v>
      </c>
      <c r="BX89" s="2">
        <v>1</v>
      </c>
      <c r="BY89" s="2" t="s">
        <v>6</v>
      </c>
      <c r="BZ89" s="2">
        <v>0</v>
      </c>
      <c r="CA89" s="2">
        <v>0</v>
      </c>
      <c r="CB89" s="2"/>
      <c r="CC89" s="2"/>
      <c r="CD89" s="2"/>
      <c r="CE89" s="2">
        <v>30</v>
      </c>
      <c r="CF89" s="2">
        <v>0</v>
      </c>
      <c r="CG89" s="2">
        <v>0</v>
      </c>
      <c r="CH89" s="2"/>
      <c r="CI89" s="2"/>
      <c r="CJ89" s="2"/>
      <c r="CK89" s="2"/>
      <c r="CL89" s="2"/>
      <c r="CM89" s="2">
        <v>0</v>
      </c>
      <c r="CN89" s="2" t="s">
        <v>6</v>
      </c>
      <c r="CO89" s="2">
        <v>0</v>
      </c>
      <c r="CP89" s="2">
        <f t="shared" si="86"/>
        <v>1306.08</v>
      </c>
      <c r="CQ89" s="2">
        <f t="shared" si="87"/>
        <v>653.04</v>
      </c>
      <c r="CR89" s="2">
        <f t="shared" si="88"/>
        <v>0</v>
      </c>
      <c r="CS89" s="2">
        <f t="shared" si="89"/>
        <v>0</v>
      </c>
      <c r="CT89" s="2">
        <f t="shared" si="90"/>
        <v>0</v>
      </c>
      <c r="CU89" s="2">
        <f t="shared" si="91"/>
        <v>0</v>
      </c>
      <c r="CV89" s="2">
        <f t="shared" si="92"/>
        <v>0</v>
      </c>
      <c r="CW89" s="2">
        <f t="shared" si="93"/>
        <v>0</v>
      </c>
      <c r="CX89" s="2">
        <f t="shared" si="94"/>
        <v>0</v>
      </c>
      <c r="CY89" s="2">
        <f>((S89*BZ89)/100)</f>
        <v>0</v>
      </c>
      <c r="CZ89" s="2">
        <f>((S89*CA89)/100)</f>
        <v>0</v>
      </c>
      <c r="DA89" s="2"/>
      <c r="DB89" s="2"/>
      <c r="DC89" s="2" t="s">
        <v>6</v>
      </c>
      <c r="DD89" s="2" t="s">
        <v>6</v>
      </c>
      <c r="DE89" s="2" t="s">
        <v>6</v>
      </c>
      <c r="DF89" s="2" t="s">
        <v>6</v>
      </c>
      <c r="DG89" s="2" t="s">
        <v>6</v>
      </c>
      <c r="DH89" s="2" t="s">
        <v>6</v>
      </c>
      <c r="DI89" s="2" t="s">
        <v>6</v>
      </c>
      <c r="DJ89" s="2" t="s">
        <v>6</v>
      </c>
      <c r="DK89" s="2" t="s">
        <v>6</v>
      </c>
      <c r="DL89" s="2" t="s">
        <v>6</v>
      </c>
      <c r="DM89" s="2" t="s">
        <v>6</v>
      </c>
      <c r="DN89" s="2">
        <v>0</v>
      </c>
      <c r="DO89" s="2">
        <v>0</v>
      </c>
      <c r="DP89" s="2">
        <v>1</v>
      </c>
      <c r="DQ89" s="2">
        <v>1</v>
      </c>
      <c r="DR89" s="2"/>
      <c r="DS89" s="2"/>
      <c r="DT89" s="2"/>
      <c r="DU89" s="2">
        <v>1010</v>
      </c>
      <c r="DV89" s="2" t="s">
        <v>24</v>
      </c>
      <c r="DW89" s="2" t="s">
        <v>24</v>
      </c>
      <c r="DX89" s="2">
        <v>1</v>
      </c>
      <c r="DY89" s="2"/>
      <c r="DZ89" s="2" t="s">
        <v>6</v>
      </c>
      <c r="EA89" s="2" t="s">
        <v>6</v>
      </c>
      <c r="EB89" s="2" t="s">
        <v>6</v>
      </c>
      <c r="EC89" s="2" t="s">
        <v>6</v>
      </c>
      <c r="ED89" s="2"/>
      <c r="EE89" s="2">
        <v>100585413</v>
      </c>
      <c r="EF89" s="2">
        <v>200</v>
      </c>
      <c r="EG89" s="2" t="s">
        <v>129</v>
      </c>
      <c r="EH89" s="2">
        <v>0</v>
      </c>
      <c r="EI89" s="2" t="s">
        <v>6</v>
      </c>
      <c r="EJ89" s="2">
        <v>1</v>
      </c>
      <c r="EK89" s="2">
        <v>1617</v>
      </c>
      <c r="EL89" s="2" t="s">
        <v>130</v>
      </c>
      <c r="EM89" s="2" t="s">
        <v>131</v>
      </c>
      <c r="EN89" s="2"/>
      <c r="EO89" s="2" t="s">
        <v>6</v>
      </c>
      <c r="EP89" s="2"/>
      <c r="EQ89" s="2">
        <v>131072</v>
      </c>
      <c r="ER89" s="2">
        <v>653.04</v>
      </c>
      <c r="ES89" s="2">
        <v>653.04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>
        <v>0</v>
      </c>
      <c r="FR89" s="2">
        <f t="shared" si="95"/>
        <v>0</v>
      </c>
      <c r="FS89" s="2">
        <v>0</v>
      </c>
      <c r="FT89" s="2"/>
      <c r="FU89" s="2"/>
      <c r="FV89" s="2"/>
      <c r="FW89" s="2"/>
      <c r="FX89" s="2">
        <v>0</v>
      </c>
      <c r="FY89" s="2">
        <v>0</v>
      </c>
      <c r="FZ89" s="2"/>
      <c r="GA89" s="2" t="s">
        <v>6</v>
      </c>
      <c r="GB89" s="2"/>
      <c r="GC89" s="2"/>
      <c r="GD89" s="2">
        <v>0</v>
      </c>
      <c r="GE89" s="2"/>
      <c r="GF89" s="2">
        <v>-573850001</v>
      </c>
      <c r="GG89" s="2">
        <v>2</v>
      </c>
      <c r="GH89" s="2">
        <v>1</v>
      </c>
      <c r="GI89" s="2">
        <v>-2</v>
      </c>
      <c r="GJ89" s="2">
        <v>0</v>
      </c>
      <c r="GK89" s="2">
        <f>ROUND(R89*(R12)/100,2)</f>
        <v>0</v>
      </c>
      <c r="GL89" s="2">
        <f t="shared" si="96"/>
        <v>0</v>
      </c>
      <c r="GM89" s="2">
        <f t="shared" si="97"/>
        <v>1306.08</v>
      </c>
      <c r="GN89" s="2">
        <f t="shared" si="98"/>
        <v>1306.08</v>
      </c>
      <c r="GO89" s="2">
        <f t="shared" si="99"/>
        <v>0</v>
      </c>
      <c r="GP89" s="2">
        <f t="shared" si="100"/>
        <v>0</v>
      </c>
      <c r="GQ89" s="2"/>
      <c r="GR89" s="2">
        <v>0</v>
      </c>
      <c r="GS89" s="2">
        <v>3</v>
      </c>
      <c r="GT89" s="2">
        <v>0</v>
      </c>
      <c r="GU89" s="2" t="s">
        <v>6</v>
      </c>
      <c r="GV89" s="2">
        <f t="shared" si="101"/>
        <v>0</v>
      </c>
      <c r="GW89" s="2">
        <v>1</v>
      </c>
      <c r="GX89" s="2">
        <f t="shared" si="102"/>
        <v>0</v>
      </c>
      <c r="GY89" s="2"/>
      <c r="GZ89" s="2"/>
      <c r="HA89" s="2">
        <v>0</v>
      </c>
      <c r="HB89" s="2">
        <v>0</v>
      </c>
      <c r="HC89" s="2">
        <f t="shared" si="103"/>
        <v>0</v>
      </c>
      <c r="HD89" s="2"/>
      <c r="HE89" s="2" t="s">
        <v>6</v>
      </c>
      <c r="HF89" s="2" t="s">
        <v>6</v>
      </c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>
        <v>0</v>
      </c>
      <c r="IL89" s="2"/>
      <c r="IM89" s="2"/>
      <c r="IN89" s="2"/>
      <c r="IO89" s="2"/>
      <c r="IP89" s="2"/>
      <c r="IQ89" s="2"/>
      <c r="IR89" s="2"/>
      <c r="IS89" s="2"/>
      <c r="IT89" s="2"/>
      <c r="IU89" s="2"/>
    </row>
    <row r="90" spans="1:255" x14ac:dyDescent="0.2">
      <c r="A90">
        <v>17</v>
      </c>
      <c r="B90">
        <v>1</v>
      </c>
      <c r="E90" t="s">
        <v>140</v>
      </c>
      <c r="F90" t="s">
        <v>141</v>
      </c>
      <c r="G90" t="s">
        <v>142</v>
      </c>
      <c r="H90" t="s">
        <v>24</v>
      </c>
      <c r="I90">
        <f>ROUND(1+1,9)</f>
        <v>2</v>
      </c>
      <c r="J90">
        <v>0</v>
      </c>
      <c r="O90">
        <f t="shared" si="66"/>
        <v>1880.76</v>
      </c>
      <c r="P90">
        <f t="shared" si="67"/>
        <v>1880.76</v>
      </c>
      <c r="Q90">
        <f t="shared" si="68"/>
        <v>0</v>
      </c>
      <c r="R90">
        <f t="shared" si="69"/>
        <v>0</v>
      </c>
      <c r="S90">
        <f t="shared" si="70"/>
        <v>0</v>
      </c>
      <c r="T90">
        <f t="shared" si="71"/>
        <v>0</v>
      </c>
      <c r="U90">
        <f t="shared" si="72"/>
        <v>0</v>
      </c>
      <c r="V90">
        <f t="shared" si="73"/>
        <v>0</v>
      </c>
      <c r="W90">
        <f t="shared" si="74"/>
        <v>0</v>
      </c>
      <c r="X90">
        <f t="shared" si="75"/>
        <v>0</v>
      </c>
      <c r="Y90">
        <f t="shared" si="76"/>
        <v>0</v>
      </c>
      <c r="AA90">
        <v>101231156</v>
      </c>
      <c r="AB90">
        <f t="shared" si="77"/>
        <v>653.04</v>
      </c>
      <c r="AC90">
        <f t="shared" si="78"/>
        <v>653.04</v>
      </c>
      <c r="AD90">
        <f t="shared" si="79"/>
        <v>0</v>
      </c>
      <c r="AE90">
        <f t="shared" si="80"/>
        <v>0</v>
      </c>
      <c r="AF90">
        <f t="shared" si="81"/>
        <v>0</v>
      </c>
      <c r="AG90">
        <f t="shared" si="82"/>
        <v>0</v>
      </c>
      <c r="AH90">
        <f t="shared" si="83"/>
        <v>0</v>
      </c>
      <c r="AI90">
        <f t="shared" si="84"/>
        <v>0</v>
      </c>
      <c r="AJ90">
        <f t="shared" si="85"/>
        <v>0</v>
      </c>
      <c r="AK90">
        <v>653.04</v>
      </c>
      <c r="AL90">
        <v>653.04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Z90">
        <v>1</v>
      </c>
      <c r="BA90">
        <v>1</v>
      </c>
      <c r="BB90">
        <v>1</v>
      </c>
      <c r="BC90">
        <v>1.44</v>
      </c>
      <c r="BD90" t="s">
        <v>6</v>
      </c>
      <c r="BE90" t="s">
        <v>6</v>
      </c>
      <c r="BF90" t="s">
        <v>6</v>
      </c>
      <c r="BG90" t="s">
        <v>6</v>
      </c>
      <c r="BH90">
        <v>3</v>
      </c>
      <c r="BI90">
        <v>1</v>
      </c>
      <c r="BJ90" t="s">
        <v>143</v>
      </c>
      <c r="BM90">
        <v>1617</v>
      </c>
      <c r="BN90">
        <v>0</v>
      </c>
      <c r="BO90" t="s">
        <v>141</v>
      </c>
      <c r="BP90">
        <v>1</v>
      </c>
      <c r="BQ90">
        <v>200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 t="s">
        <v>6</v>
      </c>
      <c r="BZ90">
        <v>0</v>
      </c>
      <c r="CA90">
        <v>0</v>
      </c>
      <c r="CE90">
        <v>30</v>
      </c>
      <c r="CF90">
        <v>0</v>
      </c>
      <c r="CG90">
        <v>0</v>
      </c>
      <c r="CM90">
        <v>0</v>
      </c>
      <c r="CN90" t="s">
        <v>6</v>
      </c>
      <c r="CO90">
        <v>0</v>
      </c>
      <c r="CP90">
        <f t="shared" si="86"/>
        <v>1880.76</v>
      </c>
      <c r="CQ90">
        <f t="shared" si="87"/>
        <v>940.38</v>
      </c>
      <c r="CR90">
        <f t="shared" si="88"/>
        <v>0</v>
      </c>
      <c r="CS90">
        <f t="shared" si="89"/>
        <v>0</v>
      </c>
      <c r="CT90">
        <f t="shared" si="90"/>
        <v>0</v>
      </c>
      <c r="CU90">
        <f t="shared" si="91"/>
        <v>0</v>
      </c>
      <c r="CV90">
        <f t="shared" si="92"/>
        <v>0</v>
      </c>
      <c r="CW90">
        <f t="shared" si="93"/>
        <v>0</v>
      </c>
      <c r="CX90">
        <f t="shared" si="94"/>
        <v>0</v>
      </c>
      <c r="CY90">
        <f>S90*(BZ90/100)</f>
        <v>0</v>
      </c>
      <c r="CZ90">
        <f>S90*(CA90/100)</f>
        <v>0</v>
      </c>
      <c r="DC90" t="s">
        <v>6</v>
      </c>
      <c r="DD90" t="s">
        <v>6</v>
      </c>
      <c r="DE90" t="s">
        <v>6</v>
      </c>
      <c r="DF90" t="s">
        <v>6</v>
      </c>
      <c r="DG90" t="s">
        <v>6</v>
      </c>
      <c r="DH90" t="s">
        <v>6</v>
      </c>
      <c r="DI90" t="s">
        <v>6</v>
      </c>
      <c r="DJ90" t="s">
        <v>6</v>
      </c>
      <c r="DK90" t="s">
        <v>6</v>
      </c>
      <c r="DL90" t="s">
        <v>6</v>
      </c>
      <c r="DM90" t="s">
        <v>6</v>
      </c>
      <c r="DN90">
        <v>0</v>
      </c>
      <c r="DO90">
        <v>0</v>
      </c>
      <c r="DP90">
        <v>1</v>
      </c>
      <c r="DQ90">
        <v>1</v>
      </c>
      <c r="DU90">
        <v>1010</v>
      </c>
      <c r="DV90" t="s">
        <v>24</v>
      </c>
      <c r="DW90" t="s">
        <v>24</v>
      </c>
      <c r="DX90">
        <v>1</v>
      </c>
      <c r="DZ90" t="s">
        <v>6</v>
      </c>
      <c r="EA90" t="s">
        <v>6</v>
      </c>
      <c r="EB90" t="s">
        <v>6</v>
      </c>
      <c r="EC90" t="s">
        <v>6</v>
      </c>
      <c r="EE90">
        <v>100585413</v>
      </c>
      <c r="EF90">
        <v>200</v>
      </c>
      <c r="EG90" t="s">
        <v>129</v>
      </c>
      <c r="EH90">
        <v>0</v>
      </c>
      <c r="EI90" t="s">
        <v>6</v>
      </c>
      <c r="EJ90">
        <v>1</v>
      </c>
      <c r="EK90">
        <v>1617</v>
      </c>
      <c r="EL90" t="s">
        <v>130</v>
      </c>
      <c r="EM90" t="s">
        <v>131</v>
      </c>
      <c r="EO90" t="s">
        <v>6</v>
      </c>
      <c r="EQ90">
        <v>131072</v>
      </c>
      <c r="ER90">
        <v>653.04</v>
      </c>
      <c r="ES90">
        <v>653.04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FQ90">
        <v>0</v>
      </c>
      <c r="FR90">
        <f t="shared" si="95"/>
        <v>0</v>
      </c>
      <c r="FS90">
        <v>0</v>
      </c>
      <c r="FX90">
        <v>0</v>
      </c>
      <c r="FY90">
        <v>0</v>
      </c>
      <c r="GA90" t="s">
        <v>6</v>
      </c>
      <c r="GD90">
        <v>0</v>
      </c>
      <c r="GF90">
        <v>-573850001</v>
      </c>
      <c r="GG90">
        <v>2</v>
      </c>
      <c r="GH90">
        <v>1</v>
      </c>
      <c r="GI90">
        <v>2</v>
      </c>
      <c r="GJ90">
        <v>0</v>
      </c>
      <c r="GK90">
        <f>ROUND(R90*(S12)/100,2)</f>
        <v>0</v>
      </c>
      <c r="GL90">
        <f t="shared" si="96"/>
        <v>0</v>
      </c>
      <c r="GM90">
        <f t="shared" si="97"/>
        <v>1880.76</v>
      </c>
      <c r="GN90">
        <f t="shared" si="98"/>
        <v>1880.76</v>
      </c>
      <c r="GO90">
        <f t="shared" si="99"/>
        <v>0</v>
      </c>
      <c r="GP90">
        <f t="shared" si="100"/>
        <v>0</v>
      </c>
      <c r="GR90">
        <v>0</v>
      </c>
      <c r="GS90">
        <v>3</v>
      </c>
      <c r="GT90">
        <v>0</v>
      </c>
      <c r="GU90" t="s">
        <v>6</v>
      </c>
      <c r="GV90">
        <f t="shared" si="101"/>
        <v>0</v>
      </c>
      <c r="GW90">
        <v>1</v>
      </c>
      <c r="GX90">
        <f t="shared" si="102"/>
        <v>0</v>
      </c>
      <c r="HA90">
        <v>0</v>
      </c>
      <c r="HB90">
        <v>0</v>
      </c>
      <c r="HC90">
        <f t="shared" si="103"/>
        <v>0</v>
      </c>
      <c r="HE90" t="s">
        <v>6</v>
      </c>
      <c r="HF90" t="s">
        <v>6</v>
      </c>
      <c r="IK90">
        <v>0</v>
      </c>
    </row>
    <row r="91" spans="1:255" x14ac:dyDescent="0.2">
      <c r="A91" s="2">
        <v>17</v>
      </c>
      <c r="B91" s="2">
        <v>1</v>
      </c>
      <c r="C91" s="2"/>
      <c r="D91" s="2"/>
      <c r="E91" s="2" t="s">
        <v>144</v>
      </c>
      <c r="F91" s="2" t="s">
        <v>145</v>
      </c>
      <c r="G91" s="2" t="s">
        <v>146</v>
      </c>
      <c r="H91" s="2" t="s">
        <v>24</v>
      </c>
      <c r="I91" s="2">
        <f>ROUND(2+1+3+3+1+1+3,9)</f>
        <v>14</v>
      </c>
      <c r="J91" s="2">
        <v>0</v>
      </c>
      <c r="K91" s="2"/>
      <c r="L91" s="2"/>
      <c r="M91" s="2"/>
      <c r="N91" s="2"/>
      <c r="O91" s="2">
        <f t="shared" si="66"/>
        <v>5172.72</v>
      </c>
      <c r="P91" s="2">
        <f t="shared" si="67"/>
        <v>5172.72</v>
      </c>
      <c r="Q91" s="2">
        <f t="shared" si="68"/>
        <v>0</v>
      </c>
      <c r="R91" s="2">
        <f t="shared" si="69"/>
        <v>0</v>
      </c>
      <c r="S91" s="2">
        <f t="shared" si="70"/>
        <v>0</v>
      </c>
      <c r="T91" s="2">
        <f t="shared" si="71"/>
        <v>0</v>
      </c>
      <c r="U91" s="2">
        <f t="shared" si="72"/>
        <v>0</v>
      </c>
      <c r="V91" s="2">
        <f t="shared" si="73"/>
        <v>0</v>
      </c>
      <c r="W91" s="2">
        <f t="shared" si="74"/>
        <v>0</v>
      </c>
      <c r="X91" s="2">
        <f t="shared" si="75"/>
        <v>0</v>
      </c>
      <c r="Y91" s="2">
        <f t="shared" si="76"/>
        <v>0</v>
      </c>
      <c r="Z91" s="2"/>
      <c r="AA91" s="2">
        <v>101231159</v>
      </c>
      <c r="AB91" s="2">
        <f t="shared" si="77"/>
        <v>369.48</v>
      </c>
      <c r="AC91" s="2">
        <f t="shared" si="78"/>
        <v>369.48</v>
      </c>
      <c r="AD91" s="2">
        <f t="shared" si="79"/>
        <v>0</v>
      </c>
      <c r="AE91" s="2">
        <f t="shared" si="80"/>
        <v>0</v>
      </c>
      <c r="AF91" s="2">
        <f t="shared" si="81"/>
        <v>0</v>
      </c>
      <c r="AG91" s="2">
        <f t="shared" si="82"/>
        <v>0</v>
      </c>
      <c r="AH91" s="2">
        <f t="shared" si="83"/>
        <v>0</v>
      </c>
      <c r="AI91" s="2">
        <f t="shared" si="84"/>
        <v>0</v>
      </c>
      <c r="AJ91" s="2">
        <f t="shared" si="85"/>
        <v>0</v>
      </c>
      <c r="AK91" s="2">
        <v>369.48</v>
      </c>
      <c r="AL91" s="2">
        <v>369.48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1</v>
      </c>
      <c r="AW91" s="2">
        <v>1</v>
      </c>
      <c r="AX91" s="2"/>
      <c r="AY91" s="2"/>
      <c r="AZ91" s="2">
        <v>1</v>
      </c>
      <c r="BA91" s="2">
        <v>1</v>
      </c>
      <c r="BB91" s="2">
        <v>1</v>
      </c>
      <c r="BC91" s="2">
        <v>1</v>
      </c>
      <c r="BD91" s="2" t="s">
        <v>6</v>
      </c>
      <c r="BE91" s="2" t="s">
        <v>6</v>
      </c>
      <c r="BF91" s="2" t="s">
        <v>6</v>
      </c>
      <c r="BG91" s="2" t="s">
        <v>6</v>
      </c>
      <c r="BH91" s="2">
        <v>3</v>
      </c>
      <c r="BI91" s="2">
        <v>1</v>
      </c>
      <c r="BJ91" s="2" t="s">
        <v>147</v>
      </c>
      <c r="BK91" s="2"/>
      <c r="BL91" s="2"/>
      <c r="BM91" s="2">
        <v>1617</v>
      </c>
      <c r="BN91" s="2">
        <v>0</v>
      </c>
      <c r="BO91" s="2" t="s">
        <v>6</v>
      </c>
      <c r="BP91" s="2">
        <v>0</v>
      </c>
      <c r="BQ91" s="2">
        <v>200</v>
      </c>
      <c r="BR91" s="2">
        <v>0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1</v>
      </c>
      <c r="BY91" s="2" t="s">
        <v>6</v>
      </c>
      <c r="BZ91" s="2">
        <v>0</v>
      </c>
      <c r="CA91" s="2">
        <v>0</v>
      </c>
      <c r="CB91" s="2"/>
      <c r="CC91" s="2"/>
      <c r="CD91" s="2"/>
      <c r="CE91" s="2">
        <v>30</v>
      </c>
      <c r="CF91" s="2">
        <v>0</v>
      </c>
      <c r="CG91" s="2">
        <v>0</v>
      </c>
      <c r="CH91" s="2"/>
      <c r="CI91" s="2"/>
      <c r="CJ91" s="2"/>
      <c r="CK91" s="2"/>
      <c r="CL91" s="2"/>
      <c r="CM91" s="2">
        <v>0</v>
      </c>
      <c r="CN91" s="2" t="s">
        <v>6</v>
      </c>
      <c r="CO91" s="2">
        <v>0</v>
      </c>
      <c r="CP91" s="2">
        <f t="shared" si="86"/>
        <v>5172.72</v>
      </c>
      <c r="CQ91" s="2">
        <f t="shared" si="87"/>
        <v>369.48</v>
      </c>
      <c r="CR91" s="2">
        <f t="shared" si="88"/>
        <v>0</v>
      </c>
      <c r="CS91" s="2">
        <f t="shared" si="89"/>
        <v>0</v>
      </c>
      <c r="CT91" s="2">
        <f t="shared" si="90"/>
        <v>0</v>
      </c>
      <c r="CU91" s="2">
        <f t="shared" si="91"/>
        <v>0</v>
      </c>
      <c r="CV91" s="2">
        <f t="shared" si="92"/>
        <v>0</v>
      </c>
      <c r="CW91" s="2">
        <f t="shared" si="93"/>
        <v>0</v>
      </c>
      <c r="CX91" s="2">
        <f t="shared" si="94"/>
        <v>0</v>
      </c>
      <c r="CY91" s="2">
        <f>((S91*BZ91)/100)</f>
        <v>0</v>
      </c>
      <c r="CZ91" s="2">
        <f>((S91*CA91)/100)</f>
        <v>0</v>
      </c>
      <c r="DA91" s="2"/>
      <c r="DB91" s="2"/>
      <c r="DC91" s="2" t="s">
        <v>6</v>
      </c>
      <c r="DD91" s="2" t="s">
        <v>6</v>
      </c>
      <c r="DE91" s="2" t="s">
        <v>6</v>
      </c>
      <c r="DF91" s="2" t="s">
        <v>6</v>
      </c>
      <c r="DG91" s="2" t="s">
        <v>6</v>
      </c>
      <c r="DH91" s="2" t="s">
        <v>6</v>
      </c>
      <c r="DI91" s="2" t="s">
        <v>6</v>
      </c>
      <c r="DJ91" s="2" t="s">
        <v>6</v>
      </c>
      <c r="DK91" s="2" t="s">
        <v>6</v>
      </c>
      <c r="DL91" s="2" t="s">
        <v>6</v>
      </c>
      <c r="DM91" s="2" t="s">
        <v>6</v>
      </c>
      <c r="DN91" s="2">
        <v>0</v>
      </c>
      <c r="DO91" s="2">
        <v>0</v>
      </c>
      <c r="DP91" s="2">
        <v>1</v>
      </c>
      <c r="DQ91" s="2">
        <v>1</v>
      </c>
      <c r="DR91" s="2"/>
      <c r="DS91" s="2"/>
      <c r="DT91" s="2"/>
      <c r="DU91" s="2">
        <v>1010</v>
      </c>
      <c r="DV91" s="2" t="s">
        <v>24</v>
      </c>
      <c r="DW91" s="2" t="s">
        <v>24</v>
      </c>
      <c r="DX91" s="2">
        <v>1</v>
      </c>
      <c r="DY91" s="2"/>
      <c r="DZ91" s="2" t="s">
        <v>6</v>
      </c>
      <c r="EA91" s="2" t="s">
        <v>6</v>
      </c>
      <c r="EB91" s="2" t="s">
        <v>6</v>
      </c>
      <c r="EC91" s="2" t="s">
        <v>6</v>
      </c>
      <c r="ED91" s="2"/>
      <c r="EE91" s="2">
        <v>100585413</v>
      </c>
      <c r="EF91" s="2">
        <v>200</v>
      </c>
      <c r="EG91" s="2" t="s">
        <v>129</v>
      </c>
      <c r="EH91" s="2">
        <v>0</v>
      </c>
      <c r="EI91" s="2" t="s">
        <v>6</v>
      </c>
      <c r="EJ91" s="2">
        <v>1</v>
      </c>
      <c r="EK91" s="2">
        <v>1617</v>
      </c>
      <c r="EL91" s="2" t="s">
        <v>130</v>
      </c>
      <c r="EM91" s="2" t="s">
        <v>131</v>
      </c>
      <c r="EN91" s="2"/>
      <c r="EO91" s="2" t="s">
        <v>6</v>
      </c>
      <c r="EP91" s="2"/>
      <c r="EQ91" s="2">
        <v>131072</v>
      </c>
      <c r="ER91" s="2">
        <v>369.48</v>
      </c>
      <c r="ES91" s="2">
        <v>369.48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>
        <v>0</v>
      </c>
      <c r="FR91" s="2">
        <f t="shared" si="95"/>
        <v>0</v>
      </c>
      <c r="FS91" s="2">
        <v>0</v>
      </c>
      <c r="FT91" s="2"/>
      <c r="FU91" s="2"/>
      <c r="FV91" s="2"/>
      <c r="FW91" s="2"/>
      <c r="FX91" s="2">
        <v>0</v>
      </c>
      <c r="FY91" s="2">
        <v>0</v>
      </c>
      <c r="FZ91" s="2"/>
      <c r="GA91" s="2" t="s">
        <v>6</v>
      </c>
      <c r="GB91" s="2"/>
      <c r="GC91" s="2"/>
      <c r="GD91" s="2">
        <v>0</v>
      </c>
      <c r="GE91" s="2"/>
      <c r="GF91" s="2">
        <v>-690731286</v>
      </c>
      <c r="GG91" s="2">
        <v>2</v>
      </c>
      <c r="GH91" s="2">
        <v>1</v>
      </c>
      <c r="GI91" s="2">
        <v>-2</v>
      </c>
      <c r="GJ91" s="2">
        <v>0</v>
      </c>
      <c r="GK91" s="2">
        <f>ROUND(R91*(R12)/100,2)</f>
        <v>0</v>
      </c>
      <c r="GL91" s="2">
        <f t="shared" si="96"/>
        <v>0</v>
      </c>
      <c r="GM91" s="2">
        <f t="shared" si="97"/>
        <v>5172.72</v>
      </c>
      <c r="GN91" s="2">
        <f t="shared" si="98"/>
        <v>5172.72</v>
      </c>
      <c r="GO91" s="2">
        <f t="shared" si="99"/>
        <v>0</v>
      </c>
      <c r="GP91" s="2">
        <f t="shared" si="100"/>
        <v>0</v>
      </c>
      <c r="GQ91" s="2"/>
      <c r="GR91" s="2">
        <v>0</v>
      </c>
      <c r="GS91" s="2">
        <v>3</v>
      </c>
      <c r="GT91" s="2">
        <v>0</v>
      </c>
      <c r="GU91" s="2" t="s">
        <v>6</v>
      </c>
      <c r="GV91" s="2">
        <f t="shared" si="101"/>
        <v>0</v>
      </c>
      <c r="GW91" s="2">
        <v>1</v>
      </c>
      <c r="GX91" s="2">
        <f t="shared" si="102"/>
        <v>0</v>
      </c>
      <c r="GY91" s="2"/>
      <c r="GZ91" s="2"/>
      <c r="HA91" s="2">
        <v>0</v>
      </c>
      <c r="HB91" s="2">
        <v>0</v>
      </c>
      <c r="HC91" s="2">
        <f t="shared" si="103"/>
        <v>0</v>
      </c>
      <c r="HD91" s="2"/>
      <c r="HE91" s="2" t="s">
        <v>6</v>
      </c>
      <c r="HF91" s="2" t="s">
        <v>6</v>
      </c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>
        <v>0</v>
      </c>
      <c r="IL91" s="2"/>
      <c r="IM91" s="2"/>
      <c r="IN91" s="2"/>
      <c r="IO91" s="2"/>
      <c r="IP91" s="2"/>
      <c r="IQ91" s="2"/>
      <c r="IR91" s="2"/>
      <c r="IS91" s="2"/>
      <c r="IT91" s="2"/>
      <c r="IU91" s="2"/>
    </row>
    <row r="92" spans="1:255" x14ac:dyDescent="0.2">
      <c r="A92">
        <v>17</v>
      </c>
      <c r="B92">
        <v>1</v>
      </c>
      <c r="E92" t="s">
        <v>144</v>
      </c>
      <c r="F92" t="s">
        <v>145</v>
      </c>
      <c r="G92" t="s">
        <v>146</v>
      </c>
      <c r="H92" t="s">
        <v>24</v>
      </c>
      <c r="I92">
        <f>ROUND(2+1+3+3+1+1+3,9)</f>
        <v>14</v>
      </c>
      <c r="J92">
        <v>0</v>
      </c>
      <c r="O92">
        <f t="shared" si="66"/>
        <v>6310.72</v>
      </c>
      <c r="P92">
        <f t="shared" si="67"/>
        <v>6310.72</v>
      </c>
      <c r="Q92">
        <f t="shared" si="68"/>
        <v>0</v>
      </c>
      <c r="R92">
        <f t="shared" si="69"/>
        <v>0</v>
      </c>
      <c r="S92">
        <f t="shared" si="70"/>
        <v>0</v>
      </c>
      <c r="T92">
        <f t="shared" si="71"/>
        <v>0</v>
      </c>
      <c r="U92">
        <f t="shared" si="72"/>
        <v>0</v>
      </c>
      <c r="V92">
        <f t="shared" si="73"/>
        <v>0</v>
      </c>
      <c r="W92">
        <f t="shared" si="74"/>
        <v>0</v>
      </c>
      <c r="X92">
        <f t="shared" si="75"/>
        <v>0</v>
      </c>
      <c r="Y92">
        <f t="shared" si="76"/>
        <v>0</v>
      </c>
      <c r="AA92">
        <v>101231156</v>
      </c>
      <c r="AB92">
        <f t="shared" si="77"/>
        <v>369.48</v>
      </c>
      <c r="AC92">
        <f t="shared" si="78"/>
        <v>369.48</v>
      </c>
      <c r="AD92">
        <f t="shared" si="79"/>
        <v>0</v>
      </c>
      <c r="AE92">
        <f t="shared" si="80"/>
        <v>0</v>
      </c>
      <c r="AF92">
        <f t="shared" si="81"/>
        <v>0</v>
      </c>
      <c r="AG92">
        <f t="shared" si="82"/>
        <v>0</v>
      </c>
      <c r="AH92">
        <f t="shared" si="83"/>
        <v>0</v>
      </c>
      <c r="AI92">
        <f t="shared" si="84"/>
        <v>0</v>
      </c>
      <c r="AJ92">
        <f t="shared" si="85"/>
        <v>0</v>
      </c>
      <c r="AK92">
        <v>369.48</v>
      </c>
      <c r="AL92">
        <v>369.48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Z92">
        <v>1</v>
      </c>
      <c r="BA92">
        <v>1</v>
      </c>
      <c r="BB92">
        <v>1</v>
      </c>
      <c r="BC92">
        <v>1.22</v>
      </c>
      <c r="BD92" t="s">
        <v>6</v>
      </c>
      <c r="BE92" t="s">
        <v>6</v>
      </c>
      <c r="BF92" t="s">
        <v>6</v>
      </c>
      <c r="BG92" t="s">
        <v>6</v>
      </c>
      <c r="BH92">
        <v>3</v>
      </c>
      <c r="BI92">
        <v>1</v>
      </c>
      <c r="BJ92" t="s">
        <v>147</v>
      </c>
      <c r="BM92">
        <v>1617</v>
      </c>
      <c r="BN92">
        <v>0</v>
      </c>
      <c r="BO92" t="s">
        <v>145</v>
      </c>
      <c r="BP92">
        <v>1</v>
      </c>
      <c r="BQ92">
        <v>200</v>
      </c>
      <c r="BR92">
        <v>0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 t="s">
        <v>6</v>
      </c>
      <c r="BZ92">
        <v>0</v>
      </c>
      <c r="CA92">
        <v>0</v>
      </c>
      <c r="CE92">
        <v>30</v>
      </c>
      <c r="CF92">
        <v>0</v>
      </c>
      <c r="CG92">
        <v>0</v>
      </c>
      <c r="CM92">
        <v>0</v>
      </c>
      <c r="CN92" t="s">
        <v>6</v>
      </c>
      <c r="CO92">
        <v>0</v>
      </c>
      <c r="CP92">
        <f t="shared" si="86"/>
        <v>6310.72</v>
      </c>
      <c r="CQ92">
        <f t="shared" si="87"/>
        <v>450.77</v>
      </c>
      <c r="CR92">
        <f t="shared" si="88"/>
        <v>0</v>
      </c>
      <c r="CS92">
        <f t="shared" si="89"/>
        <v>0</v>
      </c>
      <c r="CT92">
        <f t="shared" si="90"/>
        <v>0</v>
      </c>
      <c r="CU92">
        <f t="shared" si="91"/>
        <v>0</v>
      </c>
      <c r="CV92">
        <f t="shared" si="92"/>
        <v>0</v>
      </c>
      <c r="CW92">
        <f t="shared" si="93"/>
        <v>0</v>
      </c>
      <c r="CX92">
        <f t="shared" si="94"/>
        <v>0</v>
      </c>
      <c r="CY92">
        <f>S92*(BZ92/100)</f>
        <v>0</v>
      </c>
      <c r="CZ92">
        <f>S92*(CA92/100)</f>
        <v>0</v>
      </c>
      <c r="DC92" t="s">
        <v>6</v>
      </c>
      <c r="DD92" t="s">
        <v>6</v>
      </c>
      <c r="DE92" t="s">
        <v>6</v>
      </c>
      <c r="DF92" t="s">
        <v>6</v>
      </c>
      <c r="DG92" t="s">
        <v>6</v>
      </c>
      <c r="DH92" t="s">
        <v>6</v>
      </c>
      <c r="DI92" t="s">
        <v>6</v>
      </c>
      <c r="DJ92" t="s">
        <v>6</v>
      </c>
      <c r="DK92" t="s">
        <v>6</v>
      </c>
      <c r="DL92" t="s">
        <v>6</v>
      </c>
      <c r="DM92" t="s">
        <v>6</v>
      </c>
      <c r="DN92">
        <v>0</v>
      </c>
      <c r="DO92">
        <v>0</v>
      </c>
      <c r="DP92">
        <v>1</v>
      </c>
      <c r="DQ92">
        <v>1</v>
      </c>
      <c r="DU92">
        <v>1010</v>
      </c>
      <c r="DV92" t="s">
        <v>24</v>
      </c>
      <c r="DW92" t="s">
        <v>24</v>
      </c>
      <c r="DX92">
        <v>1</v>
      </c>
      <c r="DZ92" t="s">
        <v>6</v>
      </c>
      <c r="EA92" t="s">
        <v>6</v>
      </c>
      <c r="EB92" t="s">
        <v>6</v>
      </c>
      <c r="EC92" t="s">
        <v>6</v>
      </c>
      <c r="EE92">
        <v>100585413</v>
      </c>
      <c r="EF92">
        <v>200</v>
      </c>
      <c r="EG92" t="s">
        <v>129</v>
      </c>
      <c r="EH92">
        <v>0</v>
      </c>
      <c r="EI92" t="s">
        <v>6</v>
      </c>
      <c r="EJ92">
        <v>1</v>
      </c>
      <c r="EK92">
        <v>1617</v>
      </c>
      <c r="EL92" t="s">
        <v>130</v>
      </c>
      <c r="EM92" t="s">
        <v>131</v>
      </c>
      <c r="EO92" t="s">
        <v>6</v>
      </c>
      <c r="EQ92">
        <v>131072</v>
      </c>
      <c r="ER92">
        <v>369.48</v>
      </c>
      <c r="ES92">
        <v>369.48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FQ92">
        <v>0</v>
      </c>
      <c r="FR92">
        <f t="shared" si="95"/>
        <v>0</v>
      </c>
      <c r="FS92">
        <v>0</v>
      </c>
      <c r="FX92">
        <v>0</v>
      </c>
      <c r="FY92">
        <v>0</v>
      </c>
      <c r="GA92" t="s">
        <v>6</v>
      </c>
      <c r="GD92">
        <v>0</v>
      </c>
      <c r="GF92">
        <v>-690731286</v>
      </c>
      <c r="GG92">
        <v>2</v>
      </c>
      <c r="GH92">
        <v>1</v>
      </c>
      <c r="GI92">
        <v>2</v>
      </c>
      <c r="GJ92">
        <v>0</v>
      </c>
      <c r="GK92">
        <f>ROUND(R92*(S12)/100,2)</f>
        <v>0</v>
      </c>
      <c r="GL92">
        <f t="shared" si="96"/>
        <v>0</v>
      </c>
      <c r="GM92">
        <f t="shared" si="97"/>
        <v>6310.72</v>
      </c>
      <c r="GN92">
        <f t="shared" si="98"/>
        <v>6310.72</v>
      </c>
      <c r="GO92">
        <f t="shared" si="99"/>
        <v>0</v>
      </c>
      <c r="GP92">
        <f t="shared" si="100"/>
        <v>0</v>
      </c>
      <c r="GR92">
        <v>0</v>
      </c>
      <c r="GS92">
        <v>3</v>
      </c>
      <c r="GT92">
        <v>0</v>
      </c>
      <c r="GU92" t="s">
        <v>6</v>
      </c>
      <c r="GV92">
        <f t="shared" si="101"/>
        <v>0</v>
      </c>
      <c r="GW92">
        <v>1</v>
      </c>
      <c r="GX92">
        <f t="shared" si="102"/>
        <v>0</v>
      </c>
      <c r="HA92">
        <v>0</v>
      </c>
      <c r="HB92">
        <v>0</v>
      </c>
      <c r="HC92">
        <f t="shared" si="103"/>
        <v>0</v>
      </c>
      <c r="HE92" t="s">
        <v>6</v>
      </c>
      <c r="HF92" t="s">
        <v>6</v>
      </c>
      <c r="IK92">
        <v>0</v>
      </c>
    </row>
    <row r="93" spans="1:255" x14ac:dyDescent="0.2">
      <c r="A93" s="2">
        <v>17</v>
      </c>
      <c r="B93" s="2">
        <v>1</v>
      </c>
      <c r="C93" s="2"/>
      <c r="D93" s="2"/>
      <c r="E93" s="2" t="s">
        <v>148</v>
      </c>
      <c r="F93" s="2" t="s">
        <v>149</v>
      </c>
      <c r="G93" s="2" t="s">
        <v>150</v>
      </c>
      <c r="H93" s="2" t="s">
        <v>24</v>
      </c>
      <c r="I93" s="2">
        <v>1</v>
      </c>
      <c r="J93" s="2">
        <v>0</v>
      </c>
      <c r="K93" s="2"/>
      <c r="L93" s="2"/>
      <c r="M93" s="2"/>
      <c r="N93" s="2"/>
      <c r="O93" s="2">
        <f t="shared" si="66"/>
        <v>1611.93</v>
      </c>
      <c r="P93" s="2">
        <f t="shared" si="67"/>
        <v>1611.93</v>
      </c>
      <c r="Q93" s="2">
        <f t="shared" si="68"/>
        <v>0</v>
      </c>
      <c r="R93" s="2">
        <f t="shared" si="69"/>
        <v>0</v>
      </c>
      <c r="S93" s="2">
        <f t="shared" si="70"/>
        <v>0</v>
      </c>
      <c r="T93" s="2">
        <f t="shared" si="71"/>
        <v>0</v>
      </c>
      <c r="U93" s="2">
        <f t="shared" si="72"/>
        <v>0</v>
      </c>
      <c r="V93" s="2">
        <f t="shared" si="73"/>
        <v>0</v>
      </c>
      <c r="W93" s="2">
        <f t="shared" si="74"/>
        <v>0</v>
      </c>
      <c r="X93" s="2">
        <f t="shared" si="75"/>
        <v>0</v>
      </c>
      <c r="Y93" s="2">
        <f t="shared" si="76"/>
        <v>0</v>
      </c>
      <c r="Z93" s="2"/>
      <c r="AA93" s="2">
        <v>101231159</v>
      </c>
      <c r="AB93" s="2">
        <f t="shared" si="77"/>
        <v>1611.93</v>
      </c>
      <c r="AC93" s="2">
        <f t="shared" si="78"/>
        <v>1611.93</v>
      </c>
      <c r="AD93" s="2">
        <f t="shared" si="79"/>
        <v>0</v>
      </c>
      <c r="AE93" s="2">
        <f t="shared" si="80"/>
        <v>0</v>
      </c>
      <c r="AF93" s="2">
        <f t="shared" si="81"/>
        <v>0</v>
      </c>
      <c r="AG93" s="2">
        <f t="shared" si="82"/>
        <v>0</v>
      </c>
      <c r="AH93" s="2">
        <f t="shared" si="83"/>
        <v>0</v>
      </c>
      <c r="AI93" s="2">
        <f t="shared" si="84"/>
        <v>0</v>
      </c>
      <c r="AJ93" s="2">
        <f t="shared" si="85"/>
        <v>0</v>
      </c>
      <c r="AK93" s="2">
        <v>1611.93</v>
      </c>
      <c r="AL93" s="2">
        <v>1611.93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1</v>
      </c>
      <c r="AW93" s="2">
        <v>1</v>
      </c>
      <c r="AX93" s="2"/>
      <c r="AY93" s="2"/>
      <c r="AZ93" s="2">
        <v>1</v>
      </c>
      <c r="BA93" s="2">
        <v>1</v>
      </c>
      <c r="BB93" s="2">
        <v>1</v>
      </c>
      <c r="BC93" s="2">
        <v>1</v>
      </c>
      <c r="BD93" s="2" t="s">
        <v>6</v>
      </c>
      <c r="BE93" s="2" t="s">
        <v>6</v>
      </c>
      <c r="BF93" s="2" t="s">
        <v>6</v>
      </c>
      <c r="BG93" s="2" t="s">
        <v>6</v>
      </c>
      <c r="BH93" s="2">
        <v>3</v>
      </c>
      <c r="BI93" s="2">
        <v>1</v>
      </c>
      <c r="BJ93" s="2" t="s">
        <v>151</v>
      </c>
      <c r="BK93" s="2"/>
      <c r="BL93" s="2"/>
      <c r="BM93" s="2">
        <v>1617</v>
      </c>
      <c r="BN93" s="2">
        <v>0</v>
      </c>
      <c r="BO93" s="2" t="s">
        <v>6</v>
      </c>
      <c r="BP93" s="2">
        <v>0</v>
      </c>
      <c r="BQ93" s="2">
        <v>200</v>
      </c>
      <c r="BR93" s="2">
        <v>0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 t="s">
        <v>6</v>
      </c>
      <c r="BZ93" s="2">
        <v>0</v>
      </c>
      <c r="CA93" s="2">
        <v>0</v>
      </c>
      <c r="CB93" s="2"/>
      <c r="CC93" s="2"/>
      <c r="CD93" s="2"/>
      <c r="CE93" s="2">
        <v>30</v>
      </c>
      <c r="CF93" s="2">
        <v>0</v>
      </c>
      <c r="CG93" s="2">
        <v>0</v>
      </c>
      <c r="CH93" s="2"/>
      <c r="CI93" s="2"/>
      <c r="CJ93" s="2"/>
      <c r="CK93" s="2"/>
      <c r="CL93" s="2"/>
      <c r="CM93" s="2">
        <v>0</v>
      </c>
      <c r="CN93" s="2" t="s">
        <v>6</v>
      </c>
      <c r="CO93" s="2">
        <v>0</v>
      </c>
      <c r="CP93" s="2">
        <f t="shared" si="86"/>
        <v>1611.93</v>
      </c>
      <c r="CQ93" s="2">
        <f t="shared" si="87"/>
        <v>1611.93</v>
      </c>
      <c r="CR93" s="2">
        <f t="shared" si="88"/>
        <v>0</v>
      </c>
      <c r="CS93" s="2">
        <f t="shared" si="89"/>
        <v>0</v>
      </c>
      <c r="CT93" s="2">
        <f t="shared" si="90"/>
        <v>0</v>
      </c>
      <c r="CU93" s="2">
        <f t="shared" si="91"/>
        <v>0</v>
      </c>
      <c r="CV93" s="2">
        <f t="shared" si="92"/>
        <v>0</v>
      </c>
      <c r="CW93" s="2">
        <f t="shared" si="93"/>
        <v>0</v>
      </c>
      <c r="CX93" s="2">
        <f t="shared" si="94"/>
        <v>0</v>
      </c>
      <c r="CY93" s="2">
        <f>((S93*BZ93)/100)</f>
        <v>0</v>
      </c>
      <c r="CZ93" s="2">
        <f>((S93*CA93)/100)</f>
        <v>0</v>
      </c>
      <c r="DA93" s="2"/>
      <c r="DB93" s="2"/>
      <c r="DC93" s="2" t="s">
        <v>6</v>
      </c>
      <c r="DD93" s="2" t="s">
        <v>6</v>
      </c>
      <c r="DE93" s="2" t="s">
        <v>6</v>
      </c>
      <c r="DF93" s="2" t="s">
        <v>6</v>
      </c>
      <c r="DG93" s="2" t="s">
        <v>6</v>
      </c>
      <c r="DH93" s="2" t="s">
        <v>6</v>
      </c>
      <c r="DI93" s="2" t="s">
        <v>6</v>
      </c>
      <c r="DJ93" s="2" t="s">
        <v>6</v>
      </c>
      <c r="DK93" s="2" t="s">
        <v>6</v>
      </c>
      <c r="DL93" s="2" t="s">
        <v>6</v>
      </c>
      <c r="DM93" s="2" t="s">
        <v>6</v>
      </c>
      <c r="DN93" s="2">
        <v>0</v>
      </c>
      <c r="DO93" s="2">
        <v>0</v>
      </c>
      <c r="DP93" s="2">
        <v>1</v>
      </c>
      <c r="DQ93" s="2">
        <v>1</v>
      </c>
      <c r="DR93" s="2"/>
      <c r="DS93" s="2"/>
      <c r="DT93" s="2"/>
      <c r="DU93" s="2">
        <v>1010</v>
      </c>
      <c r="DV93" s="2" t="s">
        <v>24</v>
      </c>
      <c r="DW93" s="2" t="s">
        <v>24</v>
      </c>
      <c r="DX93" s="2">
        <v>1</v>
      </c>
      <c r="DY93" s="2"/>
      <c r="DZ93" s="2" t="s">
        <v>6</v>
      </c>
      <c r="EA93" s="2" t="s">
        <v>6</v>
      </c>
      <c r="EB93" s="2" t="s">
        <v>6</v>
      </c>
      <c r="EC93" s="2" t="s">
        <v>6</v>
      </c>
      <c r="ED93" s="2"/>
      <c r="EE93" s="2">
        <v>100585413</v>
      </c>
      <c r="EF93" s="2">
        <v>200</v>
      </c>
      <c r="EG93" s="2" t="s">
        <v>129</v>
      </c>
      <c r="EH93" s="2">
        <v>0</v>
      </c>
      <c r="EI93" s="2" t="s">
        <v>6</v>
      </c>
      <c r="EJ93" s="2">
        <v>1</v>
      </c>
      <c r="EK93" s="2">
        <v>1617</v>
      </c>
      <c r="EL93" s="2" t="s">
        <v>130</v>
      </c>
      <c r="EM93" s="2" t="s">
        <v>131</v>
      </c>
      <c r="EN93" s="2"/>
      <c r="EO93" s="2" t="s">
        <v>6</v>
      </c>
      <c r="EP93" s="2"/>
      <c r="EQ93" s="2">
        <v>131072</v>
      </c>
      <c r="ER93" s="2">
        <v>1611.93</v>
      </c>
      <c r="ES93" s="2">
        <v>1611.93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>
        <v>0</v>
      </c>
      <c r="FR93" s="2">
        <f t="shared" si="95"/>
        <v>0</v>
      </c>
      <c r="FS93" s="2">
        <v>0</v>
      </c>
      <c r="FT93" s="2"/>
      <c r="FU93" s="2"/>
      <c r="FV93" s="2"/>
      <c r="FW93" s="2"/>
      <c r="FX93" s="2">
        <v>0</v>
      </c>
      <c r="FY93" s="2">
        <v>0</v>
      </c>
      <c r="FZ93" s="2"/>
      <c r="GA93" s="2" t="s">
        <v>6</v>
      </c>
      <c r="GB93" s="2"/>
      <c r="GC93" s="2"/>
      <c r="GD93" s="2">
        <v>0</v>
      </c>
      <c r="GE93" s="2"/>
      <c r="GF93" s="2">
        <v>1737177232</v>
      </c>
      <c r="GG93" s="2">
        <v>2</v>
      </c>
      <c r="GH93" s="2">
        <v>1</v>
      </c>
      <c r="GI93" s="2">
        <v>-2</v>
      </c>
      <c r="GJ93" s="2">
        <v>0</v>
      </c>
      <c r="GK93" s="2">
        <f>ROUND(R93*(R12)/100,2)</f>
        <v>0</v>
      </c>
      <c r="GL93" s="2">
        <f t="shared" si="96"/>
        <v>0</v>
      </c>
      <c r="GM93" s="2">
        <f t="shared" si="97"/>
        <v>1611.93</v>
      </c>
      <c r="GN93" s="2">
        <f t="shared" si="98"/>
        <v>1611.93</v>
      </c>
      <c r="GO93" s="2">
        <f t="shared" si="99"/>
        <v>0</v>
      </c>
      <c r="GP93" s="2">
        <f t="shared" si="100"/>
        <v>0</v>
      </c>
      <c r="GQ93" s="2"/>
      <c r="GR93" s="2">
        <v>0</v>
      </c>
      <c r="GS93" s="2">
        <v>3</v>
      </c>
      <c r="GT93" s="2">
        <v>0</v>
      </c>
      <c r="GU93" s="2" t="s">
        <v>6</v>
      </c>
      <c r="GV93" s="2">
        <f t="shared" si="101"/>
        <v>0</v>
      </c>
      <c r="GW93" s="2">
        <v>1</v>
      </c>
      <c r="GX93" s="2">
        <f t="shared" si="102"/>
        <v>0</v>
      </c>
      <c r="GY93" s="2"/>
      <c r="GZ93" s="2"/>
      <c r="HA93" s="2">
        <v>0</v>
      </c>
      <c r="HB93" s="2">
        <v>0</v>
      </c>
      <c r="HC93" s="2">
        <f t="shared" si="103"/>
        <v>0</v>
      </c>
      <c r="HD93" s="2"/>
      <c r="HE93" s="2" t="s">
        <v>6</v>
      </c>
      <c r="HF93" s="2" t="s">
        <v>6</v>
      </c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>
        <v>0</v>
      </c>
      <c r="IL93" s="2"/>
      <c r="IM93" s="2"/>
      <c r="IN93" s="2"/>
      <c r="IO93" s="2"/>
      <c r="IP93" s="2"/>
      <c r="IQ93" s="2"/>
      <c r="IR93" s="2"/>
      <c r="IS93" s="2"/>
      <c r="IT93" s="2"/>
      <c r="IU93" s="2"/>
    </row>
    <row r="94" spans="1:255" x14ac:dyDescent="0.2">
      <c r="A94">
        <v>17</v>
      </c>
      <c r="B94">
        <v>1</v>
      </c>
      <c r="E94" t="s">
        <v>148</v>
      </c>
      <c r="F94" t="s">
        <v>149</v>
      </c>
      <c r="G94" t="s">
        <v>150</v>
      </c>
      <c r="H94" t="s">
        <v>24</v>
      </c>
      <c r="I94">
        <v>1</v>
      </c>
      <c r="J94">
        <v>0</v>
      </c>
      <c r="O94">
        <f t="shared" si="66"/>
        <v>2337.3000000000002</v>
      </c>
      <c r="P94">
        <f t="shared" si="67"/>
        <v>2337.3000000000002</v>
      </c>
      <c r="Q94">
        <f t="shared" si="68"/>
        <v>0</v>
      </c>
      <c r="R94">
        <f t="shared" si="69"/>
        <v>0</v>
      </c>
      <c r="S94">
        <f t="shared" si="70"/>
        <v>0</v>
      </c>
      <c r="T94">
        <f t="shared" si="71"/>
        <v>0</v>
      </c>
      <c r="U94">
        <f t="shared" si="72"/>
        <v>0</v>
      </c>
      <c r="V94">
        <f t="shared" si="73"/>
        <v>0</v>
      </c>
      <c r="W94">
        <f t="shared" si="74"/>
        <v>0</v>
      </c>
      <c r="X94">
        <f t="shared" si="75"/>
        <v>0</v>
      </c>
      <c r="Y94">
        <f t="shared" si="76"/>
        <v>0</v>
      </c>
      <c r="AA94">
        <v>101231156</v>
      </c>
      <c r="AB94">
        <f t="shared" si="77"/>
        <v>1611.93</v>
      </c>
      <c r="AC94">
        <f t="shared" si="78"/>
        <v>1611.93</v>
      </c>
      <c r="AD94">
        <f t="shared" si="79"/>
        <v>0</v>
      </c>
      <c r="AE94">
        <f t="shared" si="80"/>
        <v>0</v>
      </c>
      <c r="AF94">
        <f t="shared" si="81"/>
        <v>0</v>
      </c>
      <c r="AG94">
        <f t="shared" si="82"/>
        <v>0</v>
      </c>
      <c r="AH94">
        <f t="shared" si="83"/>
        <v>0</v>
      </c>
      <c r="AI94">
        <f t="shared" si="84"/>
        <v>0</v>
      </c>
      <c r="AJ94">
        <f t="shared" si="85"/>
        <v>0</v>
      </c>
      <c r="AK94">
        <v>1611.93</v>
      </c>
      <c r="AL94">
        <v>1611.93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Z94">
        <v>1</v>
      </c>
      <c r="BA94">
        <v>1</v>
      </c>
      <c r="BB94">
        <v>1</v>
      </c>
      <c r="BC94">
        <v>1.45</v>
      </c>
      <c r="BD94" t="s">
        <v>6</v>
      </c>
      <c r="BE94" t="s">
        <v>6</v>
      </c>
      <c r="BF94" t="s">
        <v>6</v>
      </c>
      <c r="BG94" t="s">
        <v>6</v>
      </c>
      <c r="BH94">
        <v>3</v>
      </c>
      <c r="BI94">
        <v>1</v>
      </c>
      <c r="BJ94" t="s">
        <v>151</v>
      </c>
      <c r="BM94">
        <v>1617</v>
      </c>
      <c r="BN94">
        <v>0</v>
      </c>
      <c r="BO94" t="s">
        <v>149</v>
      </c>
      <c r="BP94">
        <v>1</v>
      </c>
      <c r="BQ94">
        <v>200</v>
      </c>
      <c r="BR94">
        <v>0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 t="s">
        <v>6</v>
      </c>
      <c r="BZ94">
        <v>0</v>
      </c>
      <c r="CA94">
        <v>0</v>
      </c>
      <c r="CE94">
        <v>30</v>
      </c>
      <c r="CF94">
        <v>0</v>
      </c>
      <c r="CG94">
        <v>0</v>
      </c>
      <c r="CM94">
        <v>0</v>
      </c>
      <c r="CN94" t="s">
        <v>6</v>
      </c>
      <c r="CO94">
        <v>0</v>
      </c>
      <c r="CP94">
        <f t="shared" si="86"/>
        <v>2337.3000000000002</v>
      </c>
      <c r="CQ94">
        <f t="shared" si="87"/>
        <v>2337.3000000000002</v>
      </c>
      <c r="CR94">
        <f t="shared" si="88"/>
        <v>0</v>
      </c>
      <c r="CS94">
        <f t="shared" si="89"/>
        <v>0</v>
      </c>
      <c r="CT94">
        <f t="shared" si="90"/>
        <v>0</v>
      </c>
      <c r="CU94">
        <f t="shared" si="91"/>
        <v>0</v>
      </c>
      <c r="CV94">
        <f t="shared" si="92"/>
        <v>0</v>
      </c>
      <c r="CW94">
        <f t="shared" si="93"/>
        <v>0</v>
      </c>
      <c r="CX94">
        <f t="shared" si="94"/>
        <v>0</v>
      </c>
      <c r="CY94">
        <f>S94*(BZ94/100)</f>
        <v>0</v>
      </c>
      <c r="CZ94">
        <f>S94*(CA94/100)</f>
        <v>0</v>
      </c>
      <c r="DC94" t="s">
        <v>6</v>
      </c>
      <c r="DD94" t="s">
        <v>6</v>
      </c>
      <c r="DE94" t="s">
        <v>6</v>
      </c>
      <c r="DF94" t="s">
        <v>6</v>
      </c>
      <c r="DG94" t="s">
        <v>6</v>
      </c>
      <c r="DH94" t="s">
        <v>6</v>
      </c>
      <c r="DI94" t="s">
        <v>6</v>
      </c>
      <c r="DJ94" t="s">
        <v>6</v>
      </c>
      <c r="DK94" t="s">
        <v>6</v>
      </c>
      <c r="DL94" t="s">
        <v>6</v>
      </c>
      <c r="DM94" t="s">
        <v>6</v>
      </c>
      <c r="DN94">
        <v>0</v>
      </c>
      <c r="DO94">
        <v>0</v>
      </c>
      <c r="DP94">
        <v>1</v>
      </c>
      <c r="DQ94">
        <v>1</v>
      </c>
      <c r="DU94">
        <v>1010</v>
      </c>
      <c r="DV94" t="s">
        <v>24</v>
      </c>
      <c r="DW94" t="s">
        <v>24</v>
      </c>
      <c r="DX94">
        <v>1</v>
      </c>
      <c r="DZ94" t="s">
        <v>6</v>
      </c>
      <c r="EA94" t="s">
        <v>6</v>
      </c>
      <c r="EB94" t="s">
        <v>6</v>
      </c>
      <c r="EC94" t="s">
        <v>6</v>
      </c>
      <c r="EE94">
        <v>100585413</v>
      </c>
      <c r="EF94">
        <v>200</v>
      </c>
      <c r="EG94" t="s">
        <v>129</v>
      </c>
      <c r="EH94">
        <v>0</v>
      </c>
      <c r="EI94" t="s">
        <v>6</v>
      </c>
      <c r="EJ94">
        <v>1</v>
      </c>
      <c r="EK94">
        <v>1617</v>
      </c>
      <c r="EL94" t="s">
        <v>130</v>
      </c>
      <c r="EM94" t="s">
        <v>131</v>
      </c>
      <c r="EO94" t="s">
        <v>6</v>
      </c>
      <c r="EQ94">
        <v>131072</v>
      </c>
      <c r="ER94">
        <v>1611.93</v>
      </c>
      <c r="ES94">
        <v>1611.93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FQ94">
        <v>0</v>
      </c>
      <c r="FR94">
        <f t="shared" si="95"/>
        <v>0</v>
      </c>
      <c r="FS94">
        <v>0</v>
      </c>
      <c r="FX94">
        <v>0</v>
      </c>
      <c r="FY94">
        <v>0</v>
      </c>
      <c r="GA94" t="s">
        <v>6</v>
      </c>
      <c r="GD94">
        <v>0</v>
      </c>
      <c r="GF94">
        <v>1737177232</v>
      </c>
      <c r="GG94">
        <v>2</v>
      </c>
      <c r="GH94">
        <v>1</v>
      </c>
      <c r="GI94">
        <v>2</v>
      </c>
      <c r="GJ94">
        <v>0</v>
      </c>
      <c r="GK94">
        <f>ROUND(R94*(S12)/100,2)</f>
        <v>0</v>
      </c>
      <c r="GL94">
        <f t="shared" si="96"/>
        <v>0</v>
      </c>
      <c r="GM94">
        <f t="shared" si="97"/>
        <v>2337.3000000000002</v>
      </c>
      <c r="GN94">
        <f t="shared" si="98"/>
        <v>2337.3000000000002</v>
      </c>
      <c r="GO94">
        <f t="shared" si="99"/>
        <v>0</v>
      </c>
      <c r="GP94">
        <f t="shared" si="100"/>
        <v>0</v>
      </c>
      <c r="GR94">
        <v>0</v>
      </c>
      <c r="GS94">
        <v>3</v>
      </c>
      <c r="GT94">
        <v>0</v>
      </c>
      <c r="GU94" t="s">
        <v>6</v>
      </c>
      <c r="GV94">
        <f t="shared" si="101"/>
        <v>0</v>
      </c>
      <c r="GW94">
        <v>1</v>
      </c>
      <c r="GX94">
        <f t="shared" si="102"/>
        <v>0</v>
      </c>
      <c r="HA94">
        <v>0</v>
      </c>
      <c r="HB94">
        <v>0</v>
      </c>
      <c r="HC94">
        <f t="shared" si="103"/>
        <v>0</v>
      </c>
      <c r="HE94" t="s">
        <v>6</v>
      </c>
      <c r="HF94" t="s">
        <v>6</v>
      </c>
      <c r="IK94">
        <v>0</v>
      </c>
    </row>
    <row r="96" spans="1:255" x14ac:dyDescent="0.2">
      <c r="A96" s="3">
        <v>51</v>
      </c>
      <c r="B96" s="3">
        <f>B71</f>
        <v>1</v>
      </c>
      <c r="C96" s="3">
        <f>A71</f>
        <v>4</v>
      </c>
      <c r="D96" s="3">
        <f>ROW(A71)</f>
        <v>71</v>
      </c>
      <c r="E96" s="3"/>
      <c r="F96" s="3" t="str">
        <f>IF(F71&lt;&gt;"",F71,"")</f>
        <v>1</v>
      </c>
      <c r="G96" s="3" t="str">
        <f>IF(G71&lt;&gt;"",G71,"")</f>
        <v>Установка дорожных знаков</v>
      </c>
      <c r="H96" s="3">
        <v>0</v>
      </c>
      <c r="I96" s="3"/>
      <c r="J96" s="3"/>
      <c r="K96" s="3"/>
      <c r="L96" s="3"/>
      <c r="M96" s="3"/>
      <c r="N96" s="3"/>
      <c r="O96" s="3">
        <f t="shared" ref="O96:T96" si="104">ROUND(AB96,2)</f>
        <v>60452.67</v>
      </c>
      <c r="P96" s="3">
        <f t="shared" si="104"/>
        <v>59031.34</v>
      </c>
      <c r="Q96" s="3">
        <f t="shared" si="104"/>
        <v>312.27999999999997</v>
      </c>
      <c r="R96" s="3">
        <f t="shared" si="104"/>
        <v>69.42</v>
      </c>
      <c r="S96" s="3">
        <f t="shared" si="104"/>
        <v>1109.05</v>
      </c>
      <c r="T96" s="3">
        <f t="shared" si="104"/>
        <v>0</v>
      </c>
      <c r="U96" s="3">
        <f>AH96</f>
        <v>97.890800000000013</v>
      </c>
      <c r="V96" s="3">
        <f>AI96</f>
        <v>0</v>
      </c>
      <c r="W96" s="3">
        <f>ROUND(AJ96,2)</f>
        <v>0</v>
      </c>
      <c r="X96" s="3">
        <f>ROUND(AK96,2)</f>
        <v>1164.5</v>
      </c>
      <c r="Y96" s="3">
        <f>ROUND(AL96,2)</f>
        <v>853.97</v>
      </c>
      <c r="Z96" s="3"/>
      <c r="AA96" s="3"/>
      <c r="AB96" s="3">
        <f>ROUND(SUMIF(AA75:AA94,"=101231159",O75:O94),2)</f>
        <v>60452.67</v>
      </c>
      <c r="AC96" s="3">
        <f>ROUND(SUMIF(AA75:AA94,"=101231159",P75:P94),2)</f>
        <v>59031.34</v>
      </c>
      <c r="AD96" s="3">
        <f>ROUND(SUMIF(AA75:AA94,"=101231159",Q75:Q94),2)</f>
        <v>312.27999999999997</v>
      </c>
      <c r="AE96" s="3">
        <f>ROUND(SUMIF(AA75:AA94,"=101231159",R75:R94),2)</f>
        <v>69.42</v>
      </c>
      <c r="AF96" s="3">
        <f>ROUND(SUMIF(AA75:AA94,"=101231159",S75:S94),2)</f>
        <v>1109.05</v>
      </c>
      <c r="AG96" s="3">
        <f>ROUND(SUMIF(AA75:AA94,"=101231159",T75:T94),2)</f>
        <v>0</v>
      </c>
      <c r="AH96" s="3">
        <f>SUMIF(AA75:AA94,"=101231159",U75:U94)</f>
        <v>97.890800000000013</v>
      </c>
      <c r="AI96" s="3">
        <f>SUMIF(AA75:AA94,"=101231159",V75:V94)</f>
        <v>0</v>
      </c>
      <c r="AJ96" s="3">
        <f>ROUND(SUMIF(AA75:AA94,"=101231159",W75:W94),2)</f>
        <v>0</v>
      </c>
      <c r="AK96" s="3">
        <f>ROUND(SUMIF(AA75:AA94,"=101231159",X75:X94),2)</f>
        <v>1164.5</v>
      </c>
      <c r="AL96" s="3">
        <f>ROUND(SUMIF(AA75:AA94,"=101231159",Y75:Y94),2)</f>
        <v>853.97</v>
      </c>
      <c r="AM96" s="3"/>
      <c r="AN96" s="3"/>
      <c r="AO96" s="3">
        <f t="shared" ref="AO96:BD96" si="105">ROUND(BX96,2)</f>
        <v>0</v>
      </c>
      <c r="AP96" s="3">
        <f t="shared" si="105"/>
        <v>0</v>
      </c>
      <c r="AQ96" s="3">
        <f t="shared" si="105"/>
        <v>0</v>
      </c>
      <c r="AR96" s="3">
        <f t="shared" si="105"/>
        <v>62592.63</v>
      </c>
      <c r="AS96" s="3">
        <f t="shared" si="105"/>
        <v>62592.63</v>
      </c>
      <c r="AT96" s="3">
        <f t="shared" si="105"/>
        <v>0</v>
      </c>
      <c r="AU96" s="3">
        <f t="shared" si="105"/>
        <v>0</v>
      </c>
      <c r="AV96" s="3">
        <f t="shared" si="105"/>
        <v>59031.34</v>
      </c>
      <c r="AW96" s="3">
        <f t="shared" si="105"/>
        <v>59031.34</v>
      </c>
      <c r="AX96" s="3">
        <f t="shared" si="105"/>
        <v>0</v>
      </c>
      <c r="AY96" s="3">
        <f t="shared" si="105"/>
        <v>59031.34</v>
      </c>
      <c r="AZ96" s="3">
        <f t="shared" si="105"/>
        <v>0</v>
      </c>
      <c r="BA96" s="3">
        <f t="shared" si="105"/>
        <v>0</v>
      </c>
      <c r="BB96" s="3">
        <f t="shared" si="105"/>
        <v>0</v>
      </c>
      <c r="BC96" s="3">
        <f t="shared" si="105"/>
        <v>0</v>
      </c>
      <c r="BD96" s="3">
        <f t="shared" si="105"/>
        <v>0</v>
      </c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>
        <f>ROUND(SUMIF(AA75:AA94,"=101231159",FQ75:FQ94),2)</f>
        <v>0</v>
      </c>
      <c r="BY96" s="3">
        <f>ROUND(SUMIF(AA75:AA94,"=101231159",FR75:FR94),2)</f>
        <v>0</v>
      </c>
      <c r="BZ96" s="3">
        <f>ROUND(SUMIF(AA75:AA94,"=101231159",GL75:GL94),2)</f>
        <v>0</v>
      </c>
      <c r="CA96" s="3">
        <f>ROUND(SUMIF(AA75:AA94,"=101231159",GM75:GM94),2)</f>
        <v>62592.63</v>
      </c>
      <c r="CB96" s="3">
        <f>ROUND(SUMIF(AA75:AA94,"=101231159",GN75:GN94),2)</f>
        <v>62592.63</v>
      </c>
      <c r="CC96" s="3">
        <f>ROUND(SUMIF(AA75:AA94,"=101231159",GO75:GO94),2)</f>
        <v>0</v>
      </c>
      <c r="CD96" s="3">
        <f>ROUND(SUMIF(AA75:AA94,"=101231159",GP75:GP94),2)</f>
        <v>0</v>
      </c>
      <c r="CE96" s="3">
        <f>AC96-BX96</f>
        <v>59031.34</v>
      </c>
      <c r="CF96" s="3">
        <f>AC96-BY96</f>
        <v>59031.34</v>
      </c>
      <c r="CG96" s="3">
        <f>BX96-BZ96</f>
        <v>0</v>
      </c>
      <c r="CH96" s="3">
        <f>AC96-BX96-BY96+BZ96</f>
        <v>59031.34</v>
      </c>
      <c r="CI96" s="3">
        <f>BY96-BZ96</f>
        <v>0</v>
      </c>
      <c r="CJ96" s="3">
        <f>ROUND(SUMIF(AA75:AA94,"=101231159",GX75:GX94),2)</f>
        <v>0</v>
      </c>
      <c r="CK96" s="3">
        <f>ROUND(SUMIF(AA75:AA94,"=101231159",GY75:GY94),2)</f>
        <v>0</v>
      </c>
      <c r="CL96" s="3">
        <f>ROUND(SUMIF(AA75:AA94,"=101231159",GZ75:GZ94),2)</f>
        <v>0</v>
      </c>
      <c r="CM96" s="3">
        <f>ROUND(SUMIF(AA75:AA94,"=101231159",HD75:HD94),2)</f>
        <v>0</v>
      </c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4">
        <f t="shared" ref="DG96:DL96" si="106">ROUND(DT96,2)</f>
        <v>145595.24</v>
      </c>
      <c r="DH96" s="4">
        <f t="shared" si="106"/>
        <v>114844.44</v>
      </c>
      <c r="DI96" s="4">
        <f t="shared" si="106"/>
        <v>3878.52</v>
      </c>
      <c r="DJ96" s="4">
        <f t="shared" si="106"/>
        <v>1682.05</v>
      </c>
      <c r="DK96" s="4">
        <f t="shared" si="106"/>
        <v>26872.28</v>
      </c>
      <c r="DL96" s="4">
        <f t="shared" si="106"/>
        <v>0</v>
      </c>
      <c r="DM96" s="4">
        <f>DZ96</f>
        <v>97.890800000000013</v>
      </c>
      <c r="DN96" s="4">
        <f>EA96</f>
        <v>0</v>
      </c>
      <c r="DO96" s="4">
        <f>ROUND(EB96,2)</f>
        <v>0</v>
      </c>
      <c r="DP96" s="4">
        <f>ROUND(EC96,2)</f>
        <v>22841.439999999999</v>
      </c>
      <c r="DQ96" s="4">
        <f>ROUND(ED96,2)</f>
        <v>11017.63</v>
      </c>
      <c r="DR96" s="4"/>
      <c r="DS96" s="4"/>
      <c r="DT96" s="4">
        <f>ROUND(SUMIF(AA75:AA94,"=101231156",O75:O94),2)</f>
        <v>145595.24</v>
      </c>
      <c r="DU96" s="4">
        <f>ROUND(SUMIF(AA75:AA94,"=101231156",P75:P94),2)</f>
        <v>114844.44</v>
      </c>
      <c r="DV96" s="4">
        <f>ROUND(SUMIF(AA75:AA94,"=101231156",Q75:Q94),2)</f>
        <v>3878.52</v>
      </c>
      <c r="DW96" s="4">
        <f>ROUND(SUMIF(AA75:AA94,"=101231156",R75:R94),2)</f>
        <v>1682.05</v>
      </c>
      <c r="DX96" s="4">
        <f>ROUND(SUMIF(AA75:AA94,"=101231156",S75:S94),2)</f>
        <v>26872.28</v>
      </c>
      <c r="DY96" s="4">
        <f>ROUND(SUMIF(AA75:AA94,"=101231156",T75:T94),2)</f>
        <v>0</v>
      </c>
      <c r="DZ96" s="4">
        <f>SUMIF(AA75:AA94,"=101231156",U75:U94)</f>
        <v>97.890800000000013</v>
      </c>
      <c r="EA96" s="4">
        <f>SUMIF(AA75:AA94,"=101231156",V75:V94)</f>
        <v>0</v>
      </c>
      <c r="EB96" s="4">
        <f>ROUND(SUMIF(AA75:AA94,"=101231156",W75:W94),2)</f>
        <v>0</v>
      </c>
      <c r="EC96" s="4">
        <f>ROUND(SUMIF(AA75:AA94,"=101231156",X75:X94),2)</f>
        <v>22841.439999999999</v>
      </c>
      <c r="ED96" s="4">
        <f>ROUND(SUMIF(AA75:AA94,"=101231156",Y75:Y94),2)</f>
        <v>11017.63</v>
      </c>
      <c r="EE96" s="4"/>
      <c r="EF96" s="4"/>
      <c r="EG96" s="4">
        <f t="shared" ref="EG96:EV96" si="107">ROUND(FP96,2)</f>
        <v>0</v>
      </c>
      <c r="EH96" s="4">
        <f t="shared" si="107"/>
        <v>0</v>
      </c>
      <c r="EI96" s="4">
        <f t="shared" si="107"/>
        <v>0</v>
      </c>
      <c r="EJ96" s="4">
        <f t="shared" si="107"/>
        <v>182095.13</v>
      </c>
      <c r="EK96" s="4">
        <f t="shared" si="107"/>
        <v>182095.13</v>
      </c>
      <c r="EL96" s="4">
        <f t="shared" si="107"/>
        <v>0</v>
      </c>
      <c r="EM96" s="4">
        <f t="shared" si="107"/>
        <v>0</v>
      </c>
      <c r="EN96" s="4">
        <f t="shared" si="107"/>
        <v>114844.44</v>
      </c>
      <c r="EO96" s="4">
        <f t="shared" si="107"/>
        <v>114844.44</v>
      </c>
      <c r="EP96" s="4">
        <f t="shared" si="107"/>
        <v>0</v>
      </c>
      <c r="EQ96" s="4">
        <f t="shared" si="107"/>
        <v>114844.44</v>
      </c>
      <c r="ER96" s="4">
        <f t="shared" si="107"/>
        <v>0</v>
      </c>
      <c r="ES96" s="4">
        <f t="shared" si="107"/>
        <v>0</v>
      </c>
      <c r="ET96" s="4">
        <f t="shared" si="107"/>
        <v>0</v>
      </c>
      <c r="EU96" s="4">
        <f t="shared" si="107"/>
        <v>0</v>
      </c>
      <c r="EV96" s="4">
        <f t="shared" si="107"/>
        <v>0</v>
      </c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>
        <f>ROUND(SUMIF(AA75:AA94,"=101231156",FQ75:FQ94),2)</f>
        <v>0</v>
      </c>
      <c r="FQ96" s="4">
        <f>ROUND(SUMIF(AA75:AA94,"=101231156",FR75:FR94),2)</f>
        <v>0</v>
      </c>
      <c r="FR96" s="4">
        <f>ROUND(SUMIF(AA75:AA94,"=101231156",GL75:GL94),2)</f>
        <v>0</v>
      </c>
      <c r="FS96" s="4">
        <f>ROUND(SUMIF(AA75:AA94,"=101231156",GM75:GM94),2)</f>
        <v>182095.13</v>
      </c>
      <c r="FT96" s="4">
        <f>ROUND(SUMIF(AA75:AA94,"=101231156",GN75:GN94),2)</f>
        <v>182095.13</v>
      </c>
      <c r="FU96" s="4">
        <f>ROUND(SUMIF(AA75:AA94,"=101231156",GO75:GO94),2)</f>
        <v>0</v>
      </c>
      <c r="FV96" s="4">
        <f>ROUND(SUMIF(AA75:AA94,"=101231156",GP75:GP94),2)</f>
        <v>0</v>
      </c>
      <c r="FW96" s="4">
        <f>DU96-FP96</f>
        <v>114844.44</v>
      </c>
      <c r="FX96" s="4">
        <f>DU96-FQ96</f>
        <v>114844.44</v>
      </c>
      <c r="FY96" s="4">
        <f>FP96-FR96</f>
        <v>0</v>
      </c>
      <c r="FZ96" s="4">
        <f>DU96-FP96-FQ96+FR96</f>
        <v>114844.44</v>
      </c>
      <c r="GA96" s="4">
        <f>FQ96-FR96</f>
        <v>0</v>
      </c>
      <c r="GB96" s="4">
        <f>ROUND(SUMIF(AA75:AA94,"=101231156",GX75:GX94),2)</f>
        <v>0</v>
      </c>
      <c r="GC96" s="4">
        <f>ROUND(SUMIF(AA75:AA94,"=101231156",GY75:GY94),2)</f>
        <v>0</v>
      </c>
      <c r="GD96" s="4">
        <f>ROUND(SUMIF(AA75:AA94,"=101231156",GZ75:GZ94),2)</f>
        <v>0</v>
      </c>
      <c r="GE96" s="4">
        <f>ROUND(SUMIF(AA75:AA94,"=101231156",HD75:HD94),2)</f>
        <v>0</v>
      </c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>
        <v>0</v>
      </c>
    </row>
    <row r="98" spans="1:23" x14ac:dyDescent="0.2">
      <c r="A98" s="5">
        <v>50</v>
      </c>
      <c r="B98" s="5">
        <v>0</v>
      </c>
      <c r="C98" s="5">
        <v>0</v>
      </c>
      <c r="D98" s="5">
        <v>1</v>
      </c>
      <c r="E98" s="5">
        <v>201</v>
      </c>
      <c r="F98" s="5">
        <f>ROUND(Source!O96,O98)</f>
        <v>60452.67</v>
      </c>
      <c r="G98" s="5" t="s">
        <v>50</v>
      </c>
      <c r="H98" s="5" t="s">
        <v>51</v>
      </c>
      <c r="I98" s="5"/>
      <c r="J98" s="5"/>
      <c r="K98" s="5">
        <v>201</v>
      </c>
      <c r="L98" s="5">
        <v>1</v>
      </c>
      <c r="M98" s="5">
        <v>3</v>
      </c>
      <c r="N98" s="5" t="s">
        <v>6</v>
      </c>
      <c r="O98" s="5">
        <v>2</v>
      </c>
      <c r="P98" s="5">
        <f>ROUND(Source!DG96,O98)</f>
        <v>145595.24</v>
      </c>
      <c r="Q98" s="5"/>
      <c r="R98" s="5"/>
      <c r="S98" s="5"/>
      <c r="T98" s="5"/>
      <c r="U98" s="5"/>
      <c r="V98" s="5"/>
      <c r="W98" s="5"/>
    </row>
    <row r="99" spans="1:23" x14ac:dyDescent="0.2">
      <c r="A99" s="5">
        <v>50</v>
      </c>
      <c r="B99" s="5">
        <v>0</v>
      </c>
      <c r="C99" s="5">
        <v>0</v>
      </c>
      <c r="D99" s="5">
        <v>1</v>
      </c>
      <c r="E99" s="5">
        <v>202</v>
      </c>
      <c r="F99" s="5">
        <f>ROUND(Source!P96,O99)</f>
        <v>59031.34</v>
      </c>
      <c r="G99" s="5" t="s">
        <v>52</v>
      </c>
      <c r="H99" s="5" t="s">
        <v>53</v>
      </c>
      <c r="I99" s="5"/>
      <c r="J99" s="5"/>
      <c r="K99" s="5">
        <v>202</v>
      </c>
      <c r="L99" s="5">
        <v>2</v>
      </c>
      <c r="M99" s="5">
        <v>3</v>
      </c>
      <c r="N99" s="5" t="s">
        <v>6</v>
      </c>
      <c r="O99" s="5">
        <v>2</v>
      </c>
      <c r="P99" s="5">
        <f>ROUND(Source!DH96,O99)</f>
        <v>114844.44</v>
      </c>
      <c r="Q99" s="5"/>
      <c r="R99" s="5"/>
      <c r="S99" s="5"/>
      <c r="T99" s="5"/>
      <c r="U99" s="5"/>
      <c r="V99" s="5"/>
      <c r="W99" s="5"/>
    </row>
    <row r="100" spans="1:23" x14ac:dyDescent="0.2">
      <c r="A100" s="5">
        <v>50</v>
      </c>
      <c r="B100" s="5">
        <v>0</v>
      </c>
      <c r="C100" s="5">
        <v>0</v>
      </c>
      <c r="D100" s="5">
        <v>1</v>
      </c>
      <c r="E100" s="5">
        <v>222</v>
      </c>
      <c r="F100" s="5">
        <f>ROUND(Source!AO96,O100)</f>
        <v>0</v>
      </c>
      <c r="G100" s="5" t="s">
        <v>54</v>
      </c>
      <c r="H100" s="5" t="s">
        <v>55</v>
      </c>
      <c r="I100" s="5"/>
      <c r="J100" s="5"/>
      <c r="K100" s="5">
        <v>222</v>
      </c>
      <c r="L100" s="5">
        <v>3</v>
      </c>
      <c r="M100" s="5">
        <v>3</v>
      </c>
      <c r="N100" s="5" t="s">
        <v>6</v>
      </c>
      <c r="O100" s="5">
        <v>2</v>
      </c>
      <c r="P100" s="5">
        <f>ROUND(Source!EG96,O100)</f>
        <v>0</v>
      </c>
      <c r="Q100" s="5"/>
      <c r="R100" s="5"/>
      <c r="S100" s="5"/>
      <c r="T100" s="5"/>
      <c r="U100" s="5"/>
      <c r="V100" s="5"/>
      <c r="W100" s="5"/>
    </row>
    <row r="101" spans="1:23" x14ac:dyDescent="0.2">
      <c r="A101" s="5">
        <v>50</v>
      </c>
      <c r="B101" s="5">
        <v>0</v>
      </c>
      <c r="C101" s="5">
        <v>0</v>
      </c>
      <c r="D101" s="5">
        <v>1</v>
      </c>
      <c r="E101" s="5">
        <v>225</v>
      </c>
      <c r="F101" s="5">
        <f>ROUND(Source!AV96,O101)</f>
        <v>59031.34</v>
      </c>
      <c r="G101" s="5" t="s">
        <v>56</v>
      </c>
      <c r="H101" s="5" t="s">
        <v>57</v>
      </c>
      <c r="I101" s="5"/>
      <c r="J101" s="5"/>
      <c r="K101" s="5">
        <v>225</v>
      </c>
      <c r="L101" s="5">
        <v>4</v>
      </c>
      <c r="M101" s="5">
        <v>3</v>
      </c>
      <c r="N101" s="5" t="s">
        <v>6</v>
      </c>
      <c r="O101" s="5">
        <v>2</v>
      </c>
      <c r="P101" s="5">
        <f>ROUND(Source!EN96,O101)</f>
        <v>114844.44</v>
      </c>
      <c r="Q101" s="5"/>
      <c r="R101" s="5"/>
      <c r="S101" s="5"/>
      <c r="T101" s="5"/>
      <c r="U101" s="5"/>
      <c r="V101" s="5"/>
      <c r="W101" s="5"/>
    </row>
    <row r="102" spans="1:23" x14ac:dyDescent="0.2">
      <c r="A102" s="5">
        <v>50</v>
      </c>
      <c r="B102" s="5">
        <v>0</v>
      </c>
      <c r="C102" s="5">
        <v>0</v>
      </c>
      <c r="D102" s="5">
        <v>1</v>
      </c>
      <c r="E102" s="5">
        <v>226</v>
      </c>
      <c r="F102" s="5">
        <f>ROUND(Source!AW96,O102)</f>
        <v>59031.34</v>
      </c>
      <c r="G102" s="5" t="s">
        <v>58</v>
      </c>
      <c r="H102" s="5" t="s">
        <v>59</v>
      </c>
      <c r="I102" s="5"/>
      <c r="J102" s="5"/>
      <c r="K102" s="5">
        <v>226</v>
      </c>
      <c r="L102" s="5">
        <v>5</v>
      </c>
      <c r="M102" s="5">
        <v>3</v>
      </c>
      <c r="N102" s="5" t="s">
        <v>6</v>
      </c>
      <c r="O102" s="5">
        <v>2</v>
      </c>
      <c r="P102" s="5">
        <f>ROUND(Source!EO96,O102)</f>
        <v>114844.44</v>
      </c>
      <c r="Q102" s="5"/>
      <c r="R102" s="5"/>
      <c r="S102" s="5"/>
      <c r="T102" s="5"/>
      <c r="U102" s="5"/>
      <c r="V102" s="5"/>
      <c r="W102" s="5"/>
    </row>
    <row r="103" spans="1:23" x14ac:dyDescent="0.2">
      <c r="A103" s="5">
        <v>50</v>
      </c>
      <c r="B103" s="5">
        <v>0</v>
      </c>
      <c r="C103" s="5">
        <v>0</v>
      </c>
      <c r="D103" s="5">
        <v>1</v>
      </c>
      <c r="E103" s="5">
        <v>227</v>
      </c>
      <c r="F103" s="5">
        <f>ROUND(Source!AX96,O103)</f>
        <v>0</v>
      </c>
      <c r="G103" s="5" t="s">
        <v>60</v>
      </c>
      <c r="H103" s="5" t="s">
        <v>61</v>
      </c>
      <c r="I103" s="5"/>
      <c r="J103" s="5"/>
      <c r="K103" s="5">
        <v>227</v>
      </c>
      <c r="L103" s="5">
        <v>6</v>
      </c>
      <c r="M103" s="5">
        <v>3</v>
      </c>
      <c r="N103" s="5" t="s">
        <v>6</v>
      </c>
      <c r="O103" s="5">
        <v>2</v>
      </c>
      <c r="P103" s="5">
        <f>ROUND(Source!EP96,O103)</f>
        <v>0</v>
      </c>
      <c r="Q103" s="5"/>
      <c r="R103" s="5"/>
      <c r="S103" s="5"/>
      <c r="T103" s="5"/>
      <c r="U103" s="5"/>
      <c r="V103" s="5"/>
      <c r="W103" s="5"/>
    </row>
    <row r="104" spans="1:23" x14ac:dyDescent="0.2">
      <c r="A104" s="5">
        <v>50</v>
      </c>
      <c r="B104" s="5">
        <v>0</v>
      </c>
      <c r="C104" s="5">
        <v>0</v>
      </c>
      <c r="D104" s="5">
        <v>1</v>
      </c>
      <c r="E104" s="5">
        <v>228</v>
      </c>
      <c r="F104" s="5">
        <f>ROUND(Source!AY96,O104)</f>
        <v>59031.34</v>
      </c>
      <c r="G104" s="5" t="s">
        <v>62</v>
      </c>
      <c r="H104" s="5" t="s">
        <v>63</v>
      </c>
      <c r="I104" s="5"/>
      <c r="J104" s="5"/>
      <c r="K104" s="5">
        <v>228</v>
      </c>
      <c r="L104" s="5">
        <v>7</v>
      </c>
      <c r="M104" s="5">
        <v>3</v>
      </c>
      <c r="N104" s="5" t="s">
        <v>6</v>
      </c>
      <c r="O104" s="5">
        <v>2</v>
      </c>
      <c r="P104" s="5">
        <f>ROUND(Source!EQ96,O104)</f>
        <v>114844.44</v>
      </c>
      <c r="Q104" s="5"/>
      <c r="R104" s="5"/>
      <c r="S104" s="5"/>
      <c r="T104" s="5"/>
      <c r="U104" s="5"/>
      <c r="V104" s="5"/>
      <c r="W104" s="5"/>
    </row>
    <row r="105" spans="1:23" x14ac:dyDescent="0.2">
      <c r="A105" s="5">
        <v>50</v>
      </c>
      <c r="B105" s="5">
        <v>0</v>
      </c>
      <c r="C105" s="5">
        <v>0</v>
      </c>
      <c r="D105" s="5">
        <v>1</v>
      </c>
      <c r="E105" s="5">
        <v>216</v>
      </c>
      <c r="F105" s="5">
        <f>ROUND(Source!AP96,O105)</f>
        <v>0</v>
      </c>
      <c r="G105" s="5" t="s">
        <v>64</v>
      </c>
      <c r="H105" s="5" t="s">
        <v>65</v>
      </c>
      <c r="I105" s="5"/>
      <c r="J105" s="5"/>
      <c r="K105" s="5">
        <v>216</v>
      </c>
      <c r="L105" s="5">
        <v>8</v>
      </c>
      <c r="M105" s="5">
        <v>3</v>
      </c>
      <c r="N105" s="5" t="s">
        <v>6</v>
      </c>
      <c r="O105" s="5">
        <v>2</v>
      </c>
      <c r="P105" s="5">
        <f>ROUND(Source!EH96,O105)</f>
        <v>0</v>
      </c>
      <c r="Q105" s="5"/>
      <c r="R105" s="5"/>
      <c r="S105" s="5"/>
      <c r="T105" s="5"/>
      <c r="U105" s="5"/>
      <c r="V105" s="5"/>
      <c r="W105" s="5"/>
    </row>
    <row r="106" spans="1:23" x14ac:dyDescent="0.2">
      <c r="A106" s="5">
        <v>50</v>
      </c>
      <c r="B106" s="5">
        <v>0</v>
      </c>
      <c r="C106" s="5">
        <v>0</v>
      </c>
      <c r="D106" s="5">
        <v>1</v>
      </c>
      <c r="E106" s="5">
        <v>223</v>
      </c>
      <c r="F106" s="5">
        <f>ROUND(Source!AQ96,O106)</f>
        <v>0</v>
      </c>
      <c r="G106" s="5" t="s">
        <v>66</v>
      </c>
      <c r="H106" s="5" t="s">
        <v>67</v>
      </c>
      <c r="I106" s="5"/>
      <c r="J106" s="5"/>
      <c r="K106" s="5">
        <v>223</v>
      </c>
      <c r="L106" s="5">
        <v>9</v>
      </c>
      <c r="M106" s="5">
        <v>3</v>
      </c>
      <c r="N106" s="5" t="s">
        <v>6</v>
      </c>
      <c r="O106" s="5">
        <v>2</v>
      </c>
      <c r="P106" s="5">
        <f>ROUND(Source!EI96,O106)</f>
        <v>0</v>
      </c>
      <c r="Q106" s="5"/>
      <c r="R106" s="5"/>
      <c r="S106" s="5"/>
      <c r="T106" s="5"/>
      <c r="U106" s="5"/>
      <c r="V106" s="5"/>
      <c r="W106" s="5"/>
    </row>
    <row r="107" spans="1:23" x14ac:dyDescent="0.2">
      <c r="A107" s="5">
        <v>50</v>
      </c>
      <c r="B107" s="5">
        <v>0</v>
      </c>
      <c r="C107" s="5">
        <v>0</v>
      </c>
      <c r="D107" s="5">
        <v>1</v>
      </c>
      <c r="E107" s="5">
        <v>229</v>
      </c>
      <c r="F107" s="5">
        <f>ROUND(Source!AZ96,O107)</f>
        <v>0</v>
      </c>
      <c r="G107" s="5" t="s">
        <v>68</v>
      </c>
      <c r="H107" s="5" t="s">
        <v>69</v>
      </c>
      <c r="I107" s="5"/>
      <c r="J107" s="5"/>
      <c r="K107" s="5">
        <v>229</v>
      </c>
      <c r="L107" s="5">
        <v>10</v>
      </c>
      <c r="M107" s="5">
        <v>3</v>
      </c>
      <c r="N107" s="5" t="s">
        <v>6</v>
      </c>
      <c r="O107" s="5">
        <v>2</v>
      </c>
      <c r="P107" s="5">
        <f>ROUND(Source!ER96,O107)</f>
        <v>0</v>
      </c>
      <c r="Q107" s="5"/>
      <c r="R107" s="5"/>
      <c r="S107" s="5"/>
      <c r="T107" s="5"/>
      <c r="U107" s="5"/>
      <c r="V107" s="5"/>
      <c r="W107" s="5"/>
    </row>
    <row r="108" spans="1:23" x14ac:dyDescent="0.2">
      <c r="A108" s="5">
        <v>50</v>
      </c>
      <c r="B108" s="5">
        <v>0</v>
      </c>
      <c r="C108" s="5">
        <v>0</v>
      </c>
      <c r="D108" s="5">
        <v>1</v>
      </c>
      <c r="E108" s="5">
        <v>203</v>
      </c>
      <c r="F108" s="5">
        <f>ROUND(Source!Q96,O108)</f>
        <v>312.27999999999997</v>
      </c>
      <c r="G108" s="5" t="s">
        <v>70</v>
      </c>
      <c r="H108" s="5" t="s">
        <v>71</v>
      </c>
      <c r="I108" s="5"/>
      <c r="J108" s="5"/>
      <c r="K108" s="5">
        <v>203</v>
      </c>
      <c r="L108" s="5">
        <v>11</v>
      </c>
      <c r="M108" s="5">
        <v>3</v>
      </c>
      <c r="N108" s="5" t="s">
        <v>6</v>
      </c>
      <c r="O108" s="5">
        <v>2</v>
      </c>
      <c r="P108" s="5">
        <f>ROUND(Source!DI96,O108)</f>
        <v>3878.52</v>
      </c>
      <c r="Q108" s="5"/>
      <c r="R108" s="5"/>
      <c r="S108" s="5"/>
      <c r="T108" s="5"/>
      <c r="U108" s="5"/>
      <c r="V108" s="5"/>
      <c r="W108" s="5"/>
    </row>
    <row r="109" spans="1:23" x14ac:dyDescent="0.2">
      <c r="A109" s="5">
        <v>50</v>
      </c>
      <c r="B109" s="5">
        <v>0</v>
      </c>
      <c r="C109" s="5">
        <v>0</v>
      </c>
      <c r="D109" s="5">
        <v>1</v>
      </c>
      <c r="E109" s="5">
        <v>231</v>
      </c>
      <c r="F109" s="5">
        <f>ROUND(Source!BB96,O109)</f>
        <v>0</v>
      </c>
      <c r="G109" s="5" t="s">
        <v>72</v>
      </c>
      <c r="H109" s="5" t="s">
        <v>73</v>
      </c>
      <c r="I109" s="5"/>
      <c r="J109" s="5"/>
      <c r="K109" s="5">
        <v>231</v>
      </c>
      <c r="L109" s="5">
        <v>12</v>
      </c>
      <c r="M109" s="5">
        <v>3</v>
      </c>
      <c r="N109" s="5" t="s">
        <v>6</v>
      </c>
      <c r="O109" s="5">
        <v>2</v>
      </c>
      <c r="P109" s="5">
        <f>ROUND(Source!ET96,O109)</f>
        <v>0</v>
      </c>
      <c r="Q109" s="5"/>
      <c r="R109" s="5"/>
      <c r="S109" s="5"/>
      <c r="T109" s="5"/>
      <c r="U109" s="5"/>
      <c r="V109" s="5"/>
      <c r="W109" s="5"/>
    </row>
    <row r="110" spans="1:23" x14ac:dyDescent="0.2">
      <c r="A110" s="5">
        <v>50</v>
      </c>
      <c r="B110" s="5">
        <v>0</v>
      </c>
      <c r="C110" s="5">
        <v>0</v>
      </c>
      <c r="D110" s="5">
        <v>1</v>
      </c>
      <c r="E110" s="5">
        <v>204</v>
      </c>
      <c r="F110" s="5">
        <f>ROUND(Source!R96,O110)</f>
        <v>69.42</v>
      </c>
      <c r="G110" s="5" t="s">
        <v>74</v>
      </c>
      <c r="H110" s="5" t="s">
        <v>75</v>
      </c>
      <c r="I110" s="5"/>
      <c r="J110" s="5"/>
      <c r="K110" s="5">
        <v>204</v>
      </c>
      <c r="L110" s="5">
        <v>13</v>
      </c>
      <c r="M110" s="5">
        <v>3</v>
      </c>
      <c r="N110" s="5" t="s">
        <v>6</v>
      </c>
      <c r="O110" s="5">
        <v>2</v>
      </c>
      <c r="P110" s="5">
        <f>ROUND(Source!DJ96,O110)</f>
        <v>1682.05</v>
      </c>
      <c r="Q110" s="5"/>
      <c r="R110" s="5"/>
      <c r="S110" s="5"/>
      <c r="T110" s="5"/>
      <c r="U110" s="5"/>
      <c r="V110" s="5"/>
      <c r="W110" s="5"/>
    </row>
    <row r="111" spans="1:23" x14ac:dyDescent="0.2">
      <c r="A111" s="5">
        <v>50</v>
      </c>
      <c r="B111" s="5">
        <v>0</v>
      </c>
      <c r="C111" s="5">
        <v>0</v>
      </c>
      <c r="D111" s="5">
        <v>1</v>
      </c>
      <c r="E111" s="5">
        <v>205</v>
      </c>
      <c r="F111" s="5">
        <f>ROUND(Source!S96,O111)</f>
        <v>1109.05</v>
      </c>
      <c r="G111" s="5" t="s">
        <v>76</v>
      </c>
      <c r="H111" s="5" t="s">
        <v>77</v>
      </c>
      <c r="I111" s="5"/>
      <c r="J111" s="5"/>
      <c r="K111" s="5">
        <v>205</v>
      </c>
      <c r="L111" s="5">
        <v>14</v>
      </c>
      <c r="M111" s="5">
        <v>3</v>
      </c>
      <c r="N111" s="5" t="s">
        <v>6</v>
      </c>
      <c r="O111" s="5">
        <v>2</v>
      </c>
      <c r="P111" s="5">
        <f>ROUND(Source!DK96,O111)</f>
        <v>26872.28</v>
      </c>
      <c r="Q111" s="5"/>
      <c r="R111" s="5"/>
      <c r="S111" s="5"/>
      <c r="T111" s="5"/>
      <c r="U111" s="5"/>
      <c r="V111" s="5"/>
      <c r="W111" s="5"/>
    </row>
    <row r="112" spans="1:23" x14ac:dyDescent="0.2">
      <c r="A112" s="5">
        <v>50</v>
      </c>
      <c r="B112" s="5">
        <v>0</v>
      </c>
      <c r="C112" s="5">
        <v>0</v>
      </c>
      <c r="D112" s="5">
        <v>1</v>
      </c>
      <c r="E112" s="5">
        <v>232</v>
      </c>
      <c r="F112" s="5">
        <f>ROUND(Source!BC96,O112)</f>
        <v>0</v>
      </c>
      <c r="G112" s="5" t="s">
        <v>78</v>
      </c>
      <c r="H112" s="5" t="s">
        <v>79</v>
      </c>
      <c r="I112" s="5"/>
      <c r="J112" s="5"/>
      <c r="K112" s="5">
        <v>232</v>
      </c>
      <c r="L112" s="5">
        <v>15</v>
      </c>
      <c r="M112" s="5">
        <v>3</v>
      </c>
      <c r="N112" s="5" t="s">
        <v>6</v>
      </c>
      <c r="O112" s="5">
        <v>2</v>
      </c>
      <c r="P112" s="5">
        <f>ROUND(Source!EU96,O112)</f>
        <v>0</v>
      </c>
      <c r="Q112" s="5"/>
      <c r="R112" s="5"/>
      <c r="S112" s="5"/>
      <c r="T112" s="5"/>
      <c r="U112" s="5"/>
      <c r="V112" s="5"/>
      <c r="W112" s="5"/>
    </row>
    <row r="113" spans="1:206" x14ac:dyDescent="0.2">
      <c r="A113" s="5">
        <v>50</v>
      </c>
      <c r="B113" s="5">
        <v>0</v>
      </c>
      <c r="C113" s="5">
        <v>0</v>
      </c>
      <c r="D113" s="5">
        <v>1</v>
      </c>
      <c r="E113" s="5">
        <v>214</v>
      </c>
      <c r="F113" s="5">
        <f>ROUND(Source!AS96,O113)</f>
        <v>62592.63</v>
      </c>
      <c r="G113" s="5" t="s">
        <v>80</v>
      </c>
      <c r="H113" s="5" t="s">
        <v>81</v>
      </c>
      <c r="I113" s="5"/>
      <c r="J113" s="5"/>
      <c r="K113" s="5">
        <v>214</v>
      </c>
      <c r="L113" s="5">
        <v>16</v>
      </c>
      <c r="M113" s="5">
        <v>3</v>
      </c>
      <c r="N113" s="5" t="s">
        <v>6</v>
      </c>
      <c r="O113" s="5">
        <v>2</v>
      </c>
      <c r="P113" s="5">
        <f>ROUND(Source!EK96,O113)</f>
        <v>182095.13</v>
      </c>
      <c r="Q113" s="5"/>
      <c r="R113" s="5"/>
      <c r="S113" s="5"/>
      <c r="T113" s="5"/>
      <c r="U113" s="5"/>
      <c r="V113" s="5"/>
      <c r="W113" s="5"/>
    </row>
    <row r="114" spans="1:206" x14ac:dyDescent="0.2">
      <c r="A114" s="5">
        <v>50</v>
      </c>
      <c r="B114" s="5">
        <v>0</v>
      </c>
      <c r="C114" s="5">
        <v>0</v>
      </c>
      <c r="D114" s="5">
        <v>1</v>
      </c>
      <c r="E114" s="5">
        <v>215</v>
      </c>
      <c r="F114" s="5">
        <f>ROUND(Source!AT96,O114)</f>
        <v>0</v>
      </c>
      <c r="G114" s="5" t="s">
        <v>82</v>
      </c>
      <c r="H114" s="5" t="s">
        <v>83</v>
      </c>
      <c r="I114" s="5"/>
      <c r="J114" s="5"/>
      <c r="K114" s="5">
        <v>215</v>
      </c>
      <c r="L114" s="5">
        <v>17</v>
      </c>
      <c r="M114" s="5">
        <v>3</v>
      </c>
      <c r="N114" s="5" t="s">
        <v>6</v>
      </c>
      <c r="O114" s="5">
        <v>2</v>
      </c>
      <c r="P114" s="5">
        <f>ROUND(Source!EL96,O114)</f>
        <v>0</v>
      </c>
      <c r="Q114" s="5"/>
      <c r="R114" s="5"/>
      <c r="S114" s="5"/>
      <c r="T114" s="5"/>
      <c r="U114" s="5"/>
      <c r="V114" s="5"/>
      <c r="W114" s="5"/>
    </row>
    <row r="115" spans="1:206" x14ac:dyDescent="0.2">
      <c r="A115" s="5">
        <v>50</v>
      </c>
      <c r="B115" s="5">
        <v>0</v>
      </c>
      <c r="C115" s="5">
        <v>0</v>
      </c>
      <c r="D115" s="5">
        <v>1</v>
      </c>
      <c r="E115" s="5">
        <v>217</v>
      </c>
      <c r="F115" s="5">
        <f>ROUND(Source!AU96,O115)</f>
        <v>0</v>
      </c>
      <c r="G115" s="5" t="s">
        <v>84</v>
      </c>
      <c r="H115" s="5" t="s">
        <v>85</v>
      </c>
      <c r="I115" s="5"/>
      <c r="J115" s="5"/>
      <c r="K115" s="5">
        <v>217</v>
      </c>
      <c r="L115" s="5">
        <v>18</v>
      </c>
      <c r="M115" s="5">
        <v>3</v>
      </c>
      <c r="N115" s="5" t="s">
        <v>6</v>
      </c>
      <c r="O115" s="5">
        <v>2</v>
      </c>
      <c r="P115" s="5">
        <f>ROUND(Source!EM96,O115)</f>
        <v>0</v>
      </c>
      <c r="Q115" s="5"/>
      <c r="R115" s="5"/>
      <c r="S115" s="5"/>
      <c r="T115" s="5"/>
      <c r="U115" s="5"/>
      <c r="V115" s="5"/>
      <c r="W115" s="5"/>
    </row>
    <row r="116" spans="1:206" x14ac:dyDescent="0.2">
      <c r="A116" s="5">
        <v>50</v>
      </c>
      <c r="B116" s="5">
        <v>0</v>
      </c>
      <c r="C116" s="5">
        <v>0</v>
      </c>
      <c r="D116" s="5">
        <v>1</v>
      </c>
      <c r="E116" s="5">
        <v>230</v>
      </c>
      <c r="F116" s="5">
        <f>ROUND(Source!BA96,O116)</f>
        <v>0</v>
      </c>
      <c r="G116" s="5" t="s">
        <v>86</v>
      </c>
      <c r="H116" s="5" t="s">
        <v>87</v>
      </c>
      <c r="I116" s="5"/>
      <c r="J116" s="5"/>
      <c r="K116" s="5">
        <v>230</v>
      </c>
      <c r="L116" s="5">
        <v>19</v>
      </c>
      <c r="M116" s="5">
        <v>3</v>
      </c>
      <c r="N116" s="5" t="s">
        <v>6</v>
      </c>
      <c r="O116" s="5">
        <v>2</v>
      </c>
      <c r="P116" s="5">
        <f>ROUND(Source!ES96,O116)</f>
        <v>0</v>
      </c>
      <c r="Q116" s="5"/>
      <c r="R116" s="5"/>
      <c r="S116" s="5"/>
      <c r="T116" s="5"/>
      <c r="U116" s="5"/>
      <c r="V116" s="5"/>
      <c r="W116" s="5"/>
    </row>
    <row r="117" spans="1:206" x14ac:dyDescent="0.2">
      <c r="A117" s="5">
        <v>50</v>
      </c>
      <c r="B117" s="5">
        <v>0</v>
      </c>
      <c r="C117" s="5">
        <v>0</v>
      </c>
      <c r="D117" s="5">
        <v>1</v>
      </c>
      <c r="E117" s="5">
        <v>206</v>
      </c>
      <c r="F117" s="5">
        <f>ROUND(Source!T96,O117)</f>
        <v>0</v>
      </c>
      <c r="G117" s="5" t="s">
        <v>88</v>
      </c>
      <c r="H117" s="5" t="s">
        <v>89</v>
      </c>
      <c r="I117" s="5"/>
      <c r="J117" s="5"/>
      <c r="K117" s="5">
        <v>206</v>
      </c>
      <c r="L117" s="5">
        <v>20</v>
      </c>
      <c r="M117" s="5">
        <v>3</v>
      </c>
      <c r="N117" s="5" t="s">
        <v>6</v>
      </c>
      <c r="O117" s="5">
        <v>2</v>
      </c>
      <c r="P117" s="5">
        <f>ROUND(Source!DL96,O117)</f>
        <v>0</v>
      </c>
      <c r="Q117" s="5"/>
      <c r="R117" s="5"/>
      <c r="S117" s="5"/>
      <c r="T117" s="5"/>
      <c r="U117" s="5"/>
      <c r="V117" s="5"/>
      <c r="W117" s="5"/>
    </row>
    <row r="118" spans="1:206" x14ac:dyDescent="0.2">
      <c r="A118" s="5">
        <v>50</v>
      </c>
      <c r="B118" s="5">
        <v>0</v>
      </c>
      <c r="C118" s="5">
        <v>0</v>
      </c>
      <c r="D118" s="5">
        <v>1</v>
      </c>
      <c r="E118" s="5">
        <v>207</v>
      </c>
      <c r="F118" s="5">
        <f>Source!U96</f>
        <v>97.890800000000013</v>
      </c>
      <c r="G118" s="5" t="s">
        <v>90</v>
      </c>
      <c r="H118" s="5" t="s">
        <v>91</v>
      </c>
      <c r="I118" s="5"/>
      <c r="J118" s="5"/>
      <c r="K118" s="5">
        <v>207</v>
      </c>
      <c r="L118" s="5">
        <v>21</v>
      </c>
      <c r="M118" s="5">
        <v>3</v>
      </c>
      <c r="N118" s="5" t="s">
        <v>6</v>
      </c>
      <c r="O118" s="5">
        <v>-1</v>
      </c>
      <c r="P118" s="5">
        <f>Source!DM96</f>
        <v>97.890800000000013</v>
      </c>
      <c r="Q118" s="5"/>
      <c r="R118" s="5"/>
      <c r="S118" s="5"/>
      <c r="T118" s="5"/>
      <c r="U118" s="5"/>
      <c r="V118" s="5"/>
      <c r="W118" s="5"/>
    </row>
    <row r="119" spans="1:206" x14ac:dyDescent="0.2">
      <c r="A119" s="5">
        <v>50</v>
      </c>
      <c r="B119" s="5">
        <v>0</v>
      </c>
      <c r="C119" s="5">
        <v>0</v>
      </c>
      <c r="D119" s="5">
        <v>1</v>
      </c>
      <c r="E119" s="5">
        <v>208</v>
      </c>
      <c r="F119" s="5">
        <f>Source!V96</f>
        <v>0</v>
      </c>
      <c r="G119" s="5" t="s">
        <v>92</v>
      </c>
      <c r="H119" s="5" t="s">
        <v>93</v>
      </c>
      <c r="I119" s="5"/>
      <c r="J119" s="5"/>
      <c r="K119" s="5">
        <v>208</v>
      </c>
      <c r="L119" s="5">
        <v>22</v>
      </c>
      <c r="M119" s="5">
        <v>3</v>
      </c>
      <c r="N119" s="5" t="s">
        <v>6</v>
      </c>
      <c r="O119" s="5">
        <v>-1</v>
      </c>
      <c r="P119" s="5">
        <f>Source!DN96</f>
        <v>0</v>
      </c>
      <c r="Q119" s="5"/>
      <c r="R119" s="5"/>
      <c r="S119" s="5"/>
      <c r="T119" s="5"/>
      <c r="U119" s="5"/>
      <c r="V119" s="5"/>
      <c r="W119" s="5"/>
    </row>
    <row r="120" spans="1:206" x14ac:dyDescent="0.2">
      <c r="A120" s="5">
        <v>50</v>
      </c>
      <c r="B120" s="5">
        <v>0</v>
      </c>
      <c r="C120" s="5">
        <v>0</v>
      </c>
      <c r="D120" s="5">
        <v>1</v>
      </c>
      <c r="E120" s="5">
        <v>209</v>
      </c>
      <c r="F120" s="5">
        <f>ROUND(Source!W96,O120)</f>
        <v>0</v>
      </c>
      <c r="G120" s="5" t="s">
        <v>94</v>
      </c>
      <c r="H120" s="5" t="s">
        <v>95</v>
      </c>
      <c r="I120" s="5"/>
      <c r="J120" s="5"/>
      <c r="K120" s="5">
        <v>209</v>
      </c>
      <c r="L120" s="5">
        <v>23</v>
      </c>
      <c r="M120" s="5">
        <v>3</v>
      </c>
      <c r="N120" s="5" t="s">
        <v>6</v>
      </c>
      <c r="O120" s="5">
        <v>2</v>
      </c>
      <c r="P120" s="5">
        <f>ROUND(Source!DO96,O120)</f>
        <v>0</v>
      </c>
      <c r="Q120" s="5"/>
      <c r="R120" s="5"/>
      <c r="S120" s="5"/>
      <c r="T120" s="5"/>
      <c r="U120" s="5"/>
      <c r="V120" s="5"/>
      <c r="W120" s="5"/>
    </row>
    <row r="121" spans="1:206" x14ac:dyDescent="0.2">
      <c r="A121" s="5">
        <v>50</v>
      </c>
      <c r="B121" s="5">
        <v>0</v>
      </c>
      <c r="C121" s="5">
        <v>0</v>
      </c>
      <c r="D121" s="5">
        <v>1</v>
      </c>
      <c r="E121" s="5">
        <v>233</v>
      </c>
      <c r="F121" s="5">
        <f>ROUND(Source!BD96,O121)</f>
        <v>0</v>
      </c>
      <c r="G121" s="5" t="s">
        <v>96</v>
      </c>
      <c r="H121" s="5" t="s">
        <v>97</v>
      </c>
      <c r="I121" s="5"/>
      <c r="J121" s="5"/>
      <c r="K121" s="5">
        <v>233</v>
      </c>
      <c r="L121" s="5">
        <v>24</v>
      </c>
      <c r="M121" s="5">
        <v>3</v>
      </c>
      <c r="N121" s="5" t="s">
        <v>6</v>
      </c>
      <c r="O121" s="5">
        <v>2</v>
      </c>
      <c r="P121" s="5">
        <f>ROUND(Source!EV96,O121)</f>
        <v>0</v>
      </c>
      <c r="Q121" s="5"/>
      <c r="R121" s="5"/>
      <c r="S121" s="5"/>
      <c r="T121" s="5"/>
      <c r="U121" s="5"/>
      <c r="V121" s="5"/>
      <c r="W121" s="5"/>
    </row>
    <row r="122" spans="1:206" x14ac:dyDescent="0.2">
      <c r="A122" s="5">
        <v>50</v>
      </c>
      <c r="B122" s="5">
        <v>0</v>
      </c>
      <c r="C122" s="5">
        <v>0</v>
      </c>
      <c r="D122" s="5">
        <v>1</v>
      </c>
      <c r="E122" s="5">
        <v>210</v>
      </c>
      <c r="F122" s="5">
        <f>ROUND(Source!X96,O122)</f>
        <v>1164.5</v>
      </c>
      <c r="G122" s="5" t="s">
        <v>98</v>
      </c>
      <c r="H122" s="5" t="s">
        <v>99</v>
      </c>
      <c r="I122" s="5"/>
      <c r="J122" s="5"/>
      <c r="K122" s="5">
        <v>210</v>
      </c>
      <c r="L122" s="5">
        <v>25</v>
      </c>
      <c r="M122" s="5">
        <v>3</v>
      </c>
      <c r="N122" s="5" t="s">
        <v>6</v>
      </c>
      <c r="O122" s="5">
        <v>2</v>
      </c>
      <c r="P122" s="5">
        <f>ROUND(Source!DP96,O122)</f>
        <v>22841.439999999999</v>
      </c>
      <c r="Q122" s="5"/>
      <c r="R122" s="5"/>
      <c r="S122" s="5"/>
      <c r="T122" s="5"/>
      <c r="U122" s="5"/>
      <c r="V122" s="5"/>
      <c r="W122" s="5"/>
    </row>
    <row r="123" spans="1:206" x14ac:dyDescent="0.2">
      <c r="A123" s="5">
        <v>50</v>
      </c>
      <c r="B123" s="5">
        <v>0</v>
      </c>
      <c r="C123" s="5">
        <v>0</v>
      </c>
      <c r="D123" s="5">
        <v>1</v>
      </c>
      <c r="E123" s="5">
        <v>211</v>
      </c>
      <c r="F123" s="5">
        <f>ROUND(Source!Y96,O123)</f>
        <v>853.97</v>
      </c>
      <c r="G123" s="5" t="s">
        <v>100</v>
      </c>
      <c r="H123" s="5" t="s">
        <v>101</v>
      </c>
      <c r="I123" s="5"/>
      <c r="J123" s="5"/>
      <c r="K123" s="5">
        <v>211</v>
      </c>
      <c r="L123" s="5">
        <v>26</v>
      </c>
      <c r="M123" s="5">
        <v>3</v>
      </c>
      <c r="N123" s="5" t="s">
        <v>6</v>
      </c>
      <c r="O123" s="5">
        <v>2</v>
      </c>
      <c r="P123" s="5">
        <f>ROUND(Source!DQ96,O123)</f>
        <v>11017.63</v>
      </c>
      <c r="Q123" s="5"/>
      <c r="R123" s="5"/>
      <c r="S123" s="5"/>
      <c r="T123" s="5"/>
      <c r="U123" s="5"/>
      <c r="V123" s="5"/>
      <c r="W123" s="5"/>
    </row>
    <row r="124" spans="1:206" x14ac:dyDescent="0.2">
      <c r="A124" s="5">
        <v>50</v>
      </c>
      <c r="B124" s="5">
        <v>0</v>
      </c>
      <c r="C124" s="5">
        <v>0</v>
      </c>
      <c r="D124" s="5">
        <v>1</v>
      </c>
      <c r="E124" s="5">
        <v>224</v>
      </c>
      <c r="F124" s="5">
        <f>ROUND(Source!AR96,O124)</f>
        <v>62592.63</v>
      </c>
      <c r="G124" s="5" t="s">
        <v>102</v>
      </c>
      <c r="H124" s="5" t="s">
        <v>103</v>
      </c>
      <c r="I124" s="5"/>
      <c r="J124" s="5"/>
      <c r="K124" s="5">
        <v>224</v>
      </c>
      <c r="L124" s="5">
        <v>27</v>
      </c>
      <c r="M124" s="5">
        <v>3</v>
      </c>
      <c r="N124" s="5" t="s">
        <v>6</v>
      </c>
      <c r="O124" s="5">
        <v>2</v>
      </c>
      <c r="P124" s="5">
        <f>ROUND(Source!EJ96,O124)</f>
        <v>182095.13</v>
      </c>
      <c r="Q124" s="5"/>
      <c r="R124" s="5"/>
      <c r="S124" s="5"/>
      <c r="T124" s="5"/>
      <c r="U124" s="5"/>
      <c r="V124" s="5"/>
      <c r="W124" s="5"/>
    </row>
    <row r="126" spans="1:206" x14ac:dyDescent="0.2">
      <c r="A126" s="1">
        <v>4</v>
      </c>
      <c r="B126" s="1">
        <v>1</v>
      </c>
      <c r="C126" s="1"/>
      <c r="D126" s="1">
        <f>ROW(A137)</f>
        <v>137</v>
      </c>
      <c r="E126" s="1"/>
      <c r="F126" s="1" t="s">
        <v>105</v>
      </c>
      <c r="G126" s="1" t="s">
        <v>152</v>
      </c>
      <c r="H126" s="1" t="s">
        <v>6</v>
      </c>
      <c r="I126" s="1">
        <v>0</v>
      </c>
      <c r="J126" s="1"/>
      <c r="K126" s="1">
        <v>-1</v>
      </c>
      <c r="L126" s="1"/>
      <c r="M126" s="1" t="s">
        <v>6</v>
      </c>
      <c r="N126" s="1"/>
      <c r="O126" s="1"/>
      <c r="P126" s="1"/>
      <c r="Q126" s="1"/>
      <c r="R126" s="1"/>
      <c r="S126" s="1">
        <v>0</v>
      </c>
      <c r="T126" s="1">
        <v>0</v>
      </c>
      <c r="U126" s="1" t="s">
        <v>6</v>
      </c>
      <c r="V126" s="1">
        <v>0</v>
      </c>
      <c r="W126" s="1"/>
      <c r="X126" s="1"/>
      <c r="Y126" s="1"/>
      <c r="Z126" s="1"/>
      <c r="AA126" s="1"/>
      <c r="AB126" s="1" t="s">
        <v>6</v>
      </c>
      <c r="AC126" s="1" t="s">
        <v>6</v>
      </c>
      <c r="AD126" s="1" t="s">
        <v>6</v>
      </c>
      <c r="AE126" s="1" t="s">
        <v>6</v>
      </c>
      <c r="AF126" s="1" t="s">
        <v>6</v>
      </c>
      <c r="AG126" s="1" t="s">
        <v>6</v>
      </c>
      <c r="AH126" s="1"/>
      <c r="AI126" s="1"/>
      <c r="AJ126" s="1"/>
      <c r="AK126" s="1"/>
      <c r="AL126" s="1"/>
      <c r="AM126" s="1"/>
      <c r="AN126" s="1"/>
      <c r="AO126" s="1"/>
      <c r="AP126" s="1" t="s">
        <v>6</v>
      </c>
      <c r="AQ126" s="1" t="s">
        <v>6</v>
      </c>
      <c r="AR126" s="1" t="s">
        <v>6</v>
      </c>
      <c r="AS126" s="1"/>
      <c r="AT126" s="1"/>
      <c r="AU126" s="1"/>
      <c r="AV126" s="1"/>
      <c r="AW126" s="1"/>
      <c r="AX126" s="1"/>
      <c r="AY126" s="1"/>
      <c r="AZ126" s="1" t="s">
        <v>6</v>
      </c>
      <c r="BA126" s="1"/>
      <c r="BB126" s="1" t="s">
        <v>6</v>
      </c>
      <c r="BC126" s="1" t="s">
        <v>6</v>
      </c>
      <c r="BD126" s="1" t="s">
        <v>6</v>
      </c>
      <c r="BE126" s="1" t="s">
        <v>6</v>
      </c>
      <c r="BF126" s="1" t="s">
        <v>6</v>
      </c>
      <c r="BG126" s="1" t="s">
        <v>6</v>
      </c>
      <c r="BH126" s="1" t="s">
        <v>6</v>
      </c>
      <c r="BI126" s="1" t="s">
        <v>6</v>
      </c>
      <c r="BJ126" s="1" t="s">
        <v>6</v>
      </c>
      <c r="BK126" s="1" t="s">
        <v>6</v>
      </c>
      <c r="BL126" s="1" t="s">
        <v>6</v>
      </c>
      <c r="BM126" s="1" t="s">
        <v>6</v>
      </c>
      <c r="BN126" s="1" t="s">
        <v>6</v>
      </c>
      <c r="BO126" s="1" t="s">
        <v>6</v>
      </c>
      <c r="BP126" s="1" t="s">
        <v>6</v>
      </c>
      <c r="BQ126" s="1"/>
      <c r="BR126" s="1"/>
      <c r="BS126" s="1"/>
      <c r="BT126" s="1"/>
      <c r="BU126" s="1"/>
      <c r="BV126" s="1"/>
      <c r="BW126" s="1"/>
      <c r="BX126" s="1">
        <v>0</v>
      </c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>
        <v>0</v>
      </c>
    </row>
    <row r="128" spans="1:206" x14ac:dyDescent="0.2">
      <c r="A128" s="3">
        <v>52</v>
      </c>
      <c r="B128" s="3">
        <f t="shared" ref="B128:G128" si="108">B137</f>
        <v>1</v>
      </c>
      <c r="C128" s="3">
        <f t="shared" si="108"/>
        <v>4</v>
      </c>
      <c r="D128" s="3">
        <f t="shared" si="108"/>
        <v>126</v>
      </c>
      <c r="E128" s="3">
        <f t="shared" si="108"/>
        <v>0</v>
      </c>
      <c r="F128" s="3" t="str">
        <f t="shared" si="108"/>
        <v>3</v>
      </c>
      <c r="G128" s="3" t="str">
        <f t="shared" si="108"/>
        <v>Демонтаж дорожных знаков</v>
      </c>
      <c r="H128" s="3"/>
      <c r="I128" s="3"/>
      <c r="J128" s="3"/>
      <c r="K128" s="3"/>
      <c r="L128" s="3"/>
      <c r="M128" s="3"/>
      <c r="N128" s="3"/>
      <c r="O128" s="3">
        <f t="shared" ref="O128:AT128" si="109">O137</f>
        <v>26.89</v>
      </c>
      <c r="P128" s="3">
        <f t="shared" si="109"/>
        <v>0</v>
      </c>
      <c r="Q128" s="3">
        <f t="shared" si="109"/>
        <v>6.91</v>
      </c>
      <c r="R128" s="3">
        <f t="shared" si="109"/>
        <v>1.53</v>
      </c>
      <c r="S128" s="3">
        <f t="shared" si="109"/>
        <v>19.98</v>
      </c>
      <c r="T128" s="3">
        <f t="shared" si="109"/>
        <v>0</v>
      </c>
      <c r="U128" s="3">
        <f t="shared" si="109"/>
        <v>1.7871600000000001</v>
      </c>
      <c r="V128" s="3">
        <f t="shared" si="109"/>
        <v>0</v>
      </c>
      <c r="W128" s="3">
        <f t="shared" si="109"/>
        <v>0</v>
      </c>
      <c r="X128" s="3">
        <f t="shared" si="109"/>
        <v>20.98</v>
      </c>
      <c r="Y128" s="3">
        <f t="shared" si="109"/>
        <v>15.38</v>
      </c>
      <c r="Z128" s="3">
        <f t="shared" si="109"/>
        <v>0</v>
      </c>
      <c r="AA128" s="3">
        <f t="shared" si="109"/>
        <v>0</v>
      </c>
      <c r="AB128" s="3">
        <f t="shared" si="109"/>
        <v>26.89</v>
      </c>
      <c r="AC128" s="3">
        <f t="shared" si="109"/>
        <v>0</v>
      </c>
      <c r="AD128" s="3">
        <f t="shared" si="109"/>
        <v>6.91</v>
      </c>
      <c r="AE128" s="3">
        <f t="shared" si="109"/>
        <v>1.53</v>
      </c>
      <c r="AF128" s="3">
        <f t="shared" si="109"/>
        <v>19.98</v>
      </c>
      <c r="AG128" s="3">
        <f t="shared" si="109"/>
        <v>0</v>
      </c>
      <c r="AH128" s="3">
        <f t="shared" si="109"/>
        <v>1.7871600000000001</v>
      </c>
      <c r="AI128" s="3">
        <f t="shared" si="109"/>
        <v>0</v>
      </c>
      <c r="AJ128" s="3">
        <f t="shared" si="109"/>
        <v>0</v>
      </c>
      <c r="AK128" s="3">
        <f t="shared" si="109"/>
        <v>20.98</v>
      </c>
      <c r="AL128" s="3">
        <f t="shared" si="109"/>
        <v>15.38</v>
      </c>
      <c r="AM128" s="3">
        <f t="shared" si="109"/>
        <v>0</v>
      </c>
      <c r="AN128" s="3">
        <f t="shared" si="109"/>
        <v>0</v>
      </c>
      <c r="AO128" s="3">
        <f t="shared" si="109"/>
        <v>0</v>
      </c>
      <c r="AP128" s="3">
        <f t="shared" si="109"/>
        <v>0</v>
      </c>
      <c r="AQ128" s="3">
        <f t="shared" si="109"/>
        <v>0</v>
      </c>
      <c r="AR128" s="3">
        <f t="shared" si="109"/>
        <v>65.930000000000007</v>
      </c>
      <c r="AS128" s="3">
        <f t="shared" si="109"/>
        <v>65.930000000000007</v>
      </c>
      <c r="AT128" s="3">
        <f t="shared" si="109"/>
        <v>0</v>
      </c>
      <c r="AU128" s="3">
        <f t="shared" ref="AU128:BZ128" si="110">AU137</f>
        <v>0</v>
      </c>
      <c r="AV128" s="3">
        <f t="shared" si="110"/>
        <v>0</v>
      </c>
      <c r="AW128" s="3">
        <f t="shared" si="110"/>
        <v>0</v>
      </c>
      <c r="AX128" s="3">
        <f t="shared" si="110"/>
        <v>0</v>
      </c>
      <c r="AY128" s="3">
        <f t="shared" si="110"/>
        <v>0</v>
      </c>
      <c r="AZ128" s="3">
        <f t="shared" si="110"/>
        <v>0</v>
      </c>
      <c r="BA128" s="3">
        <f t="shared" si="110"/>
        <v>0</v>
      </c>
      <c r="BB128" s="3">
        <f t="shared" si="110"/>
        <v>0</v>
      </c>
      <c r="BC128" s="3">
        <f t="shared" si="110"/>
        <v>0</v>
      </c>
      <c r="BD128" s="3">
        <f t="shared" si="110"/>
        <v>0</v>
      </c>
      <c r="BE128" s="3">
        <f t="shared" si="110"/>
        <v>0</v>
      </c>
      <c r="BF128" s="3">
        <f t="shared" si="110"/>
        <v>0</v>
      </c>
      <c r="BG128" s="3">
        <f t="shared" si="110"/>
        <v>0</v>
      </c>
      <c r="BH128" s="3">
        <f t="shared" si="110"/>
        <v>0</v>
      </c>
      <c r="BI128" s="3">
        <f t="shared" si="110"/>
        <v>0</v>
      </c>
      <c r="BJ128" s="3">
        <f t="shared" si="110"/>
        <v>0</v>
      </c>
      <c r="BK128" s="3">
        <f t="shared" si="110"/>
        <v>0</v>
      </c>
      <c r="BL128" s="3">
        <f t="shared" si="110"/>
        <v>0</v>
      </c>
      <c r="BM128" s="3">
        <f t="shared" si="110"/>
        <v>0</v>
      </c>
      <c r="BN128" s="3">
        <f t="shared" si="110"/>
        <v>0</v>
      </c>
      <c r="BO128" s="3">
        <f t="shared" si="110"/>
        <v>0</v>
      </c>
      <c r="BP128" s="3">
        <f t="shared" si="110"/>
        <v>0</v>
      </c>
      <c r="BQ128" s="3">
        <f t="shared" si="110"/>
        <v>0</v>
      </c>
      <c r="BR128" s="3">
        <f t="shared" si="110"/>
        <v>0</v>
      </c>
      <c r="BS128" s="3">
        <f t="shared" si="110"/>
        <v>0</v>
      </c>
      <c r="BT128" s="3">
        <f t="shared" si="110"/>
        <v>0</v>
      </c>
      <c r="BU128" s="3">
        <f t="shared" si="110"/>
        <v>0</v>
      </c>
      <c r="BV128" s="3">
        <f t="shared" si="110"/>
        <v>0</v>
      </c>
      <c r="BW128" s="3">
        <f t="shared" si="110"/>
        <v>0</v>
      </c>
      <c r="BX128" s="3">
        <f t="shared" si="110"/>
        <v>0</v>
      </c>
      <c r="BY128" s="3">
        <f t="shared" si="110"/>
        <v>0</v>
      </c>
      <c r="BZ128" s="3">
        <f t="shared" si="110"/>
        <v>0</v>
      </c>
      <c r="CA128" s="3">
        <f t="shared" ref="CA128:DF128" si="111">CA137</f>
        <v>65.930000000000007</v>
      </c>
      <c r="CB128" s="3">
        <f t="shared" si="111"/>
        <v>65.930000000000007</v>
      </c>
      <c r="CC128" s="3">
        <f t="shared" si="111"/>
        <v>0</v>
      </c>
      <c r="CD128" s="3">
        <f t="shared" si="111"/>
        <v>0</v>
      </c>
      <c r="CE128" s="3">
        <f t="shared" si="111"/>
        <v>0</v>
      </c>
      <c r="CF128" s="3">
        <f t="shared" si="111"/>
        <v>0</v>
      </c>
      <c r="CG128" s="3">
        <f t="shared" si="111"/>
        <v>0</v>
      </c>
      <c r="CH128" s="3">
        <f t="shared" si="111"/>
        <v>0</v>
      </c>
      <c r="CI128" s="3">
        <f t="shared" si="111"/>
        <v>0</v>
      </c>
      <c r="CJ128" s="3">
        <f t="shared" si="111"/>
        <v>0</v>
      </c>
      <c r="CK128" s="3">
        <f t="shared" si="111"/>
        <v>0</v>
      </c>
      <c r="CL128" s="3">
        <f t="shared" si="111"/>
        <v>0</v>
      </c>
      <c r="CM128" s="3">
        <f t="shared" si="111"/>
        <v>0</v>
      </c>
      <c r="CN128" s="3">
        <f t="shared" si="111"/>
        <v>0</v>
      </c>
      <c r="CO128" s="3">
        <f t="shared" si="111"/>
        <v>0</v>
      </c>
      <c r="CP128" s="3">
        <f t="shared" si="111"/>
        <v>0</v>
      </c>
      <c r="CQ128" s="3">
        <f t="shared" si="111"/>
        <v>0</v>
      </c>
      <c r="CR128" s="3">
        <f t="shared" si="111"/>
        <v>0</v>
      </c>
      <c r="CS128" s="3">
        <f t="shared" si="111"/>
        <v>0</v>
      </c>
      <c r="CT128" s="3">
        <f t="shared" si="111"/>
        <v>0</v>
      </c>
      <c r="CU128" s="3">
        <f t="shared" si="111"/>
        <v>0</v>
      </c>
      <c r="CV128" s="3">
        <f t="shared" si="111"/>
        <v>0</v>
      </c>
      <c r="CW128" s="3">
        <f t="shared" si="111"/>
        <v>0</v>
      </c>
      <c r="CX128" s="3">
        <f t="shared" si="111"/>
        <v>0</v>
      </c>
      <c r="CY128" s="3">
        <f t="shared" si="111"/>
        <v>0</v>
      </c>
      <c r="CZ128" s="3">
        <f t="shared" si="111"/>
        <v>0</v>
      </c>
      <c r="DA128" s="3">
        <f t="shared" si="111"/>
        <v>0</v>
      </c>
      <c r="DB128" s="3">
        <f t="shared" si="111"/>
        <v>0</v>
      </c>
      <c r="DC128" s="3">
        <f t="shared" si="111"/>
        <v>0</v>
      </c>
      <c r="DD128" s="3">
        <f t="shared" si="111"/>
        <v>0</v>
      </c>
      <c r="DE128" s="3">
        <f t="shared" si="111"/>
        <v>0</v>
      </c>
      <c r="DF128" s="3">
        <f t="shared" si="111"/>
        <v>0</v>
      </c>
      <c r="DG128" s="4">
        <f t="shared" ref="DG128:EL128" si="112">DG137</f>
        <v>569.11</v>
      </c>
      <c r="DH128" s="4">
        <f t="shared" si="112"/>
        <v>0</v>
      </c>
      <c r="DI128" s="4">
        <f t="shared" si="112"/>
        <v>84.99</v>
      </c>
      <c r="DJ128" s="4">
        <f t="shared" si="112"/>
        <v>37.07</v>
      </c>
      <c r="DK128" s="4">
        <f t="shared" si="112"/>
        <v>484.12</v>
      </c>
      <c r="DL128" s="4">
        <f t="shared" si="112"/>
        <v>0</v>
      </c>
      <c r="DM128" s="4">
        <f t="shared" si="112"/>
        <v>1.7871600000000001</v>
      </c>
      <c r="DN128" s="4">
        <f t="shared" si="112"/>
        <v>0</v>
      </c>
      <c r="DO128" s="4">
        <f t="shared" si="112"/>
        <v>0</v>
      </c>
      <c r="DP128" s="4">
        <f t="shared" si="112"/>
        <v>411.5</v>
      </c>
      <c r="DQ128" s="4">
        <f t="shared" si="112"/>
        <v>198.49</v>
      </c>
      <c r="DR128" s="4">
        <f t="shared" si="112"/>
        <v>0</v>
      </c>
      <c r="DS128" s="4">
        <f t="shared" si="112"/>
        <v>0</v>
      </c>
      <c r="DT128" s="4">
        <f t="shared" si="112"/>
        <v>569.11</v>
      </c>
      <c r="DU128" s="4">
        <f t="shared" si="112"/>
        <v>0</v>
      </c>
      <c r="DV128" s="4">
        <f t="shared" si="112"/>
        <v>84.99</v>
      </c>
      <c r="DW128" s="4">
        <f t="shared" si="112"/>
        <v>37.07</v>
      </c>
      <c r="DX128" s="4">
        <f t="shared" si="112"/>
        <v>484.12</v>
      </c>
      <c r="DY128" s="4">
        <f t="shared" si="112"/>
        <v>0</v>
      </c>
      <c r="DZ128" s="4">
        <f t="shared" si="112"/>
        <v>1.7871600000000001</v>
      </c>
      <c r="EA128" s="4">
        <f t="shared" si="112"/>
        <v>0</v>
      </c>
      <c r="EB128" s="4">
        <f t="shared" si="112"/>
        <v>0</v>
      </c>
      <c r="EC128" s="4">
        <f t="shared" si="112"/>
        <v>411.5</v>
      </c>
      <c r="ED128" s="4">
        <f t="shared" si="112"/>
        <v>198.49</v>
      </c>
      <c r="EE128" s="4">
        <f t="shared" si="112"/>
        <v>0</v>
      </c>
      <c r="EF128" s="4">
        <f t="shared" si="112"/>
        <v>0</v>
      </c>
      <c r="EG128" s="4">
        <f t="shared" si="112"/>
        <v>0</v>
      </c>
      <c r="EH128" s="4">
        <f t="shared" si="112"/>
        <v>0</v>
      </c>
      <c r="EI128" s="4">
        <f t="shared" si="112"/>
        <v>0</v>
      </c>
      <c r="EJ128" s="4">
        <f t="shared" si="112"/>
        <v>1237.3</v>
      </c>
      <c r="EK128" s="4">
        <f t="shared" si="112"/>
        <v>1237.3</v>
      </c>
      <c r="EL128" s="4">
        <f t="shared" si="112"/>
        <v>0</v>
      </c>
      <c r="EM128" s="4">
        <f t="shared" ref="EM128:FR128" si="113">EM137</f>
        <v>0</v>
      </c>
      <c r="EN128" s="4">
        <f t="shared" si="113"/>
        <v>0</v>
      </c>
      <c r="EO128" s="4">
        <f t="shared" si="113"/>
        <v>0</v>
      </c>
      <c r="EP128" s="4">
        <f t="shared" si="113"/>
        <v>0</v>
      </c>
      <c r="EQ128" s="4">
        <f t="shared" si="113"/>
        <v>0</v>
      </c>
      <c r="ER128" s="4">
        <f t="shared" si="113"/>
        <v>0</v>
      </c>
      <c r="ES128" s="4">
        <f t="shared" si="113"/>
        <v>0</v>
      </c>
      <c r="ET128" s="4">
        <f t="shared" si="113"/>
        <v>0</v>
      </c>
      <c r="EU128" s="4">
        <f t="shared" si="113"/>
        <v>0</v>
      </c>
      <c r="EV128" s="4">
        <f t="shared" si="113"/>
        <v>0</v>
      </c>
      <c r="EW128" s="4">
        <f t="shared" si="113"/>
        <v>0</v>
      </c>
      <c r="EX128" s="4">
        <f t="shared" si="113"/>
        <v>0</v>
      </c>
      <c r="EY128" s="4">
        <f t="shared" si="113"/>
        <v>0</v>
      </c>
      <c r="EZ128" s="4">
        <f t="shared" si="113"/>
        <v>0</v>
      </c>
      <c r="FA128" s="4">
        <f t="shared" si="113"/>
        <v>0</v>
      </c>
      <c r="FB128" s="4">
        <f t="shared" si="113"/>
        <v>0</v>
      </c>
      <c r="FC128" s="4">
        <f t="shared" si="113"/>
        <v>0</v>
      </c>
      <c r="FD128" s="4">
        <f t="shared" si="113"/>
        <v>0</v>
      </c>
      <c r="FE128" s="4">
        <f t="shared" si="113"/>
        <v>0</v>
      </c>
      <c r="FF128" s="4">
        <f t="shared" si="113"/>
        <v>0</v>
      </c>
      <c r="FG128" s="4">
        <f t="shared" si="113"/>
        <v>0</v>
      </c>
      <c r="FH128" s="4">
        <f t="shared" si="113"/>
        <v>0</v>
      </c>
      <c r="FI128" s="4">
        <f t="shared" si="113"/>
        <v>0</v>
      </c>
      <c r="FJ128" s="4">
        <f t="shared" si="113"/>
        <v>0</v>
      </c>
      <c r="FK128" s="4">
        <f t="shared" si="113"/>
        <v>0</v>
      </c>
      <c r="FL128" s="4">
        <f t="shared" si="113"/>
        <v>0</v>
      </c>
      <c r="FM128" s="4">
        <f t="shared" si="113"/>
        <v>0</v>
      </c>
      <c r="FN128" s="4">
        <f t="shared" si="113"/>
        <v>0</v>
      </c>
      <c r="FO128" s="4">
        <f t="shared" si="113"/>
        <v>0</v>
      </c>
      <c r="FP128" s="4">
        <f t="shared" si="113"/>
        <v>0</v>
      </c>
      <c r="FQ128" s="4">
        <f t="shared" si="113"/>
        <v>0</v>
      </c>
      <c r="FR128" s="4">
        <f t="shared" si="113"/>
        <v>0</v>
      </c>
      <c r="FS128" s="4">
        <f t="shared" ref="FS128:GX128" si="114">FS137</f>
        <v>1237.3</v>
      </c>
      <c r="FT128" s="4">
        <f t="shared" si="114"/>
        <v>1237.3</v>
      </c>
      <c r="FU128" s="4">
        <f t="shared" si="114"/>
        <v>0</v>
      </c>
      <c r="FV128" s="4">
        <f t="shared" si="114"/>
        <v>0</v>
      </c>
      <c r="FW128" s="4">
        <f t="shared" si="114"/>
        <v>0</v>
      </c>
      <c r="FX128" s="4">
        <f t="shared" si="114"/>
        <v>0</v>
      </c>
      <c r="FY128" s="4">
        <f t="shared" si="114"/>
        <v>0</v>
      </c>
      <c r="FZ128" s="4">
        <f t="shared" si="114"/>
        <v>0</v>
      </c>
      <c r="GA128" s="4">
        <f t="shared" si="114"/>
        <v>0</v>
      </c>
      <c r="GB128" s="4">
        <f t="shared" si="114"/>
        <v>0</v>
      </c>
      <c r="GC128" s="4">
        <f t="shared" si="114"/>
        <v>0</v>
      </c>
      <c r="GD128" s="4">
        <f t="shared" si="114"/>
        <v>0</v>
      </c>
      <c r="GE128" s="4">
        <f t="shared" si="114"/>
        <v>0</v>
      </c>
      <c r="GF128" s="4">
        <f t="shared" si="114"/>
        <v>0</v>
      </c>
      <c r="GG128" s="4">
        <f t="shared" si="114"/>
        <v>0</v>
      </c>
      <c r="GH128" s="4">
        <f t="shared" si="114"/>
        <v>0</v>
      </c>
      <c r="GI128" s="4">
        <f t="shared" si="114"/>
        <v>0</v>
      </c>
      <c r="GJ128" s="4">
        <f t="shared" si="114"/>
        <v>0</v>
      </c>
      <c r="GK128" s="4">
        <f t="shared" si="114"/>
        <v>0</v>
      </c>
      <c r="GL128" s="4">
        <f t="shared" si="114"/>
        <v>0</v>
      </c>
      <c r="GM128" s="4">
        <f t="shared" si="114"/>
        <v>0</v>
      </c>
      <c r="GN128" s="4">
        <f t="shared" si="114"/>
        <v>0</v>
      </c>
      <c r="GO128" s="4">
        <f t="shared" si="114"/>
        <v>0</v>
      </c>
      <c r="GP128" s="4">
        <f t="shared" si="114"/>
        <v>0</v>
      </c>
      <c r="GQ128" s="4">
        <f t="shared" si="114"/>
        <v>0</v>
      </c>
      <c r="GR128" s="4">
        <f t="shared" si="114"/>
        <v>0</v>
      </c>
      <c r="GS128" s="4">
        <f t="shared" si="114"/>
        <v>0</v>
      </c>
      <c r="GT128" s="4">
        <f t="shared" si="114"/>
        <v>0</v>
      </c>
      <c r="GU128" s="4">
        <f t="shared" si="114"/>
        <v>0</v>
      </c>
      <c r="GV128" s="4">
        <f t="shared" si="114"/>
        <v>0</v>
      </c>
      <c r="GW128" s="4">
        <f t="shared" si="114"/>
        <v>0</v>
      </c>
      <c r="GX128" s="4">
        <f t="shared" si="114"/>
        <v>0</v>
      </c>
    </row>
    <row r="130" spans="1:255" x14ac:dyDescent="0.2">
      <c r="A130" s="2">
        <v>17</v>
      </c>
      <c r="B130" s="2">
        <v>1</v>
      </c>
      <c r="C130" s="2">
        <f>ROW(SmtRes!A39)</f>
        <v>39</v>
      </c>
      <c r="D130" s="2">
        <f>ROW(EtalonRes!A45)</f>
        <v>45</v>
      </c>
      <c r="E130" s="2" t="s">
        <v>153</v>
      </c>
      <c r="F130" s="2" t="s">
        <v>106</v>
      </c>
      <c r="G130" s="2" t="s">
        <v>154</v>
      </c>
      <c r="H130" s="2" t="s">
        <v>108</v>
      </c>
      <c r="I130" s="2">
        <f>ROUND((1)/100,9)</f>
        <v>0.01</v>
      </c>
      <c r="J130" s="2">
        <v>0</v>
      </c>
      <c r="K130" s="2"/>
      <c r="L130" s="2"/>
      <c r="M130" s="2"/>
      <c r="N130" s="2"/>
      <c r="O130" s="2">
        <f t="shared" ref="O130:O135" si="115">ROUND(CP130,2)</f>
        <v>26.67</v>
      </c>
      <c r="P130" s="2">
        <f t="shared" ref="P130:P135" si="116">ROUND((ROUND((AC130*AW130*I130),2)*BC130),2)</f>
        <v>0</v>
      </c>
      <c r="Q130" s="2">
        <f>(ROUND((ROUND((((ET130*0.6))*AV130*I130),2)*BB130),2)+ROUND((ROUND(((AE130-((EU130*0.6)))*AV130*I130),2)*BS130),2))</f>
        <v>6.69</v>
      </c>
      <c r="R130" s="2">
        <f t="shared" ref="R130:R135" si="117">ROUND((ROUND((AE130*AV130*I130),2)*BS130),2)</f>
        <v>1.49</v>
      </c>
      <c r="S130" s="2">
        <f t="shared" ref="S130:S135" si="118">ROUND((ROUND((AF130*AV130*I130),2)*BA130),2)</f>
        <v>19.98</v>
      </c>
      <c r="T130" s="2">
        <f t="shared" ref="T130:T135" si="119">ROUND(CU130*I130,2)</f>
        <v>0</v>
      </c>
      <c r="U130" s="2">
        <f t="shared" ref="U130:U135" si="120">CV130*I130</f>
        <v>1.7871600000000001</v>
      </c>
      <c r="V130" s="2">
        <f t="shared" ref="V130:V135" si="121">CW130*I130</f>
        <v>0</v>
      </c>
      <c r="W130" s="2">
        <f t="shared" ref="W130:W135" si="122">ROUND(CX130*I130,2)</f>
        <v>0</v>
      </c>
      <c r="X130" s="2">
        <f t="shared" ref="X130:Y135" si="123">ROUND(CY130,2)</f>
        <v>20.98</v>
      </c>
      <c r="Y130" s="2">
        <f t="shared" si="123"/>
        <v>15.38</v>
      </c>
      <c r="Z130" s="2"/>
      <c r="AA130" s="2">
        <v>101231159</v>
      </c>
      <c r="AB130" s="2">
        <f t="shared" ref="AB130:AB135" si="124">ROUND((AC130+AD130+AF130),6)</f>
        <v>2667.2159999999999</v>
      </c>
      <c r="AC130" s="2">
        <f>ROUND(((ES130*0)),6)</f>
        <v>0</v>
      </c>
      <c r="AD130" s="2">
        <f>ROUND(((((ET130*0.6))-((EU130*0.6)))+AE130),6)</f>
        <v>669.17399999999998</v>
      </c>
      <c r="AE130" s="2">
        <f>ROUND(((EU130*0.6)),6)</f>
        <v>148.76400000000001</v>
      </c>
      <c r="AF130" s="2">
        <f>ROUND(((EV130*0.6)),6)</f>
        <v>1998.0419999999999</v>
      </c>
      <c r="AG130" s="2">
        <f t="shared" ref="AG130:AG135" si="125">ROUND((AP130),6)</f>
        <v>0</v>
      </c>
      <c r="AH130" s="2">
        <f>((EW130*0.6))</f>
        <v>178.71600000000001</v>
      </c>
      <c r="AI130" s="2">
        <f>((EX130*0.6))</f>
        <v>0</v>
      </c>
      <c r="AJ130" s="2">
        <f t="shared" ref="AJ130:AJ135" si="126">(AS130)</f>
        <v>0</v>
      </c>
      <c r="AK130" s="2">
        <v>5627.04</v>
      </c>
      <c r="AL130" s="2">
        <v>1181.68</v>
      </c>
      <c r="AM130" s="2">
        <v>1115.29</v>
      </c>
      <c r="AN130" s="2">
        <v>247.94</v>
      </c>
      <c r="AO130" s="2">
        <v>3330.07</v>
      </c>
      <c r="AP130" s="2">
        <v>0</v>
      </c>
      <c r="AQ130" s="2">
        <v>297.86</v>
      </c>
      <c r="AR130" s="2">
        <v>0</v>
      </c>
      <c r="AS130" s="2">
        <v>0</v>
      </c>
      <c r="AT130" s="2">
        <v>105</v>
      </c>
      <c r="AU130" s="2">
        <v>77</v>
      </c>
      <c r="AV130" s="2">
        <v>1</v>
      </c>
      <c r="AW130" s="2">
        <v>1</v>
      </c>
      <c r="AX130" s="2"/>
      <c r="AY130" s="2"/>
      <c r="AZ130" s="2">
        <v>1</v>
      </c>
      <c r="BA130" s="2">
        <v>1</v>
      </c>
      <c r="BB130" s="2">
        <v>1</v>
      </c>
      <c r="BC130" s="2">
        <v>1</v>
      </c>
      <c r="BD130" s="2" t="s">
        <v>6</v>
      </c>
      <c r="BE130" s="2" t="s">
        <v>6</v>
      </c>
      <c r="BF130" s="2" t="s">
        <v>6</v>
      </c>
      <c r="BG130" s="2" t="s">
        <v>6</v>
      </c>
      <c r="BH130" s="2">
        <v>0</v>
      </c>
      <c r="BI130" s="2">
        <v>1</v>
      </c>
      <c r="BJ130" s="2" t="s">
        <v>109</v>
      </c>
      <c r="BK130" s="2"/>
      <c r="BL130" s="2"/>
      <c r="BM130" s="2">
        <v>167</v>
      </c>
      <c r="BN130" s="2">
        <v>0</v>
      </c>
      <c r="BO130" s="2" t="s">
        <v>6</v>
      </c>
      <c r="BP130" s="2">
        <v>0</v>
      </c>
      <c r="BQ130" s="2">
        <v>30</v>
      </c>
      <c r="BR130" s="2">
        <v>0</v>
      </c>
      <c r="BS130" s="2">
        <v>1</v>
      </c>
      <c r="BT130" s="2">
        <v>1</v>
      </c>
      <c r="BU130" s="2">
        <v>1</v>
      </c>
      <c r="BV130" s="2">
        <v>1</v>
      </c>
      <c r="BW130" s="2">
        <v>1</v>
      </c>
      <c r="BX130" s="2">
        <v>1</v>
      </c>
      <c r="BY130" s="2" t="s">
        <v>6</v>
      </c>
      <c r="BZ130" s="2">
        <v>105</v>
      </c>
      <c r="CA130" s="2">
        <v>77</v>
      </c>
      <c r="CB130" s="2"/>
      <c r="CC130" s="2"/>
      <c r="CD130" s="2"/>
      <c r="CE130" s="2">
        <v>30</v>
      </c>
      <c r="CF130" s="2">
        <v>0</v>
      </c>
      <c r="CG130" s="2">
        <v>0</v>
      </c>
      <c r="CH130" s="2"/>
      <c r="CI130" s="2"/>
      <c r="CJ130" s="2"/>
      <c r="CK130" s="2"/>
      <c r="CL130" s="2"/>
      <c r="CM130" s="2">
        <v>0</v>
      </c>
      <c r="CN130" s="2" t="s">
        <v>155</v>
      </c>
      <c r="CO130" s="2">
        <v>0</v>
      </c>
      <c r="CP130" s="2">
        <f t="shared" ref="CP130:CP135" si="127">(P130+Q130+S130)</f>
        <v>26.67</v>
      </c>
      <c r="CQ130" s="2">
        <f t="shared" ref="CQ130:CQ135" si="128">ROUND((ROUND((AC130*AW130*1),2)*BC130),2)</f>
        <v>0</v>
      </c>
      <c r="CR130" s="2">
        <f>(ROUND((ROUND((((ET130*0.6))*AV130*1),2)*BB130),2)+ROUND((ROUND(((AE130-((EU130*0.6)))*AV130*1),2)*BS130),2))</f>
        <v>669.17</v>
      </c>
      <c r="CS130" s="2">
        <f t="shared" ref="CS130:CS135" si="129">ROUND((ROUND((AE130*AV130*1),2)*BS130),2)</f>
        <v>148.76</v>
      </c>
      <c r="CT130" s="2">
        <f t="shared" ref="CT130:CT135" si="130">ROUND((ROUND((AF130*AV130*1),2)*BA130),2)</f>
        <v>1998.04</v>
      </c>
      <c r="CU130" s="2">
        <f t="shared" ref="CU130:CU135" si="131">AG130</f>
        <v>0</v>
      </c>
      <c r="CV130" s="2">
        <f t="shared" ref="CV130:CV135" si="132">(AH130*AV130)</f>
        <v>178.71600000000001</v>
      </c>
      <c r="CW130" s="2">
        <f t="shared" ref="CW130:CX135" si="133">AI130</f>
        <v>0</v>
      </c>
      <c r="CX130" s="2">
        <f t="shared" si="133"/>
        <v>0</v>
      </c>
      <c r="CY130" s="2">
        <f>((S130*BZ130)/100)</f>
        <v>20.978999999999999</v>
      </c>
      <c r="CZ130" s="2">
        <f>((S130*CA130)/100)</f>
        <v>15.384600000000001</v>
      </c>
      <c r="DA130" s="2"/>
      <c r="DB130" s="2"/>
      <c r="DC130" s="2" t="s">
        <v>6</v>
      </c>
      <c r="DD130" s="2" t="s">
        <v>156</v>
      </c>
      <c r="DE130" s="2" t="s">
        <v>157</v>
      </c>
      <c r="DF130" s="2" t="s">
        <v>157</v>
      </c>
      <c r="DG130" s="2" t="s">
        <v>157</v>
      </c>
      <c r="DH130" s="2" t="s">
        <v>6</v>
      </c>
      <c r="DI130" s="2" t="s">
        <v>157</v>
      </c>
      <c r="DJ130" s="2" t="s">
        <v>157</v>
      </c>
      <c r="DK130" s="2" t="s">
        <v>6</v>
      </c>
      <c r="DL130" s="2" t="s">
        <v>6</v>
      </c>
      <c r="DM130" s="2" t="s">
        <v>6</v>
      </c>
      <c r="DN130" s="2">
        <v>0</v>
      </c>
      <c r="DO130" s="2">
        <v>0</v>
      </c>
      <c r="DP130" s="2">
        <v>1</v>
      </c>
      <c r="DQ130" s="2">
        <v>1</v>
      </c>
      <c r="DR130" s="2"/>
      <c r="DS130" s="2"/>
      <c r="DT130" s="2"/>
      <c r="DU130" s="2">
        <v>1013</v>
      </c>
      <c r="DV130" s="2" t="s">
        <v>108</v>
      </c>
      <c r="DW130" s="2" t="s">
        <v>108</v>
      </c>
      <c r="DX130" s="2">
        <v>1</v>
      </c>
      <c r="DY130" s="2"/>
      <c r="DZ130" s="2" t="s">
        <v>6</v>
      </c>
      <c r="EA130" s="2" t="s">
        <v>6</v>
      </c>
      <c r="EB130" s="2" t="s">
        <v>6</v>
      </c>
      <c r="EC130" s="2" t="s">
        <v>6</v>
      </c>
      <c r="ED130" s="2"/>
      <c r="EE130" s="2">
        <v>100583963</v>
      </c>
      <c r="EF130" s="2">
        <v>30</v>
      </c>
      <c r="EG130" s="2" t="s">
        <v>32</v>
      </c>
      <c r="EH130" s="2">
        <v>0</v>
      </c>
      <c r="EI130" s="2" t="s">
        <v>6</v>
      </c>
      <c r="EJ130" s="2">
        <v>1</v>
      </c>
      <c r="EK130" s="2">
        <v>167</v>
      </c>
      <c r="EL130" s="2" t="s">
        <v>110</v>
      </c>
      <c r="EM130" s="2" t="s">
        <v>111</v>
      </c>
      <c r="EN130" s="2"/>
      <c r="EO130" s="2" t="s">
        <v>158</v>
      </c>
      <c r="EP130" s="2"/>
      <c r="EQ130" s="2">
        <v>131072</v>
      </c>
      <c r="ER130" s="2">
        <v>5627.04</v>
      </c>
      <c r="ES130" s="2">
        <v>1181.68</v>
      </c>
      <c r="ET130" s="2">
        <v>1115.29</v>
      </c>
      <c r="EU130" s="2">
        <v>247.94</v>
      </c>
      <c r="EV130" s="2">
        <v>3330.07</v>
      </c>
      <c r="EW130" s="2">
        <v>297.86</v>
      </c>
      <c r="EX130" s="2">
        <v>0</v>
      </c>
      <c r="EY130" s="2">
        <v>0</v>
      </c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>
        <v>0</v>
      </c>
      <c r="FR130" s="2">
        <f t="shared" ref="FR130:FR135" si="134">ROUND(IF(AND(BH130=3,BI130=3),P130,0),2)</f>
        <v>0</v>
      </c>
      <c r="FS130" s="2">
        <v>0</v>
      </c>
      <c r="FT130" s="2"/>
      <c r="FU130" s="2"/>
      <c r="FV130" s="2"/>
      <c r="FW130" s="2"/>
      <c r="FX130" s="2">
        <v>105</v>
      </c>
      <c r="FY130" s="2">
        <v>77</v>
      </c>
      <c r="FZ130" s="2"/>
      <c r="GA130" s="2" t="s">
        <v>6</v>
      </c>
      <c r="GB130" s="2"/>
      <c r="GC130" s="2"/>
      <c r="GD130" s="2">
        <v>0</v>
      </c>
      <c r="GE130" s="2"/>
      <c r="GF130" s="2">
        <v>1254256633</v>
      </c>
      <c r="GG130" s="2">
        <v>2</v>
      </c>
      <c r="GH130" s="2">
        <v>1</v>
      </c>
      <c r="GI130" s="2">
        <v>-2</v>
      </c>
      <c r="GJ130" s="2">
        <v>0</v>
      </c>
      <c r="GK130" s="2">
        <f>ROUND(R130*(R12)/100,2)</f>
        <v>2.61</v>
      </c>
      <c r="GL130" s="2">
        <f t="shared" ref="GL130:GL135" si="135">ROUND(IF(AND(BH130=3,BI130=3,FS130&lt;&gt;0),P130,0),2)</f>
        <v>0</v>
      </c>
      <c r="GM130" s="2">
        <f t="shared" ref="GM130:GM135" si="136">ROUND(O130+X130+Y130+GK130,2)+GX130</f>
        <v>65.64</v>
      </c>
      <c r="GN130" s="2">
        <f t="shared" ref="GN130:GN135" si="137">IF(OR(BI130=0,BI130=1),ROUND(O130+X130+Y130+GK130,2),0)</f>
        <v>65.64</v>
      </c>
      <c r="GO130" s="2">
        <f t="shared" ref="GO130:GO135" si="138">IF(BI130=2,ROUND(O130+X130+Y130+GK130,2),0)</f>
        <v>0</v>
      </c>
      <c r="GP130" s="2">
        <f t="shared" ref="GP130:GP135" si="139">IF(BI130=4,ROUND(O130+X130+Y130+GK130,2)+GX130,0)</f>
        <v>0</v>
      </c>
      <c r="GQ130" s="2"/>
      <c r="GR130" s="2">
        <v>0</v>
      </c>
      <c r="GS130" s="2">
        <v>3</v>
      </c>
      <c r="GT130" s="2">
        <v>0</v>
      </c>
      <c r="GU130" s="2" t="s">
        <v>6</v>
      </c>
      <c r="GV130" s="2">
        <f t="shared" ref="GV130:GV135" si="140">ROUND((GT130),6)</f>
        <v>0</v>
      </c>
      <c r="GW130" s="2">
        <v>1</v>
      </c>
      <c r="GX130" s="2">
        <f t="shared" ref="GX130:GX135" si="141">ROUND(HC130*I130,2)</f>
        <v>0</v>
      </c>
      <c r="GY130" s="2"/>
      <c r="GZ130" s="2"/>
      <c r="HA130" s="2">
        <v>0</v>
      </c>
      <c r="HB130" s="2">
        <v>0</v>
      </c>
      <c r="HC130" s="2">
        <f t="shared" ref="HC130:HC135" si="142">GV130*GW130</f>
        <v>0</v>
      </c>
      <c r="HD130" s="2"/>
      <c r="HE130" s="2" t="s">
        <v>6</v>
      </c>
      <c r="HF130" s="2" t="s">
        <v>6</v>
      </c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>
        <v>0</v>
      </c>
      <c r="IL130" s="2"/>
      <c r="IM130" s="2"/>
      <c r="IN130" s="2"/>
      <c r="IO130" s="2"/>
      <c r="IP130" s="2"/>
      <c r="IQ130" s="2"/>
      <c r="IR130" s="2"/>
      <c r="IS130" s="2"/>
      <c r="IT130" s="2"/>
      <c r="IU130" s="2"/>
    </row>
    <row r="131" spans="1:255" x14ac:dyDescent="0.2">
      <c r="A131">
        <v>17</v>
      </c>
      <c r="B131">
        <v>1</v>
      </c>
      <c r="C131">
        <f>ROW(SmtRes!A42)</f>
        <v>42</v>
      </c>
      <c r="D131">
        <f>ROW(EtalonRes!A50)</f>
        <v>50</v>
      </c>
      <c r="E131" t="s">
        <v>153</v>
      </c>
      <c r="F131" t="s">
        <v>106</v>
      </c>
      <c r="G131" t="s">
        <v>154</v>
      </c>
      <c r="H131" t="s">
        <v>108</v>
      </c>
      <c r="I131">
        <f>ROUND((1)/100,9)</f>
        <v>0.01</v>
      </c>
      <c r="J131">
        <v>0</v>
      </c>
      <c r="O131">
        <f t="shared" si="115"/>
        <v>567.21</v>
      </c>
      <c r="P131">
        <f t="shared" si="116"/>
        <v>0</v>
      </c>
      <c r="Q131">
        <f>(ROUND((ROUND((((ET131*0.6))*AV131*I131),2)*BB131),2)+ROUND((ROUND(((AE131-((EU131*0.6)))*AV131*I131),2)*BS131),2))</f>
        <v>83.09</v>
      </c>
      <c r="R131">
        <f t="shared" si="117"/>
        <v>36.1</v>
      </c>
      <c r="S131">
        <f t="shared" si="118"/>
        <v>484.12</v>
      </c>
      <c r="T131">
        <f t="shared" si="119"/>
        <v>0</v>
      </c>
      <c r="U131">
        <f t="shared" si="120"/>
        <v>1.7871600000000001</v>
      </c>
      <c r="V131">
        <f t="shared" si="121"/>
        <v>0</v>
      </c>
      <c r="W131">
        <f t="shared" si="122"/>
        <v>0</v>
      </c>
      <c r="X131">
        <f t="shared" si="123"/>
        <v>411.5</v>
      </c>
      <c r="Y131">
        <f t="shared" si="123"/>
        <v>198.49</v>
      </c>
      <c r="AA131">
        <v>101231156</v>
      </c>
      <c r="AB131">
        <f t="shared" si="124"/>
        <v>2667.2159999999999</v>
      </c>
      <c r="AC131">
        <f>ROUND(((ES131*0)),6)</f>
        <v>0</v>
      </c>
      <c r="AD131">
        <f>ROUND(((((ET131*0.6))-((EU131*0.6)))+AE131),6)</f>
        <v>669.17399999999998</v>
      </c>
      <c r="AE131">
        <f>ROUND(((EU131*0.6)),6)</f>
        <v>148.76400000000001</v>
      </c>
      <c r="AF131">
        <f>ROUND(((EV131*0.6)),6)</f>
        <v>1998.0419999999999</v>
      </c>
      <c r="AG131">
        <f t="shared" si="125"/>
        <v>0</v>
      </c>
      <c r="AH131">
        <f>((EW131*0.6))</f>
        <v>178.71600000000001</v>
      </c>
      <c r="AI131">
        <f>((EX131*0.6))</f>
        <v>0</v>
      </c>
      <c r="AJ131">
        <f t="shared" si="126"/>
        <v>0</v>
      </c>
      <c r="AK131">
        <v>5627.04</v>
      </c>
      <c r="AL131">
        <v>1181.68</v>
      </c>
      <c r="AM131">
        <v>1115.29</v>
      </c>
      <c r="AN131">
        <v>247.94</v>
      </c>
      <c r="AO131">
        <v>3330.07</v>
      </c>
      <c r="AP131">
        <v>0</v>
      </c>
      <c r="AQ131">
        <v>297.86</v>
      </c>
      <c r="AR131">
        <v>0</v>
      </c>
      <c r="AS131">
        <v>0</v>
      </c>
      <c r="AT131">
        <v>85</v>
      </c>
      <c r="AU131">
        <v>41</v>
      </c>
      <c r="AV131">
        <v>1</v>
      </c>
      <c r="AW131">
        <v>1</v>
      </c>
      <c r="AZ131">
        <v>1</v>
      </c>
      <c r="BA131">
        <v>24.23</v>
      </c>
      <c r="BB131">
        <v>12.42</v>
      </c>
      <c r="BC131">
        <v>3.82</v>
      </c>
      <c r="BD131" t="s">
        <v>6</v>
      </c>
      <c r="BE131" t="s">
        <v>6</v>
      </c>
      <c r="BF131" t="s">
        <v>6</v>
      </c>
      <c r="BG131" t="s">
        <v>6</v>
      </c>
      <c r="BH131">
        <v>0</v>
      </c>
      <c r="BI131">
        <v>1</v>
      </c>
      <c r="BJ131" t="s">
        <v>109</v>
      </c>
      <c r="BM131">
        <v>167</v>
      </c>
      <c r="BN131">
        <v>0</v>
      </c>
      <c r="BO131" t="s">
        <v>106</v>
      </c>
      <c r="BP131">
        <v>1</v>
      </c>
      <c r="BQ131">
        <v>30</v>
      </c>
      <c r="BR131">
        <v>0</v>
      </c>
      <c r="BS131">
        <v>24.23</v>
      </c>
      <c r="BT131">
        <v>1</v>
      </c>
      <c r="BU131">
        <v>1</v>
      </c>
      <c r="BV131">
        <v>1</v>
      </c>
      <c r="BW131">
        <v>1</v>
      </c>
      <c r="BX131">
        <v>1</v>
      </c>
      <c r="BY131" t="s">
        <v>6</v>
      </c>
      <c r="BZ131">
        <v>85</v>
      </c>
      <c r="CA131">
        <v>41</v>
      </c>
      <c r="CE131">
        <v>30</v>
      </c>
      <c r="CF131">
        <v>0</v>
      </c>
      <c r="CG131">
        <v>0</v>
      </c>
      <c r="CM131">
        <v>0</v>
      </c>
      <c r="CN131" t="s">
        <v>155</v>
      </c>
      <c r="CO131">
        <v>0</v>
      </c>
      <c r="CP131">
        <f t="shared" si="127"/>
        <v>567.21</v>
      </c>
      <c r="CQ131">
        <f t="shared" si="128"/>
        <v>0</v>
      </c>
      <c r="CR131">
        <f>(ROUND((ROUND((((ET131*0.6))*AV131*1),2)*BB131),2)+ROUND((ROUND(((AE131-((EU131*0.6)))*AV131*1),2)*BS131),2))</f>
        <v>8311.09</v>
      </c>
      <c r="CS131">
        <f t="shared" si="129"/>
        <v>3604.45</v>
      </c>
      <c r="CT131">
        <f t="shared" si="130"/>
        <v>48412.51</v>
      </c>
      <c r="CU131">
        <f t="shared" si="131"/>
        <v>0</v>
      </c>
      <c r="CV131">
        <f t="shared" si="132"/>
        <v>178.71600000000001</v>
      </c>
      <c r="CW131">
        <f t="shared" si="133"/>
        <v>0</v>
      </c>
      <c r="CX131">
        <f t="shared" si="133"/>
        <v>0</v>
      </c>
      <c r="CY131">
        <f>S131*(BZ131/100)</f>
        <v>411.50200000000001</v>
      </c>
      <c r="CZ131">
        <f>S131*(CA131/100)</f>
        <v>198.48919999999998</v>
      </c>
      <c r="DC131" t="s">
        <v>6</v>
      </c>
      <c r="DD131" t="s">
        <v>156</v>
      </c>
      <c r="DE131" t="s">
        <v>157</v>
      </c>
      <c r="DF131" t="s">
        <v>157</v>
      </c>
      <c r="DG131" t="s">
        <v>157</v>
      </c>
      <c r="DH131" t="s">
        <v>6</v>
      </c>
      <c r="DI131" t="s">
        <v>157</v>
      </c>
      <c r="DJ131" t="s">
        <v>157</v>
      </c>
      <c r="DK131" t="s">
        <v>6</v>
      </c>
      <c r="DL131" t="s">
        <v>6</v>
      </c>
      <c r="DM131" t="s">
        <v>6</v>
      </c>
      <c r="DN131">
        <v>105</v>
      </c>
      <c r="DO131">
        <v>77</v>
      </c>
      <c r="DP131">
        <v>1</v>
      </c>
      <c r="DQ131">
        <v>1</v>
      </c>
      <c r="DU131">
        <v>1013</v>
      </c>
      <c r="DV131" t="s">
        <v>108</v>
      </c>
      <c r="DW131" t="s">
        <v>108</v>
      </c>
      <c r="DX131">
        <v>1</v>
      </c>
      <c r="DZ131" t="s">
        <v>6</v>
      </c>
      <c r="EA131" t="s">
        <v>6</v>
      </c>
      <c r="EB131" t="s">
        <v>6</v>
      </c>
      <c r="EC131" t="s">
        <v>6</v>
      </c>
      <c r="EE131">
        <v>100583963</v>
      </c>
      <c r="EF131">
        <v>30</v>
      </c>
      <c r="EG131" t="s">
        <v>32</v>
      </c>
      <c r="EH131">
        <v>0</v>
      </c>
      <c r="EI131" t="s">
        <v>6</v>
      </c>
      <c r="EJ131">
        <v>1</v>
      </c>
      <c r="EK131">
        <v>167</v>
      </c>
      <c r="EL131" t="s">
        <v>110</v>
      </c>
      <c r="EM131" t="s">
        <v>111</v>
      </c>
      <c r="EO131" t="s">
        <v>158</v>
      </c>
      <c r="EQ131">
        <v>131072</v>
      </c>
      <c r="ER131">
        <v>5627.04</v>
      </c>
      <c r="ES131">
        <v>1181.68</v>
      </c>
      <c r="ET131">
        <v>1115.29</v>
      </c>
      <c r="EU131">
        <v>247.94</v>
      </c>
      <c r="EV131">
        <v>3330.07</v>
      </c>
      <c r="EW131">
        <v>297.86</v>
      </c>
      <c r="EX131">
        <v>0</v>
      </c>
      <c r="EY131">
        <v>0</v>
      </c>
      <c r="FQ131">
        <v>0</v>
      </c>
      <c r="FR131">
        <f t="shared" si="134"/>
        <v>0</v>
      </c>
      <c r="FS131">
        <v>0</v>
      </c>
      <c r="FX131">
        <v>105</v>
      </c>
      <c r="FY131">
        <v>77</v>
      </c>
      <c r="GA131" t="s">
        <v>6</v>
      </c>
      <c r="GD131">
        <v>0</v>
      </c>
      <c r="GF131">
        <v>1254256633</v>
      </c>
      <c r="GG131">
        <v>2</v>
      </c>
      <c r="GH131">
        <v>1</v>
      </c>
      <c r="GI131">
        <v>2</v>
      </c>
      <c r="GJ131">
        <v>0</v>
      </c>
      <c r="GK131">
        <f>ROUND(R131*(S12)/100,2)</f>
        <v>56.68</v>
      </c>
      <c r="GL131">
        <f t="shared" si="135"/>
        <v>0</v>
      </c>
      <c r="GM131">
        <f t="shared" si="136"/>
        <v>1233.8800000000001</v>
      </c>
      <c r="GN131">
        <f t="shared" si="137"/>
        <v>1233.8800000000001</v>
      </c>
      <c r="GO131">
        <f t="shared" si="138"/>
        <v>0</v>
      </c>
      <c r="GP131">
        <f t="shared" si="139"/>
        <v>0</v>
      </c>
      <c r="GR131">
        <v>0</v>
      </c>
      <c r="GS131">
        <v>3</v>
      </c>
      <c r="GT131">
        <v>0</v>
      </c>
      <c r="GU131" t="s">
        <v>6</v>
      </c>
      <c r="GV131">
        <f t="shared" si="140"/>
        <v>0</v>
      </c>
      <c r="GW131">
        <v>1</v>
      </c>
      <c r="GX131">
        <f t="shared" si="141"/>
        <v>0</v>
      </c>
      <c r="HA131">
        <v>0</v>
      </c>
      <c r="HB131">
        <v>0</v>
      </c>
      <c r="HC131">
        <f t="shared" si="142"/>
        <v>0</v>
      </c>
      <c r="HE131" t="s">
        <v>6</v>
      </c>
      <c r="HF131" t="s">
        <v>6</v>
      </c>
      <c r="IK131">
        <v>0</v>
      </c>
    </row>
    <row r="132" spans="1:255" x14ac:dyDescent="0.2">
      <c r="A132" s="2">
        <v>17</v>
      </c>
      <c r="B132" s="2">
        <v>1</v>
      </c>
      <c r="C132" s="2">
        <f>ROW(SmtRes!A44)</f>
        <v>44</v>
      </c>
      <c r="D132" s="2">
        <f>ROW(EtalonRes!A53)</f>
        <v>53</v>
      </c>
      <c r="E132" s="2" t="s">
        <v>6</v>
      </c>
      <c r="F132" s="2" t="s">
        <v>122</v>
      </c>
      <c r="G132" s="2" t="s">
        <v>159</v>
      </c>
      <c r="H132" s="2" t="s">
        <v>108</v>
      </c>
      <c r="I132" s="2">
        <v>0</v>
      </c>
      <c r="J132" s="2">
        <v>0</v>
      </c>
      <c r="K132" s="2"/>
      <c r="L132" s="2"/>
      <c r="M132" s="2"/>
      <c r="N132" s="2"/>
      <c r="O132" s="2">
        <f t="shared" si="115"/>
        <v>0</v>
      </c>
      <c r="P132" s="2">
        <f t="shared" si="116"/>
        <v>0</v>
      </c>
      <c r="Q132" s="2">
        <f>(ROUND((ROUND(((ET132)*AV132*I132),2)*BB132),2)+ROUND((ROUND(((AE132-(EU132))*AV132*I132),2)*BS132),2))</f>
        <v>0</v>
      </c>
      <c r="R132" s="2">
        <f t="shared" si="117"/>
        <v>0</v>
      </c>
      <c r="S132" s="2">
        <f t="shared" si="118"/>
        <v>0</v>
      </c>
      <c r="T132" s="2">
        <f t="shared" si="119"/>
        <v>0</v>
      </c>
      <c r="U132" s="2">
        <f t="shared" si="120"/>
        <v>0</v>
      </c>
      <c r="V132" s="2">
        <f t="shared" si="121"/>
        <v>0</v>
      </c>
      <c r="W132" s="2">
        <f t="shared" si="122"/>
        <v>0</v>
      </c>
      <c r="X132" s="2">
        <f t="shared" si="123"/>
        <v>0</v>
      </c>
      <c r="Y132" s="2">
        <f t="shared" si="123"/>
        <v>0</v>
      </c>
      <c r="Z132" s="2"/>
      <c r="AA132" s="2">
        <v>-1</v>
      </c>
      <c r="AB132" s="2">
        <f t="shared" si="124"/>
        <v>5569.11</v>
      </c>
      <c r="AC132" s="2">
        <f>ROUND((ES132),6)</f>
        <v>4728</v>
      </c>
      <c r="AD132" s="2">
        <f>ROUND((((ET132)-(EU132))+AE132),6)</f>
        <v>0</v>
      </c>
      <c r="AE132" s="2">
        <f t="shared" ref="AE132:AF135" si="143">ROUND((EU132),6)</f>
        <v>0</v>
      </c>
      <c r="AF132" s="2">
        <f t="shared" si="143"/>
        <v>841.11</v>
      </c>
      <c r="AG132" s="2">
        <f t="shared" si="125"/>
        <v>0</v>
      </c>
      <c r="AH132" s="2">
        <f t="shared" ref="AH132:AI135" si="144">(EW132)</f>
        <v>69</v>
      </c>
      <c r="AI132" s="2">
        <f t="shared" si="144"/>
        <v>0</v>
      </c>
      <c r="AJ132" s="2">
        <f t="shared" si="126"/>
        <v>0</v>
      </c>
      <c r="AK132" s="2">
        <v>5569.11</v>
      </c>
      <c r="AL132" s="2">
        <v>4728</v>
      </c>
      <c r="AM132" s="2">
        <v>0</v>
      </c>
      <c r="AN132" s="2">
        <v>0</v>
      </c>
      <c r="AO132" s="2">
        <v>841.11</v>
      </c>
      <c r="AP132" s="2">
        <v>0</v>
      </c>
      <c r="AQ132" s="2">
        <v>69</v>
      </c>
      <c r="AR132" s="2">
        <v>0</v>
      </c>
      <c r="AS132" s="2">
        <v>0</v>
      </c>
      <c r="AT132" s="2">
        <v>105</v>
      </c>
      <c r="AU132" s="2">
        <v>77</v>
      </c>
      <c r="AV132" s="2">
        <v>1</v>
      </c>
      <c r="AW132" s="2">
        <v>1</v>
      </c>
      <c r="AX132" s="2"/>
      <c r="AY132" s="2"/>
      <c r="AZ132" s="2">
        <v>1</v>
      </c>
      <c r="BA132" s="2">
        <v>1</v>
      </c>
      <c r="BB132" s="2">
        <v>1</v>
      </c>
      <c r="BC132" s="2">
        <v>1</v>
      </c>
      <c r="BD132" s="2" t="s">
        <v>6</v>
      </c>
      <c r="BE132" s="2" t="s">
        <v>6</v>
      </c>
      <c r="BF132" s="2" t="s">
        <v>6</v>
      </c>
      <c r="BG132" s="2" t="s">
        <v>6</v>
      </c>
      <c r="BH132" s="2">
        <v>0</v>
      </c>
      <c r="BI132" s="2">
        <v>1</v>
      </c>
      <c r="BJ132" s="2" t="s">
        <v>124</v>
      </c>
      <c r="BK132" s="2"/>
      <c r="BL132" s="2"/>
      <c r="BM132" s="2">
        <v>167</v>
      </c>
      <c r="BN132" s="2">
        <v>0</v>
      </c>
      <c r="BO132" s="2" t="s">
        <v>6</v>
      </c>
      <c r="BP132" s="2">
        <v>0</v>
      </c>
      <c r="BQ132" s="2">
        <v>30</v>
      </c>
      <c r="BR132" s="2">
        <v>0</v>
      </c>
      <c r="BS132" s="2">
        <v>1</v>
      </c>
      <c r="BT132" s="2">
        <v>1</v>
      </c>
      <c r="BU132" s="2">
        <v>1</v>
      </c>
      <c r="BV132" s="2">
        <v>1</v>
      </c>
      <c r="BW132" s="2">
        <v>1</v>
      </c>
      <c r="BX132" s="2">
        <v>1</v>
      </c>
      <c r="BY132" s="2" t="s">
        <v>6</v>
      </c>
      <c r="BZ132" s="2">
        <v>105</v>
      </c>
      <c r="CA132" s="2">
        <v>77</v>
      </c>
      <c r="CB132" s="2"/>
      <c r="CC132" s="2"/>
      <c r="CD132" s="2"/>
      <c r="CE132" s="2">
        <v>30</v>
      </c>
      <c r="CF132" s="2">
        <v>0</v>
      </c>
      <c r="CG132" s="2">
        <v>0</v>
      </c>
      <c r="CH132" s="2"/>
      <c r="CI132" s="2"/>
      <c r="CJ132" s="2"/>
      <c r="CK132" s="2"/>
      <c r="CL132" s="2"/>
      <c r="CM132" s="2">
        <v>0</v>
      </c>
      <c r="CN132" s="2" t="s">
        <v>6</v>
      </c>
      <c r="CO132" s="2">
        <v>0</v>
      </c>
      <c r="CP132" s="2">
        <f t="shared" si="127"/>
        <v>0</v>
      </c>
      <c r="CQ132" s="2">
        <f t="shared" si="128"/>
        <v>4728</v>
      </c>
      <c r="CR132" s="2">
        <f>(ROUND((ROUND(((ET132)*AV132*1),2)*BB132),2)+ROUND((ROUND(((AE132-(EU132))*AV132*1),2)*BS132),2))</f>
        <v>0</v>
      </c>
      <c r="CS132" s="2">
        <f t="shared" si="129"/>
        <v>0</v>
      </c>
      <c r="CT132" s="2">
        <f t="shared" si="130"/>
        <v>841.11</v>
      </c>
      <c r="CU132" s="2">
        <f t="shared" si="131"/>
        <v>0</v>
      </c>
      <c r="CV132" s="2">
        <f t="shared" si="132"/>
        <v>69</v>
      </c>
      <c r="CW132" s="2">
        <f t="shared" si="133"/>
        <v>0</v>
      </c>
      <c r="CX132" s="2">
        <f t="shared" si="133"/>
        <v>0</v>
      </c>
      <c r="CY132" s="2">
        <f>((S132*BZ132)/100)</f>
        <v>0</v>
      </c>
      <c r="CZ132" s="2">
        <f>((S132*CA132)/100)</f>
        <v>0</v>
      </c>
      <c r="DA132" s="2"/>
      <c r="DB132" s="2"/>
      <c r="DC132" s="2" t="s">
        <v>6</v>
      </c>
      <c r="DD132" s="2" t="s">
        <v>6</v>
      </c>
      <c r="DE132" s="2" t="s">
        <v>6</v>
      </c>
      <c r="DF132" s="2" t="s">
        <v>6</v>
      </c>
      <c r="DG132" s="2" t="s">
        <v>6</v>
      </c>
      <c r="DH132" s="2" t="s">
        <v>6</v>
      </c>
      <c r="DI132" s="2" t="s">
        <v>6</v>
      </c>
      <c r="DJ132" s="2" t="s">
        <v>6</v>
      </c>
      <c r="DK132" s="2" t="s">
        <v>6</v>
      </c>
      <c r="DL132" s="2" t="s">
        <v>6</v>
      </c>
      <c r="DM132" s="2" t="s">
        <v>6</v>
      </c>
      <c r="DN132" s="2">
        <v>0</v>
      </c>
      <c r="DO132" s="2">
        <v>0</v>
      </c>
      <c r="DP132" s="2">
        <v>1</v>
      </c>
      <c r="DQ132" s="2">
        <v>1</v>
      </c>
      <c r="DR132" s="2"/>
      <c r="DS132" s="2"/>
      <c r="DT132" s="2"/>
      <c r="DU132" s="2">
        <v>1013</v>
      </c>
      <c r="DV132" s="2" t="s">
        <v>108</v>
      </c>
      <c r="DW132" s="2" t="s">
        <v>108</v>
      </c>
      <c r="DX132" s="2">
        <v>1</v>
      </c>
      <c r="DY132" s="2"/>
      <c r="DZ132" s="2" t="s">
        <v>6</v>
      </c>
      <c r="EA132" s="2" t="s">
        <v>6</v>
      </c>
      <c r="EB132" s="2" t="s">
        <v>6</v>
      </c>
      <c r="EC132" s="2" t="s">
        <v>6</v>
      </c>
      <c r="ED132" s="2"/>
      <c r="EE132" s="2">
        <v>100583963</v>
      </c>
      <c r="EF132" s="2">
        <v>30</v>
      </c>
      <c r="EG132" s="2" t="s">
        <v>32</v>
      </c>
      <c r="EH132" s="2">
        <v>0</v>
      </c>
      <c r="EI132" s="2" t="s">
        <v>6</v>
      </c>
      <c r="EJ132" s="2">
        <v>1</v>
      </c>
      <c r="EK132" s="2">
        <v>167</v>
      </c>
      <c r="EL132" s="2" t="s">
        <v>110</v>
      </c>
      <c r="EM132" s="2" t="s">
        <v>111</v>
      </c>
      <c r="EN132" s="2"/>
      <c r="EO132" s="2" t="s">
        <v>6</v>
      </c>
      <c r="EP132" s="2"/>
      <c r="EQ132" s="2">
        <v>132096</v>
      </c>
      <c r="ER132" s="2">
        <v>5569.11</v>
      </c>
      <c r="ES132" s="2">
        <v>4728</v>
      </c>
      <c r="ET132" s="2">
        <v>0</v>
      </c>
      <c r="EU132" s="2">
        <v>0</v>
      </c>
      <c r="EV132" s="2">
        <v>841.11</v>
      </c>
      <c r="EW132" s="2">
        <v>69</v>
      </c>
      <c r="EX132" s="2">
        <v>0</v>
      </c>
      <c r="EY132" s="2">
        <v>0</v>
      </c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>
        <v>0</v>
      </c>
      <c r="FR132" s="2">
        <f t="shared" si="134"/>
        <v>0</v>
      </c>
      <c r="FS132" s="2">
        <v>0</v>
      </c>
      <c r="FT132" s="2"/>
      <c r="FU132" s="2"/>
      <c r="FV132" s="2"/>
      <c r="FW132" s="2"/>
      <c r="FX132" s="2">
        <v>105</v>
      </c>
      <c r="FY132" s="2">
        <v>77</v>
      </c>
      <c r="FZ132" s="2"/>
      <c r="GA132" s="2" t="s">
        <v>6</v>
      </c>
      <c r="GB132" s="2"/>
      <c r="GC132" s="2"/>
      <c r="GD132" s="2">
        <v>0</v>
      </c>
      <c r="GE132" s="2"/>
      <c r="GF132" s="2">
        <v>1749100745</v>
      </c>
      <c r="GG132" s="2">
        <v>2</v>
      </c>
      <c r="GH132" s="2">
        <v>1</v>
      </c>
      <c r="GI132" s="2">
        <v>-2</v>
      </c>
      <c r="GJ132" s="2">
        <v>0</v>
      </c>
      <c r="GK132" s="2">
        <f>ROUND(R132*(R12)/100,2)</f>
        <v>0</v>
      </c>
      <c r="GL132" s="2">
        <f t="shared" si="135"/>
        <v>0</v>
      </c>
      <c r="GM132" s="2">
        <f t="shared" si="136"/>
        <v>0</v>
      </c>
      <c r="GN132" s="2">
        <f t="shared" si="137"/>
        <v>0</v>
      </c>
      <c r="GO132" s="2">
        <f t="shared" si="138"/>
        <v>0</v>
      </c>
      <c r="GP132" s="2">
        <f t="shared" si="139"/>
        <v>0</v>
      </c>
      <c r="GQ132" s="2"/>
      <c r="GR132" s="2">
        <v>0</v>
      </c>
      <c r="GS132" s="2">
        <v>3</v>
      </c>
      <c r="GT132" s="2">
        <v>0</v>
      </c>
      <c r="GU132" s="2" t="s">
        <v>6</v>
      </c>
      <c r="GV132" s="2">
        <f t="shared" si="140"/>
        <v>0</v>
      </c>
      <c r="GW132" s="2">
        <v>1</v>
      </c>
      <c r="GX132" s="2">
        <f t="shared" si="141"/>
        <v>0</v>
      </c>
      <c r="GY132" s="2"/>
      <c r="GZ132" s="2"/>
      <c r="HA132" s="2">
        <v>0</v>
      </c>
      <c r="HB132" s="2">
        <v>0</v>
      </c>
      <c r="HC132" s="2">
        <f t="shared" si="142"/>
        <v>0</v>
      </c>
      <c r="HD132" s="2"/>
      <c r="HE132" s="2" t="s">
        <v>6</v>
      </c>
      <c r="HF132" s="2" t="s">
        <v>6</v>
      </c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>
        <v>0</v>
      </c>
      <c r="IL132" s="2"/>
      <c r="IM132" s="2"/>
      <c r="IN132" s="2"/>
      <c r="IO132" s="2"/>
      <c r="IP132" s="2"/>
      <c r="IQ132" s="2"/>
      <c r="IR132" s="2"/>
      <c r="IS132" s="2"/>
      <c r="IT132" s="2"/>
      <c r="IU132" s="2"/>
    </row>
    <row r="133" spans="1:255" x14ac:dyDescent="0.2">
      <c r="A133">
        <v>17</v>
      </c>
      <c r="B133">
        <v>1</v>
      </c>
      <c r="C133">
        <f>ROW(SmtRes!A46)</f>
        <v>46</v>
      </c>
      <c r="D133">
        <f>ROW(EtalonRes!A56)</f>
        <v>56</v>
      </c>
      <c r="E133" t="s">
        <v>6</v>
      </c>
      <c r="F133" t="s">
        <v>122</v>
      </c>
      <c r="G133" t="s">
        <v>159</v>
      </c>
      <c r="H133" t="s">
        <v>108</v>
      </c>
      <c r="I133">
        <v>0</v>
      </c>
      <c r="J133">
        <v>0</v>
      </c>
      <c r="O133">
        <f t="shared" si="115"/>
        <v>0</v>
      </c>
      <c r="P133">
        <f t="shared" si="116"/>
        <v>0</v>
      </c>
      <c r="Q133">
        <f>(ROUND((ROUND(((ET133)*AV133*I133),2)*BB133),2)+ROUND((ROUND(((AE133-(EU133))*AV133*I133),2)*BS133),2))</f>
        <v>0</v>
      </c>
      <c r="R133">
        <f t="shared" si="117"/>
        <v>0</v>
      </c>
      <c r="S133">
        <f t="shared" si="118"/>
        <v>0</v>
      </c>
      <c r="T133">
        <f t="shared" si="119"/>
        <v>0</v>
      </c>
      <c r="U133">
        <f t="shared" si="120"/>
        <v>0</v>
      </c>
      <c r="V133">
        <f t="shared" si="121"/>
        <v>0</v>
      </c>
      <c r="W133">
        <f t="shared" si="122"/>
        <v>0</v>
      </c>
      <c r="X133">
        <f t="shared" si="123"/>
        <v>0</v>
      </c>
      <c r="Y133">
        <f t="shared" si="123"/>
        <v>0</v>
      </c>
      <c r="AA133">
        <v>-1</v>
      </c>
      <c r="AB133">
        <f t="shared" si="124"/>
        <v>5569.11</v>
      </c>
      <c r="AC133">
        <f>ROUND((ES133),6)</f>
        <v>4728</v>
      </c>
      <c r="AD133">
        <f>ROUND((((ET133)-(EU133))+AE133),6)</f>
        <v>0</v>
      </c>
      <c r="AE133">
        <f t="shared" si="143"/>
        <v>0</v>
      </c>
      <c r="AF133">
        <f t="shared" si="143"/>
        <v>841.11</v>
      </c>
      <c r="AG133">
        <f t="shared" si="125"/>
        <v>0</v>
      </c>
      <c r="AH133">
        <f t="shared" si="144"/>
        <v>69</v>
      </c>
      <c r="AI133">
        <f t="shared" si="144"/>
        <v>0</v>
      </c>
      <c r="AJ133">
        <f t="shared" si="126"/>
        <v>0</v>
      </c>
      <c r="AK133">
        <v>5569.11</v>
      </c>
      <c r="AL133">
        <v>4728</v>
      </c>
      <c r="AM133">
        <v>0</v>
      </c>
      <c r="AN133">
        <v>0</v>
      </c>
      <c r="AO133">
        <v>841.11</v>
      </c>
      <c r="AP133">
        <v>0</v>
      </c>
      <c r="AQ133">
        <v>69</v>
      </c>
      <c r="AR133">
        <v>0</v>
      </c>
      <c r="AS133">
        <v>0</v>
      </c>
      <c r="AT133">
        <v>85</v>
      </c>
      <c r="AU133">
        <v>41</v>
      </c>
      <c r="AV133">
        <v>1</v>
      </c>
      <c r="AW133">
        <v>1</v>
      </c>
      <c r="AZ133">
        <v>1</v>
      </c>
      <c r="BA133">
        <v>24.23</v>
      </c>
      <c r="BB133">
        <v>1</v>
      </c>
      <c r="BC133">
        <v>1.17</v>
      </c>
      <c r="BD133" t="s">
        <v>6</v>
      </c>
      <c r="BE133" t="s">
        <v>6</v>
      </c>
      <c r="BF133" t="s">
        <v>6</v>
      </c>
      <c r="BG133" t="s">
        <v>6</v>
      </c>
      <c r="BH133">
        <v>0</v>
      </c>
      <c r="BI133">
        <v>1</v>
      </c>
      <c r="BJ133" t="s">
        <v>124</v>
      </c>
      <c r="BM133">
        <v>167</v>
      </c>
      <c r="BN133">
        <v>0</v>
      </c>
      <c r="BO133" t="s">
        <v>122</v>
      </c>
      <c r="BP133">
        <v>1</v>
      </c>
      <c r="BQ133">
        <v>30</v>
      </c>
      <c r="BR133">
        <v>0</v>
      </c>
      <c r="BS133">
        <v>24.23</v>
      </c>
      <c r="BT133">
        <v>1</v>
      </c>
      <c r="BU133">
        <v>1</v>
      </c>
      <c r="BV133">
        <v>1</v>
      </c>
      <c r="BW133">
        <v>1</v>
      </c>
      <c r="BX133">
        <v>1</v>
      </c>
      <c r="BY133" t="s">
        <v>6</v>
      </c>
      <c r="BZ133">
        <v>85</v>
      </c>
      <c r="CA133">
        <v>41</v>
      </c>
      <c r="CE133">
        <v>30</v>
      </c>
      <c r="CF133">
        <v>0</v>
      </c>
      <c r="CG133">
        <v>0</v>
      </c>
      <c r="CM133">
        <v>0</v>
      </c>
      <c r="CN133" t="s">
        <v>6</v>
      </c>
      <c r="CO133">
        <v>0</v>
      </c>
      <c r="CP133">
        <f t="shared" si="127"/>
        <v>0</v>
      </c>
      <c r="CQ133">
        <f t="shared" si="128"/>
        <v>5531.76</v>
      </c>
      <c r="CR133">
        <f>(ROUND((ROUND(((ET133)*AV133*1),2)*BB133),2)+ROUND((ROUND(((AE133-(EU133))*AV133*1),2)*BS133),2))</f>
        <v>0</v>
      </c>
      <c r="CS133">
        <f t="shared" si="129"/>
        <v>0</v>
      </c>
      <c r="CT133">
        <f t="shared" si="130"/>
        <v>20380.099999999999</v>
      </c>
      <c r="CU133">
        <f t="shared" si="131"/>
        <v>0</v>
      </c>
      <c r="CV133">
        <f t="shared" si="132"/>
        <v>69</v>
      </c>
      <c r="CW133">
        <f t="shared" si="133"/>
        <v>0</v>
      </c>
      <c r="CX133">
        <f t="shared" si="133"/>
        <v>0</v>
      </c>
      <c r="CY133">
        <f>S133*(BZ133/100)</f>
        <v>0</v>
      </c>
      <c r="CZ133">
        <f>S133*(CA133/100)</f>
        <v>0</v>
      </c>
      <c r="DC133" t="s">
        <v>6</v>
      </c>
      <c r="DD133" t="s">
        <v>6</v>
      </c>
      <c r="DE133" t="s">
        <v>6</v>
      </c>
      <c r="DF133" t="s">
        <v>6</v>
      </c>
      <c r="DG133" t="s">
        <v>6</v>
      </c>
      <c r="DH133" t="s">
        <v>6</v>
      </c>
      <c r="DI133" t="s">
        <v>6</v>
      </c>
      <c r="DJ133" t="s">
        <v>6</v>
      </c>
      <c r="DK133" t="s">
        <v>6</v>
      </c>
      <c r="DL133" t="s">
        <v>6</v>
      </c>
      <c r="DM133" t="s">
        <v>6</v>
      </c>
      <c r="DN133">
        <v>105</v>
      </c>
      <c r="DO133">
        <v>77</v>
      </c>
      <c r="DP133">
        <v>1</v>
      </c>
      <c r="DQ133">
        <v>1</v>
      </c>
      <c r="DU133">
        <v>1013</v>
      </c>
      <c r="DV133" t="s">
        <v>108</v>
      </c>
      <c r="DW133" t="s">
        <v>108</v>
      </c>
      <c r="DX133">
        <v>1</v>
      </c>
      <c r="DZ133" t="s">
        <v>6</v>
      </c>
      <c r="EA133" t="s">
        <v>6</v>
      </c>
      <c r="EB133" t="s">
        <v>6</v>
      </c>
      <c r="EC133" t="s">
        <v>6</v>
      </c>
      <c r="EE133">
        <v>100583963</v>
      </c>
      <c r="EF133">
        <v>30</v>
      </c>
      <c r="EG133" t="s">
        <v>32</v>
      </c>
      <c r="EH133">
        <v>0</v>
      </c>
      <c r="EI133" t="s">
        <v>6</v>
      </c>
      <c r="EJ133">
        <v>1</v>
      </c>
      <c r="EK133">
        <v>167</v>
      </c>
      <c r="EL133" t="s">
        <v>110</v>
      </c>
      <c r="EM133" t="s">
        <v>111</v>
      </c>
      <c r="EO133" t="s">
        <v>6</v>
      </c>
      <c r="EQ133">
        <v>132096</v>
      </c>
      <c r="ER133">
        <v>5569.11</v>
      </c>
      <c r="ES133">
        <v>4728</v>
      </c>
      <c r="ET133">
        <v>0</v>
      </c>
      <c r="EU133">
        <v>0</v>
      </c>
      <c r="EV133">
        <v>841.11</v>
      </c>
      <c r="EW133">
        <v>69</v>
      </c>
      <c r="EX133">
        <v>0</v>
      </c>
      <c r="EY133">
        <v>0</v>
      </c>
      <c r="FQ133">
        <v>0</v>
      </c>
      <c r="FR133">
        <f t="shared" si="134"/>
        <v>0</v>
      </c>
      <c r="FS133">
        <v>0</v>
      </c>
      <c r="FX133">
        <v>105</v>
      </c>
      <c r="FY133">
        <v>77</v>
      </c>
      <c r="GA133" t="s">
        <v>6</v>
      </c>
      <c r="GD133">
        <v>0</v>
      </c>
      <c r="GF133">
        <v>1749100745</v>
      </c>
      <c r="GG133">
        <v>2</v>
      </c>
      <c r="GH133">
        <v>1</v>
      </c>
      <c r="GI133">
        <v>2</v>
      </c>
      <c r="GJ133">
        <v>0</v>
      </c>
      <c r="GK133">
        <f>ROUND(R133*(S12)/100,2)</f>
        <v>0</v>
      </c>
      <c r="GL133">
        <f t="shared" si="135"/>
        <v>0</v>
      </c>
      <c r="GM133">
        <f t="shared" si="136"/>
        <v>0</v>
      </c>
      <c r="GN133">
        <f t="shared" si="137"/>
        <v>0</v>
      </c>
      <c r="GO133">
        <f t="shared" si="138"/>
        <v>0</v>
      </c>
      <c r="GP133">
        <f t="shared" si="139"/>
        <v>0</v>
      </c>
      <c r="GR133">
        <v>0</v>
      </c>
      <c r="GS133">
        <v>3</v>
      </c>
      <c r="GT133">
        <v>0</v>
      </c>
      <c r="GU133" t="s">
        <v>6</v>
      </c>
      <c r="GV133">
        <f t="shared" si="140"/>
        <v>0</v>
      </c>
      <c r="GW133">
        <v>1</v>
      </c>
      <c r="GX133">
        <f t="shared" si="141"/>
        <v>0</v>
      </c>
      <c r="HA133">
        <v>0</v>
      </c>
      <c r="HB133">
        <v>0</v>
      </c>
      <c r="HC133">
        <f t="shared" si="142"/>
        <v>0</v>
      </c>
      <c r="HE133" t="s">
        <v>6</v>
      </c>
      <c r="HF133" t="s">
        <v>6</v>
      </c>
      <c r="IK133">
        <v>0</v>
      </c>
    </row>
    <row r="134" spans="1:255" x14ac:dyDescent="0.2">
      <c r="A134" s="2">
        <v>17</v>
      </c>
      <c r="B134" s="2">
        <v>1</v>
      </c>
      <c r="C134" s="2">
        <f>ROW(SmtRes!A47)</f>
        <v>47</v>
      </c>
      <c r="D134" s="2">
        <f>ROW(EtalonRes!A57)</f>
        <v>57</v>
      </c>
      <c r="E134" s="2" t="s">
        <v>160</v>
      </c>
      <c r="F134" s="2" t="s">
        <v>161</v>
      </c>
      <c r="G134" s="2" t="s">
        <v>162</v>
      </c>
      <c r="H134" s="2" t="s">
        <v>163</v>
      </c>
      <c r="I134" s="2">
        <f>ROUND((24.8*1)/1000,9)</f>
        <v>2.4799999999999999E-2</v>
      </c>
      <c r="J134" s="2">
        <v>0</v>
      </c>
      <c r="K134" s="2"/>
      <c r="L134" s="2"/>
      <c r="M134" s="2"/>
      <c r="N134" s="2"/>
      <c r="O134" s="2">
        <f t="shared" si="115"/>
        <v>0.22</v>
      </c>
      <c r="P134" s="2">
        <f t="shared" si="116"/>
        <v>0</v>
      </c>
      <c r="Q134" s="2">
        <f>(ROUND((ROUND(((ET134)*AV134*I134),2)*BB134),2)+ROUND((ROUND(((AE134-(EU134))*AV134*I134),2)*BS134),2))</f>
        <v>0.22</v>
      </c>
      <c r="R134" s="2">
        <f t="shared" si="117"/>
        <v>0.04</v>
      </c>
      <c r="S134" s="2">
        <f t="shared" si="118"/>
        <v>0</v>
      </c>
      <c r="T134" s="2">
        <f t="shared" si="119"/>
        <v>0</v>
      </c>
      <c r="U134" s="2">
        <f t="shared" si="120"/>
        <v>0</v>
      </c>
      <c r="V134" s="2">
        <f t="shared" si="121"/>
        <v>0</v>
      </c>
      <c r="W134" s="2">
        <f t="shared" si="122"/>
        <v>0</v>
      </c>
      <c r="X134" s="2">
        <f t="shared" si="123"/>
        <v>0</v>
      </c>
      <c r="Y134" s="2">
        <f t="shared" si="123"/>
        <v>0</v>
      </c>
      <c r="Z134" s="2"/>
      <c r="AA134" s="2">
        <v>101231159</v>
      </c>
      <c r="AB134" s="2">
        <f t="shared" si="124"/>
        <v>8.86</v>
      </c>
      <c r="AC134" s="2">
        <f>ROUND((ES134),6)</f>
        <v>0</v>
      </c>
      <c r="AD134" s="2">
        <f>ROUND((((ET134)-(EU134))+AE134),6)</f>
        <v>8.86</v>
      </c>
      <c r="AE134" s="2">
        <f t="shared" si="143"/>
        <v>1.48</v>
      </c>
      <c r="AF134" s="2">
        <f t="shared" si="143"/>
        <v>0</v>
      </c>
      <c r="AG134" s="2">
        <f t="shared" si="125"/>
        <v>0</v>
      </c>
      <c r="AH134" s="2">
        <f t="shared" si="144"/>
        <v>0</v>
      </c>
      <c r="AI134" s="2">
        <f t="shared" si="144"/>
        <v>0</v>
      </c>
      <c r="AJ134" s="2">
        <f t="shared" si="126"/>
        <v>0</v>
      </c>
      <c r="AK134" s="2">
        <v>8.86</v>
      </c>
      <c r="AL134" s="2">
        <v>0</v>
      </c>
      <c r="AM134" s="2">
        <v>8.86</v>
      </c>
      <c r="AN134" s="2">
        <v>1.48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91</v>
      </c>
      <c r="AU134" s="2">
        <v>70</v>
      </c>
      <c r="AV134" s="2">
        <v>1</v>
      </c>
      <c r="AW134" s="2">
        <v>1</v>
      </c>
      <c r="AX134" s="2"/>
      <c r="AY134" s="2"/>
      <c r="AZ134" s="2">
        <v>1</v>
      </c>
      <c r="BA134" s="2">
        <v>1</v>
      </c>
      <c r="BB134" s="2">
        <v>1</v>
      </c>
      <c r="BC134" s="2">
        <v>1</v>
      </c>
      <c r="BD134" s="2" t="s">
        <v>6</v>
      </c>
      <c r="BE134" s="2" t="s">
        <v>6</v>
      </c>
      <c r="BF134" s="2" t="s">
        <v>6</v>
      </c>
      <c r="BG134" s="2" t="s">
        <v>6</v>
      </c>
      <c r="BH134" s="2">
        <v>0</v>
      </c>
      <c r="BI134" s="2">
        <v>1</v>
      </c>
      <c r="BJ134" s="2" t="s">
        <v>164</v>
      </c>
      <c r="BK134" s="2"/>
      <c r="BL134" s="2"/>
      <c r="BM134" s="2">
        <v>658</v>
      </c>
      <c r="BN134" s="2">
        <v>0</v>
      </c>
      <c r="BO134" s="2" t="s">
        <v>6</v>
      </c>
      <c r="BP134" s="2">
        <v>0</v>
      </c>
      <c r="BQ134" s="2">
        <v>60</v>
      </c>
      <c r="BR134" s="2">
        <v>0</v>
      </c>
      <c r="BS134" s="2">
        <v>1</v>
      </c>
      <c r="BT134" s="2">
        <v>1</v>
      </c>
      <c r="BU134" s="2">
        <v>1</v>
      </c>
      <c r="BV134" s="2">
        <v>1</v>
      </c>
      <c r="BW134" s="2">
        <v>1</v>
      </c>
      <c r="BX134" s="2">
        <v>1</v>
      </c>
      <c r="BY134" s="2" t="s">
        <v>6</v>
      </c>
      <c r="BZ134" s="2">
        <v>91</v>
      </c>
      <c r="CA134" s="2">
        <v>70</v>
      </c>
      <c r="CB134" s="2"/>
      <c r="CC134" s="2"/>
      <c r="CD134" s="2"/>
      <c r="CE134" s="2">
        <v>30</v>
      </c>
      <c r="CF134" s="2">
        <v>0</v>
      </c>
      <c r="CG134" s="2">
        <v>0</v>
      </c>
      <c r="CH134" s="2"/>
      <c r="CI134" s="2"/>
      <c r="CJ134" s="2"/>
      <c r="CK134" s="2"/>
      <c r="CL134" s="2"/>
      <c r="CM134" s="2">
        <v>0</v>
      </c>
      <c r="CN134" s="2" t="s">
        <v>6</v>
      </c>
      <c r="CO134" s="2">
        <v>0</v>
      </c>
      <c r="CP134" s="2">
        <f t="shared" si="127"/>
        <v>0.22</v>
      </c>
      <c r="CQ134" s="2">
        <f t="shared" si="128"/>
        <v>0</v>
      </c>
      <c r="CR134" s="2">
        <f>(ROUND((ROUND(((ET134)*AV134*1),2)*BB134),2)+ROUND((ROUND(((AE134-(EU134))*AV134*1),2)*BS134),2))</f>
        <v>8.86</v>
      </c>
      <c r="CS134" s="2">
        <f t="shared" si="129"/>
        <v>1.48</v>
      </c>
      <c r="CT134" s="2">
        <f t="shared" si="130"/>
        <v>0</v>
      </c>
      <c r="CU134" s="2">
        <f t="shared" si="131"/>
        <v>0</v>
      </c>
      <c r="CV134" s="2">
        <f t="shared" si="132"/>
        <v>0</v>
      </c>
      <c r="CW134" s="2">
        <f t="shared" si="133"/>
        <v>0</v>
      </c>
      <c r="CX134" s="2">
        <f t="shared" si="133"/>
        <v>0</v>
      </c>
      <c r="CY134" s="2">
        <f>((S134*BZ134)/100)</f>
        <v>0</v>
      </c>
      <c r="CZ134" s="2">
        <f>((S134*CA134)/100)</f>
        <v>0</v>
      </c>
      <c r="DA134" s="2"/>
      <c r="DB134" s="2"/>
      <c r="DC134" s="2" t="s">
        <v>6</v>
      </c>
      <c r="DD134" s="2" t="s">
        <v>6</v>
      </c>
      <c r="DE134" s="2" t="s">
        <v>6</v>
      </c>
      <c r="DF134" s="2" t="s">
        <v>6</v>
      </c>
      <c r="DG134" s="2" t="s">
        <v>6</v>
      </c>
      <c r="DH134" s="2" t="s">
        <v>6</v>
      </c>
      <c r="DI134" s="2" t="s">
        <v>6</v>
      </c>
      <c r="DJ134" s="2" t="s">
        <v>6</v>
      </c>
      <c r="DK134" s="2" t="s">
        <v>6</v>
      </c>
      <c r="DL134" s="2" t="s">
        <v>6</v>
      </c>
      <c r="DM134" s="2" t="s">
        <v>6</v>
      </c>
      <c r="DN134" s="2">
        <v>0</v>
      </c>
      <c r="DO134" s="2">
        <v>0</v>
      </c>
      <c r="DP134" s="2">
        <v>1</v>
      </c>
      <c r="DQ134" s="2">
        <v>1</v>
      </c>
      <c r="DR134" s="2"/>
      <c r="DS134" s="2"/>
      <c r="DT134" s="2"/>
      <c r="DU134" s="2">
        <v>1013</v>
      </c>
      <c r="DV134" s="2" t="s">
        <v>163</v>
      </c>
      <c r="DW134" s="2" t="s">
        <v>163</v>
      </c>
      <c r="DX134" s="2">
        <v>1</v>
      </c>
      <c r="DY134" s="2"/>
      <c r="DZ134" s="2" t="s">
        <v>6</v>
      </c>
      <c r="EA134" s="2" t="s">
        <v>6</v>
      </c>
      <c r="EB134" s="2" t="s">
        <v>6</v>
      </c>
      <c r="EC134" s="2" t="s">
        <v>6</v>
      </c>
      <c r="ED134" s="2"/>
      <c r="EE134" s="2">
        <v>100584454</v>
      </c>
      <c r="EF134" s="2">
        <v>60</v>
      </c>
      <c r="EG134" s="2" t="s">
        <v>165</v>
      </c>
      <c r="EH134" s="2">
        <v>0</v>
      </c>
      <c r="EI134" s="2" t="s">
        <v>6</v>
      </c>
      <c r="EJ134" s="2">
        <v>1</v>
      </c>
      <c r="EK134" s="2">
        <v>658</v>
      </c>
      <c r="EL134" s="2" t="s">
        <v>166</v>
      </c>
      <c r="EM134" s="2" t="s">
        <v>167</v>
      </c>
      <c r="EN134" s="2"/>
      <c r="EO134" s="2" t="s">
        <v>6</v>
      </c>
      <c r="EP134" s="2"/>
      <c r="EQ134" s="2">
        <v>131072</v>
      </c>
      <c r="ER134" s="2">
        <v>8.86</v>
      </c>
      <c r="ES134" s="2">
        <v>0</v>
      </c>
      <c r="ET134" s="2">
        <v>8.86</v>
      </c>
      <c r="EU134" s="2">
        <v>1.48</v>
      </c>
      <c r="EV134" s="2">
        <v>0</v>
      </c>
      <c r="EW134" s="2">
        <v>0</v>
      </c>
      <c r="EX134" s="2">
        <v>0</v>
      </c>
      <c r="EY134" s="2">
        <v>0</v>
      </c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>
        <v>0</v>
      </c>
      <c r="FR134" s="2">
        <f t="shared" si="134"/>
        <v>0</v>
      </c>
      <c r="FS134" s="2">
        <v>0</v>
      </c>
      <c r="FT134" s="2"/>
      <c r="FU134" s="2"/>
      <c r="FV134" s="2"/>
      <c r="FW134" s="2"/>
      <c r="FX134" s="2">
        <v>91</v>
      </c>
      <c r="FY134" s="2">
        <v>70</v>
      </c>
      <c r="FZ134" s="2"/>
      <c r="GA134" s="2" t="s">
        <v>6</v>
      </c>
      <c r="GB134" s="2"/>
      <c r="GC134" s="2"/>
      <c r="GD134" s="2">
        <v>0</v>
      </c>
      <c r="GE134" s="2"/>
      <c r="GF134" s="2">
        <v>-1983005167</v>
      </c>
      <c r="GG134" s="2">
        <v>2</v>
      </c>
      <c r="GH134" s="2">
        <v>1</v>
      </c>
      <c r="GI134" s="2">
        <v>-2</v>
      </c>
      <c r="GJ134" s="2">
        <v>0</v>
      </c>
      <c r="GK134" s="2">
        <f>ROUND(R134*(R12)/100,2)</f>
        <v>7.0000000000000007E-2</v>
      </c>
      <c r="GL134" s="2">
        <f t="shared" si="135"/>
        <v>0</v>
      </c>
      <c r="GM134" s="2">
        <f t="shared" si="136"/>
        <v>0.28999999999999998</v>
      </c>
      <c r="GN134" s="2">
        <f t="shared" si="137"/>
        <v>0.28999999999999998</v>
      </c>
      <c r="GO134" s="2">
        <f t="shared" si="138"/>
        <v>0</v>
      </c>
      <c r="GP134" s="2">
        <f t="shared" si="139"/>
        <v>0</v>
      </c>
      <c r="GQ134" s="2"/>
      <c r="GR134" s="2">
        <v>0</v>
      </c>
      <c r="GS134" s="2">
        <v>3</v>
      </c>
      <c r="GT134" s="2">
        <v>0</v>
      </c>
      <c r="GU134" s="2" t="s">
        <v>6</v>
      </c>
      <c r="GV134" s="2">
        <f t="shared" si="140"/>
        <v>0</v>
      </c>
      <c r="GW134" s="2">
        <v>1</v>
      </c>
      <c r="GX134" s="2">
        <f t="shared" si="141"/>
        <v>0</v>
      </c>
      <c r="GY134" s="2"/>
      <c r="GZ134" s="2"/>
      <c r="HA134" s="2">
        <v>0</v>
      </c>
      <c r="HB134" s="2">
        <v>0</v>
      </c>
      <c r="HC134" s="2">
        <f t="shared" si="142"/>
        <v>0</v>
      </c>
      <c r="HD134" s="2"/>
      <c r="HE134" s="2" t="s">
        <v>6</v>
      </c>
      <c r="HF134" s="2" t="s">
        <v>6</v>
      </c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>
        <v>0</v>
      </c>
      <c r="IL134" s="2"/>
      <c r="IM134" s="2"/>
      <c r="IN134" s="2"/>
      <c r="IO134" s="2"/>
      <c r="IP134" s="2"/>
      <c r="IQ134" s="2"/>
      <c r="IR134" s="2"/>
      <c r="IS134" s="2"/>
      <c r="IT134" s="2"/>
      <c r="IU134" s="2"/>
    </row>
    <row r="135" spans="1:255" x14ac:dyDescent="0.2">
      <c r="A135">
        <v>17</v>
      </c>
      <c r="B135">
        <v>1</v>
      </c>
      <c r="C135">
        <f>ROW(SmtRes!A48)</f>
        <v>48</v>
      </c>
      <c r="D135">
        <f>ROW(EtalonRes!A58)</f>
        <v>58</v>
      </c>
      <c r="E135" t="s">
        <v>160</v>
      </c>
      <c r="F135" t="s">
        <v>161</v>
      </c>
      <c r="G135" t="s">
        <v>162</v>
      </c>
      <c r="H135" t="s">
        <v>163</v>
      </c>
      <c r="I135">
        <f>ROUND((24.8*1)/1000,9)</f>
        <v>2.4799999999999999E-2</v>
      </c>
      <c r="J135">
        <v>0</v>
      </c>
      <c r="O135">
        <f t="shared" si="115"/>
        <v>1.9</v>
      </c>
      <c r="P135">
        <f t="shared" si="116"/>
        <v>0</v>
      </c>
      <c r="Q135">
        <f>(ROUND((ROUND(((ET135)*AV135*I135),2)*BB135),2)+ROUND((ROUND(((AE135-(EU135))*AV135*I135),2)*BS135),2))</f>
        <v>1.9</v>
      </c>
      <c r="R135">
        <f t="shared" si="117"/>
        <v>0.97</v>
      </c>
      <c r="S135">
        <f t="shared" si="118"/>
        <v>0</v>
      </c>
      <c r="T135">
        <f t="shared" si="119"/>
        <v>0</v>
      </c>
      <c r="U135">
        <f t="shared" si="120"/>
        <v>0</v>
      </c>
      <c r="V135">
        <f t="shared" si="121"/>
        <v>0</v>
      </c>
      <c r="W135">
        <f t="shared" si="122"/>
        <v>0</v>
      </c>
      <c r="X135">
        <f t="shared" si="123"/>
        <v>0</v>
      </c>
      <c r="Y135">
        <f t="shared" si="123"/>
        <v>0</v>
      </c>
      <c r="AA135">
        <v>101231156</v>
      </c>
      <c r="AB135">
        <f t="shared" si="124"/>
        <v>8.86</v>
      </c>
      <c r="AC135">
        <f>ROUND((ES135),6)</f>
        <v>0</v>
      </c>
      <c r="AD135">
        <f>ROUND((((ET135)-(EU135))+AE135),6)</f>
        <v>8.86</v>
      </c>
      <c r="AE135">
        <f t="shared" si="143"/>
        <v>1.48</v>
      </c>
      <c r="AF135">
        <f t="shared" si="143"/>
        <v>0</v>
      </c>
      <c r="AG135">
        <f t="shared" si="125"/>
        <v>0</v>
      </c>
      <c r="AH135">
        <f t="shared" si="144"/>
        <v>0</v>
      </c>
      <c r="AI135">
        <f t="shared" si="144"/>
        <v>0</v>
      </c>
      <c r="AJ135">
        <f t="shared" si="126"/>
        <v>0</v>
      </c>
      <c r="AK135">
        <v>8.86</v>
      </c>
      <c r="AL135">
        <v>0</v>
      </c>
      <c r="AM135">
        <v>8.86</v>
      </c>
      <c r="AN135">
        <v>1.48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73</v>
      </c>
      <c r="AU135">
        <v>41</v>
      </c>
      <c r="AV135">
        <v>1</v>
      </c>
      <c r="AW135">
        <v>1</v>
      </c>
      <c r="AZ135">
        <v>1</v>
      </c>
      <c r="BA135">
        <v>24.23</v>
      </c>
      <c r="BB135">
        <v>8.6300000000000008</v>
      </c>
      <c r="BC135">
        <v>1</v>
      </c>
      <c r="BD135" t="s">
        <v>6</v>
      </c>
      <c r="BE135" t="s">
        <v>6</v>
      </c>
      <c r="BF135" t="s">
        <v>6</v>
      </c>
      <c r="BG135" t="s">
        <v>6</v>
      </c>
      <c r="BH135">
        <v>0</v>
      </c>
      <c r="BI135">
        <v>1</v>
      </c>
      <c r="BJ135" t="s">
        <v>164</v>
      </c>
      <c r="BM135">
        <v>658</v>
      </c>
      <c r="BN135">
        <v>0</v>
      </c>
      <c r="BO135" t="s">
        <v>161</v>
      </c>
      <c r="BP135">
        <v>1</v>
      </c>
      <c r="BQ135">
        <v>60</v>
      </c>
      <c r="BR135">
        <v>0</v>
      </c>
      <c r="BS135">
        <v>24.23</v>
      </c>
      <c r="BT135">
        <v>1</v>
      </c>
      <c r="BU135">
        <v>1</v>
      </c>
      <c r="BV135">
        <v>1</v>
      </c>
      <c r="BW135">
        <v>1</v>
      </c>
      <c r="BX135">
        <v>1</v>
      </c>
      <c r="BY135" t="s">
        <v>6</v>
      </c>
      <c r="BZ135">
        <v>73</v>
      </c>
      <c r="CA135">
        <v>41</v>
      </c>
      <c r="CE135">
        <v>30</v>
      </c>
      <c r="CF135">
        <v>0</v>
      </c>
      <c r="CG135">
        <v>0</v>
      </c>
      <c r="CM135">
        <v>0</v>
      </c>
      <c r="CN135" t="s">
        <v>6</v>
      </c>
      <c r="CO135">
        <v>0</v>
      </c>
      <c r="CP135">
        <f t="shared" si="127"/>
        <v>1.9</v>
      </c>
      <c r="CQ135">
        <f t="shared" si="128"/>
        <v>0</v>
      </c>
      <c r="CR135">
        <f>(ROUND((ROUND(((ET135)*AV135*1),2)*BB135),2)+ROUND((ROUND(((AE135-(EU135))*AV135*1),2)*BS135),2))</f>
        <v>76.459999999999994</v>
      </c>
      <c r="CS135">
        <f t="shared" si="129"/>
        <v>35.86</v>
      </c>
      <c r="CT135">
        <f t="shared" si="130"/>
        <v>0</v>
      </c>
      <c r="CU135">
        <f t="shared" si="131"/>
        <v>0</v>
      </c>
      <c r="CV135">
        <f t="shared" si="132"/>
        <v>0</v>
      </c>
      <c r="CW135">
        <f t="shared" si="133"/>
        <v>0</v>
      </c>
      <c r="CX135">
        <f t="shared" si="133"/>
        <v>0</v>
      </c>
      <c r="CY135">
        <f>S135*(BZ135/100)</f>
        <v>0</v>
      </c>
      <c r="CZ135">
        <f>S135*(CA135/100)</f>
        <v>0</v>
      </c>
      <c r="DC135" t="s">
        <v>6</v>
      </c>
      <c r="DD135" t="s">
        <v>6</v>
      </c>
      <c r="DE135" t="s">
        <v>6</v>
      </c>
      <c r="DF135" t="s">
        <v>6</v>
      </c>
      <c r="DG135" t="s">
        <v>6</v>
      </c>
      <c r="DH135" t="s">
        <v>6</v>
      </c>
      <c r="DI135" t="s">
        <v>6</v>
      </c>
      <c r="DJ135" t="s">
        <v>6</v>
      </c>
      <c r="DK135" t="s">
        <v>6</v>
      </c>
      <c r="DL135" t="s">
        <v>6</v>
      </c>
      <c r="DM135" t="s">
        <v>6</v>
      </c>
      <c r="DN135">
        <v>91</v>
      </c>
      <c r="DO135">
        <v>70</v>
      </c>
      <c r="DP135">
        <v>1</v>
      </c>
      <c r="DQ135">
        <v>1</v>
      </c>
      <c r="DU135">
        <v>1013</v>
      </c>
      <c r="DV135" t="s">
        <v>163</v>
      </c>
      <c r="DW135" t="s">
        <v>163</v>
      </c>
      <c r="DX135">
        <v>1</v>
      </c>
      <c r="DZ135" t="s">
        <v>6</v>
      </c>
      <c r="EA135" t="s">
        <v>6</v>
      </c>
      <c r="EB135" t="s">
        <v>6</v>
      </c>
      <c r="EC135" t="s">
        <v>6</v>
      </c>
      <c r="EE135">
        <v>100584454</v>
      </c>
      <c r="EF135">
        <v>60</v>
      </c>
      <c r="EG135" t="s">
        <v>165</v>
      </c>
      <c r="EH135">
        <v>0</v>
      </c>
      <c r="EI135" t="s">
        <v>6</v>
      </c>
      <c r="EJ135">
        <v>1</v>
      </c>
      <c r="EK135">
        <v>658</v>
      </c>
      <c r="EL135" t="s">
        <v>166</v>
      </c>
      <c r="EM135" t="s">
        <v>167</v>
      </c>
      <c r="EO135" t="s">
        <v>6</v>
      </c>
      <c r="EQ135">
        <v>131072</v>
      </c>
      <c r="ER135">
        <v>8.86</v>
      </c>
      <c r="ES135">
        <v>0</v>
      </c>
      <c r="ET135">
        <v>8.86</v>
      </c>
      <c r="EU135">
        <v>1.48</v>
      </c>
      <c r="EV135">
        <v>0</v>
      </c>
      <c r="EW135">
        <v>0</v>
      </c>
      <c r="EX135">
        <v>0</v>
      </c>
      <c r="EY135">
        <v>0</v>
      </c>
      <c r="FQ135">
        <v>0</v>
      </c>
      <c r="FR135">
        <f t="shared" si="134"/>
        <v>0</v>
      </c>
      <c r="FS135">
        <v>0</v>
      </c>
      <c r="FX135">
        <v>91</v>
      </c>
      <c r="FY135">
        <v>70</v>
      </c>
      <c r="GA135" t="s">
        <v>6</v>
      </c>
      <c r="GD135">
        <v>0</v>
      </c>
      <c r="GF135">
        <v>-1983005167</v>
      </c>
      <c r="GG135">
        <v>2</v>
      </c>
      <c r="GH135">
        <v>1</v>
      </c>
      <c r="GI135">
        <v>2</v>
      </c>
      <c r="GJ135">
        <v>0</v>
      </c>
      <c r="GK135">
        <f>ROUND(R135*(S12)/100,2)</f>
        <v>1.52</v>
      </c>
      <c r="GL135">
        <f t="shared" si="135"/>
        <v>0</v>
      </c>
      <c r="GM135">
        <f t="shared" si="136"/>
        <v>3.42</v>
      </c>
      <c r="GN135">
        <f t="shared" si="137"/>
        <v>3.42</v>
      </c>
      <c r="GO135">
        <f t="shared" si="138"/>
        <v>0</v>
      </c>
      <c r="GP135">
        <f t="shared" si="139"/>
        <v>0</v>
      </c>
      <c r="GR135">
        <v>0</v>
      </c>
      <c r="GS135">
        <v>3</v>
      </c>
      <c r="GT135">
        <v>0</v>
      </c>
      <c r="GU135" t="s">
        <v>6</v>
      </c>
      <c r="GV135">
        <f t="shared" si="140"/>
        <v>0</v>
      </c>
      <c r="GW135">
        <v>1</v>
      </c>
      <c r="GX135">
        <f t="shared" si="141"/>
        <v>0</v>
      </c>
      <c r="HA135">
        <v>0</v>
      </c>
      <c r="HB135">
        <v>0</v>
      </c>
      <c r="HC135">
        <f t="shared" si="142"/>
        <v>0</v>
      </c>
      <c r="HE135" t="s">
        <v>6</v>
      </c>
      <c r="HF135" t="s">
        <v>6</v>
      </c>
      <c r="IK135">
        <v>0</v>
      </c>
    </row>
    <row r="137" spans="1:255" x14ac:dyDescent="0.2">
      <c r="A137" s="3">
        <v>51</v>
      </c>
      <c r="B137" s="3">
        <f>B126</f>
        <v>1</v>
      </c>
      <c r="C137" s="3">
        <f>A126</f>
        <v>4</v>
      </c>
      <c r="D137" s="3">
        <f>ROW(A126)</f>
        <v>126</v>
      </c>
      <c r="E137" s="3"/>
      <c r="F137" s="3" t="str">
        <f>IF(F126&lt;&gt;"",F126,"")</f>
        <v>3</v>
      </c>
      <c r="G137" s="3" t="str">
        <f>IF(G126&lt;&gt;"",G126,"")</f>
        <v>Демонтаж дорожных знаков</v>
      </c>
      <c r="H137" s="3">
        <v>0</v>
      </c>
      <c r="I137" s="3"/>
      <c r="J137" s="3"/>
      <c r="K137" s="3"/>
      <c r="L137" s="3"/>
      <c r="M137" s="3"/>
      <c r="N137" s="3"/>
      <c r="O137" s="3">
        <f t="shared" ref="O137:T137" si="145">ROUND(AB137,2)</f>
        <v>26.89</v>
      </c>
      <c r="P137" s="3">
        <f t="shared" si="145"/>
        <v>0</v>
      </c>
      <c r="Q137" s="3">
        <f t="shared" si="145"/>
        <v>6.91</v>
      </c>
      <c r="R137" s="3">
        <f t="shared" si="145"/>
        <v>1.53</v>
      </c>
      <c r="S137" s="3">
        <f t="shared" si="145"/>
        <v>19.98</v>
      </c>
      <c r="T137" s="3">
        <f t="shared" si="145"/>
        <v>0</v>
      </c>
      <c r="U137" s="3">
        <f>AH137</f>
        <v>1.7871600000000001</v>
      </c>
      <c r="V137" s="3">
        <f>AI137</f>
        <v>0</v>
      </c>
      <c r="W137" s="3">
        <f>ROUND(AJ137,2)</f>
        <v>0</v>
      </c>
      <c r="X137" s="3">
        <f>ROUND(AK137,2)</f>
        <v>20.98</v>
      </c>
      <c r="Y137" s="3">
        <f>ROUND(AL137,2)</f>
        <v>15.38</v>
      </c>
      <c r="Z137" s="3"/>
      <c r="AA137" s="3"/>
      <c r="AB137" s="3">
        <f>ROUND(SUMIF(AA130:AA135,"=101231159",O130:O135),2)</f>
        <v>26.89</v>
      </c>
      <c r="AC137" s="3">
        <f>ROUND(SUMIF(AA130:AA135,"=101231159",P130:P135),2)</f>
        <v>0</v>
      </c>
      <c r="AD137" s="3">
        <f>ROUND(SUMIF(AA130:AA135,"=101231159",Q130:Q135),2)</f>
        <v>6.91</v>
      </c>
      <c r="AE137" s="3">
        <f>ROUND(SUMIF(AA130:AA135,"=101231159",R130:R135),2)</f>
        <v>1.53</v>
      </c>
      <c r="AF137" s="3">
        <f>ROUND(SUMIF(AA130:AA135,"=101231159",S130:S135),2)</f>
        <v>19.98</v>
      </c>
      <c r="AG137" s="3">
        <f>ROUND(SUMIF(AA130:AA135,"=101231159",T130:T135),2)</f>
        <v>0</v>
      </c>
      <c r="AH137" s="3">
        <f>SUMIF(AA130:AA135,"=101231159",U130:U135)</f>
        <v>1.7871600000000001</v>
      </c>
      <c r="AI137" s="3">
        <f>SUMIF(AA130:AA135,"=101231159",V130:V135)</f>
        <v>0</v>
      </c>
      <c r="AJ137" s="3">
        <f>ROUND(SUMIF(AA130:AA135,"=101231159",W130:W135),2)</f>
        <v>0</v>
      </c>
      <c r="AK137" s="3">
        <f>ROUND(SUMIF(AA130:AA135,"=101231159",X130:X135),2)</f>
        <v>20.98</v>
      </c>
      <c r="AL137" s="3">
        <f>ROUND(SUMIF(AA130:AA135,"=101231159",Y130:Y135),2)</f>
        <v>15.38</v>
      </c>
      <c r="AM137" s="3"/>
      <c r="AN137" s="3"/>
      <c r="AO137" s="3">
        <f t="shared" ref="AO137:BD137" si="146">ROUND(BX137,2)</f>
        <v>0</v>
      </c>
      <c r="AP137" s="3">
        <f t="shared" si="146"/>
        <v>0</v>
      </c>
      <c r="AQ137" s="3">
        <f t="shared" si="146"/>
        <v>0</v>
      </c>
      <c r="AR137" s="3">
        <f t="shared" si="146"/>
        <v>65.930000000000007</v>
      </c>
      <c r="AS137" s="3">
        <f t="shared" si="146"/>
        <v>65.930000000000007</v>
      </c>
      <c r="AT137" s="3">
        <f t="shared" si="146"/>
        <v>0</v>
      </c>
      <c r="AU137" s="3">
        <f t="shared" si="146"/>
        <v>0</v>
      </c>
      <c r="AV137" s="3">
        <f t="shared" si="146"/>
        <v>0</v>
      </c>
      <c r="AW137" s="3">
        <f t="shared" si="146"/>
        <v>0</v>
      </c>
      <c r="AX137" s="3">
        <f t="shared" si="146"/>
        <v>0</v>
      </c>
      <c r="AY137" s="3">
        <f t="shared" si="146"/>
        <v>0</v>
      </c>
      <c r="AZ137" s="3">
        <f t="shared" si="146"/>
        <v>0</v>
      </c>
      <c r="BA137" s="3">
        <f t="shared" si="146"/>
        <v>0</v>
      </c>
      <c r="BB137" s="3">
        <f t="shared" si="146"/>
        <v>0</v>
      </c>
      <c r="BC137" s="3">
        <f t="shared" si="146"/>
        <v>0</v>
      </c>
      <c r="BD137" s="3">
        <f t="shared" si="146"/>
        <v>0</v>
      </c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>
        <f>ROUND(SUMIF(AA130:AA135,"=101231159",FQ130:FQ135),2)</f>
        <v>0</v>
      </c>
      <c r="BY137" s="3">
        <f>ROUND(SUMIF(AA130:AA135,"=101231159",FR130:FR135),2)</f>
        <v>0</v>
      </c>
      <c r="BZ137" s="3">
        <f>ROUND(SUMIF(AA130:AA135,"=101231159",GL130:GL135),2)</f>
        <v>0</v>
      </c>
      <c r="CA137" s="3">
        <f>ROUND(SUMIF(AA130:AA135,"=101231159",GM130:GM135),2)</f>
        <v>65.930000000000007</v>
      </c>
      <c r="CB137" s="3">
        <f>ROUND(SUMIF(AA130:AA135,"=101231159",GN130:GN135),2)</f>
        <v>65.930000000000007</v>
      </c>
      <c r="CC137" s="3">
        <f>ROUND(SUMIF(AA130:AA135,"=101231159",GO130:GO135),2)</f>
        <v>0</v>
      </c>
      <c r="CD137" s="3">
        <f>ROUND(SUMIF(AA130:AA135,"=101231159",GP130:GP135),2)</f>
        <v>0</v>
      </c>
      <c r="CE137" s="3">
        <f>AC137-BX137</f>
        <v>0</v>
      </c>
      <c r="CF137" s="3">
        <f>AC137-BY137</f>
        <v>0</v>
      </c>
      <c r="CG137" s="3">
        <f>BX137-BZ137</f>
        <v>0</v>
      </c>
      <c r="CH137" s="3">
        <f>AC137-BX137-BY137+BZ137</f>
        <v>0</v>
      </c>
      <c r="CI137" s="3">
        <f>BY137-BZ137</f>
        <v>0</v>
      </c>
      <c r="CJ137" s="3">
        <f>ROUND(SUMIF(AA130:AA135,"=101231159",GX130:GX135),2)</f>
        <v>0</v>
      </c>
      <c r="CK137" s="3">
        <f>ROUND(SUMIF(AA130:AA135,"=101231159",GY130:GY135),2)</f>
        <v>0</v>
      </c>
      <c r="CL137" s="3">
        <f>ROUND(SUMIF(AA130:AA135,"=101231159",GZ130:GZ135),2)</f>
        <v>0</v>
      </c>
      <c r="CM137" s="3">
        <f>ROUND(SUMIF(AA130:AA135,"=101231159",HD130:HD135),2)</f>
        <v>0</v>
      </c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4">
        <f t="shared" ref="DG137:DL137" si="147">ROUND(DT137,2)</f>
        <v>569.11</v>
      </c>
      <c r="DH137" s="4">
        <f t="shared" si="147"/>
        <v>0</v>
      </c>
      <c r="DI137" s="4">
        <f t="shared" si="147"/>
        <v>84.99</v>
      </c>
      <c r="DJ137" s="4">
        <f t="shared" si="147"/>
        <v>37.07</v>
      </c>
      <c r="DK137" s="4">
        <f t="shared" si="147"/>
        <v>484.12</v>
      </c>
      <c r="DL137" s="4">
        <f t="shared" si="147"/>
        <v>0</v>
      </c>
      <c r="DM137" s="4">
        <f>DZ137</f>
        <v>1.7871600000000001</v>
      </c>
      <c r="DN137" s="4">
        <f>EA137</f>
        <v>0</v>
      </c>
      <c r="DO137" s="4">
        <f>ROUND(EB137,2)</f>
        <v>0</v>
      </c>
      <c r="DP137" s="4">
        <f>ROUND(EC137,2)</f>
        <v>411.5</v>
      </c>
      <c r="DQ137" s="4">
        <f>ROUND(ED137,2)</f>
        <v>198.49</v>
      </c>
      <c r="DR137" s="4"/>
      <c r="DS137" s="4"/>
      <c r="DT137" s="4">
        <f>ROUND(SUMIF(AA130:AA135,"=101231156",O130:O135),2)</f>
        <v>569.11</v>
      </c>
      <c r="DU137" s="4">
        <f>ROUND(SUMIF(AA130:AA135,"=101231156",P130:P135),2)</f>
        <v>0</v>
      </c>
      <c r="DV137" s="4">
        <f>ROUND(SUMIF(AA130:AA135,"=101231156",Q130:Q135),2)</f>
        <v>84.99</v>
      </c>
      <c r="DW137" s="4">
        <f>ROUND(SUMIF(AA130:AA135,"=101231156",R130:R135),2)</f>
        <v>37.07</v>
      </c>
      <c r="DX137" s="4">
        <f>ROUND(SUMIF(AA130:AA135,"=101231156",S130:S135),2)</f>
        <v>484.12</v>
      </c>
      <c r="DY137" s="4">
        <f>ROUND(SUMIF(AA130:AA135,"=101231156",T130:T135),2)</f>
        <v>0</v>
      </c>
      <c r="DZ137" s="4">
        <f>SUMIF(AA130:AA135,"=101231156",U130:U135)</f>
        <v>1.7871600000000001</v>
      </c>
      <c r="EA137" s="4">
        <f>SUMIF(AA130:AA135,"=101231156",V130:V135)</f>
        <v>0</v>
      </c>
      <c r="EB137" s="4">
        <f>ROUND(SUMIF(AA130:AA135,"=101231156",W130:W135),2)</f>
        <v>0</v>
      </c>
      <c r="EC137" s="4">
        <f>ROUND(SUMIF(AA130:AA135,"=101231156",X130:X135),2)</f>
        <v>411.5</v>
      </c>
      <c r="ED137" s="4">
        <f>ROUND(SUMIF(AA130:AA135,"=101231156",Y130:Y135),2)</f>
        <v>198.49</v>
      </c>
      <c r="EE137" s="4"/>
      <c r="EF137" s="4"/>
      <c r="EG137" s="4">
        <f t="shared" ref="EG137:EV137" si="148">ROUND(FP137,2)</f>
        <v>0</v>
      </c>
      <c r="EH137" s="4">
        <f t="shared" si="148"/>
        <v>0</v>
      </c>
      <c r="EI137" s="4">
        <f t="shared" si="148"/>
        <v>0</v>
      </c>
      <c r="EJ137" s="4">
        <f t="shared" si="148"/>
        <v>1237.3</v>
      </c>
      <c r="EK137" s="4">
        <f t="shared" si="148"/>
        <v>1237.3</v>
      </c>
      <c r="EL137" s="4">
        <f t="shared" si="148"/>
        <v>0</v>
      </c>
      <c r="EM137" s="4">
        <f t="shared" si="148"/>
        <v>0</v>
      </c>
      <c r="EN137" s="4">
        <f t="shared" si="148"/>
        <v>0</v>
      </c>
      <c r="EO137" s="4">
        <f t="shared" si="148"/>
        <v>0</v>
      </c>
      <c r="EP137" s="4">
        <f t="shared" si="148"/>
        <v>0</v>
      </c>
      <c r="EQ137" s="4">
        <f t="shared" si="148"/>
        <v>0</v>
      </c>
      <c r="ER137" s="4">
        <f t="shared" si="148"/>
        <v>0</v>
      </c>
      <c r="ES137" s="4">
        <f t="shared" si="148"/>
        <v>0</v>
      </c>
      <c r="ET137" s="4">
        <f t="shared" si="148"/>
        <v>0</v>
      </c>
      <c r="EU137" s="4">
        <f t="shared" si="148"/>
        <v>0</v>
      </c>
      <c r="EV137" s="4">
        <f t="shared" si="148"/>
        <v>0</v>
      </c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>
        <f>ROUND(SUMIF(AA130:AA135,"=101231156",FQ130:FQ135),2)</f>
        <v>0</v>
      </c>
      <c r="FQ137" s="4">
        <f>ROUND(SUMIF(AA130:AA135,"=101231156",FR130:FR135),2)</f>
        <v>0</v>
      </c>
      <c r="FR137" s="4">
        <f>ROUND(SUMIF(AA130:AA135,"=101231156",GL130:GL135),2)</f>
        <v>0</v>
      </c>
      <c r="FS137" s="4">
        <f>ROUND(SUMIF(AA130:AA135,"=101231156",GM130:GM135),2)</f>
        <v>1237.3</v>
      </c>
      <c r="FT137" s="4">
        <f>ROUND(SUMIF(AA130:AA135,"=101231156",GN130:GN135),2)</f>
        <v>1237.3</v>
      </c>
      <c r="FU137" s="4">
        <f>ROUND(SUMIF(AA130:AA135,"=101231156",GO130:GO135),2)</f>
        <v>0</v>
      </c>
      <c r="FV137" s="4">
        <f>ROUND(SUMIF(AA130:AA135,"=101231156",GP130:GP135),2)</f>
        <v>0</v>
      </c>
      <c r="FW137" s="4">
        <f>DU137-FP137</f>
        <v>0</v>
      </c>
      <c r="FX137" s="4">
        <f>DU137-FQ137</f>
        <v>0</v>
      </c>
      <c r="FY137" s="4">
        <f>FP137-FR137</f>
        <v>0</v>
      </c>
      <c r="FZ137" s="4">
        <f>DU137-FP137-FQ137+FR137</f>
        <v>0</v>
      </c>
      <c r="GA137" s="4">
        <f>FQ137-FR137</f>
        <v>0</v>
      </c>
      <c r="GB137" s="4">
        <f>ROUND(SUMIF(AA130:AA135,"=101231156",GX130:GX135),2)</f>
        <v>0</v>
      </c>
      <c r="GC137" s="4">
        <f>ROUND(SUMIF(AA130:AA135,"=101231156",GY130:GY135),2)</f>
        <v>0</v>
      </c>
      <c r="GD137" s="4">
        <f>ROUND(SUMIF(AA130:AA135,"=101231156",GZ130:GZ135),2)</f>
        <v>0</v>
      </c>
      <c r="GE137" s="4">
        <f>ROUND(SUMIF(AA130:AA135,"=101231156",HD130:HD135),2)</f>
        <v>0</v>
      </c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>
        <v>0</v>
      </c>
    </row>
    <row r="139" spans="1:255" x14ac:dyDescent="0.2">
      <c r="A139" s="5">
        <v>50</v>
      </c>
      <c r="B139" s="5">
        <v>0</v>
      </c>
      <c r="C139" s="5">
        <v>0</v>
      </c>
      <c r="D139" s="5">
        <v>1</v>
      </c>
      <c r="E139" s="5">
        <v>201</v>
      </c>
      <c r="F139" s="5">
        <f>ROUND(Source!O137,O139)</f>
        <v>26.89</v>
      </c>
      <c r="G139" s="5" t="s">
        <v>50</v>
      </c>
      <c r="H139" s="5" t="s">
        <v>51</v>
      </c>
      <c r="I139" s="5"/>
      <c r="J139" s="5"/>
      <c r="K139" s="5">
        <v>201</v>
      </c>
      <c r="L139" s="5">
        <v>1</v>
      </c>
      <c r="M139" s="5">
        <v>3</v>
      </c>
      <c r="N139" s="5" t="s">
        <v>6</v>
      </c>
      <c r="O139" s="5">
        <v>2</v>
      </c>
      <c r="P139" s="5">
        <f>ROUND(Source!DG137,O139)</f>
        <v>569.11</v>
      </c>
      <c r="Q139" s="5"/>
      <c r="R139" s="5"/>
      <c r="S139" s="5"/>
      <c r="T139" s="5"/>
      <c r="U139" s="5"/>
      <c r="V139" s="5"/>
      <c r="W139" s="5"/>
    </row>
    <row r="140" spans="1:255" x14ac:dyDescent="0.2">
      <c r="A140" s="5">
        <v>50</v>
      </c>
      <c r="B140" s="5">
        <v>0</v>
      </c>
      <c r="C140" s="5">
        <v>0</v>
      </c>
      <c r="D140" s="5">
        <v>1</v>
      </c>
      <c r="E140" s="5">
        <v>202</v>
      </c>
      <c r="F140" s="5">
        <f>ROUND(Source!P137,O140)</f>
        <v>0</v>
      </c>
      <c r="G140" s="5" t="s">
        <v>52</v>
      </c>
      <c r="H140" s="5" t="s">
        <v>53</v>
      </c>
      <c r="I140" s="5"/>
      <c r="J140" s="5"/>
      <c r="K140" s="5">
        <v>202</v>
      </c>
      <c r="L140" s="5">
        <v>2</v>
      </c>
      <c r="M140" s="5">
        <v>3</v>
      </c>
      <c r="N140" s="5" t="s">
        <v>6</v>
      </c>
      <c r="O140" s="5">
        <v>2</v>
      </c>
      <c r="P140" s="5">
        <f>ROUND(Source!DH137,O140)</f>
        <v>0</v>
      </c>
      <c r="Q140" s="5"/>
      <c r="R140" s="5"/>
      <c r="S140" s="5"/>
      <c r="T140" s="5"/>
      <c r="U140" s="5"/>
      <c r="V140" s="5"/>
      <c r="W140" s="5"/>
    </row>
    <row r="141" spans="1:255" x14ac:dyDescent="0.2">
      <c r="A141" s="5">
        <v>50</v>
      </c>
      <c r="B141" s="5">
        <v>0</v>
      </c>
      <c r="C141" s="5">
        <v>0</v>
      </c>
      <c r="D141" s="5">
        <v>1</v>
      </c>
      <c r="E141" s="5">
        <v>222</v>
      </c>
      <c r="F141" s="5">
        <f>ROUND(Source!AO137,O141)</f>
        <v>0</v>
      </c>
      <c r="G141" s="5" t="s">
        <v>54</v>
      </c>
      <c r="H141" s="5" t="s">
        <v>55</v>
      </c>
      <c r="I141" s="5"/>
      <c r="J141" s="5"/>
      <c r="K141" s="5">
        <v>222</v>
      </c>
      <c r="L141" s="5">
        <v>3</v>
      </c>
      <c r="M141" s="5">
        <v>3</v>
      </c>
      <c r="N141" s="5" t="s">
        <v>6</v>
      </c>
      <c r="O141" s="5">
        <v>2</v>
      </c>
      <c r="P141" s="5">
        <f>ROUND(Source!EG137,O141)</f>
        <v>0</v>
      </c>
      <c r="Q141" s="5"/>
      <c r="R141" s="5"/>
      <c r="S141" s="5"/>
      <c r="T141" s="5"/>
      <c r="U141" s="5"/>
      <c r="V141" s="5"/>
      <c r="W141" s="5"/>
    </row>
    <row r="142" spans="1:255" x14ac:dyDescent="0.2">
      <c r="A142" s="5">
        <v>50</v>
      </c>
      <c r="B142" s="5">
        <v>0</v>
      </c>
      <c r="C142" s="5">
        <v>0</v>
      </c>
      <c r="D142" s="5">
        <v>1</v>
      </c>
      <c r="E142" s="5">
        <v>225</v>
      </c>
      <c r="F142" s="5">
        <f>ROUND(Source!AV137,O142)</f>
        <v>0</v>
      </c>
      <c r="G142" s="5" t="s">
        <v>56</v>
      </c>
      <c r="H142" s="5" t="s">
        <v>57</v>
      </c>
      <c r="I142" s="5"/>
      <c r="J142" s="5"/>
      <c r="K142" s="5">
        <v>225</v>
      </c>
      <c r="L142" s="5">
        <v>4</v>
      </c>
      <c r="M142" s="5">
        <v>3</v>
      </c>
      <c r="N142" s="5" t="s">
        <v>6</v>
      </c>
      <c r="O142" s="5">
        <v>2</v>
      </c>
      <c r="P142" s="5">
        <f>ROUND(Source!EN137,O142)</f>
        <v>0</v>
      </c>
      <c r="Q142" s="5"/>
      <c r="R142" s="5"/>
      <c r="S142" s="5"/>
      <c r="T142" s="5"/>
      <c r="U142" s="5"/>
      <c r="V142" s="5"/>
      <c r="W142" s="5"/>
    </row>
    <row r="143" spans="1:255" x14ac:dyDescent="0.2">
      <c r="A143" s="5">
        <v>50</v>
      </c>
      <c r="B143" s="5">
        <v>0</v>
      </c>
      <c r="C143" s="5">
        <v>0</v>
      </c>
      <c r="D143" s="5">
        <v>1</v>
      </c>
      <c r="E143" s="5">
        <v>226</v>
      </c>
      <c r="F143" s="5">
        <f>ROUND(Source!AW137,O143)</f>
        <v>0</v>
      </c>
      <c r="G143" s="5" t="s">
        <v>58</v>
      </c>
      <c r="H143" s="5" t="s">
        <v>59</v>
      </c>
      <c r="I143" s="5"/>
      <c r="J143" s="5"/>
      <c r="K143" s="5">
        <v>226</v>
      </c>
      <c r="L143" s="5">
        <v>5</v>
      </c>
      <c r="M143" s="5">
        <v>3</v>
      </c>
      <c r="N143" s="5" t="s">
        <v>6</v>
      </c>
      <c r="O143" s="5">
        <v>2</v>
      </c>
      <c r="P143" s="5">
        <f>ROUND(Source!EO137,O143)</f>
        <v>0</v>
      </c>
      <c r="Q143" s="5"/>
      <c r="R143" s="5"/>
      <c r="S143" s="5"/>
      <c r="T143" s="5"/>
      <c r="U143" s="5"/>
      <c r="V143" s="5"/>
      <c r="W143" s="5"/>
    </row>
    <row r="144" spans="1:255" x14ac:dyDescent="0.2">
      <c r="A144" s="5">
        <v>50</v>
      </c>
      <c r="B144" s="5">
        <v>0</v>
      </c>
      <c r="C144" s="5">
        <v>0</v>
      </c>
      <c r="D144" s="5">
        <v>1</v>
      </c>
      <c r="E144" s="5">
        <v>227</v>
      </c>
      <c r="F144" s="5">
        <f>ROUND(Source!AX137,O144)</f>
        <v>0</v>
      </c>
      <c r="G144" s="5" t="s">
        <v>60</v>
      </c>
      <c r="H144" s="5" t="s">
        <v>61</v>
      </c>
      <c r="I144" s="5"/>
      <c r="J144" s="5"/>
      <c r="K144" s="5">
        <v>227</v>
      </c>
      <c r="L144" s="5">
        <v>6</v>
      </c>
      <c r="M144" s="5">
        <v>3</v>
      </c>
      <c r="N144" s="5" t="s">
        <v>6</v>
      </c>
      <c r="O144" s="5">
        <v>2</v>
      </c>
      <c r="P144" s="5">
        <f>ROUND(Source!EP137,O144)</f>
        <v>0</v>
      </c>
      <c r="Q144" s="5"/>
      <c r="R144" s="5"/>
      <c r="S144" s="5"/>
      <c r="T144" s="5"/>
      <c r="U144" s="5"/>
      <c r="V144" s="5"/>
      <c r="W144" s="5"/>
    </row>
    <row r="145" spans="1:23" x14ac:dyDescent="0.2">
      <c r="A145" s="5">
        <v>50</v>
      </c>
      <c r="B145" s="5">
        <v>0</v>
      </c>
      <c r="C145" s="5">
        <v>0</v>
      </c>
      <c r="D145" s="5">
        <v>1</v>
      </c>
      <c r="E145" s="5">
        <v>228</v>
      </c>
      <c r="F145" s="5">
        <f>ROUND(Source!AY137,O145)</f>
        <v>0</v>
      </c>
      <c r="G145" s="5" t="s">
        <v>62</v>
      </c>
      <c r="H145" s="5" t="s">
        <v>63</v>
      </c>
      <c r="I145" s="5"/>
      <c r="J145" s="5"/>
      <c r="K145" s="5">
        <v>228</v>
      </c>
      <c r="L145" s="5">
        <v>7</v>
      </c>
      <c r="M145" s="5">
        <v>3</v>
      </c>
      <c r="N145" s="5" t="s">
        <v>6</v>
      </c>
      <c r="O145" s="5">
        <v>2</v>
      </c>
      <c r="P145" s="5">
        <f>ROUND(Source!EQ137,O145)</f>
        <v>0</v>
      </c>
      <c r="Q145" s="5"/>
      <c r="R145" s="5"/>
      <c r="S145" s="5"/>
      <c r="T145" s="5"/>
      <c r="U145" s="5"/>
      <c r="V145" s="5"/>
      <c r="W145" s="5"/>
    </row>
    <row r="146" spans="1:23" x14ac:dyDescent="0.2">
      <c r="A146" s="5">
        <v>50</v>
      </c>
      <c r="B146" s="5">
        <v>0</v>
      </c>
      <c r="C146" s="5">
        <v>0</v>
      </c>
      <c r="D146" s="5">
        <v>1</v>
      </c>
      <c r="E146" s="5">
        <v>216</v>
      </c>
      <c r="F146" s="5">
        <f>ROUND(Source!AP137,O146)</f>
        <v>0</v>
      </c>
      <c r="G146" s="5" t="s">
        <v>64</v>
      </c>
      <c r="H146" s="5" t="s">
        <v>65</v>
      </c>
      <c r="I146" s="5"/>
      <c r="J146" s="5"/>
      <c r="K146" s="5">
        <v>216</v>
      </c>
      <c r="L146" s="5">
        <v>8</v>
      </c>
      <c r="M146" s="5">
        <v>3</v>
      </c>
      <c r="N146" s="5" t="s">
        <v>6</v>
      </c>
      <c r="O146" s="5">
        <v>2</v>
      </c>
      <c r="P146" s="5">
        <f>ROUND(Source!EH137,O146)</f>
        <v>0</v>
      </c>
      <c r="Q146" s="5"/>
      <c r="R146" s="5"/>
      <c r="S146" s="5"/>
      <c r="T146" s="5"/>
      <c r="U146" s="5"/>
      <c r="V146" s="5"/>
      <c r="W146" s="5"/>
    </row>
    <row r="147" spans="1:23" x14ac:dyDescent="0.2">
      <c r="A147" s="5">
        <v>50</v>
      </c>
      <c r="B147" s="5">
        <v>0</v>
      </c>
      <c r="C147" s="5">
        <v>0</v>
      </c>
      <c r="D147" s="5">
        <v>1</v>
      </c>
      <c r="E147" s="5">
        <v>223</v>
      </c>
      <c r="F147" s="5">
        <f>ROUND(Source!AQ137,O147)</f>
        <v>0</v>
      </c>
      <c r="G147" s="5" t="s">
        <v>66</v>
      </c>
      <c r="H147" s="5" t="s">
        <v>67</v>
      </c>
      <c r="I147" s="5"/>
      <c r="J147" s="5"/>
      <c r="K147" s="5">
        <v>223</v>
      </c>
      <c r="L147" s="5">
        <v>9</v>
      </c>
      <c r="M147" s="5">
        <v>3</v>
      </c>
      <c r="N147" s="5" t="s">
        <v>6</v>
      </c>
      <c r="O147" s="5">
        <v>2</v>
      </c>
      <c r="P147" s="5">
        <f>ROUND(Source!EI137,O147)</f>
        <v>0</v>
      </c>
      <c r="Q147" s="5"/>
      <c r="R147" s="5"/>
      <c r="S147" s="5"/>
      <c r="T147" s="5"/>
      <c r="U147" s="5"/>
      <c r="V147" s="5"/>
      <c r="W147" s="5"/>
    </row>
    <row r="148" spans="1:23" x14ac:dyDescent="0.2">
      <c r="A148" s="5">
        <v>50</v>
      </c>
      <c r="B148" s="5">
        <v>0</v>
      </c>
      <c r="C148" s="5">
        <v>0</v>
      </c>
      <c r="D148" s="5">
        <v>1</v>
      </c>
      <c r="E148" s="5">
        <v>229</v>
      </c>
      <c r="F148" s="5">
        <f>ROUND(Source!AZ137,O148)</f>
        <v>0</v>
      </c>
      <c r="G148" s="5" t="s">
        <v>68</v>
      </c>
      <c r="H148" s="5" t="s">
        <v>69</v>
      </c>
      <c r="I148" s="5"/>
      <c r="J148" s="5"/>
      <c r="K148" s="5">
        <v>229</v>
      </c>
      <c r="L148" s="5">
        <v>10</v>
      </c>
      <c r="M148" s="5">
        <v>3</v>
      </c>
      <c r="N148" s="5" t="s">
        <v>6</v>
      </c>
      <c r="O148" s="5">
        <v>2</v>
      </c>
      <c r="P148" s="5">
        <f>ROUND(Source!ER137,O148)</f>
        <v>0</v>
      </c>
      <c r="Q148" s="5"/>
      <c r="R148" s="5"/>
      <c r="S148" s="5"/>
      <c r="T148" s="5"/>
      <c r="U148" s="5"/>
      <c r="V148" s="5"/>
      <c r="W148" s="5"/>
    </row>
    <row r="149" spans="1:23" x14ac:dyDescent="0.2">
      <c r="A149" s="5">
        <v>50</v>
      </c>
      <c r="B149" s="5">
        <v>0</v>
      </c>
      <c r="C149" s="5">
        <v>0</v>
      </c>
      <c r="D149" s="5">
        <v>1</v>
      </c>
      <c r="E149" s="5">
        <v>203</v>
      </c>
      <c r="F149" s="5">
        <f>ROUND(Source!Q137,O149)</f>
        <v>6.91</v>
      </c>
      <c r="G149" s="5" t="s">
        <v>70</v>
      </c>
      <c r="H149" s="5" t="s">
        <v>71</v>
      </c>
      <c r="I149" s="5"/>
      <c r="J149" s="5"/>
      <c r="K149" s="5">
        <v>203</v>
      </c>
      <c r="L149" s="5">
        <v>11</v>
      </c>
      <c r="M149" s="5">
        <v>3</v>
      </c>
      <c r="N149" s="5" t="s">
        <v>6</v>
      </c>
      <c r="O149" s="5">
        <v>2</v>
      </c>
      <c r="P149" s="5">
        <f>ROUND(Source!DI137,O149)</f>
        <v>84.99</v>
      </c>
      <c r="Q149" s="5"/>
      <c r="R149" s="5"/>
      <c r="S149" s="5"/>
      <c r="T149" s="5"/>
      <c r="U149" s="5"/>
      <c r="V149" s="5"/>
      <c r="W149" s="5"/>
    </row>
    <row r="150" spans="1:23" x14ac:dyDescent="0.2">
      <c r="A150" s="5">
        <v>50</v>
      </c>
      <c r="B150" s="5">
        <v>0</v>
      </c>
      <c r="C150" s="5">
        <v>0</v>
      </c>
      <c r="D150" s="5">
        <v>1</v>
      </c>
      <c r="E150" s="5">
        <v>231</v>
      </c>
      <c r="F150" s="5">
        <f>ROUND(Source!BB137,O150)</f>
        <v>0</v>
      </c>
      <c r="G150" s="5" t="s">
        <v>72</v>
      </c>
      <c r="H150" s="5" t="s">
        <v>73</v>
      </c>
      <c r="I150" s="5"/>
      <c r="J150" s="5"/>
      <c r="K150" s="5">
        <v>231</v>
      </c>
      <c r="L150" s="5">
        <v>12</v>
      </c>
      <c r="M150" s="5">
        <v>3</v>
      </c>
      <c r="N150" s="5" t="s">
        <v>6</v>
      </c>
      <c r="O150" s="5">
        <v>2</v>
      </c>
      <c r="P150" s="5">
        <f>ROUND(Source!ET137,O150)</f>
        <v>0</v>
      </c>
      <c r="Q150" s="5"/>
      <c r="R150" s="5"/>
      <c r="S150" s="5"/>
      <c r="T150" s="5"/>
      <c r="U150" s="5"/>
      <c r="V150" s="5"/>
      <c r="W150" s="5"/>
    </row>
    <row r="151" spans="1:23" x14ac:dyDescent="0.2">
      <c r="A151" s="5">
        <v>50</v>
      </c>
      <c r="B151" s="5">
        <v>0</v>
      </c>
      <c r="C151" s="5">
        <v>0</v>
      </c>
      <c r="D151" s="5">
        <v>1</v>
      </c>
      <c r="E151" s="5">
        <v>204</v>
      </c>
      <c r="F151" s="5">
        <f>ROUND(Source!R137,O151)</f>
        <v>1.53</v>
      </c>
      <c r="G151" s="5" t="s">
        <v>74</v>
      </c>
      <c r="H151" s="5" t="s">
        <v>75</v>
      </c>
      <c r="I151" s="5"/>
      <c r="J151" s="5"/>
      <c r="K151" s="5">
        <v>204</v>
      </c>
      <c r="L151" s="5">
        <v>13</v>
      </c>
      <c r="M151" s="5">
        <v>3</v>
      </c>
      <c r="N151" s="5" t="s">
        <v>6</v>
      </c>
      <c r="O151" s="5">
        <v>2</v>
      </c>
      <c r="P151" s="5">
        <f>ROUND(Source!DJ137,O151)</f>
        <v>37.07</v>
      </c>
      <c r="Q151" s="5"/>
      <c r="R151" s="5"/>
      <c r="S151" s="5"/>
      <c r="T151" s="5"/>
      <c r="U151" s="5"/>
      <c r="V151" s="5"/>
      <c r="W151" s="5"/>
    </row>
    <row r="152" spans="1:23" x14ac:dyDescent="0.2">
      <c r="A152" s="5">
        <v>50</v>
      </c>
      <c r="B152" s="5">
        <v>0</v>
      </c>
      <c r="C152" s="5">
        <v>0</v>
      </c>
      <c r="D152" s="5">
        <v>1</v>
      </c>
      <c r="E152" s="5">
        <v>205</v>
      </c>
      <c r="F152" s="5">
        <f>ROUND(Source!S137,O152)</f>
        <v>19.98</v>
      </c>
      <c r="G152" s="5" t="s">
        <v>76</v>
      </c>
      <c r="H152" s="5" t="s">
        <v>77</v>
      </c>
      <c r="I152" s="5"/>
      <c r="J152" s="5"/>
      <c r="K152" s="5">
        <v>205</v>
      </c>
      <c r="L152" s="5">
        <v>14</v>
      </c>
      <c r="M152" s="5">
        <v>3</v>
      </c>
      <c r="N152" s="5" t="s">
        <v>6</v>
      </c>
      <c r="O152" s="5">
        <v>2</v>
      </c>
      <c r="P152" s="5">
        <f>ROUND(Source!DK137,O152)</f>
        <v>484.12</v>
      </c>
      <c r="Q152" s="5"/>
      <c r="R152" s="5"/>
      <c r="S152" s="5"/>
      <c r="T152" s="5"/>
      <c r="U152" s="5"/>
      <c r="V152" s="5"/>
      <c r="W152" s="5"/>
    </row>
    <row r="153" spans="1:23" x14ac:dyDescent="0.2">
      <c r="A153" s="5">
        <v>50</v>
      </c>
      <c r="B153" s="5">
        <v>0</v>
      </c>
      <c r="C153" s="5">
        <v>0</v>
      </c>
      <c r="D153" s="5">
        <v>1</v>
      </c>
      <c r="E153" s="5">
        <v>232</v>
      </c>
      <c r="F153" s="5">
        <f>ROUND(Source!BC137,O153)</f>
        <v>0</v>
      </c>
      <c r="G153" s="5" t="s">
        <v>78</v>
      </c>
      <c r="H153" s="5" t="s">
        <v>79</v>
      </c>
      <c r="I153" s="5"/>
      <c r="J153" s="5"/>
      <c r="K153" s="5">
        <v>232</v>
      </c>
      <c r="L153" s="5">
        <v>15</v>
      </c>
      <c r="M153" s="5">
        <v>3</v>
      </c>
      <c r="N153" s="5" t="s">
        <v>6</v>
      </c>
      <c r="O153" s="5">
        <v>2</v>
      </c>
      <c r="P153" s="5">
        <f>ROUND(Source!EU137,O153)</f>
        <v>0</v>
      </c>
      <c r="Q153" s="5"/>
      <c r="R153" s="5"/>
      <c r="S153" s="5"/>
      <c r="T153" s="5"/>
      <c r="U153" s="5"/>
      <c r="V153" s="5"/>
      <c r="W153" s="5"/>
    </row>
    <row r="154" spans="1:23" x14ac:dyDescent="0.2">
      <c r="A154" s="5">
        <v>50</v>
      </c>
      <c r="B154" s="5">
        <v>0</v>
      </c>
      <c r="C154" s="5">
        <v>0</v>
      </c>
      <c r="D154" s="5">
        <v>1</v>
      </c>
      <c r="E154" s="5">
        <v>214</v>
      </c>
      <c r="F154" s="5">
        <f>ROUND(Source!AS137,O154)</f>
        <v>65.930000000000007</v>
      </c>
      <c r="G154" s="5" t="s">
        <v>80</v>
      </c>
      <c r="H154" s="5" t="s">
        <v>81</v>
      </c>
      <c r="I154" s="5"/>
      <c r="J154" s="5"/>
      <c r="K154" s="5">
        <v>214</v>
      </c>
      <c r="L154" s="5">
        <v>16</v>
      </c>
      <c r="M154" s="5">
        <v>3</v>
      </c>
      <c r="N154" s="5" t="s">
        <v>6</v>
      </c>
      <c r="O154" s="5">
        <v>2</v>
      </c>
      <c r="P154" s="5">
        <f>ROUND(Source!EK137,O154)</f>
        <v>1237.3</v>
      </c>
      <c r="Q154" s="5"/>
      <c r="R154" s="5"/>
      <c r="S154" s="5"/>
      <c r="T154" s="5"/>
      <c r="U154" s="5"/>
      <c r="V154" s="5"/>
      <c r="W154" s="5"/>
    </row>
    <row r="155" spans="1:23" x14ac:dyDescent="0.2">
      <c r="A155" s="5">
        <v>50</v>
      </c>
      <c r="B155" s="5">
        <v>0</v>
      </c>
      <c r="C155" s="5">
        <v>0</v>
      </c>
      <c r="D155" s="5">
        <v>1</v>
      </c>
      <c r="E155" s="5">
        <v>215</v>
      </c>
      <c r="F155" s="5">
        <f>ROUND(Source!AT137,O155)</f>
        <v>0</v>
      </c>
      <c r="G155" s="5" t="s">
        <v>82</v>
      </c>
      <c r="H155" s="5" t="s">
        <v>83</v>
      </c>
      <c r="I155" s="5"/>
      <c r="J155" s="5"/>
      <c r="K155" s="5">
        <v>215</v>
      </c>
      <c r="L155" s="5">
        <v>17</v>
      </c>
      <c r="M155" s="5">
        <v>3</v>
      </c>
      <c r="N155" s="5" t="s">
        <v>6</v>
      </c>
      <c r="O155" s="5">
        <v>2</v>
      </c>
      <c r="P155" s="5">
        <f>ROUND(Source!EL137,O155)</f>
        <v>0</v>
      </c>
      <c r="Q155" s="5"/>
      <c r="R155" s="5"/>
      <c r="S155" s="5"/>
      <c r="T155" s="5"/>
      <c r="U155" s="5"/>
      <c r="V155" s="5"/>
      <c r="W155" s="5"/>
    </row>
    <row r="156" spans="1:23" x14ac:dyDescent="0.2">
      <c r="A156" s="5">
        <v>50</v>
      </c>
      <c r="B156" s="5">
        <v>0</v>
      </c>
      <c r="C156" s="5">
        <v>0</v>
      </c>
      <c r="D156" s="5">
        <v>1</v>
      </c>
      <c r="E156" s="5">
        <v>217</v>
      </c>
      <c r="F156" s="5">
        <f>ROUND(Source!AU137,O156)</f>
        <v>0</v>
      </c>
      <c r="G156" s="5" t="s">
        <v>84</v>
      </c>
      <c r="H156" s="5" t="s">
        <v>85</v>
      </c>
      <c r="I156" s="5"/>
      <c r="J156" s="5"/>
      <c r="K156" s="5">
        <v>217</v>
      </c>
      <c r="L156" s="5">
        <v>18</v>
      </c>
      <c r="M156" s="5">
        <v>3</v>
      </c>
      <c r="N156" s="5" t="s">
        <v>6</v>
      </c>
      <c r="O156" s="5">
        <v>2</v>
      </c>
      <c r="P156" s="5">
        <f>ROUND(Source!EM137,O156)</f>
        <v>0</v>
      </c>
      <c r="Q156" s="5"/>
      <c r="R156" s="5"/>
      <c r="S156" s="5"/>
      <c r="T156" s="5"/>
      <c r="U156" s="5"/>
      <c r="V156" s="5"/>
      <c r="W156" s="5"/>
    </row>
    <row r="157" spans="1:23" x14ac:dyDescent="0.2">
      <c r="A157" s="5">
        <v>50</v>
      </c>
      <c r="B157" s="5">
        <v>0</v>
      </c>
      <c r="C157" s="5">
        <v>0</v>
      </c>
      <c r="D157" s="5">
        <v>1</v>
      </c>
      <c r="E157" s="5">
        <v>230</v>
      </c>
      <c r="F157" s="5">
        <f>ROUND(Source!BA137,O157)</f>
        <v>0</v>
      </c>
      <c r="G157" s="5" t="s">
        <v>86</v>
      </c>
      <c r="H157" s="5" t="s">
        <v>87</v>
      </c>
      <c r="I157" s="5"/>
      <c r="J157" s="5"/>
      <c r="K157" s="5">
        <v>230</v>
      </c>
      <c r="L157" s="5">
        <v>19</v>
      </c>
      <c r="M157" s="5">
        <v>3</v>
      </c>
      <c r="N157" s="5" t="s">
        <v>6</v>
      </c>
      <c r="O157" s="5">
        <v>2</v>
      </c>
      <c r="P157" s="5">
        <f>ROUND(Source!ES137,O157)</f>
        <v>0</v>
      </c>
      <c r="Q157" s="5"/>
      <c r="R157" s="5"/>
      <c r="S157" s="5"/>
      <c r="T157" s="5"/>
      <c r="U157" s="5"/>
      <c r="V157" s="5"/>
      <c r="W157" s="5"/>
    </row>
    <row r="158" spans="1:23" x14ac:dyDescent="0.2">
      <c r="A158" s="5">
        <v>50</v>
      </c>
      <c r="B158" s="5">
        <v>0</v>
      </c>
      <c r="C158" s="5">
        <v>0</v>
      </c>
      <c r="D158" s="5">
        <v>1</v>
      </c>
      <c r="E158" s="5">
        <v>206</v>
      </c>
      <c r="F158" s="5">
        <f>ROUND(Source!T137,O158)</f>
        <v>0</v>
      </c>
      <c r="G158" s="5" t="s">
        <v>88</v>
      </c>
      <c r="H158" s="5" t="s">
        <v>89</v>
      </c>
      <c r="I158" s="5"/>
      <c r="J158" s="5"/>
      <c r="K158" s="5">
        <v>206</v>
      </c>
      <c r="L158" s="5">
        <v>20</v>
      </c>
      <c r="M158" s="5">
        <v>3</v>
      </c>
      <c r="N158" s="5" t="s">
        <v>6</v>
      </c>
      <c r="O158" s="5">
        <v>2</v>
      </c>
      <c r="P158" s="5">
        <f>ROUND(Source!DL137,O158)</f>
        <v>0</v>
      </c>
      <c r="Q158" s="5"/>
      <c r="R158" s="5"/>
      <c r="S158" s="5"/>
      <c r="T158" s="5"/>
      <c r="U158" s="5"/>
      <c r="V158" s="5"/>
      <c r="W158" s="5"/>
    </row>
    <row r="159" spans="1:23" x14ac:dyDescent="0.2">
      <c r="A159" s="5">
        <v>50</v>
      </c>
      <c r="B159" s="5">
        <v>0</v>
      </c>
      <c r="C159" s="5">
        <v>0</v>
      </c>
      <c r="D159" s="5">
        <v>1</v>
      </c>
      <c r="E159" s="5">
        <v>207</v>
      </c>
      <c r="F159" s="5">
        <f>Source!U137</f>
        <v>1.7871600000000001</v>
      </c>
      <c r="G159" s="5" t="s">
        <v>90</v>
      </c>
      <c r="H159" s="5" t="s">
        <v>91</v>
      </c>
      <c r="I159" s="5"/>
      <c r="J159" s="5"/>
      <c r="K159" s="5">
        <v>207</v>
      </c>
      <c r="L159" s="5">
        <v>21</v>
      </c>
      <c r="M159" s="5">
        <v>3</v>
      </c>
      <c r="N159" s="5" t="s">
        <v>6</v>
      </c>
      <c r="O159" s="5">
        <v>-1</v>
      </c>
      <c r="P159" s="5">
        <f>Source!DM137</f>
        <v>1.7871600000000001</v>
      </c>
      <c r="Q159" s="5"/>
      <c r="R159" s="5"/>
      <c r="S159" s="5"/>
      <c r="T159" s="5"/>
      <c r="U159" s="5"/>
      <c r="V159" s="5"/>
      <c r="W159" s="5"/>
    </row>
    <row r="160" spans="1:23" x14ac:dyDescent="0.2">
      <c r="A160" s="5">
        <v>50</v>
      </c>
      <c r="B160" s="5">
        <v>0</v>
      </c>
      <c r="C160" s="5">
        <v>0</v>
      </c>
      <c r="D160" s="5">
        <v>1</v>
      </c>
      <c r="E160" s="5">
        <v>208</v>
      </c>
      <c r="F160" s="5">
        <f>Source!V137</f>
        <v>0</v>
      </c>
      <c r="G160" s="5" t="s">
        <v>92</v>
      </c>
      <c r="H160" s="5" t="s">
        <v>93</v>
      </c>
      <c r="I160" s="5"/>
      <c r="J160" s="5"/>
      <c r="K160" s="5">
        <v>208</v>
      </c>
      <c r="L160" s="5">
        <v>22</v>
      </c>
      <c r="M160" s="5">
        <v>3</v>
      </c>
      <c r="N160" s="5" t="s">
        <v>6</v>
      </c>
      <c r="O160" s="5">
        <v>-1</v>
      </c>
      <c r="P160" s="5">
        <f>Source!DN137</f>
        <v>0</v>
      </c>
      <c r="Q160" s="5"/>
      <c r="R160" s="5"/>
      <c r="S160" s="5"/>
      <c r="T160" s="5"/>
      <c r="U160" s="5"/>
      <c r="V160" s="5"/>
      <c r="W160" s="5"/>
    </row>
    <row r="161" spans="1:255" x14ac:dyDescent="0.2">
      <c r="A161" s="5">
        <v>50</v>
      </c>
      <c r="B161" s="5">
        <v>0</v>
      </c>
      <c r="C161" s="5">
        <v>0</v>
      </c>
      <c r="D161" s="5">
        <v>1</v>
      </c>
      <c r="E161" s="5">
        <v>209</v>
      </c>
      <c r="F161" s="5">
        <f>ROUND(Source!W137,O161)</f>
        <v>0</v>
      </c>
      <c r="G161" s="5" t="s">
        <v>94</v>
      </c>
      <c r="H161" s="5" t="s">
        <v>95</v>
      </c>
      <c r="I161" s="5"/>
      <c r="J161" s="5"/>
      <c r="K161" s="5">
        <v>209</v>
      </c>
      <c r="L161" s="5">
        <v>23</v>
      </c>
      <c r="M161" s="5">
        <v>3</v>
      </c>
      <c r="N161" s="5" t="s">
        <v>6</v>
      </c>
      <c r="O161" s="5">
        <v>2</v>
      </c>
      <c r="P161" s="5">
        <f>ROUND(Source!DO137,O161)</f>
        <v>0</v>
      </c>
      <c r="Q161" s="5"/>
      <c r="R161" s="5"/>
      <c r="S161" s="5"/>
      <c r="T161" s="5"/>
      <c r="U161" s="5"/>
      <c r="V161" s="5"/>
      <c r="W161" s="5"/>
    </row>
    <row r="162" spans="1:255" x14ac:dyDescent="0.2">
      <c r="A162" s="5">
        <v>50</v>
      </c>
      <c r="B162" s="5">
        <v>0</v>
      </c>
      <c r="C162" s="5">
        <v>0</v>
      </c>
      <c r="D162" s="5">
        <v>1</v>
      </c>
      <c r="E162" s="5">
        <v>233</v>
      </c>
      <c r="F162" s="5">
        <f>ROUND(Source!BD137,O162)</f>
        <v>0</v>
      </c>
      <c r="G162" s="5" t="s">
        <v>96</v>
      </c>
      <c r="H162" s="5" t="s">
        <v>97</v>
      </c>
      <c r="I162" s="5"/>
      <c r="J162" s="5"/>
      <c r="K162" s="5">
        <v>233</v>
      </c>
      <c r="L162" s="5">
        <v>24</v>
      </c>
      <c r="M162" s="5">
        <v>3</v>
      </c>
      <c r="N162" s="5" t="s">
        <v>6</v>
      </c>
      <c r="O162" s="5">
        <v>2</v>
      </c>
      <c r="P162" s="5">
        <f>ROUND(Source!EV137,O162)</f>
        <v>0</v>
      </c>
      <c r="Q162" s="5"/>
      <c r="R162" s="5"/>
      <c r="S162" s="5"/>
      <c r="T162" s="5"/>
      <c r="U162" s="5"/>
      <c r="V162" s="5"/>
      <c r="W162" s="5"/>
    </row>
    <row r="163" spans="1:255" x14ac:dyDescent="0.2">
      <c r="A163" s="5">
        <v>50</v>
      </c>
      <c r="B163" s="5">
        <v>0</v>
      </c>
      <c r="C163" s="5">
        <v>0</v>
      </c>
      <c r="D163" s="5">
        <v>1</v>
      </c>
      <c r="E163" s="5">
        <v>210</v>
      </c>
      <c r="F163" s="5">
        <f>ROUND(Source!X137,O163)</f>
        <v>20.98</v>
      </c>
      <c r="G163" s="5" t="s">
        <v>98</v>
      </c>
      <c r="H163" s="5" t="s">
        <v>99</v>
      </c>
      <c r="I163" s="5"/>
      <c r="J163" s="5"/>
      <c r="K163" s="5">
        <v>210</v>
      </c>
      <c r="L163" s="5">
        <v>25</v>
      </c>
      <c r="M163" s="5">
        <v>3</v>
      </c>
      <c r="N163" s="5" t="s">
        <v>6</v>
      </c>
      <c r="O163" s="5">
        <v>2</v>
      </c>
      <c r="P163" s="5">
        <f>ROUND(Source!DP137,O163)</f>
        <v>411.5</v>
      </c>
      <c r="Q163" s="5"/>
      <c r="R163" s="5"/>
      <c r="S163" s="5"/>
      <c r="T163" s="5"/>
      <c r="U163" s="5"/>
      <c r="V163" s="5"/>
      <c r="W163" s="5"/>
    </row>
    <row r="164" spans="1:255" x14ac:dyDescent="0.2">
      <c r="A164" s="5">
        <v>50</v>
      </c>
      <c r="B164" s="5">
        <v>0</v>
      </c>
      <c r="C164" s="5">
        <v>0</v>
      </c>
      <c r="D164" s="5">
        <v>1</v>
      </c>
      <c r="E164" s="5">
        <v>211</v>
      </c>
      <c r="F164" s="5">
        <f>ROUND(Source!Y137,O164)</f>
        <v>15.38</v>
      </c>
      <c r="G164" s="5" t="s">
        <v>100</v>
      </c>
      <c r="H164" s="5" t="s">
        <v>101</v>
      </c>
      <c r="I164" s="5"/>
      <c r="J164" s="5"/>
      <c r="K164" s="5">
        <v>211</v>
      </c>
      <c r="L164" s="5">
        <v>26</v>
      </c>
      <c r="M164" s="5">
        <v>3</v>
      </c>
      <c r="N164" s="5" t="s">
        <v>6</v>
      </c>
      <c r="O164" s="5">
        <v>2</v>
      </c>
      <c r="P164" s="5">
        <f>ROUND(Source!DQ137,O164)</f>
        <v>198.49</v>
      </c>
      <c r="Q164" s="5"/>
      <c r="R164" s="5"/>
      <c r="S164" s="5"/>
      <c r="T164" s="5"/>
      <c r="U164" s="5"/>
      <c r="V164" s="5"/>
      <c r="W164" s="5"/>
    </row>
    <row r="165" spans="1:255" x14ac:dyDescent="0.2">
      <c r="A165" s="5">
        <v>50</v>
      </c>
      <c r="B165" s="5">
        <v>0</v>
      </c>
      <c r="C165" s="5">
        <v>0</v>
      </c>
      <c r="D165" s="5">
        <v>1</v>
      </c>
      <c r="E165" s="5">
        <v>224</v>
      </c>
      <c r="F165" s="5">
        <f>ROUND(Source!AR137,O165)</f>
        <v>65.930000000000007</v>
      </c>
      <c r="G165" s="5" t="s">
        <v>102</v>
      </c>
      <c r="H165" s="5" t="s">
        <v>103</v>
      </c>
      <c r="I165" s="5"/>
      <c r="J165" s="5"/>
      <c r="K165" s="5">
        <v>224</v>
      </c>
      <c r="L165" s="5">
        <v>27</v>
      </c>
      <c r="M165" s="5">
        <v>3</v>
      </c>
      <c r="N165" s="5" t="s">
        <v>6</v>
      </c>
      <c r="O165" s="5">
        <v>2</v>
      </c>
      <c r="P165" s="5">
        <f>ROUND(Source!EJ137,O165)</f>
        <v>1237.3</v>
      </c>
      <c r="Q165" s="5"/>
      <c r="R165" s="5"/>
      <c r="S165" s="5"/>
      <c r="T165" s="5"/>
      <c r="U165" s="5"/>
      <c r="V165" s="5"/>
      <c r="W165" s="5"/>
    </row>
    <row r="167" spans="1:255" x14ac:dyDescent="0.2">
      <c r="A167" s="1">
        <v>4</v>
      </c>
      <c r="B167" s="1">
        <v>1</v>
      </c>
      <c r="C167" s="1"/>
      <c r="D167" s="1">
        <f>ROW(A177)</f>
        <v>177</v>
      </c>
      <c r="E167" s="1"/>
      <c r="F167" s="1" t="s">
        <v>117</v>
      </c>
      <c r="G167" s="1" t="s">
        <v>168</v>
      </c>
      <c r="H167" s="1" t="s">
        <v>6</v>
      </c>
      <c r="I167" s="1">
        <v>0</v>
      </c>
      <c r="J167" s="1"/>
      <c r="K167" s="1">
        <v>-1</v>
      </c>
      <c r="L167" s="1"/>
      <c r="M167" s="1" t="s">
        <v>6</v>
      </c>
      <c r="N167" s="1"/>
      <c r="O167" s="1"/>
      <c r="P167" s="1"/>
      <c r="Q167" s="1"/>
      <c r="R167" s="1"/>
      <c r="S167" s="1">
        <v>0</v>
      </c>
      <c r="T167" s="1">
        <v>0</v>
      </c>
      <c r="U167" s="1" t="s">
        <v>6</v>
      </c>
      <c r="V167" s="1">
        <v>0</v>
      </c>
      <c r="W167" s="1"/>
      <c r="X167" s="1"/>
      <c r="Y167" s="1"/>
      <c r="Z167" s="1"/>
      <c r="AA167" s="1"/>
      <c r="AB167" s="1" t="s">
        <v>6</v>
      </c>
      <c r="AC167" s="1" t="s">
        <v>6</v>
      </c>
      <c r="AD167" s="1" t="s">
        <v>6</v>
      </c>
      <c r="AE167" s="1" t="s">
        <v>6</v>
      </c>
      <c r="AF167" s="1" t="s">
        <v>6</v>
      </c>
      <c r="AG167" s="1" t="s">
        <v>6</v>
      </c>
      <c r="AH167" s="1"/>
      <c r="AI167" s="1"/>
      <c r="AJ167" s="1"/>
      <c r="AK167" s="1"/>
      <c r="AL167" s="1"/>
      <c r="AM167" s="1"/>
      <c r="AN167" s="1"/>
      <c r="AO167" s="1"/>
      <c r="AP167" s="1" t="s">
        <v>6</v>
      </c>
      <c r="AQ167" s="1" t="s">
        <v>6</v>
      </c>
      <c r="AR167" s="1" t="s">
        <v>6</v>
      </c>
      <c r="AS167" s="1"/>
      <c r="AT167" s="1"/>
      <c r="AU167" s="1"/>
      <c r="AV167" s="1"/>
      <c r="AW167" s="1"/>
      <c r="AX167" s="1"/>
      <c r="AY167" s="1"/>
      <c r="AZ167" s="1" t="s">
        <v>6</v>
      </c>
      <c r="BA167" s="1"/>
      <c r="BB167" s="1" t="s">
        <v>6</v>
      </c>
      <c r="BC167" s="1" t="s">
        <v>6</v>
      </c>
      <c r="BD167" s="1" t="s">
        <v>6</v>
      </c>
      <c r="BE167" s="1" t="s">
        <v>6</v>
      </c>
      <c r="BF167" s="1" t="s">
        <v>6</v>
      </c>
      <c r="BG167" s="1" t="s">
        <v>6</v>
      </c>
      <c r="BH167" s="1" t="s">
        <v>6</v>
      </c>
      <c r="BI167" s="1" t="s">
        <v>6</v>
      </c>
      <c r="BJ167" s="1" t="s">
        <v>6</v>
      </c>
      <c r="BK167" s="1" t="s">
        <v>6</v>
      </c>
      <c r="BL167" s="1" t="s">
        <v>6</v>
      </c>
      <c r="BM167" s="1" t="s">
        <v>6</v>
      </c>
      <c r="BN167" s="1" t="s">
        <v>6</v>
      </c>
      <c r="BO167" s="1" t="s">
        <v>6</v>
      </c>
      <c r="BP167" s="1" t="s">
        <v>6</v>
      </c>
      <c r="BQ167" s="1"/>
      <c r="BR167" s="1"/>
      <c r="BS167" s="1"/>
      <c r="BT167" s="1"/>
      <c r="BU167" s="1"/>
      <c r="BV167" s="1"/>
      <c r="BW167" s="1"/>
      <c r="BX167" s="1">
        <v>0</v>
      </c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>
        <v>0</v>
      </c>
    </row>
    <row r="169" spans="1:255" x14ac:dyDescent="0.2">
      <c r="A169" s="3">
        <v>52</v>
      </c>
      <c r="B169" s="3">
        <f t="shared" ref="B169:G169" si="149">B177</f>
        <v>1</v>
      </c>
      <c r="C169" s="3">
        <f t="shared" si="149"/>
        <v>4</v>
      </c>
      <c r="D169" s="3">
        <f t="shared" si="149"/>
        <v>167</v>
      </c>
      <c r="E169" s="3">
        <f t="shared" si="149"/>
        <v>0</v>
      </c>
      <c r="F169" s="3" t="str">
        <f t="shared" si="149"/>
        <v>4</v>
      </c>
      <c r="G169" s="3" t="str">
        <f t="shared" si="149"/>
        <v>Демаркировка дорожной разметки</v>
      </c>
      <c r="H169" s="3"/>
      <c r="I169" s="3"/>
      <c r="J169" s="3"/>
      <c r="K169" s="3"/>
      <c r="L169" s="3"/>
      <c r="M169" s="3"/>
      <c r="N169" s="3"/>
      <c r="O169" s="3">
        <f t="shared" ref="O169:AT169" si="150">O177</f>
        <v>0</v>
      </c>
      <c r="P169" s="3">
        <f t="shared" si="150"/>
        <v>0</v>
      </c>
      <c r="Q169" s="3">
        <f t="shared" si="150"/>
        <v>0</v>
      </c>
      <c r="R169" s="3">
        <f t="shared" si="150"/>
        <v>0</v>
      </c>
      <c r="S169" s="3">
        <f t="shared" si="150"/>
        <v>0</v>
      </c>
      <c r="T169" s="3">
        <f t="shared" si="150"/>
        <v>0</v>
      </c>
      <c r="U169" s="3">
        <f t="shared" si="150"/>
        <v>0</v>
      </c>
      <c r="V169" s="3">
        <f t="shared" si="150"/>
        <v>0</v>
      </c>
      <c r="W169" s="3">
        <f t="shared" si="150"/>
        <v>0</v>
      </c>
      <c r="X169" s="3">
        <f t="shared" si="150"/>
        <v>0</v>
      </c>
      <c r="Y169" s="3">
        <f t="shared" si="150"/>
        <v>0</v>
      </c>
      <c r="Z169" s="3">
        <f t="shared" si="150"/>
        <v>0</v>
      </c>
      <c r="AA169" s="3">
        <f t="shared" si="150"/>
        <v>0</v>
      </c>
      <c r="AB169" s="3">
        <f t="shared" si="150"/>
        <v>0</v>
      </c>
      <c r="AC169" s="3">
        <f t="shared" si="150"/>
        <v>0</v>
      </c>
      <c r="AD169" s="3">
        <f t="shared" si="150"/>
        <v>0</v>
      </c>
      <c r="AE169" s="3">
        <f t="shared" si="150"/>
        <v>0</v>
      </c>
      <c r="AF169" s="3">
        <f t="shared" si="150"/>
        <v>0</v>
      </c>
      <c r="AG169" s="3">
        <f t="shared" si="150"/>
        <v>0</v>
      </c>
      <c r="AH169" s="3">
        <f t="shared" si="150"/>
        <v>0</v>
      </c>
      <c r="AI169" s="3">
        <f t="shared" si="150"/>
        <v>0</v>
      </c>
      <c r="AJ169" s="3">
        <f t="shared" si="150"/>
        <v>0</v>
      </c>
      <c r="AK169" s="3">
        <f t="shared" si="150"/>
        <v>0</v>
      </c>
      <c r="AL169" s="3">
        <f t="shared" si="150"/>
        <v>0</v>
      </c>
      <c r="AM169" s="3">
        <f t="shared" si="150"/>
        <v>0</v>
      </c>
      <c r="AN169" s="3">
        <f t="shared" si="150"/>
        <v>0</v>
      </c>
      <c r="AO169" s="3">
        <f t="shared" si="150"/>
        <v>0</v>
      </c>
      <c r="AP169" s="3">
        <f t="shared" si="150"/>
        <v>0</v>
      </c>
      <c r="AQ169" s="3">
        <f t="shared" si="150"/>
        <v>0</v>
      </c>
      <c r="AR169" s="3">
        <f t="shared" si="150"/>
        <v>0</v>
      </c>
      <c r="AS169" s="3">
        <f t="shared" si="150"/>
        <v>0</v>
      </c>
      <c r="AT169" s="3">
        <f t="shared" si="150"/>
        <v>0</v>
      </c>
      <c r="AU169" s="3">
        <f t="shared" ref="AU169:BZ169" si="151">AU177</f>
        <v>0</v>
      </c>
      <c r="AV169" s="3">
        <f t="shared" si="151"/>
        <v>0</v>
      </c>
      <c r="AW169" s="3">
        <f t="shared" si="151"/>
        <v>0</v>
      </c>
      <c r="AX169" s="3">
        <f t="shared" si="151"/>
        <v>0</v>
      </c>
      <c r="AY169" s="3">
        <f t="shared" si="151"/>
        <v>0</v>
      </c>
      <c r="AZ169" s="3">
        <f t="shared" si="151"/>
        <v>0</v>
      </c>
      <c r="BA169" s="3">
        <f t="shared" si="151"/>
        <v>0</v>
      </c>
      <c r="BB169" s="3">
        <f t="shared" si="151"/>
        <v>0</v>
      </c>
      <c r="BC169" s="3">
        <f t="shared" si="151"/>
        <v>0</v>
      </c>
      <c r="BD169" s="3">
        <f t="shared" si="151"/>
        <v>0</v>
      </c>
      <c r="BE169" s="3">
        <f t="shared" si="151"/>
        <v>0</v>
      </c>
      <c r="BF169" s="3">
        <f t="shared" si="151"/>
        <v>0</v>
      </c>
      <c r="BG169" s="3">
        <f t="shared" si="151"/>
        <v>0</v>
      </c>
      <c r="BH169" s="3">
        <f t="shared" si="151"/>
        <v>0</v>
      </c>
      <c r="BI169" s="3">
        <f t="shared" si="151"/>
        <v>0</v>
      </c>
      <c r="BJ169" s="3">
        <f t="shared" si="151"/>
        <v>0</v>
      </c>
      <c r="BK169" s="3">
        <f t="shared" si="151"/>
        <v>0</v>
      </c>
      <c r="BL169" s="3">
        <f t="shared" si="151"/>
        <v>0</v>
      </c>
      <c r="BM169" s="3">
        <f t="shared" si="151"/>
        <v>0</v>
      </c>
      <c r="BN169" s="3">
        <f t="shared" si="151"/>
        <v>0</v>
      </c>
      <c r="BO169" s="3">
        <f t="shared" si="151"/>
        <v>0</v>
      </c>
      <c r="BP169" s="3">
        <f t="shared" si="151"/>
        <v>0</v>
      </c>
      <c r="BQ169" s="3">
        <f t="shared" si="151"/>
        <v>0</v>
      </c>
      <c r="BR169" s="3">
        <f t="shared" si="151"/>
        <v>0</v>
      </c>
      <c r="BS169" s="3">
        <f t="shared" si="151"/>
        <v>0</v>
      </c>
      <c r="BT169" s="3">
        <f t="shared" si="151"/>
        <v>0</v>
      </c>
      <c r="BU169" s="3">
        <f t="shared" si="151"/>
        <v>0</v>
      </c>
      <c r="BV169" s="3">
        <f t="shared" si="151"/>
        <v>0</v>
      </c>
      <c r="BW169" s="3">
        <f t="shared" si="151"/>
        <v>0</v>
      </c>
      <c r="BX169" s="3">
        <f t="shared" si="151"/>
        <v>0</v>
      </c>
      <c r="BY169" s="3">
        <f t="shared" si="151"/>
        <v>0</v>
      </c>
      <c r="BZ169" s="3">
        <f t="shared" si="151"/>
        <v>0</v>
      </c>
      <c r="CA169" s="3">
        <f t="shared" ref="CA169:DF169" si="152">CA177</f>
        <v>0</v>
      </c>
      <c r="CB169" s="3">
        <f t="shared" si="152"/>
        <v>0</v>
      </c>
      <c r="CC169" s="3">
        <f t="shared" si="152"/>
        <v>0</v>
      </c>
      <c r="CD169" s="3">
        <f t="shared" si="152"/>
        <v>0</v>
      </c>
      <c r="CE169" s="3">
        <f t="shared" si="152"/>
        <v>0</v>
      </c>
      <c r="CF169" s="3">
        <f t="shared" si="152"/>
        <v>0</v>
      </c>
      <c r="CG169" s="3">
        <f t="shared" si="152"/>
        <v>0</v>
      </c>
      <c r="CH169" s="3">
        <f t="shared" si="152"/>
        <v>0</v>
      </c>
      <c r="CI169" s="3">
        <f t="shared" si="152"/>
        <v>0</v>
      </c>
      <c r="CJ169" s="3">
        <f t="shared" si="152"/>
        <v>0</v>
      </c>
      <c r="CK169" s="3">
        <f t="shared" si="152"/>
        <v>0</v>
      </c>
      <c r="CL169" s="3">
        <f t="shared" si="152"/>
        <v>0</v>
      </c>
      <c r="CM169" s="3">
        <f t="shared" si="152"/>
        <v>0</v>
      </c>
      <c r="CN169" s="3">
        <f t="shared" si="152"/>
        <v>0</v>
      </c>
      <c r="CO169" s="3">
        <f t="shared" si="152"/>
        <v>0</v>
      </c>
      <c r="CP169" s="3">
        <f t="shared" si="152"/>
        <v>0</v>
      </c>
      <c r="CQ169" s="3">
        <f t="shared" si="152"/>
        <v>0</v>
      </c>
      <c r="CR169" s="3">
        <f t="shared" si="152"/>
        <v>0</v>
      </c>
      <c r="CS169" s="3">
        <f t="shared" si="152"/>
        <v>0</v>
      </c>
      <c r="CT169" s="3">
        <f t="shared" si="152"/>
        <v>0</v>
      </c>
      <c r="CU169" s="3">
        <f t="shared" si="152"/>
        <v>0</v>
      </c>
      <c r="CV169" s="3">
        <f t="shared" si="152"/>
        <v>0</v>
      </c>
      <c r="CW169" s="3">
        <f t="shared" si="152"/>
        <v>0</v>
      </c>
      <c r="CX169" s="3">
        <f t="shared" si="152"/>
        <v>0</v>
      </c>
      <c r="CY169" s="3">
        <f t="shared" si="152"/>
        <v>0</v>
      </c>
      <c r="CZ169" s="3">
        <f t="shared" si="152"/>
        <v>0</v>
      </c>
      <c r="DA169" s="3">
        <f t="shared" si="152"/>
        <v>0</v>
      </c>
      <c r="DB169" s="3">
        <f t="shared" si="152"/>
        <v>0</v>
      </c>
      <c r="DC169" s="3">
        <f t="shared" si="152"/>
        <v>0</v>
      </c>
      <c r="DD169" s="3">
        <f t="shared" si="152"/>
        <v>0</v>
      </c>
      <c r="DE169" s="3">
        <f t="shared" si="152"/>
        <v>0</v>
      </c>
      <c r="DF169" s="3">
        <f t="shared" si="152"/>
        <v>0</v>
      </c>
      <c r="DG169" s="4">
        <f t="shared" ref="DG169:EL169" si="153">DG177</f>
        <v>0</v>
      </c>
      <c r="DH169" s="4">
        <f t="shared" si="153"/>
        <v>0</v>
      </c>
      <c r="DI169" s="4">
        <f t="shared" si="153"/>
        <v>0</v>
      </c>
      <c r="DJ169" s="4">
        <f t="shared" si="153"/>
        <v>0</v>
      </c>
      <c r="DK169" s="4">
        <f t="shared" si="153"/>
        <v>0</v>
      </c>
      <c r="DL169" s="4">
        <f t="shared" si="153"/>
        <v>0</v>
      </c>
      <c r="DM169" s="4">
        <f t="shared" si="153"/>
        <v>0</v>
      </c>
      <c r="DN169" s="4">
        <f t="shared" si="153"/>
        <v>0</v>
      </c>
      <c r="DO169" s="4">
        <f t="shared" si="153"/>
        <v>0</v>
      </c>
      <c r="DP169" s="4">
        <f t="shared" si="153"/>
        <v>0</v>
      </c>
      <c r="DQ169" s="4">
        <f t="shared" si="153"/>
        <v>0</v>
      </c>
      <c r="DR169" s="4">
        <f t="shared" si="153"/>
        <v>0</v>
      </c>
      <c r="DS169" s="4">
        <f t="shared" si="153"/>
        <v>0</v>
      </c>
      <c r="DT169" s="4">
        <f t="shared" si="153"/>
        <v>0</v>
      </c>
      <c r="DU169" s="4">
        <f t="shared" si="153"/>
        <v>0</v>
      </c>
      <c r="DV169" s="4">
        <f t="shared" si="153"/>
        <v>0</v>
      </c>
      <c r="DW169" s="4">
        <f t="shared" si="153"/>
        <v>0</v>
      </c>
      <c r="DX169" s="4">
        <f t="shared" si="153"/>
        <v>0</v>
      </c>
      <c r="DY169" s="4">
        <f t="shared" si="153"/>
        <v>0</v>
      </c>
      <c r="DZ169" s="4">
        <f t="shared" si="153"/>
        <v>0</v>
      </c>
      <c r="EA169" s="4">
        <f t="shared" si="153"/>
        <v>0</v>
      </c>
      <c r="EB169" s="4">
        <f t="shared" si="153"/>
        <v>0</v>
      </c>
      <c r="EC169" s="4">
        <f t="shared" si="153"/>
        <v>0</v>
      </c>
      <c r="ED169" s="4">
        <f t="shared" si="153"/>
        <v>0</v>
      </c>
      <c r="EE169" s="4">
        <f t="shared" si="153"/>
        <v>0</v>
      </c>
      <c r="EF169" s="4">
        <f t="shared" si="153"/>
        <v>0</v>
      </c>
      <c r="EG169" s="4">
        <f t="shared" si="153"/>
        <v>0</v>
      </c>
      <c r="EH169" s="4">
        <f t="shared" si="153"/>
        <v>0</v>
      </c>
      <c r="EI169" s="4">
        <f t="shared" si="153"/>
        <v>0</v>
      </c>
      <c r="EJ169" s="4">
        <f t="shared" si="153"/>
        <v>0</v>
      </c>
      <c r="EK169" s="4">
        <f t="shared" si="153"/>
        <v>0</v>
      </c>
      <c r="EL169" s="4">
        <f t="shared" si="153"/>
        <v>0</v>
      </c>
      <c r="EM169" s="4">
        <f t="shared" ref="EM169:FR169" si="154">EM177</f>
        <v>0</v>
      </c>
      <c r="EN169" s="4">
        <f t="shared" si="154"/>
        <v>0</v>
      </c>
      <c r="EO169" s="4">
        <f t="shared" si="154"/>
        <v>0</v>
      </c>
      <c r="EP169" s="4">
        <f t="shared" si="154"/>
        <v>0</v>
      </c>
      <c r="EQ169" s="4">
        <f t="shared" si="154"/>
        <v>0</v>
      </c>
      <c r="ER169" s="4">
        <f t="shared" si="154"/>
        <v>0</v>
      </c>
      <c r="ES169" s="4">
        <f t="shared" si="154"/>
        <v>0</v>
      </c>
      <c r="ET169" s="4">
        <f t="shared" si="154"/>
        <v>0</v>
      </c>
      <c r="EU169" s="4">
        <f t="shared" si="154"/>
        <v>0</v>
      </c>
      <c r="EV169" s="4">
        <f t="shared" si="154"/>
        <v>0</v>
      </c>
      <c r="EW169" s="4">
        <f t="shared" si="154"/>
        <v>0</v>
      </c>
      <c r="EX169" s="4">
        <f t="shared" si="154"/>
        <v>0</v>
      </c>
      <c r="EY169" s="4">
        <f t="shared" si="154"/>
        <v>0</v>
      </c>
      <c r="EZ169" s="4">
        <f t="shared" si="154"/>
        <v>0</v>
      </c>
      <c r="FA169" s="4">
        <f t="shared" si="154"/>
        <v>0</v>
      </c>
      <c r="FB169" s="4">
        <f t="shared" si="154"/>
        <v>0</v>
      </c>
      <c r="FC169" s="4">
        <f t="shared" si="154"/>
        <v>0</v>
      </c>
      <c r="FD169" s="4">
        <f t="shared" si="154"/>
        <v>0</v>
      </c>
      <c r="FE169" s="4">
        <f t="shared" si="154"/>
        <v>0</v>
      </c>
      <c r="FF169" s="4">
        <f t="shared" si="154"/>
        <v>0</v>
      </c>
      <c r="FG169" s="4">
        <f t="shared" si="154"/>
        <v>0</v>
      </c>
      <c r="FH169" s="4">
        <f t="shared" si="154"/>
        <v>0</v>
      </c>
      <c r="FI169" s="4">
        <f t="shared" si="154"/>
        <v>0</v>
      </c>
      <c r="FJ169" s="4">
        <f t="shared" si="154"/>
        <v>0</v>
      </c>
      <c r="FK169" s="4">
        <f t="shared" si="154"/>
        <v>0</v>
      </c>
      <c r="FL169" s="4">
        <f t="shared" si="154"/>
        <v>0</v>
      </c>
      <c r="FM169" s="4">
        <f t="shared" si="154"/>
        <v>0</v>
      </c>
      <c r="FN169" s="4">
        <f t="shared" si="154"/>
        <v>0</v>
      </c>
      <c r="FO169" s="4">
        <f t="shared" si="154"/>
        <v>0</v>
      </c>
      <c r="FP169" s="4">
        <f t="shared" si="154"/>
        <v>0</v>
      </c>
      <c r="FQ169" s="4">
        <f t="shared" si="154"/>
        <v>0</v>
      </c>
      <c r="FR169" s="4">
        <f t="shared" si="154"/>
        <v>0</v>
      </c>
      <c r="FS169" s="4">
        <f t="shared" ref="FS169:GX169" si="155">FS177</f>
        <v>0</v>
      </c>
      <c r="FT169" s="4">
        <f t="shared" si="155"/>
        <v>0</v>
      </c>
      <c r="FU169" s="4">
        <f t="shared" si="155"/>
        <v>0</v>
      </c>
      <c r="FV169" s="4">
        <f t="shared" si="155"/>
        <v>0</v>
      </c>
      <c r="FW169" s="4">
        <f t="shared" si="155"/>
        <v>0</v>
      </c>
      <c r="FX169" s="4">
        <f t="shared" si="155"/>
        <v>0</v>
      </c>
      <c r="FY169" s="4">
        <f t="shared" si="155"/>
        <v>0</v>
      </c>
      <c r="FZ169" s="4">
        <f t="shared" si="155"/>
        <v>0</v>
      </c>
      <c r="GA169" s="4">
        <f t="shared" si="155"/>
        <v>0</v>
      </c>
      <c r="GB169" s="4">
        <f t="shared" si="155"/>
        <v>0</v>
      </c>
      <c r="GC169" s="4">
        <f t="shared" si="155"/>
        <v>0</v>
      </c>
      <c r="GD169" s="4">
        <f t="shared" si="155"/>
        <v>0</v>
      </c>
      <c r="GE169" s="4">
        <f t="shared" si="155"/>
        <v>0</v>
      </c>
      <c r="GF169" s="4">
        <f t="shared" si="155"/>
        <v>0</v>
      </c>
      <c r="GG169" s="4">
        <f t="shared" si="155"/>
        <v>0</v>
      </c>
      <c r="GH169" s="4">
        <f t="shared" si="155"/>
        <v>0</v>
      </c>
      <c r="GI169" s="4">
        <f t="shared" si="155"/>
        <v>0</v>
      </c>
      <c r="GJ169" s="4">
        <f t="shared" si="155"/>
        <v>0</v>
      </c>
      <c r="GK169" s="4">
        <f t="shared" si="155"/>
        <v>0</v>
      </c>
      <c r="GL169" s="4">
        <f t="shared" si="155"/>
        <v>0</v>
      </c>
      <c r="GM169" s="4">
        <f t="shared" si="155"/>
        <v>0</v>
      </c>
      <c r="GN169" s="4">
        <f t="shared" si="155"/>
        <v>0</v>
      </c>
      <c r="GO169" s="4">
        <f t="shared" si="155"/>
        <v>0</v>
      </c>
      <c r="GP169" s="4">
        <f t="shared" si="155"/>
        <v>0</v>
      </c>
      <c r="GQ169" s="4">
        <f t="shared" si="155"/>
        <v>0</v>
      </c>
      <c r="GR169" s="4">
        <f t="shared" si="155"/>
        <v>0</v>
      </c>
      <c r="GS169" s="4">
        <f t="shared" si="155"/>
        <v>0</v>
      </c>
      <c r="GT169" s="4">
        <f t="shared" si="155"/>
        <v>0</v>
      </c>
      <c r="GU169" s="4">
        <f t="shared" si="155"/>
        <v>0</v>
      </c>
      <c r="GV169" s="4">
        <f t="shared" si="155"/>
        <v>0</v>
      </c>
      <c r="GW169" s="4">
        <f t="shared" si="155"/>
        <v>0</v>
      </c>
      <c r="GX169" s="4">
        <f t="shared" si="155"/>
        <v>0</v>
      </c>
    </row>
    <row r="171" spans="1:255" x14ac:dyDescent="0.2">
      <c r="A171" s="2">
        <v>19</v>
      </c>
      <c r="B171" s="2">
        <v>1</v>
      </c>
      <c r="C171" s="2"/>
      <c r="D171" s="2"/>
      <c r="E171" s="2"/>
      <c r="F171" s="2" t="s">
        <v>6</v>
      </c>
      <c r="G171" s="2" t="s">
        <v>169</v>
      </c>
      <c r="H171" s="2" t="s">
        <v>6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>
        <v>1</v>
      </c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>
        <v>0</v>
      </c>
      <c r="IL171" s="2"/>
      <c r="IM171" s="2"/>
      <c r="IN171" s="2"/>
      <c r="IO171" s="2"/>
      <c r="IP171" s="2"/>
      <c r="IQ171" s="2"/>
      <c r="IR171" s="2"/>
      <c r="IS171" s="2"/>
      <c r="IT171" s="2"/>
      <c r="IU171" s="2"/>
    </row>
    <row r="172" spans="1:255" x14ac:dyDescent="0.2">
      <c r="A172" s="2">
        <v>17</v>
      </c>
      <c r="B172" s="2">
        <v>1</v>
      </c>
      <c r="C172" s="2">
        <f>ROW(SmtRes!A53)</f>
        <v>53</v>
      </c>
      <c r="D172" s="2">
        <f>ROW(EtalonRes!A63)</f>
        <v>63</v>
      </c>
      <c r="E172" s="2" t="s">
        <v>6</v>
      </c>
      <c r="F172" s="2" t="s">
        <v>170</v>
      </c>
      <c r="G172" s="2" t="s">
        <v>171</v>
      </c>
      <c r="H172" s="2" t="s">
        <v>172</v>
      </c>
      <c r="I172" s="2">
        <f>ROUND(52,9)</f>
        <v>52</v>
      </c>
      <c r="J172" s="2">
        <v>0</v>
      </c>
      <c r="K172" s="2"/>
      <c r="L172" s="2"/>
      <c r="M172" s="2"/>
      <c r="N172" s="2"/>
      <c r="O172" s="2">
        <f>ROUND(CP172,2)</f>
        <v>1134.6400000000001</v>
      </c>
      <c r="P172" s="2">
        <f>ROUND((ROUND((AC172*AW172*I172),2)*BC172),2)</f>
        <v>0</v>
      </c>
      <c r="Q172" s="2">
        <f>(ROUND((ROUND(((ET172)*AV172*I172),2)*BB172),2)+ROUND((ROUND(((AE172-(EU172))*AV172*I172),2)*BS172),2))</f>
        <v>896.48</v>
      </c>
      <c r="R172" s="2">
        <f>ROUND((ROUND((AE172*AV172*I172),2)*BS172),2)</f>
        <v>383.24</v>
      </c>
      <c r="S172" s="2">
        <f>ROUND((ROUND((AF172*AV172*I172),2)*BA172),2)</f>
        <v>238.16</v>
      </c>
      <c r="T172" s="2">
        <f>ROUND(CU172*I172,2)</f>
        <v>0</v>
      </c>
      <c r="U172" s="2">
        <f>CV172*I172</f>
        <v>21.32</v>
      </c>
      <c r="V172" s="2">
        <f>CW172*I172</f>
        <v>0</v>
      </c>
      <c r="W172" s="2">
        <f>ROUND(CX172*I172,2)</f>
        <v>0</v>
      </c>
      <c r="X172" s="2">
        <f t="shared" ref="X172:Y175" si="156">ROUND(CY172,2)</f>
        <v>383.44</v>
      </c>
      <c r="Y172" s="2">
        <f t="shared" si="156"/>
        <v>254.83</v>
      </c>
      <c r="Z172" s="2"/>
      <c r="AA172" s="2">
        <v>-1</v>
      </c>
      <c r="AB172" s="2">
        <f>ROUND((AC172+AD172+AF172),6)</f>
        <v>21.82</v>
      </c>
      <c r="AC172" s="2">
        <f>ROUND((ES172),6)</f>
        <v>0</v>
      </c>
      <c r="AD172" s="2">
        <f>ROUND((((ET172)-(EU172))+AE172),6)</f>
        <v>17.239999999999998</v>
      </c>
      <c r="AE172" s="2">
        <f t="shared" ref="AE172:AF175" si="157">ROUND((EU172),6)</f>
        <v>7.37</v>
      </c>
      <c r="AF172" s="2">
        <f t="shared" si="157"/>
        <v>4.58</v>
      </c>
      <c r="AG172" s="2">
        <f>ROUND((AP172),6)</f>
        <v>0</v>
      </c>
      <c r="AH172" s="2">
        <f t="shared" ref="AH172:AI175" si="158">(EW172)</f>
        <v>0.41</v>
      </c>
      <c r="AI172" s="2">
        <f t="shared" si="158"/>
        <v>0</v>
      </c>
      <c r="AJ172" s="2">
        <f>(AS172)</f>
        <v>0</v>
      </c>
      <c r="AK172" s="2">
        <v>21.82</v>
      </c>
      <c r="AL172" s="2">
        <v>0</v>
      </c>
      <c r="AM172" s="2">
        <v>17.239999999999998</v>
      </c>
      <c r="AN172" s="2">
        <v>7.37</v>
      </c>
      <c r="AO172" s="2">
        <v>4.58</v>
      </c>
      <c r="AP172" s="2">
        <v>0</v>
      </c>
      <c r="AQ172" s="2">
        <v>0.41</v>
      </c>
      <c r="AR172" s="2">
        <v>0</v>
      </c>
      <c r="AS172" s="2">
        <v>0</v>
      </c>
      <c r="AT172" s="2">
        <v>161</v>
      </c>
      <c r="AU172" s="2">
        <v>107</v>
      </c>
      <c r="AV172" s="2">
        <v>1</v>
      </c>
      <c r="AW172" s="2">
        <v>1</v>
      </c>
      <c r="AX172" s="2"/>
      <c r="AY172" s="2"/>
      <c r="AZ172" s="2">
        <v>1</v>
      </c>
      <c r="BA172" s="2">
        <v>1</v>
      </c>
      <c r="BB172" s="2">
        <v>1</v>
      </c>
      <c r="BC172" s="2">
        <v>1</v>
      </c>
      <c r="BD172" s="2" t="s">
        <v>6</v>
      </c>
      <c r="BE172" s="2" t="s">
        <v>6</v>
      </c>
      <c r="BF172" s="2" t="s">
        <v>6</v>
      </c>
      <c r="BG172" s="2" t="s">
        <v>6</v>
      </c>
      <c r="BH172" s="2">
        <v>0</v>
      </c>
      <c r="BI172" s="2">
        <v>1</v>
      </c>
      <c r="BJ172" s="2" t="s">
        <v>173</v>
      </c>
      <c r="BK172" s="2"/>
      <c r="BL172" s="2"/>
      <c r="BM172" s="2">
        <v>170</v>
      </c>
      <c r="BN172" s="2">
        <v>0</v>
      </c>
      <c r="BO172" s="2" t="s">
        <v>6</v>
      </c>
      <c r="BP172" s="2">
        <v>0</v>
      </c>
      <c r="BQ172" s="2">
        <v>30</v>
      </c>
      <c r="BR172" s="2">
        <v>0</v>
      </c>
      <c r="BS172" s="2">
        <v>1</v>
      </c>
      <c r="BT172" s="2">
        <v>1</v>
      </c>
      <c r="BU172" s="2">
        <v>1</v>
      </c>
      <c r="BV172" s="2">
        <v>1</v>
      </c>
      <c r="BW172" s="2">
        <v>1</v>
      </c>
      <c r="BX172" s="2">
        <v>1</v>
      </c>
      <c r="BY172" s="2" t="s">
        <v>6</v>
      </c>
      <c r="BZ172" s="2">
        <v>161</v>
      </c>
      <c r="CA172" s="2">
        <v>107</v>
      </c>
      <c r="CB172" s="2"/>
      <c r="CC172" s="2"/>
      <c r="CD172" s="2"/>
      <c r="CE172" s="2">
        <v>30</v>
      </c>
      <c r="CF172" s="2">
        <v>0</v>
      </c>
      <c r="CG172" s="2">
        <v>0</v>
      </c>
      <c r="CH172" s="2"/>
      <c r="CI172" s="2"/>
      <c r="CJ172" s="2"/>
      <c r="CK172" s="2"/>
      <c r="CL172" s="2"/>
      <c r="CM172" s="2">
        <v>0</v>
      </c>
      <c r="CN172" s="2" t="s">
        <v>6</v>
      </c>
      <c r="CO172" s="2">
        <v>0</v>
      </c>
      <c r="CP172" s="2">
        <f>(P172+Q172+S172)</f>
        <v>1134.6400000000001</v>
      </c>
      <c r="CQ172" s="2">
        <f>ROUND((ROUND((AC172*AW172*1),2)*BC172),2)</f>
        <v>0</v>
      </c>
      <c r="CR172" s="2">
        <f>(ROUND((ROUND(((ET172)*AV172*1),2)*BB172),2)+ROUND((ROUND(((AE172-(EU172))*AV172*1),2)*BS172),2))</f>
        <v>17.239999999999998</v>
      </c>
      <c r="CS172" s="2">
        <f>ROUND((ROUND((AE172*AV172*1),2)*BS172),2)</f>
        <v>7.37</v>
      </c>
      <c r="CT172" s="2">
        <f>ROUND((ROUND((AF172*AV172*1),2)*BA172),2)</f>
        <v>4.58</v>
      </c>
      <c r="CU172" s="2">
        <f>AG172</f>
        <v>0</v>
      </c>
      <c r="CV172" s="2">
        <f>(AH172*AV172)</f>
        <v>0.41</v>
      </c>
      <c r="CW172" s="2">
        <f t="shared" ref="CW172:CX175" si="159">AI172</f>
        <v>0</v>
      </c>
      <c r="CX172" s="2">
        <f t="shared" si="159"/>
        <v>0</v>
      </c>
      <c r="CY172" s="2">
        <f>((S172*BZ172)/100)</f>
        <v>383.43760000000003</v>
      </c>
      <c r="CZ172" s="2">
        <f>((S172*CA172)/100)</f>
        <v>254.8312</v>
      </c>
      <c r="DA172" s="2"/>
      <c r="DB172" s="2"/>
      <c r="DC172" s="2" t="s">
        <v>6</v>
      </c>
      <c r="DD172" s="2" t="s">
        <v>6</v>
      </c>
      <c r="DE172" s="2" t="s">
        <v>6</v>
      </c>
      <c r="DF172" s="2" t="s">
        <v>6</v>
      </c>
      <c r="DG172" s="2" t="s">
        <v>6</v>
      </c>
      <c r="DH172" s="2" t="s">
        <v>6</v>
      </c>
      <c r="DI172" s="2" t="s">
        <v>6</v>
      </c>
      <c r="DJ172" s="2" t="s">
        <v>6</v>
      </c>
      <c r="DK172" s="2" t="s">
        <v>6</v>
      </c>
      <c r="DL172" s="2" t="s">
        <v>6</v>
      </c>
      <c r="DM172" s="2" t="s">
        <v>6</v>
      </c>
      <c r="DN172" s="2">
        <v>0</v>
      </c>
      <c r="DO172" s="2">
        <v>0</v>
      </c>
      <c r="DP172" s="2">
        <v>1</v>
      </c>
      <c r="DQ172" s="2">
        <v>1</v>
      </c>
      <c r="DR172" s="2"/>
      <c r="DS172" s="2"/>
      <c r="DT172" s="2"/>
      <c r="DU172" s="2">
        <v>1013</v>
      </c>
      <c r="DV172" s="2" t="s">
        <v>172</v>
      </c>
      <c r="DW172" s="2" t="s">
        <v>172</v>
      </c>
      <c r="DX172" s="2">
        <v>1</v>
      </c>
      <c r="DY172" s="2"/>
      <c r="DZ172" s="2" t="s">
        <v>6</v>
      </c>
      <c r="EA172" s="2" t="s">
        <v>6</v>
      </c>
      <c r="EB172" s="2" t="s">
        <v>6</v>
      </c>
      <c r="EC172" s="2" t="s">
        <v>6</v>
      </c>
      <c r="ED172" s="2"/>
      <c r="EE172" s="2">
        <v>100583966</v>
      </c>
      <c r="EF172" s="2">
        <v>30</v>
      </c>
      <c r="EG172" s="2" t="s">
        <v>32</v>
      </c>
      <c r="EH172" s="2">
        <v>0</v>
      </c>
      <c r="EI172" s="2" t="s">
        <v>6</v>
      </c>
      <c r="EJ172" s="2">
        <v>1</v>
      </c>
      <c r="EK172" s="2">
        <v>170</v>
      </c>
      <c r="EL172" s="2" t="s">
        <v>174</v>
      </c>
      <c r="EM172" s="2" t="s">
        <v>175</v>
      </c>
      <c r="EN172" s="2"/>
      <c r="EO172" s="2" t="s">
        <v>6</v>
      </c>
      <c r="EP172" s="2"/>
      <c r="EQ172" s="2">
        <v>132096</v>
      </c>
      <c r="ER172" s="2">
        <v>21.82</v>
      </c>
      <c r="ES172" s="2">
        <v>0</v>
      </c>
      <c r="ET172" s="2">
        <v>17.239999999999998</v>
      </c>
      <c r="EU172" s="2">
        <v>7.37</v>
      </c>
      <c r="EV172" s="2">
        <v>4.58</v>
      </c>
      <c r="EW172" s="2">
        <v>0.41</v>
      </c>
      <c r="EX172" s="2">
        <v>0</v>
      </c>
      <c r="EY172" s="2">
        <v>0</v>
      </c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>
        <v>0</v>
      </c>
      <c r="FR172" s="2">
        <f>ROUND(IF(AND(BH172=3,BI172=3),P172,0),2)</f>
        <v>0</v>
      </c>
      <c r="FS172" s="2">
        <v>0</v>
      </c>
      <c r="FT172" s="2"/>
      <c r="FU172" s="2"/>
      <c r="FV172" s="2"/>
      <c r="FW172" s="2"/>
      <c r="FX172" s="2">
        <v>161</v>
      </c>
      <c r="FY172" s="2">
        <v>107</v>
      </c>
      <c r="FZ172" s="2"/>
      <c r="GA172" s="2" t="s">
        <v>6</v>
      </c>
      <c r="GB172" s="2"/>
      <c r="GC172" s="2"/>
      <c r="GD172" s="2">
        <v>0</v>
      </c>
      <c r="GE172" s="2"/>
      <c r="GF172" s="2">
        <v>-1276670325</v>
      </c>
      <c r="GG172" s="2">
        <v>2</v>
      </c>
      <c r="GH172" s="2">
        <v>1</v>
      </c>
      <c r="GI172" s="2">
        <v>-2</v>
      </c>
      <c r="GJ172" s="2">
        <v>0</v>
      </c>
      <c r="GK172" s="2">
        <f>ROUND(R172*(R12)/100,2)</f>
        <v>670.67</v>
      </c>
      <c r="GL172" s="2">
        <f>ROUND(IF(AND(BH172=3,BI172=3,FS172&lt;&gt;0),P172,0),2)</f>
        <v>0</v>
      </c>
      <c r="GM172" s="2">
        <f>ROUND(O172+X172+Y172+GK172,2)+GX172</f>
        <v>2443.58</v>
      </c>
      <c r="GN172" s="2">
        <f>IF(OR(BI172=0,BI172=1),ROUND(O172+X172+Y172+GK172,2),0)</f>
        <v>2443.58</v>
      </c>
      <c r="GO172" s="2">
        <f>IF(BI172=2,ROUND(O172+X172+Y172+GK172,2),0)</f>
        <v>0</v>
      </c>
      <c r="GP172" s="2">
        <f>IF(BI172=4,ROUND(O172+X172+Y172+GK172,2)+GX172,0)</f>
        <v>0</v>
      </c>
      <c r="GQ172" s="2"/>
      <c r="GR172" s="2">
        <v>0</v>
      </c>
      <c r="GS172" s="2">
        <v>3</v>
      </c>
      <c r="GT172" s="2">
        <v>0</v>
      </c>
      <c r="GU172" s="2" t="s">
        <v>6</v>
      </c>
      <c r="GV172" s="2">
        <f>ROUND((GT172),6)</f>
        <v>0</v>
      </c>
      <c r="GW172" s="2">
        <v>1</v>
      </c>
      <c r="GX172" s="2">
        <f>ROUND(HC172*I172,2)</f>
        <v>0</v>
      </c>
      <c r="GY172" s="2"/>
      <c r="GZ172" s="2"/>
      <c r="HA172" s="2">
        <v>0</v>
      </c>
      <c r="HB172" s="2">
        <v>0</v>
      </c>
      <c r="HC172" s="2">
        <f>GV172*GW172</f>
        <v>0</v>
      </c>
      <c r="HD172" s="2"/>
      <c r="HE172" s="2" t="s">
        <v>6</v>
      </c>
      <c r="HF172" s="2" t="s">
        <v>6</v>
      </c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>
        <v>0</v>
      </c>
      <c r="IL172" s="2"/>
      <c r="IM172" s="2"/>
      <c r="IN172" s="2"/>
      <c r="IO172" s="2"/>
      <c r="IP172" s="2"/>
      <c r="IQ172" s="2"/>
      <c r="IR172" s="2"/>
      <c r="IS172" s="2"/>
      <c r="IT172" s="2"/>
      <c r="IU172" s="2"/>
    </row>
    <row r="173" spans="1:255" x14ac:dyDescent="0.2">
      <c r="A173">
        <v>17</v>
      </c>
      <c r="B173">
        <v>1</v>
      </c>
      <c r="C173">
        <f>ROW(SmtRes!A58)</f>
        <v>58</v>
      </c>
      <c r="D173">
        <f>ROW(EtalonRes!A68)</f>
        <v>68</v>
      </c>
      <c r="E173" t="s">
        <v>6</v>
      </c>
      <c r="F173" t="s">
        <v>170</v>
      </c>
      <c r="G173" t="s">
        <v>171</v>
      </c>
      <c r="H173" t="s">
        <v>172</v>
      </c>
      <c r="I173">
        <f>ROUND(52,9)</f>
        <v>52</v>
      </c>
      <c r="J173">
        <v>0</v>
      </c>
      <c r="O173">
        <f>ROUND(CP173,2)</f>
        <v>18670.97</v>
      </c>
      <c r="P173">
        <f>ROUND((ROUND((AC173*AW173*I173),2)*BC173),2)</f>
        <v>0</v>
      </c>
      <c r="Q173">
        <f>(ROUND((ROUND(((ET173)*AV173*I173),2)*BB173),2)+ROUND((ROUND(((AE173-(EU173))*AV173*I173),2)*BS173),2))</f>
        <v>12900.35</v>
      </c>
      <c r="R173">
        <f>ROUND((ROUND((AE173*AV173*I173),2)*BS173),2)</f>
        <v>9285.91</v>
      </c>
      <c r="S173">
        <f>ROUND((ROUND((AF173*AV173*I173),2)*BA173),2)</f>
        <v>5770.62</v>
      </c>
      <c r="T173">
        <f>ROUND(CU173*I173,2)</f>
        <v>0</v>
      </c>
      <c r="U173">
        <f>CV173*I173</f>
        <v>21.32</v>
      </c>
      <c r="V173">
        <f>CW173*I173</f>
        <v>0</v>
      </c>
      <c r="W173">
        <f>ROUND(CX173*I173,2)</f>
        <v>0</v>
      </c>
      <c r="X173">
        <f t="shared" si="156"/>
        <v>7559.51</v>
      </c>
      <c r="Y173">
        <f t="shared" si="156"/>
        <v>3116.13</v>
      </c>
      <c r="AA173">
        <v>-1</v>
      </c>
      <c r="AB173">
        <f>ROUND((AC173+AD173+AF173),6)</f>
        <v>21.82</v>
      </c>
      <c r="AC173">
        <f>ROUND((ES173),6)</f>
        <v>0</v>
      </c>
      <c r="AD173">
        <f>ROUND((((ET173)-(EU173))+AE173),6)</f>
        <v>17.239999999999998</v>
      </c>
      <c r="AE173">
        <f t="shared" si="157"/>
        <v>7.37</v>
      </c>
      <c r="AF173">
        <f t="shared" si="157"/>
        <v>4.58</v>
      </c>
      <c r="AG173">
        <f>ROUND((AP173),6)</f>
        <v>0</v>
      </c>
      <c r="AH173">
        <f t="shared" si="158"/>
        <v>0.41</v>
      </c>
      <c r="AI173">
        <f t="shared" si="158"/>
        <v>0</v>
      </c>
      <c r="AJ173">
        <f>(AS173)</f>
        <v>0</v>
      </c>
      <c r="AK173">
        <v>21.82</v>
      </c>
      <c r="AL173">
        <v>0</v>
      </c>
      <c r="AM173">
        <v>17.239999999999998</v>
      </c>
      <c r="AN173">
        <v>7.37</v>
      </c>
      <c r="AO173">
        <v>4.58</v>
      </c>
      <c r="AP173">
        <v>0</v>
      </c>
      <c r="AQ173">
        <v>0.41</v>
      </c>
      <c r="AR173">
        <v>0</v>
      </c>
      <c r="AS173">
        <v>0</v>
      </c>
      <c r="AT173">
        <v>131</v>
      </c>
      <c r="AU173">
        <v>54</v>
      </c>
      <c r="AV173">
        <v>1</v>
      </c>
      <c r="AW173">
        <v>1</v>
      </c>
      <c r="AZ173">
        <v>1</v>
      </c>
      <c r="BA173">
        <v>24.23</v>
      </c>
      <c r="BB173">
        <v>14.39</v>
      </c>
      <c r="BC173">
        <v>1</v>
      </c>
      <c r="BD173" t="s">
        <v>6</v>
      </c>
      <c r="BE173" t="s">
        <v>6</v>
      </c>
      <c r="BF173" t="s">
        <v>6</v>
      </c>
      <c r="BG173" t="s">
        <v>6</v>
      </c>
      <c r="BH173">
        <v>0</v>
      </c>
      <c r="BI173">
        <v>1</v>
      </c>
      <c r="BJ173" t="s">
        <v>173</v>
      </c>
      <c r="BM173">
        <v>170</v>
      </c>
      <c r="BN173">
        <v>0</v>
      </c>
      <c r="BO173" t="s">
        <v>170</v>
      </c>
      <c r="BP173">
        <v>1</v>
      </c>
      <c r="BQ173">
        <v>30</v>
      </c>
      <c r="BR173">
        <v>0</v>
      </c>
      <c r="BS173">
        <v>24.23</v>
      </c>
      <c r="BT173">
        <v>1</v>
      </c>
      <c r="BU173">
        <v>1</v>
      </c>
      <c r="BV173">
        <v>1</v>
      </c>
      <c r="BW173">
        <v>1</v>
      </c>
      <c r="BX173">
        <v>1</v>
      </c>
      <c r="BY173" t="s">
        <v>6</v>
      </c>
      <c r="BZ173">
        <v>131</v>
      </c>
      <c r="CA173">
        <v>54</v>
      </c>
      <c r="CE173">
        <v>30</v>
      </c>
      <c r="CF173">
        <v>0</v>
      </c>
      <c r="CG173">
        <v>0</v>
      </c>
      <c r="CM173">
        <v>0</v>
      </c>
      <c r="CN173" t="s">
        <v>6</v>
      </c>
      <c r="CO173">
        <v>0</v>
      </c>
      <c r="CP173">
        <f>(P173+Q173+S173)</f>
        <v>18670.97</v>
      </c>
      <c r="CQ173">
        <f>ROUND((ROUND((AC173*AW173*1),2)*BC173),2)</f>
        <v>0</v>
      </c>
      <c r="CR173">
        <f>(ROUND((ROUND(((ET173)*AV173*1),2)*BB173),2)+ROUND((ROUND(((AE173-(EU173))*AV173*1),2)*BS173),2))</f>
        <v>248.08</v>
      </c>
      <c r="CS173">
        <f>ROUND((ROUND((AE173*AV173*1),2)*BS173),2)</f>
        <v>178.58</v>
      </c>
      <c r="CT173">
        <f>ROUND((ROUND((AF173*AV173*1),2)*BA173),2)</f>
        <v>110.97</v>
      </c>
      <c r="CU173">
        <f>AG173</f>
        <v>0</v>
      </c>
      <c r="CV173">
        <f>(AH173*AV173)</f>
        <v>0.41</v>
      </c>
      <c r="CW173">
        <f t="shared" si="159"/>
        <v>0</v>
      </c>
      <c r="CX173">
        <f t="shared" si="159"/>
        <v>0</v>
      </c>
      <c r="CY173">
        <f>S173*(BZ173/100)</f>
        <v>7559.5122000000001</v>
      </c>
      <c r="CZ173">
        <f>S173*(CA173/100)</f>
        <v>3116.1348000000003</v>
      </c>
      <c r="DC173" t="s">
        <v>6</v>
      </c>
      <c r="DD173" t="s">
        <v>6</v>
      </c>
      <c r="DE173" t="s">
        <v>6</v>
      </c>
      <c r="DF173" t="s">
        <v>6</v>
      </c>
      <c r="DG173" t="s">
        <v>6</v>
      </c>
      <c r="DH173" t="s">
        <v>6</v>
      </c>
      <c r="DI173" t="s">
        <v>6</v>
      </c>
      <c r="DJ173" t="s">
        <v>6</v>
      </c>
      <c r="DK173" t="s">
        <v>6</v>
      </c>
      <c r="DL173" t="s">
        <v>6</v>
      </c>
      <c r="DM173" t="s">
        <v>6</v>
      </c>
      <c r="DN173">
        <v>161</v>
      </c>
      <c r="DO173">
        <v>107</v>
      </c>
      <c r="DP173">
        <v>1</v>
      </c>
      <c r="DQ173">
        <v>1</v>
      </c>
      <c r="DU173">
        <v>1013</v>
      </c>
      <c r="DV173" t="s">
        <v>172</v>
      </c>
      <c r="DW173" t="s">
        <v>172</v>
      </c>
      <c r="DX173">
        <v>1</v>
      </c>
      <c r="DZ173" t="s">
        <v>6</v>
      </c>
      <c r="EA173" t="s">
        <v>6</v>
      </c>
      <c r="EB173" t="s">
        <v>6</v>
      </c>
      <c r="EC173" t="s">
        <v>6</v>
      </c>
      <c r="EE173">
        <v>100583966</v>
      </c>
      <c r="EF173">
        <v>30</v>
      </c>
      <c r="EG173" t="s">
        <v>32</v>
      </c>
      <c r="EH173">
        <v>0</v>
      </c>
      <c r="EI173" t="s">
        <v>6</v>
      </c>
      <c r="EJ173">
        <v>1</v>
      </c>
      <c r="EK173">
        <v>170</v>
      </c>
      <c r="EL173" t="s">
        <v>174</v>
      </c>
      <c r="EM173" t="s">
        <v>175</v>
      </c>
      <c r="EO173" t="s">
        <v>6</v>
      </c>
      <c r="EQ173">
        <v>132096</v>
      </c>
      <c r="ER173">
        <v>21.82</v>
      </c>
      <c r="ES173">
        <v>0</v>
      </c>
      <c r="ET173">
        <v>17.239999999999998</v>
      </c>
      <c r="EU173">
        <v>7.37</v>
      </c>
      <c r="EV173">
        <v>4.58</v>
      </c>
      <c r="EW173">
        <v>0.41</v>
      </c>
      <c r="EX173">
        <v>0</v>
      </c>
      <c r="EY173">
        <v>0</v>
      </c>
      <c r="FQ173">
        <v>0</v>
      </c>
      <c r="FR173">
        <f>ROUND(IF(AND(BH173=3,BI173=3),P173,0),2)</f>
        <v>0</v>
      </c>
      <c r="FS173">
        <v>0</v>
      </c>
      <c r="FX173">
        <v>161</v>
      </c>
      <c r="FY173">
        <v>107</v>
      </c>
      <c r="GA173" t="s">
        <v>6</v>
      </c>
      <c r="GD173">
        <v>0</v>
      </c>
      <c r="GF173">
        <v>-1276670325</v>
      </c>
      <c r="GG173">
        <v>2</v>
      </c>
      <c r="GH173">
        <v>1</v>
      </c>
      <c r="GI173">
        <v>2</v>
      </c>
      <c r="GJ173">
        <v>0</v>
      </c>
      <c r="GK173">
        <f>ROUND(R173*(S12)/100,2)</f>
        <v>14578.88</v>
      </c>
      <c r="GL173">
        <f>ROUND(IF(AND(BH173=3,BI173=3,FS173&lt;&gt;0),P173,0),2)</f>
        <v>0</v>
      </c>
      <c r="GM173">
        <f>ROUND(O173+X173+Y173+GK173,2)+GX173</f>
        <v>43925.49</v>
      </c>
      <c r="GN173">
        <f>IF(OR(BI173=0,BI173=1),ROUND(O173+X173+Y173+GK173,2),0)</f>
        <v>43925.49</v>
      </c>
      <c r="GO173">
        <f>IF(BI173=2,ROUND(O173+X173+Y173+GK173,2),0)</f>
        <v>0</v>
      </c>
      <c r="GP173">
        <f>IF(BI173=4,ROUND(O173+X173+Y173+GK173,2)+GX173,0)</f>
        <v>0</v>
      </c>
      <c r="GR173">
        <v>0</v>
      </c>
      <c r="GS173">
        <v>3</v>
      </c>
      <c r="GT173">
        <v>0</v>
      </c>
      <c r="GU173" t="s">
        <v>6</v>
      </c>
      <c r="GV173">
        <f>ROUND((GT173),6)</f>
        <v>0</v>
      </c>
      <c r="GW173">
        <v>1</v>
      </c>
      <c r="GX173">
        <f>ROUND(HC173*I173,2)</f>
        <v>0</v>
      </c>
      <c r="HA173">
        <v>0</v>
      </c>
      <c r="HB173">
        <v>0</v>
      </c>
      <c r="HC173">
        <f>GV173*GW173</f>
        <v>0</v>
      </c>
      <c r="HE173" t="s">
        <v>6</v>
      </c>
      <c r="HF173" t="s">
        <v>6</v>
      </c>
      <c r="IK173">
        <v>0</v>
      </c>
    </row>
    <row r="174" spans="1:255" x14ac:dyDescent="0.2">
      <c r="A174" s="2">
        <v>18</v>
      </c>
      <c r="B174" s="2">
        <v>1</v>
      </c>
      <c r="C174" s="2">
        <v>53</v>
      </c>
      <c r="D174" s="2"/>
      <c r="E174" s="2" t="s">
        <v>6</v>
      </c>
      <c r="F174" s="2" t="s">
        <v>176</v>
      </c>
      <c r="G174" s="2" t="s">
        <v>177</v>
      </c>
      <c r="H174" s="2" t="s">
        <v>178</v>
      </c>
      <c r="I174" s="2">
        <f>I172*J174</f>
        <v>0.20800000000000002</v>
      </c>
      <c r="J174" s="2">
        <v>4.0000000000000001E-3</v>
      </c>
      <c r="K174" s="2"/>
      <c r="L174" s="2"/>
      <c r="M174" s="2"/>
      <c r="N174" s="2"/>
      <c r="O174" s="2">
        <f>ROUND(CP174,2)</f>
        <v>6173.15</v>
      </c>
      <c r="P174" s="2">
        <f>ROUND((ROUND((AC174*AW174*I174),2)*BC174),2)</f>
        <v>6173.15</v>
      </c>
      <c r="Q174" s="2">
        <f>(ROUND((ROUND(((ET174)*AV174*I174),2)*BB174),2)+ROUND((ROUND(((AE174-(EU174))*AV174*I174),2)*BS174),2))</f>
        <v>0</v>
      </c>
      <c r="R174" s="2">
        <f>ROUND((ROUND((AE174*AV174*I174),2)*BS174),2)</f>
        <v>0</v>
      </c>
      <c r="S174" s="2">
        <f>ROUND((ROUND((AF174*AV174*I174),2)*BA174),2)</f>
        <v>0</v>
      </c>
      <c r="T174" s="2">
        <f>ROUND(CU174*I174,2)</f>
        <v>0</v>
      </c>
      <c r="U174" s="2">
        <f>CV174*I174</f>
        <v>0</v>
      </c>
      <c r="V174" s="2">
        <f>CW174*I174</f>
        <v>0</v>
      </c>
      <c r="W174" s="2">
        <f>ROUND(CX174*I174,2)</f>
        <v>0</v>
      </c>
      <c r="X174" s="2">
        <f t="shared" si="156"/>
        <v>0</v>
      </c>
      <c r="Y174" s="2">
        <f t="shared" si="156"/>
        <v>0</v>
      </c>
      <c r="Z174" s="2"/>
      <c r="AA174" s="2">
        <v>-1</v>
      </c>
      <c r="AB174" s="2">
        <f>ROUND((AC174+AD174+AF174),6)</f>
        <v>29678.62</v>
      </c>
      <c r="AC174" s="2">
        <f>ROUND((ES174),6)</f>
        <v>29678.62</v>
      </c>
      <c r="AD174" s="2">
        <f>ROUND((((ET174)-(EU174))+AE174),6)</f>
        <v>0</v>
      </c>
      <c r="AE174" s="2">
        <f t="shared" si="157"/>
        <v>0</v>
      </c>
      <c r="AF174" s="2">
        <f t="shared" si="157"/>
        <v>0</v>
      </c>
      <c r="AG174" s="2">
        <f>ROUND((AP174),6)</f>
        <v>0</v>
      </c>
      <c r="AH174" s="2">
        <f t="shared" si="158"/>
        <v>0</v>
      </c>
      <c r="AI174" s="2">
        <f t="shared" si="158"/>
        <v>0</v>
      </c>
      <c r="AJ174" s="2">
        <f>(AS174)</f>
        <v>0</v>
      </c>
      <c r="AK174" s="2">
        <v>29678.62</v>
      </c>
      <c r="AL174" s="2">
        <v>29678.62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161</v>
      </c>
      <c r="AU174" s="2">
        <v>107</v>
      </c>
      <c r="AV174" s="2">
        <v>1</v>
      </c>
      <c r="AW174" s="2">
        <v>1</v>
      </c>
      <c r="AX174" s="2"/>
      <c r="AY174" s="2"/>
      <c r="AZ174" s="2">
        <v>1</v>
      </c>
      <c r="BA174" s="2">
        <v>1</v>
      </c>
      <c r="BB174" s="2">
        <v>1</v>
      </c>
      <c r="BC174" s="2">
        <v>1</v>
      </c>
      <c r="BD174" s="2" t="s">
        <v>6</v>
      </c>
      <c r="BE174" s="2" t="s">
        <v>6</v>
      </c>
      <c r="BF174" s="2" t="s">
        <v>6</v>
      </c>
      <c r="BG174" s="2" t="s">
        <v>6</v>
      </c>
      <c r="BH174" s="2">
        <v>3</v>
      </c>
      <c r="BI174" s="2">
        <v>1</v>
      </c>
      <c r="BJ174" s="2" t="s">
        <v>179</v>
      </c>
      <c r="BK174" s="2"/>
      <c r="BL174" s="2"/>
      <c r="BM174" s="2">
        <v>170</v>
      </c>
      <c r="BN174" s="2">
        <v>0</v>
      </c>
      <c r="BO174" s="2" t="s">
        <v>6</v>
      </c>
      <c r="BP174" s="2">
        <v>0</v>
      </c>
      <c r="BQ174" s="2">
        <v>30</v>
      </c>
      <c r="BR174" s="2">
        <v>0</v>
      </c>
      <c r="BS174" s="2">
        <v>1</v>
      </c>
      <c r="BT174" s="2">
        <v>1</v>
      </c>
      <c r="BU174" s="2">
        <v>1</v>
      </c>
      <c r="BV174" s="2">
        <v>1</v>
      </c>
      <c r="BW174" s="2">
        <v>1</v>
      </c>
      <c r="BX174" s="2">
        <v>1</v>
      </c>
      <c r="BY174" s="2" t="s">
        <v>6</v>
      </c>
      <c r="BZ174" s="2">
        <v>161</v>
      </c>
      <c r="CA174" s="2">
        <v>107</v>
      </c>
      <c r="CB174" s="2"/>
      <c r="CC174" s="2"/>
      <c r="CD174" s="2"/>
      <c r="CE174" s="2">
        <v>30</v>
      </c>
      <c r="CF174" s="2">
        <v>0</v>
      </c>
      <c r="CG174" s="2">
        <v>0</v>
      </c>
      <c r="CH174" s="2"/>
      <c r="CI174" s="2"/>
      <c r="CJ174" s="2"/>
      <c r="CK174" s="2"/>
      <c r="CL174" s="2"/>
      <c r="CM174" s="2">
        <v>0</v>
      </c>
      <c r="CN174" s="2" t="s">
        <v>6</v>
      </c>
      <c r="CO174" s="2">
        <v>0</v>
      </c>
      <c r="CP174" s="2">
        <f>(P174+Q174+S174)</f>
        <v>6173.15</v>
      </c>
      <c r="CQ174" s="2">
        <f>ROUND((ROUND((AC174*AW174*1),2)*BC174),2)</f>
        <v>29678.62</v>
      </c>
      <c r="CR174" s="2">
        <f>(ROUND((ROUND(((ET174)*AV174*1),2)*BB174),2)+ROUND((ROUND(((AE174-(EU174))*AV174*1),2)*BS174),2))</f>
        <v>0</v>
      </c>
      <c r="CS174" s="2">
        <f>ROUND((ROUND((AE174*AV174*1),2)*BS174),2)</f>
        <v>0</v>
      </c>
      <c r="CT174" s="2">
        <f>ROUND((ROUND((AF174*AV174*1),2)*BA174),2)</f>
        <v>0</v>
      </c>
      <c r="CU174" s="2">
        <f>AG174</f>
        <v>0</v>
      </c>
      <c r="CV174" s="2">
        <f>(AH174*AV174)</f>
        <v>0</v>
      </c>
      <c r="CW174" s="2">
        <f t="shared" si="159"/>
        <v>0</v>
      </c>
      <c r="CX174" s="2">
        <f t="shared" si="159"/>
        <v>0</v>
      </c>
      <c r="CY174" s="2">
        <f>((S174*BZ174)/100)</f>
        <v>0</v>
      </c>
      <c r="CZ174" s="2">
        <f>((S174*CA174)/100)</f>
        <v>0</v>
      </c>
      <c r="DA174" s="2"/>
      <c r="DB174" s="2"/>
      <c r="DC174" s="2" t="s">
        <v>6</v>
      </c>
      <c r="DD174" s="2" t="s">
        <v>6</v>
      </c>
      <c r="DE174" s="2" t="s">
        <v>6</v>
      </c>
      <c r="DF174" s="2" t="s">
        <v>6</v>
      </c>
      <c r="DG174" s="2" t="s">
        <v>6</v>
      </c>
      <c r="DH174" s="2" t="s">
        <v>6</v>
      </c>
      <c r="DI174" s="2" t="s">
        <v>6</v>
      </c>
      <c r="DJ174" s="2" t="s">
        <v>6</v>
      </c>
      <c r="DK174" s="2" t="s">
        <v>6</v>
      </c>
      <c r="DL174" s="2" t="s">
        <v>6</v>
      </c>
      <c r="DM174" s="2" t="s">
        <v>6</v>
      </c>
      <c r="DN174" s="2">
        <v>0</v>
      </c>
      <c r="DO174" s="2">
        <v>0</v>
      </c>
      <c r="DP174" s="2">
        <v>1</v>
      </c>
      <c r="DQ174" s="2">
        <v>1</v>
      </c>
      <c r="DR174" s="2"/>
      <c r="DS174" s="2"/>
      <c r="DT174" s="2"/>
      <c r="DU174" s="2">
        <v>1013</v>
      </c>
      <c r="DV174" s="2" t="s">
        <v>178</v>
      </c>
      <c r="DW174" s="2" t="s">
        <v>178</v>
      </c>
      <c r="DX174" s="2">
        <v>1</v>
      </c>
      <c r="DY174" s="2"/>
      <c r="DZ174" s="2" t="s">
        <v>6</v>
      </c>
      <c r="EA174" s="2" t="s">
        <v>6</v>
      </c>
      <c r="EB174" s="2" t="s">
        <v>6</v>
      </c>
      <c r="EC174" s="2" t="s">
        <v>6</v>
      </c>
      <c r="ED174" s="2"/>
      <c r="EE174" s="2">
        <v>100583966</v>
      </c>
      <c r="EF174" s="2">
        <v>30</v>
      </c>
      <c r="EG174" s="2" t="s">
        <v>32</v>
      </c>
      <c r="EH174" s="2">
        <v>0</v>
      </c>
      <c r="EI174" s="2" t="s">
        <v>6</v>
      </c>
      <c r="EJ174" s="2">
        <v>1</v>
      </c>
      <c r="EK174" s="2">
        <v>170</v>
      </c>
      <c r="EL174" s="2" t="s">
        <v>174</v>
      </c>
      <c r="EM174" s="2" t="s">
        <v>175</v>
      </c>
      <c r="EN174" s="2"/>
      <c r="EO174" s="2" t="s">
        <v>6</v>
      </c>
      <c r="EP174" s="2"/>
      <c r="EQ174" s="2">
        <v>1024</v>
      </c>
      <c r="ER174" s="2">
        <v>29678.62</v>
      </c>
      <c r="ES174" s="2">
        <v>29678.62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>
        <v>0</v>
      </c>
      <c r="FR174" s="2">
        <f>ROUND(IF(AND(BH174=3,BI174=3),P174,0),2)</f>
        <v>0</v>
      </c>
      <c r="FS174" s="2">
        <v>0</v>
      </c>
      <c r="FT174" s="2"/>
      <c r="FU174" s="2"/>
      <c r="FV174" s="2"/>
      <c r="FW174" s="2"/>
      <c r="FX174" s="2">
        <v>161</v>
      </c>
      <c r="FY174" s="2">
        <v>107</v>
      </c>
      <c r="FZ174" s="2"/>
      <c r="GA174" s="2" t="s">
        <v>6</v>
      </c>
      <c r="GB174" s="2"/>
      <c r="GC174" s="2"/>
      <c r="GD174" s="2">
        <v>0</v>
      </c>
      <c r="GE174" s="2"/>
      <c r="GF174" s="2">
        <v>-1293121352</v>
      </c>
      <c r="GG174" s="2">
        <v>2</v>
      </c>
      <c r="GH174" s="2">
        <v>1</v>
      </c>
      <c r="GI174" s="2">
        <v>-2</v>
      </c>
      <c r="GJ174" s="2">
        <v>0</v>
      </c>
      <c r="GK174" s="2">
        <f>ROUND(R174*(R12)/100,2)</f>
        <v>0</v>
      </c>
      <c r="GL174" s="2">
        <f>ROUND(IF(AND(BH174=3,BI174=3,FS174&lt;&gt;0),P174,0),2)</f>
        <v>0</v>
      </c>
      <c r="GM174" s="2">
        <f>ROUND(O174+X174+Y174+GK174,2)+GX174</f>
        <v>6173.15</v>
      </c>
      <c r="GN174" s="2">
        <f>IF(OR(BI174=0,BI174=1),ROUND(O174+X174+Y174+GK174,2),0)</f>
        <v>6173.15</v>
      </c>
      <c r="GO174" s="2">
        <f>IF(BI174=2,ROUND(O174+X174+Y174+GK174,2),0)</f>
        <v>0</v>
      </c>
      <c r="GP174" s="2">
        <f>IF(BI174=4,ROUND(O174+X174+Y174+GK174,2)+GX174,0)</f>
        <v>0</v>
      </c>
      <c r="GQ174" s="2"/>
      <c r="GR174" s="2">
        <v>0</v>
      </c>
      <c r="GS174" s="2">
        <v>3</v>
      </c>
      <c r="GT174" s="2">
        <v>0</v>
      </c>
      <c r="GU174" s="2" t="s">
        <v>6</v>
      </c>
      <c r="GV174" s="2">
        <f>ROUND((GT174),6)</f>
        <v>0</v>
      </c>
      <c r="GW174" s="2">
        <v>1</v>
      </c>
      <c r="GX174" s="2">
        <f>ROUND(HC174*I174,2)</f>
        <v>0</v>
      </c>
      <c r="GY174" s="2"/>
      <c r="GZ174" s="2"/>
      <c r="HA174" s="2">
        <v>0</v>
      </c>
      <c r="HB174" s="2">
        <v>0</v>
      </c>
      <c r="HC174" s="2">
        <f>GV174*GW174</f>
        <v>0</v>
      </c>
      <c r="HD174" s="2"/>
      <c r="HE174" s="2" t="s">
        <v>6</v>
      </c>
      <c r="HF174" s="2" t="s">
        <v>6</v>
      </c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>
        <v>0</v>
      </c>
      <c r="IL174" s="2"/>
      <c r="IM174" s="2"/>
      <c r="IN174" s="2"/>
      <c r="IO174" s="2"/>
      <c r="IP174" s="2"/>
      <c r="IQ174" s="2"/>
      <c r="IR174" s="2"/>
      <c r="IS174" s="2"/>
      <c r="IT174" s="2"/>
      <c r="IU174" s="2"/>
    </row>
    <row r="175" spans="1:255" x14ac:dyDescent="0.2">
      <c r="A175">
        <v>18</v>
      </c>
      <c r="B175">
        <v>1</v>
      </c>
      <c r="C175">
        <v>58</v>
      </c>
      <c r="E175" t="s">
        <v>6</v>
      </c>
      <c r="F175" t="s">
        <v>176</v>
      </c>
      <c r="G175" t="s">
        <v>177</v>
      </c>
      <c r="H175" t="s">
        <v>178</v>
      </c>
      <c r="I175">
        <f>I173*J175</f>
        <v>0.20800000000000002</v>
      </c>
      <c r="J175">
        <v>4.0000000000000001E-3</v>
      </c>
      <c r="O175">
        <f>ROUND(CP175,2)</f>
        <v>20433.13</v>
      </c>
      <c r="P175">
        <f>ROUND((ROUND((AC175*AW175*I175),2)*BC175),2)</f>
        <v>20433.13</v>
      </c>
      <c r="Q175">
        <f>(ROUND((ROUND(((ET175)*AV175*I175),2)*BB175),2)+ROUND((ROUND(((AE175-(EU175))*AV175*I175),2)*BS175),2))</f>
        <v>0</v>
      </c>
      <c r="R175">
        <f>ROUND((ROUND((AE175*AV175*I175),2)*BS175),2)</f>
        <v>0</v>
      </c>
      <c r="S175">
        <f>ROUND((ROUND((AF175*AV175*I175),2)*BA175),2)</f>
        <v>0</v>
      </c>
      <c r="T175">
        <f>ROUND(CU175*I175,2)</f>
        <v>0</v>
      </c>
      <c r="U175">
        <f>CV175*I175</f>
        <v>0</v>
      </c>
      <c r="V175">
        <f>CW175*I175</f>
        <v>0</v>
      </c>
      <c r="W175">
        <f>ROUND(CX175*I175,2)</f>
        <v>0</v>
      </c>
      <c r="X175">
        <f t="shared" si="156"/>
        <v>0</v>
      </c>
      <c r="Y175">
        <f t="shared" si="156"/>
        <v>0</v>
      </c>
      <c r="AA175">
        <v>-1</v>
      </c>
      <c r="AB175">
        <f>ROUND((AC175+AD175+AF175),6)</f>
        <v>29678.62</v>
      </c>
      <c r="AC175">
        <f>ROUND((ES175),6)</f>
        <v>29678.62</v>
      </c>
      <c r="AD175">
        <f>ROUND((((ET175)-(EU175))+AE175),6)</f>
        <v>0</v>
      </c>
      <c r="AE175">
        <f t="shared" si="157"/>
        <v>0</v>
      </c>
      <c r="AF175">
        <f t="shared" si="157"/>
        <v>0</v>
      </c>
      <c r="AG175">
        <f>ROUND((AP175),6)</f>
        <v>0</v>
      </c>
      <c r="AH175">
        <f t="shared" si="158"/>
        <v>0</v>
      </c>
      <c r="AI175">
        <f t="shared" si="158"/>
        <v>0</v>
      </c>
      <c r="AJ175">
        <f>(AS175)</f>
        <v>0</v>
      </c>
      <c r="AK175">
        <v>29678.62</v>
      </c>
      <c r="AL175">
        <v>29678.62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1</v>
      </c>
      <c r="AZ175">
        <v>1</v>
      </c>
      <c r="BA175">
        <v>1</v>
      </c>
      <c r="BB175">
        <v>1</v>
      </c>
      <c r="BC175">
        <v>3.31</v>
      </c>
      <c r="BD175" t="s">
        <v>6</v>
      </c>
      <c r="BE175" t="s">
        <v>6</v>
      </c>
      <c r="BF175" t="s">
        <v>6</v>
      </c>
      <c r="BG175" t="s">
        <v>6</v>
      </c>
      <c r="BH175">
        <v>3</v>
      </c>
      <c r="BI175">
        <v>1</v>
      </c>
      <c r="BJ175" t="s">
        <v>179</v>
      </c>
      <c r="BM175">
        <v>170</v>
      </c>
      <c r="BN175">
        <v>0</v>
      </c>
      <c r="BO175" t="s">
        <v>176</v>
      </c>
      <c r="BP175">
        <v>1</v>
      </c>
      <c r="BQ175">
        <v>30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 t="s">
        <v>6</v>
      </c>
      <c r="BZ175">
        <v>0</v>
      </c>
      <c r="CA175">
        <v>0</v>
      </c>
      <c r="CE175">
        <v>30</v>
      </c>
      <c r="CF175">
        <v>0</v>
      </c>
      <c r="CG175">
        <v>0</v>
      </c>
      <c r="CM175">
        <v>0</v>
      </c>
      <c r="CN175" t="s">
        <v>6</v>
      </c>
      <c r="CO175">
        <v>0</v>
      </c>
      <c r="CP175">
        <f>(P175+Q175+S175)</f>
        <v>20433.13</v>
      </c>
      <c r="CQ175">
        <f>ROUND((ROUND((AC175*AW175*1),2)*BC175),2)</f>
        <v>98236.23</v>
      </c>
      <c r="CR175">
        <f>(ROUND((ROUND(((ET175)*AV175*1),2)*BB175),2)+ROUND((ROUND(((AE175-(EU175))*AV175*1),2)*BS175),2))</f>
        <v>0</v>
      </c>
      <c r="CS175">
        <f>ROUND((ROUND((AE175*AV175*1),2)*BS175),2)</f>
        <v>0</v>
      </c>
      <c r="CT175">
        <f>ROUND((ROUND((AF175*AV175*1),2)*BA175),2)</f>
        <v>0</v>
      </c>
      <c r="CU175">
        <f>AG175</f>
        <v>0</v>
      </c>
      <c r="CV175">
        <f>(AH175*AV175)</f>
        <v>0</v>
      </c>
      <c r="CW175">
        <f t="shared" si="159"/>
        <v>0</v>
      </c>
      <c r="CX175">
        <f t="shared" si="159"/>
        <v>0</v>
      </c>
      <c r="CY175">
        <f>S175*(BZ175/100)</f>
        <v>0</v>
      </c>
      <c r="CZ175">
        <f>S175*(CA175/100)</f>
        <v>0</v>
      </c>
      <c r="DC175" t="s">
        <v>6</v>
      </c>
      <c r="DD175" t="s">
        <v>6</v>
      </c>
      <c r="DE175" t="s">
        <v>6</v>
      </c>
      <c r="DF175" t="s">
        <v>6</v>
      </c>
      <c r="DG175" t="s">
        <v>6</v>
      </c>
      <c r="DH175" t="s">
        <v>6</v>
      </c>
      <c r="DI175" t="s">
        <v>6</v>
      </c>
      <c r="DJ175" t="s">
        <v>6</v>
      </c>
      <c r="DK175" t="s">
        <v>6</v>
      </c>
      <c r="DL175" t="s">
        <v>6</v>
      </c>
      <c r="DM175" t="s">
        <v>6</v>
      </c>
      <c r="DN175">
        <v>161</v>
      </c>
      <c r="DO175">
        <v>107</v>
      </c>
      <c r="DP175">
        <v>1</v>
      </c>
      <c r="DQ175">
        <v>1</v>
      </c>
      <c r="DU175">
        <v>1013</v>
      </c>
      <c r="DV175" t="s">
        <v>178</v>
      </c>
      <c r="DW175" t="s">
        <v>178</v>
      </c>
      <c r="DX175">
        <v>1</v>
      </c>
      <c r="DZ175" t="s">
        <v>6</v>
      </c>
      <c r="EA175" t="s">
        <v>6</v>
      </c>
      <c r="EB175" t="s">
        <v>6</v>
      </c>
      <c r="EC175" t="s">
        <v>6</v>
      </c>
      <c r="EE175">
        <v>100583966</v>
      </c>
      <c r="EF175">
        <v>30</v>
      </c>
      <c r="EG175" t="s">
        <v>32</v>
      </c>
      <c r="EH175">
        <v>0</v>
      </c>
      <c r="EI175" t="s">
        <v>6</v>
      </c>
      <c r="EJ175">
        <v>1</v>
      </c>
      <c r="EK175">
        <v>170</v>
      </c>
      <c r="EL175" t="s">
        <v>174</v>
      </c>
      <c r="EM175" t="s">
        <v>175</v>
      </c>
      <c r="EO175" t="s">
        <v>6</v>
      </c>
      <c r="EQ175">
        <v>1024</v>
      </c>
      <c r="ER175">
        <v>29678.62</v>
      </c>
      <c r="ES175">
        <v>29678.62</v>
      </c>
      <c r="ET175">
        <v>0</v>
      </c>
      <c r="EU175">
        <v>0</v>
      </c>
      <c r="EV175">
        <v>0</v>
      </c>
      <c r="EW175">
        <v>0</v>
      </c>
      <c r="EX175">
        <v>0</v>
      </c>
      <c r="FQ175">
        <v>0</v>
      </c>
      <c r="FR175">
        <f>ROUND(IF(AND(BH175=3,BI175=3),P175,0),2)</f>
        <v>0</v>
      </c>
      <c r="FS175">
        <v>0</v>
      </c>
      <c r="FX175">
        <v>161</v>
      </c>
      <c r="FY175">
        <v>107</v>
      </c>
      <c r="GA175" t="s">
        <v>6</v>
      </c>
      <c r="GD175">
        <v>0</v>
      </c>
      <c r="GF175">
        <v>-1293121352</v>
      </c>
      <c r="GG175">
        <v>2</v>
      </c>
      <c r="GH175">
        <v>1</v>
      </c>
      <c r="GI175">
        <v>2</v>
      </c>
      <c r="GJ175">
        <v>0</v>
      </c>
      <c r="GK175">
        <f>ROUND(R175*(S12)/100,2)</f>
        <v>0</v>
      </c>
      <c r="GL175">
        <f>ROUND(IF(AND(BH175=3,BI175=3,FS175&lt;&gt;0),P175,0),2)</f>
        <v>0</v>
      </c>
      <c r="GM175">
        <f>ROUND(O175+X175+Y175+GK175,2)+GX175</f>
        <v>20433.13</v>
      </c>
      <c r="GN175">
        <f>IF(OR(BI175=0,BI175=1),ROUND(O175+X175+Y175+GK175,2),0)</f>
        <v>20433.13</v>
      </c>
      <c r="GO175">
        <f>IF(BI175=2,ROUND(O175+X175+Y175+GK175,2),0)</f>
        <v>0</v>
      </c>
      <c r="GP175">
        <f>IF(BI175=4,ROUND(O175+X175+Y175+GK175,2)+GX175,0)</f>
        <v>0</v>
      </c>
      <c r="GR175">
        <v>0</v>
      </c>
      <c r="GS175">
        <v>3</v>
      </c>
      <c r="GT175">
        <v>0</v>
      </c>
      <c r="GU175" t="s">
        <v>6</v>
      </c>
      <c r="GV175">
        <f>ROUND((GT175),6)</f>
        <v>0</v>
      </c>
      <c r="GW175">
        <v>1</v>
      </c>
      <c r="GX175">
        <f>ROUND(HC175*I175,2)</f>
        <v>0</v>
      </c>
      <c r="HA175">
        <v>0</v>
      </c>
      <c r="HB175">
        <v>0</v>
      </c>
      <c r="HC175">
        <f>GV175*GW175</f>
        <v>0</v>
      </c>
      <c r="HE175" t="s">
        <v>6</v>
      </c>
      <c r="HF175" t="s">
        <v>6</v>
      </c>
      <c r="IK175">
        <v>0</v>
      </c>
    </row>
    <row r="177" spans="1:206" x14ac:dyDescent="0.2">
      <c r="A177" s="3">
        <v>51</v>
      </c>
      <c r="B177" s="3">
        <f>B167</f>
        <v>1</v>
      </c>
      <c r="C177" s="3">
        <f>A167</f>
        <v>4</v>
      </c>
      <c r="D177" s="3">
        <f>ROW(A167)</f>
        <v>167</v>
      </c>
      <c r="E177" s="3"/>
      <c r="F177" s="3" t="str">
        <f>IF(F167&lt;&gt;"",F167,"")</f>
        <v>4</v>
      </c>
      <c r="G177" s="3" t="str">
        <f>IF(G167&lt;&gt;"",G167,"")</f>
        <v>Демаркировка дорожной разметки</v>
      </c>
      <c r="H177" s="3">
        <v>0</v>
      </c>
      <c r="I177" s="3"/>
      <c r="J177" s="3"/>
      <c r="K177" s="3"/>
      <c r="L177" s="3"/>
      <c r="M177" s="3"/>
      <c r="N177" s="3"/>
      <c r="O177" s="3">
        <f t="shared" ref="O177:T177" si="160">ROUND(AB177,2)</f>
        <v>0</v>
      </c>
      <c r="P177" s="3">
        <f t="shared" si="160"/>
        <v>0</v>
      </c>
      <c r="Q177" s="3">
        <f t="shared" si="160"/>
        <v>0</v>
      </c>
      <c r="R177" s="3">
        <f t="shared" si="160"/>
        <v>0</v>
      </c>
      <c r="S177" s="3">
        <f t="shared" si="160"/>
        <v>0</v>
      </c>
      <c r="T177" s="3">
        <f t="shared" si="160"/>
        <v>0</v>
      </c>
      <c r="U177" s="3">
        <f>AH177</f>
        <v>0</v>
      </c>
      <c r="V177" s="3">
        <f>AI177</f>
        <v>0</v>
      </c>
      <c r="W177" s="3">
        <f>ROUND(AJ177,2)</f>
        <v>0</v>
      </c>
      <c r="X177" s="3">
        <f>ROUND(AK177,2)</f>
        <v>0</v>
      </c>
      <c r="Y177" s="3">
        <f>ROUND(AL177,2)</f>
        <v>0</v>
      </c>
      <c r="Z177" s="3"/>
      <c r="AA177" s="3"/>
      <c r="AB177" s="3">
        <f>ROUND(SUMIF(AA171:AA175,"=101231159",O171:O175),2)</f>
        <v>0</v>
      </c>
      <c r="AC177" s="3">
        <f>ROUND(SUMIF(AA171:AA175,"=101231159",P171:P175),2)</f>
        <v>0</v>
      </c>
      <c r="AD177" s="3">
        <f>ROUND(SUMIF(AA171:AA175,"=101231159",Q171:Q175),2)</f>
        <v>0</v>
      </c>
      <c r="AE177" s="3">
        <f>ROUND(SUMIF(AA171:AA175,"=101231159",R171:R175),2)</f>
        <v>0</v>
      </c>
      <c r="AF177" s="3">
        <f>ROUND(SUMIF(AA171:AA175,"=101231159",S171:S175),2)</f>
        <v>0</v>
      </c>
      <c r="AG177" s="3">
        <f>ROUND(SUMIF(AA171:AA175,"=101231159",T171:T175),2)</f>
        <v>0</v>
      </c>
      <c r="AH177" s="3">
        <f>SUMIF(AA171:AA175,"=101231159",U171:U175)</f>
        <v>0</v>
      </c>
      <c r="AI177" s="3">
        <f>SUMIF(AA171:AA175,"=101231159",V171:V175)</f>
        <v>0</v>
      </c>
      <c r="AJ177" s="3">
        <f>ROUND(SUMIF(AA171:AA175,"=101231159",W171:W175),2)</f>
        <v>0</v>
      </c>
      <c r="AK177" s="3">
        <f>ROUND(SUMIF(AA171:AA175,"=101231159",X171:X175),2)</f>
        <v>0</v>
      </c>
      <c r="AL177" s="3">
        <f>ROUND(SUMIF(AA171:AA175,"=101231159",Y171:Y175),2)</f>
        <v>0</v>
      </c>
      <c r="AM177" s="3"/>
      <c r="AN177" s="3"/>
      <c r="AO177" s="3">
        <f t="shared" ref="AO177:BD177" si="161">ROUND(BX177,2)</f>
        <v>0</v>
      </c>
      <c r="AP177" s="3">
        <f t="shared" si="161"/>
        <v>0</v>
      </c>
      <c r="AQ177" s="3">
        <f t="shared" si="161"/>
        <v>0</v>
      </c>
      <c r="AR177" s="3">
        <f t="shared" si="161"/>
        <v>0</v>
      </c>
      <c r="AS177" s="3">
        <f t="shared" si="161"/>
        <v>0</v>
      </c>
      <c r="AT177" s="3">
        <f t="shared" si="161"/>
        <v>0</v>
      </c>
      <c r="AU177" s="3">
        <f t="shared" si="161"/>
        <v>0</v>
      </c>
      <c r="AV177" s="3">
        <f t="shared" si="161"/>
        <v>0</v>
      </c>
      <c r="AW177" s="3">
        <f t="shared" si="161"/>
        <v>0</v>
      </c>
      <c r="AX177" s="3">
        <f t="shared" si="161"/>
        <v>0</v>
      </c>
      <c r="AY177" s="3">
        <f t="shared" si="161"/>
        <v>0</v>
      </c>
      <c r="AZ177" s="3">
        <f t="shared" si="161"/>
        <v>0</v>
      </c>
      <c r="BA177" s="3">
        <f t="shared" si="161"/>
        <v>0</v>
      </c>
      <c r="BB177" s="3">
        <f t="shared" si="161"/>
        <v>0</v>
      </c>
      <c r="BC177" s="3">
        <f t="shared" si="161"/>
        <v>0</v>
      </c>
      <c r="BD177" s="3">
        <f t="shared" si="161"/>
        <v>0</v>
      </c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>
        <f>ROUND(SUMIF(AA171:AA175,"=101231159",FQ171:FQ175),2)</f>
        <v>0</v>
      </c>
      <c r="BY177" s="3">
        <f>ROUND(SUMIF(AA171:AA175,"=101231159",FR171:FR175),2)</f>
        <v>0</v>
      </c>
      <c r="BZ177" s="3">
        <f>ROUND(SUMIF(AA171:AA175,"=101231159",GL171:GL175),2)</f>
        <v>0</v>
      </c>
      <c r="CA177" s="3">
        <f>ROUND(SUMIF(AA171:AA175,"=101231159",GM171:GM175),2)</f>
        <v>0</v>
      </c>
      <c r="CB177" s="3">
        <f>ROUND(SUMIF(AA171:AA175,"=101231159",GN171:GN175),2)</f>
        <v>0</v>
      </c>
      <c r="CC177" s="3">
        <f>ROUND(SUMIF(AA171:AA175,"=101231159",GO171:GO175),2)</f>
        <v>0</v>
      </c>
      <c r="CD177" s="3">
        <f>ROUND(SUMIF(AA171:AA175,"=101231159",GP171:GP175),2)</f>
        <v>0</v>
      </c>
      <c r="CE177" s="3">
        <f>AC177-BX177</f>
        <v>0</v>
      </c>
      <c r="CF177" s="3">
        <f>AC177-BY177</f>
        <v>0</v>
      </c>
      <c r="CG177" s="3">
        <f>BX177-BZ177</f>
        <v>0</v>
      </c>
      <c r="CH177" s="3">
        <f>AC177-BX177-BY177+BZ177</f>
        <v>0</v>
      </c>
      <c r="CI177" s="3">
        <f>BY177-BZ177</f>
        <v>0</v>
      </c>
      <c r="CJ177" s="3">
        <f>ROUND(SUMIF(AA171:AA175,"=101231159",GX171:GX175),2)</f>
        <v>0</v>
      </c>
      <c r="CK177" s="3">
        <f>ROUND(SUMIF(AA171:AA175,"=101231159",GY171:GY175),2)</f>
        <v>0</v>
      </c>
      <c r="CL177" s="3">
        <f>ROUND(SUMIF(AA171:AA175,"=101231159",GZ171:GZ175),2)</f>
        <v>0</v>
      </c>
      <c r="CM177" s="3">
        <f>ROUND(SUMIF(AA171:AA175,"=101231159",HD171:HD175),2)</f>
        <v>0</v>
      </c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4">
        <f t="shared" ref="DG177:DL177" si="162">ROUND(DT177,2)</f>
        <v>0</v>
      </c>
      <c r="DH177" s="4">
        <f t="shared" si="162"/>
        <v>0</v>
      </c>
      <c r="DI177" s="4">
        <f t="shared" si="162"/>
        <v>0</v>
      </c>
      <c r="DJ177" s="4">
        <f t="shared" si="162"/>
        <v>0</v>
      </c>
      <c r="DK177" s="4">
        <f t="shared" si="162"/>
        <v>0</v>
      </c>
      <c r="DL177" s="4">
        <f t="shared" si="162"/>
        <v>0</v>
      </c>
      <c r="DM177" s="4">
        <f>DZ177</f>
        <v>0</v>
      </c>
      <c r="DN177" s="4">
        <f>EA177</f>
        <v>0</v>
      </c>
      <c r="DO177" s="4">
        <f>ROUND(EB177,2)</f>
        <v>0</v>
      </c>
      <c r="DP177" s="4">
        <f>ROUND(EC177,2)</f>
        <v>0</v>
      </c>
      <c r="DQ177" s="4">
        <f>ROUND(ED177,2)</f>
        <v>0</v>
      </c>
      <c r="DR177" s="4"/>
      <c r="DS177" s="4"/>
      <c r="DT177" s="4">
        <f>ROUND(SUMIF(AA171:AA175,"=101231156",O171:O175),2)</f>
        <v>0</v>
      </c>
      <c r="DU177" s="4">
        <f>ROUND(SUMIF(AA171:AA175,"=101231156",P171:P175),2)</f>
        <v>0</v>
      </c>
      <c r="DV177" s="4">
        <f>ROUND(SUMIF(AA171:AA175,"=101231156",Q171:Q175),2)</f>
        <v>0</v>
      </c>
      <c r="DW177" s="4">
        <f>ROUND(SUMIF(AA171:AA175,"=101231156",R171:R175),2)</f>
        <v>0</v>
      </c>
      <c r="DX177" s="4">
        <f>ROUND(SUMIF(AA171:AA175,"=101231156",S171:S175),2)</f>
        <v>0</v>
      </c>
      <c r="DY177" s="4">
        <f>ROUND(SUMIF(AA171:AA175,"=101231156",T171:T175),2)</f>
        <v>0</v>
      </c>
      <c r="DZ177" s="4">
        <f>SUMIF(AA171:AA175,"=101231156",U171:U175)</f>
        <v>0</v>
      </c>
      <c r="EA177" s="4">
        <f>SUMIF(AA171:AA175,"=101231156",V171:V175)</f>
        <v>0</v>
      </c>
      <c r="EB177" s="4">
        <f>ROUND(SUMIF(AA171:AA175,"=101231156",W171:W175),2)</f>
        <v>0</v>
      </c>
      <c r="EC177" s="4">
        <f>ROUND(SUMIF(AA171:AA175,"=101231156",X171:X175),2)</f>
        <v>0</v>
      </c>
      <c r="ED177" s="4">
        <f>ROUND(SUMIF(AA171:AA175,"=101231156",Y171:Y175),2)</f>
        <v>0</v>
      </c>
      <c r="EE177" s="4"/>
      <c r="EF177" s="4"/>
      <c r="EG177" s="4">
        <f t="shared" ref="EG177:EV177" si="163">ROUND(FP177,2)</f>
        <v>0</v>
      </c>
      <c r="EH177" s="4">
        <f t="shared" si="163"/>
        <v>0</v>
      </c>
      <c r="EI177" s="4">
        <f t="shared" si="163"/>
        <v>0</v>
      </c>
      <c r="EJ177" s="4">
        <f t="shared" si="163"/>
        <v>0</v>
      </c>
      <c r="EK177" s="4">
        <f t="shared" si="163"/>
        <v>0</v>
      </c>
      <c r="EL177" s="4">
        <f t="shared" si="163"/>
        <v>0</v>
      </c>
      <c r="EM177" s="4">
        <f t="shared" si="163"/>
        <v>0</v>
      </c>
      <c r="EN177" s="4">
        <f t="shared" si="163"/>
        <v>0</v>
      </c>
      <c r="EO177" s="4">
        <f t="shared" si="163"/>
        <v>0</v>
      </c>
      <c r="EP177" s="4">
        <f t="shared" si="163"/>
        <v>0</v>
      </c>
      <c r="EQ177" s="4">
        <f t="shared" si="163"/>
        <v>0</v>
      </c>
      <c r="ER177" s="4">
        <f t="shared" si="163"/>
        <v>0</v>
      </c>
      <c r="ES177" s="4">
        <f t="shared" si="163"/>
        <v>0</v>
      </c>
      <c r="ET177" s="4">
        <f t="shared" si="163"/>
        <v>0</v>
      </c>
      <c r="EU177" s="4">
        <f t="shared" si="163"/>
        <v>0</v>
      </c>
      <c r="EV177" s="4">
        <f t="shared" si="163"/>
        <v>0</v>
      </c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>
        <f>ROUND(SUMIF(AA171:AA175,"=101231156",FQ171:FQ175),2)</f>
        <v>0</v>
      </c>
      <c r="FQ177" s="4">
        <f>ROUND(SUMIF(AA171:AA175,"=101231156",FR171:FR175),2)</f>
        <v>0</v>
      </c>
      <c r="FR177" s="4">
        <f>ROUND(SUMIF(AA171:AA175,"=101231156",GL171:GL175),2)</f>
        <v>0</v>
      </c>
      <c r="FS177" s="4">
        <f>ROUND(SUMIF(AA171:AA175,"=101231156",GM171:GM175),2)</f>
        <v>0</v>
      </c>
      <c r="FT177" s="4">
        <f>ROUND(SUMIF(AA171:AA175,"=101231156",GN171:GN175),2)</f>
        <v>0</v>
      </c>
      <c r="FU177" s="4">
        <f>ROUND(SUMIF(AA171:AA175,"=101231156",GO171:GO175),2)</f>
        <v>0</v>
      </c>
      <c r="FV177" s="4">
        <f>ROUND(SUMIF(AA171:AA175,"=101231156",GP171:GP175),2)</f>
        <v>0</v>
      </c>
      <c r="FW177" s="4">
        <f>DU177-FP177</f>
        <v>0</v>
      </c>
      <c r="FX177" s="4">
        <f>DU177-FQ177</f>
        <v>0</v>
      </c>
      <c r="FY177" s="4">
        <f>FP177-FR177</f>
        <v>0</v>
      </c>
      <c r="FZ177" s="4">
        <f>DU177-FP177-FQ177+FR177</f>
        <v>0</v>
      </c>
      <c r="GA177" s="4">
        <f>FQ177-FR177</f>
        <v>0</v>
      </c>
      <c r="GB177" s="4">
        <f>ROUND(SUMIF(AA171:AA175,"=101231156",GX171:GX175),2)</f>
        <v>0</v>
      </c>
      <c r="GC177" s="4">
        <f>ROUND(SUMIF(AA171:AA175,"=101231156",GY171:GY175),2)</f>
        <v>0</v>
      </c>
      <c r="GD177" s="4">
        <f>ROUND(SUMIF(AA171:AA175,"=101231156",GZ171:GZ175),2)</f>
        <v>0</v>
      </c>
      <c r="GE177" s="4">
        <f>ROUND(SUMIF(AA171:AA175,"=101231156",HD171:HD175),2)</f>
        <v>0</v>
      </c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>
        <v>0</v>
      </c>
    </row>
    <row r="179" spans="1:206" x14ac:dyDescent="0.2">
      <c r="A179" s="5">
        <v>50</v>
      </c>
      <c r="B179" s="5">
        <v>0</v>
      </c>
      <c r="C179" s="5">
        <v>0</v>
      </c>
      <c r="D179" s="5">
        <v>1</v>
      </c>
      <c r="E179" s="5">
        <v>201</v>
      </c>
      <c r="F179" s="5">
        <f>ROUND(Source!O177,O179)</f>
        <v>0</v>
      </c>
      <c r="G179" s="5" t="s">
        <v>50</v>
      </c>
      <c r="H179" s="5" t="s">
        <v>51</v>
      </c>
      <c r="I179" s="5"/>
      <c r="J179" s="5"/>
      <c r="K179" s="5">
        <v>201</v>
      </c>
      <c r="L179" s="5">
        <v>1</v>
      </c>
      <c r="M179" s="5">
        <v>3</v>
      </c>
      <c r="N179" s="5" t="s">
        <v>6</v>
      </c>
      <c r="O179" s="5">
        <v>2</v>
      </c>
      <c r="P179" s="5">
        <f>ROUND(Source!DG177,O179)</f>
        <v>0</v>
      </c>
      <c r="Q179" s="5"/>
      <c r="R179" s="5"/>
      <c r="S179" s="5"/>
      <c r="T179" s="5"/>
      <c r="U179" s="5"/>
      <c r="V179" s="5"/>
      <c r="W179" s="5"/>
    </row>
    <row r="180" spans="1:206" x14ac:dyDescent="0.2">
      <c r="A180" s="5">
        <v>50</v>
      </c>
      <c r="B180" s="5">
        <v>0</v>
      </c>
      <c r="C180" s="5">
        <v>0</v>
      </c>
      <c r="D180" s="5">
        <v>1</v>
      </c>
      <c r="E180" s="5">
        <v>202</v>
      </c>
      <c r="F180" s="5">
        <f>ROUND(Source!P177,O180)</f>
        <v>0</v>
      </c>
      <c r="G180" s="5" t="s">
        <v>52</v>
      </c>
      <c r="H180" s="5" t="s">
        <v>53</v>
      </c>
      <c r="I180" s="5"/>
      <c r="J180" s="5"/>
      <c r="K180" s="5">
        <v>202</v>
      </c>
      <c r="L180" s="5">
        <v>2</v>
      </c>
      <c r="M180" s="5">
        <v>3</v>
      </c>
      <c r="N180" s="5" t="s">
        <v>6</v>
      </c>
      <c r="O180" s="5">
        <v>2</v>
      </c>
      <c r="P180" s="5">
        <f>ROUND(Source!DH177,O180)</f>
        <v>0</v>
      </c>
      <c r="Q180" s="5"/>
      <c r="R180" s="5"/>
      <c r="S180" s="5"/>
      <c r="T180" s="5"/>
      <c r="U180" s="5"/>
      <c r="V180" s="5"/>
      <c r="W180" s="5"/>
    </row>
    <row r="181" spans="1:206" x14ac:dyDescent="0.2">
      <c r="A181" s="5">
        <v>50</v>
      </c>
      <c r="B181" s="5">
        <v>0</v>
      </c>
      <c r="C181" s="5">
        <v>0</v>
      </c>
      <c r="D181" s="5">
        <v>1</v>
      </c>
      <c r="E181" s="5">
        <v>222</v>
      </c>
      <c r="F181" s="5">
        <f>ROUND(Source!AO177,O181)</f>
        <v>0</v>
      </c>
      <c r="G181" s="5" t="s">
        <v>54</v>
      </c>
      <c r="H181" s="5" t="s">
        <v>55</v>
      </c>
      <c r="I181" s="5"/>
      <c r="J181" s="5"/>
      <c r="K181" s="5">
        <v>222</v>
      </c>
      <c r="L181" s="5">
        <v>3</v>
      </c>
      <c r="M181" s="5">
        <v>3</v>
      </c>
      <c r="N181" s="5" t="s">
        <v>6</v>
      </c>
      <c r="O181" s="5">
        <v>2</v>
      </c>
      <c r="P181" s="5">
        <f>ROUND(Source!EG177,O181)</f>
        <v>0</v>
      </c>
      <c r="Q181" s="5"/>
      <c r="R181" s="5"/>
      <c r="S181" s="5"/>
      <c r="T181" s="5"/>
      <c r="U181" s="5"/>
      <c r="V181" s="5"/>
      <c r="W181" s="5"/>
    </row>
    <row r="182" spans="1:206" x14ac:dyDescent="0.2">
      <c r="A182" s="5">
        <v>50</v>
      </c>
      <c r="B182" s="5">
        <v>0</v>
      </c>
      <c r="C182" s="5">
        <v>0</v>
      </c>
      <c r="D182" s="5">
        <v>1</v>
      </c>
      <c r="E182" s="5">
        <v>225</v>
      </c>
      <c r="F182" s="5">
        <f>ROUND(Source!AV177,O182)</f>
        <v>0</v>
      </c>
      <c r="G182" s="5" t="s">
        <v>56</v>
      </c>
      <c r="H182" s="5" t="s">
        <v>57</v>
      </c>
      <c r="I182" s="5"/>
      <c r="J182" s="5"/>
      <c r="K182" s="5">
        <v>225</v>
      </c>
      <c r="L182" s="5">
        <v>4</v>
      </c>
      <c r="M182" s="5">
        <v>3</v>
      </c>
      <c r="N182" s="5" t="s">
        <v>6</v>
      </c>
      <c r="O182" s="5">
        <v>2</v>
      </c>
      <c r="P182" s="5">
        <f>ROUND(Source!EN177,O182)</f>
        <v>0</v>
      </c>
      <c r="Q182" s="5"/>
      <c r="R182" s="5"/>
      <c r="S182" s="5"/>
      <c r="T182" s="5"/>
      <c r="U182" s="5"/>
      <c r="V182" s="5"/>
      <c r="W182" s="5"/>
    </row>
    <row r="183" spans="1:206" x14ac:dyDescent="0.2">
      <c r="A183" s="5">
        <v>50</v>
      </c>
      <c r="B183" s="5">
        <v>0</v>
      </c>
      <c r="C183" s="5">
        <v>0</v>
      </c>
      <c r="D183" s="5">
        <v>1</v>
      </c>
      <c r="E183" s="5">
        <v>226</v>
      </c>
      <c r="F183" s="5">
        <f>ROUND(Source!AW177,O183)</f>
        <v>0</v>
      </c>
      <c r="G183" s="5" t="s">
        <v>58</v>
      </c>
      <c r="H183" s="5" t="s">
        <v>59</v>
      </c>
      <c r="I183" s="5"/>
      <c r="J183" s="5"/>
      <c r="K183" s="5">
        <v>226</v>
      </c>
      <c r="L183" s="5">
        <v>5</v>
      </c>
      <c r="M183" s="5">
        <v>3</v>
      </c>
      <c r="N183" s="5" t="s">
        <v>6</v>
      </c>
      <c r="O183" s="5">
        <v>2</v>
      </c>
      <c r="P183" s="5">
        <f>ROUND(Source!EO177,O183)</f>
        <v>0</v>
      </c>
      <c r="Q183" s="5"/>
      <c r="R183" s="5"/>
      <c r="S183" s="5"/>
      <c r="T183" s="5"/>
      <c r="U183" s="5"/>
      <c r="V183" s="5"/>
      <c r="W183" s="5"/>
    </row>
    <row r="184" spans="1:206" x14ac:dyDescent="0.2">
      <c r="A184" s="5">
        <v>50</v>
      </c>
      <c r="B184" s="5">
        <v>0</v>
      </c>
      <c r="C184" s="5">
        <v>0</v>
      </c>
      <c r="D184" s="5">
        <v>1</v>
      </c>
      <c r="E184" s="5">
        <v>227</v>
      </c>
      <c r="F184" s="5">
        <f>ROUND(Source!AX177,O184)</f>
        <v>0</v>
      </c>
      <c r="G184" s="5" t="s">
        <v>60</v>
      </c>
      <c r="H184" s="5" t="s">
        <v>61</v>
      </c>
      <c r="I184" s="5"/>
      <c r="J184" s="5"/>
      <c r="K184" s="5">
        <v>227</v>
      </c>
      <c r="L184" s="5">
        <v>6</v>
      </c>
      <c r="M184" s="5">
        <v>3</v>
      </c>
      <c r="N184" s="5" t="s">
        <v>6</v>
      </c>
      <c r="O184" s="5">
        <v>2</v>
      </c>
      <c r="P184" s="5">
        <f>ROUND(Source!EP177,O184)</f>
        <v>0</v>
      </c>
      <c r="Q184" s="5"/>
      <c r="R184" s="5"/>
      <c r="S184" s="5"/>
      <c r="T184" s="5"/>
      <c r="U184" s="5"/>
      <c r="V184" s="5"/>
      <c r="W184" s="5"/>
    </row>
    <row r="185" spans="1:206" x14ac:dyDescent="0.2">
      <c r="A185" s="5">
        <v>50</v>
      </c>
      <c r="B185" s="5">
        <v>0</v>
      </c>
      <c r="C185" s="5">
        <v>0</v>
      </c>
      <c r="D185" s="5">
        <v>1</v>
      </c>
      <c r="E185" s="5">
        <v>228</v>
      </c>
      <c r="F185" s="5">
        <f>ROUND(Source!AY177,O185)</f>
        <v>0</v>
      </c>
      <c r="G185" s="5" t="s">
        <v>62</v>
      </c>
      <c r="H185" s="5" t="s">
        <v>63</v>
      </c>
      <c r="I185" s="5"/>
      <c r="J185" s="5"/>
      <c r="K185" s="5">
        <v>228</v>
      </c>
      <c r="L185" s="5">
        <v>7</v>
      </c>
      <c r="M185" s="5">
        <v>3</v>
      </c>
      <c r="N185" s="5" t="s">
        <v>6</v>
      </c>
      <c r="O185" s="5">
        <v>2</v>
      </c>
      <c r="P185" s="5">
        <f>ROUND(Source!EQ177,O185)</f>
        <v>0</v>
      </c>
      <c r="Q185" s="5"/>
      <c r="R185" s="5"/>
      <c r="S185" s="5"/>
      <c r="T185" s="5"/>
      <c r="U185" s="5"/>
      <c r="V185" s="5"/>
      <c r="W185" s="5"/>
    </row>
    <row r="186" spans="1:206" x14ac:dyDescent="0.2">
      <c r="A186" s="5">
        <v>50</v>
      </c>
      <c r="B186" s="5">
        <v>0</v>
      </c>
      <c r="C186" s="5">
        <v>0</v>
      </c>
      <c r="D186" s="5">
        <v>1</v>
      </c>
      <c r="E186" s="5">
        <v>216</v>
      </c>
      <c r="F186" s="5">
        <f>ROUND(Source!AP177,O186)</f>
        <v>0</v>
      </c>
      <c r="G186" s="5" t="s">
        <v>64</v>
      </c>
      <c r="H186" s="5" t="s">
        <v>65</v>
      </c>
      <c r="I186" s="5"/>
      <c r="J186" s="5"/>
      <c r="K186" s="5">
        <v>216</v>
      </c>
      <c r="L186" s="5">
        <v>8</v>
      </c>
      <c r="M186" s="5">
        <v>3</v>
      </c>
      <c r="N186" s="5" t="s">
        <v>6</v>
      </c>
      <c r="O186" s="5">
        <v>2</v>
      </c>
      <c r="P186" s="5">
        <f>ROUND(Source!EH177,O186)</f>
        <v>0</v>
      </c>
      <c r="Q186" s="5"/>
      <c r="R186" s="5"/>
      <c r="S186" s="5"/>
      <c r="T186" s="5"/>
      <c r="U186" s="5"/>
      <c r="V186" s="5"/>
      <c r="W186" s="5"/>
    </row>
    <row r="187" spans="1:206" x14ac:dyDescent="0.2">
      <c r="A187" s="5">
        <v>50</v>
      </c>
      <c r="B187" s="5">
        <v>0</v>
      </c>
      <c r="C187" s="5">
        <v>0</v>
      </c>
      <c r="D187" s="5">
        <v>1</v>
      </c>
      <c r="E187" s="5">
        <v>223</v>
      </c>
      <c r="F187" s="5">
        <f>ROUND(Source!AQ177,O187)</f>
        <v>0</v>
      </c>
      <c r="G187" s="5" t="s">
        <v>66</v>
      </c>
      <c r="H187" s="5" t="s">
        <v>67</v>
      </c>
      <c r="I187" s="5"/>
      <c r="J187" s="5"/>
      <c r="K187" s="5">
        <v>223</v>
      </c>
      <c r="L187" s="5">
        <v>9</v>
      </c>
      <c r="M187" s="5">
        <v>3</v>
      </c>
      <c r="N187" s="5" t="s">
        <v>6</v>
      </c>
      <c r="O187" s="5">
        <v>2</v>
      </c>
      <c r="P187" s="5">
        <f>ROUND(Source!EI177,O187)</f>
        <v>0</v>
      </c>
      <c r="Q187" s="5"/>
      <c r="R187" s="5"/>
      <c r="S187" s="5"/>
      <c r="T187" s="5"/>
      <c r="U187" s="5"/>
      <c r="V187" s="5"/>
      <c r="W187" s="5"/>
    </row>
    <row r="188" spans="1:206" x14ac:dyDescent="0.2">
      <c r="A188" s="5">
        <v>50</v>
      </c>
      <c r="B188" s="5">
        <v>0</v>
      </c>
      <c r="C188" s="5">
        <v>0</v>
      </c>
      <c r="D188" s="5">
        <v>1</v>
      </c>
      <c r="E188" s="5">
        <v>229</v>
      </c>
      <c r="F188" s="5">
        <f>ROUND(Source!AZ177,O188)</f>
        <v>0</v>
      </c>
      <c r="G188" s="5" t="s">
        <v>68</v>
      </c>
      <c r="H188" s="5" t="s">
        <v>69</v>
      </c>
      <c r="I188" s="5"/>
      <c r="J188" s="5"/>
      <c r="K188" s="5">
        <v>229</v>
      </c>
      <c r="L188" s="5">
        <v>10</v>
      </c>
      <c r="M188" s="5">
        <v>3</v>
      </c>
      <c r="N188" s="5" t="s">
        <v>6</v>
      </c>
      <c r="O188" s="5">
        <v>2</v>
      </c>
      <c r="P188" s="5">
        <f>ROUND(Source!ER177,O188)</f>
        <v>0</v>
      </c>
      <c r="Q188" s="5"/>
      <c r="R188" s="5"/>
      <c r="S188" s="5"/>
      <c r="T188" s="5"/>
      <c r="U188" s="5"/>
      <c r="V188" s="5"/>
      <c r="W188" s="5"/>
    </row>
    <row r="189" spans="1:206" x14ac:dyDescent="0.2">
      <c r="A189" s="5">
        <v>50</v>
      </c>
      <c r="B189" s="5">
        <v>0</v>
      </c>
      <c r="C189" s="5">
        <v>0</v>
      </c>
      <c r="D189" s="5">
        <v>1</v>
      </c>
      <c r="E189" s="5">
        <v>203</v>
      </c>
      <c r="F189" s="5">
        <f>ROUND(Source!Q177,O189)</f>
        <v>0</v>
      </c>
      <c r="G189" s="5" t="s">
        <v>70</v>
      </c>
      <c r="H189" s="5" t="s">
        <v>71</v>
      </c>
      <c r="I189" s="5"/>
      <c r="J189" s="5"/>
      <c r="K189" s="5">
        <v>203</v>
      </c>
      <c r="L189" s="5">
        <v>11</v>
      </c>
      <c r="M189" s="5">
        <v>3</v>
      </c>
      <c r="N189" s="5" t="s">
        <v>6</v>
      </c>
      <c r="O189" s="5">
        <v>2</v>
      </c>
      <c r="P189" s="5">
        <f>ROUND(Source!DI177,O189)</f>
        <v>0</v>
      </c>
      <c r="Q189" s="5"/>
      <c r="R189" s="5"/>
      <c r="S189" s="5"/>
      <c r="T189" s="5"/>
      <c r="U189" s="5"/>
      <c r="V189" s="5"/>
      <c r="W189" s="5"/>
    </row>
    <row r="190" spans="1:206" x14ac:dyDescent="0.2">
      <c r="A190" s="5">
        <v>50</v>
      </c>
      <c r="B190" s="5">
        <v>0</v>
      </c>
      <c r="C190" s="5">
        <v>0</v>
      </c>
      <c r="D190" s="5">
        <v>1</v>
      </c>
      <c r="E190" s="5">
        <v>231</v>
      </c>
      <c r="F190" s="5">
        <f>ROUND(Source!BB177,O190)</f>
        <v>0</v>
      </c>
      <c r="G190" s="5" t="s">
        <v>72</v>
      </c>
      <c r="H190" s="5" t="s">
        <v>73</v>
      </c>
      <c r="I190" s="5"/>
      <c r="J190" s="5"/>
      <c r="K190" s="5">
        <v>231</v>
      </c>
      <c r="L190" s="5">
        <v>12</v>
      </c>
      <c r="M190" s="5">
        <v>3</v>
      </c>
      <c r="N190" s="5" t="s">
        <v>6</v>
      </c>
      <c r="O190" s="5">
        <v>2</v>
      </c>
      <c r="P190" s="5">
        <f>ROUND(Source!ET177,O190)</f>
        <v>0</v>
      </c>
      <c r="Q190" s="5"/>
      <c r="R190" s="5"/>
      <c r="S190" s="5"/>
      <c r="T190" s="5"/>
      <c r="U190" s="5"/>
      <c r="V190" s="5"/>
      <c r="W190" s="5"/>
    </row>
    <row r="191" spans="1:206" x14ac:dyDescent="0.2">
      <c r="A191" s="5">
        <v>50</v>
      </c>
      <c r="B191" s="5">
        <v>0</v>
      </c>
      <c r="C191" s="5">
        <v>0</v>
      </c>
      <c r="D191" s="5">
        <v>1</v>
      </c>
      <c r="E191" s="5">
        <v>204</v>
      </c>
      <c r="F191" s="5">
        <f>ROUND(Source!R177,O191)</f>
        <v>0</v>
      </c>
      <c r="G191" s="5" t="s">
        <v>74</v>
      </c>
      <c r="H191" s="5" t="s">
        <v>75</v>
      </c>
      <c r="I191" s="5"/>
      <c r="J191" s="5"/>
      <c r="K191" s="5">
        <v>204</v>
      </c>
      <c r="L191" s="5">
        <v>13</v>
      </c>
      <c r="M191" s="5">
        <v>3</v>
      </c>
      <c r="N191" s="5" t="s">
        <v>6</v>
      </c>
      <c r="O191" s="5">
        <v>2</v>
      </c>
      <c r="P191" s="5">
        <f>ROUND(Source!DJ177,O191)</f>
        <v>0</v>
      </c>
      <c r="Q191" s="5"/>
      <c r="R191" s="5"/>
      <c r="S191" s="5"/>
      <c r="T191" s="5"/>
      <c r="U191" s="5"/>
      <c r="V191" s="5"/>
      <c r="W191" s="5"/>
    </row>
    <row r="192" spans="1:206" x14ac:dyDescent="0.2">
      <c r="A192" s="5">
        <v>50</v>
      </c>
      <c r="B192" s="5">
        <v>0</v>
      </c>
      <c r="C192" s="5">
        <v>0</v>
      </c>
      <c r="D192" s="5">
        <v>1</v>
      </c>
      <c r="E192" s="5">
        <v>205</v>
      </c>
      <c r="F192" s="5">
        <f>ROUND(Source!S177,O192)</f>
        <v>0</v>
      </c>
      <c r="G192" s="5" t="s">
        <v>76</v>
      </c>
      <c r="H192" s="5" t="s">
        <v>77</v>
      </c>
      <c r="I192" s="5"/>
      <c r="J192" s="5"/>
      <c r="K192" s="5">
        <v>205</v>
      </c>
      <c r="L192" s="5">
        <v>14</v>
      </c>
      <c r="M192" s="5">
        <v>3</v>
      </c>
      <c r="N192" s="5" t="s">
        <v>6</v>
      </c>
      <c r="O192" s="5">
        <v>2</v>
      </c>
      <c r="P192" s="5">
        <f>ROUND(Source!DK177,O192)</f>
        <v>0</v>
      </c>
      <c r="Q192" s="5"/>
      <c r="R192" s="5"/>
      <c r="S192" s="5"/>
      <c r="T192" s="5"/>
      <c r="U192" s="5"/>
      <c r="V192" s="5"/>
      <c r="W192" s="5"/>
    </row>
    <row r="193" spans="1:88" x14ac:dyDescent="0.2">
      <c r="A193" s="5">
        <v>50</v>
      </c>
      <c r="B193" s="5">
        <v>0</v>
      </c>
      <c r="C193" s="5">
        <v>0</v>
      </c>
      <c r="D193" s="5">
        <v>1</v>
      </c>
      <c r="E193" s="5">
        <v>232</v>
      </c>
      <c r="F193" s="5">
        <f>ROUND(Source!BC177,O193)</f>
        <v>0</v>
      </c>
      <c r="G193" s="5" t="s">
        <v>78</v>
      </c>
      <c r="H193" s="5" t="s">
        <v>79</v>
      </c>
      <c r="I193" s="5"/>
      <c r="J193" s="5"/>
      <c r="K193" s="5">
        <v>232</v>
      </c>
      <c r="L193" s="5">
        <v>15</v>
      </c>
      <c r="M193" s="5">
        <v>3</v>
      </c>
      <c r="N193" s="5" t="s">
        <v>6</v>
      </c>
      <c r="O193" s="5">
        <v>2</v>
      </c>
      <c r="P193" s="5">
        <f>ROUND(Source!EU177,O193)</f>
        <v>0</v>
      </c>
      <c r="Q193" s="5"/>
      <c r="R193" s="5"/>
      <c r="S193" s="5"/>
      <c r="T193" s="5"/>
      <c r="U193" s="5"/>
      <c r="V193" s="5"/>
      <c r="W193" s="5"/>
    </row>
    <row r="194" spans="1:88" x14ac:dyDescent="0.2">
      <c r="A194" s="5">
        <v>50</v>
      </c>
      <c r="B194" s="5">
        <v>0</v>
      </c>
      <c r="C194" s="5">
        <v>0</v>
      </c>
      <c r="D194" s="5">
        <v>1</v>
      </c>
      <c r="E194" s="5">
        <v>214</v>
      </c>
      <c r="F194" s="5">
        <f>ROUND(Source!AS177,O194)</f>
        <v>0</v>
      </c>
      <c r="G194" s="5" t="s">
        <v>80</v>
      </c>
      <c r="H194" s="5" t="s">
        <v>81</v>
      </c>
      <c r="I194" s="5"/>
      <c r="J194" s="5"/>
      <c r="K194" s="5">
        <v>214</v>
      </c>
      <c r="L194" s="5">
        <v>16</v>
      </c>
      <c r="M194" s="5">
        <v>3</v>
      </c>
      <c r="N194" s="5" t="s">
        <v>6</v>
      </c>
      <c r="O194" s="5">
        <v>2</v>
      </c>
      <c r="P194" s="5">
        <f>ROUND(Source!EK177,O194)</f>
        <v>0</v>
      </c>
      <c r="Q194" s="5"/>
      <c r="R194" s="5"/>
      <c r="S194" s="5"/>
      <c r="T194" s="5"/>
      <c r="U194" s="5"/>
      <c r="V194" s="5"/>
      <c r="W194" s="5"/>
    </row>
    <row r="195" spans="1:88" x14ac:dyDescent="0.2">
      <c r="A195" s="5">
        <v>50</v>
      </c>
      <c r="B195" s="5">
        <v>0</v>
      </c>
      <c r="C195" s="5">
        <v>0</v>
      </c>
      <c r="D195" s="5">
        <v>1</v>
      </c>
      <c r="E195" s="5">
        <v>215</v>
      </c>
      <c r="F195" s="5">
        <f>ROUND(Source!AT177,O195)</f>
        <v>0</v>
      </c>
      <c r="G195" s="5" t="s">
        <v>82</v>
      </c>
      <c r="H195" s="5" t="s">
        <v>83</v>
      </c>
      <c r="I195" s="5"/>
      <c r="J195" s="5"/>
      <c r="K195" s="5">
        <v>215</v>
      </c>
      <c r="L195" s="5">
        <v>17</v>
      </c>
      <c r="M195" s="5">
        <v>3</v>
      </c>
      <c r="N195" s="5" t="s">
        <v>6</v>
      </c>
      <c r="O195" s="5">
        <v>2</v>
      </c>
      <c r="P195" s="5">
        <f>ROUND(Source!EL177,O195)</f>
        <v>0</v>
      </c>
      <c r="Q195" s="5"/>
      <c r="R195" s="5"/>
      <c r="S195" s="5"/>
      <c r="T195" s="5"/>
      <c r="U195" s="5"/>
      <c r="V195" s="5"/>
      <c r="W195" s="5"/>
    </row>
    <row r="196" spans="1:88" x14ac:dyDescent="0.2">
      <c r="A196" s="5">
        <v>50</v>
      </c>
      <c r="B196" s="5">
        <v>0</v>
      </c>
      <c r="C196" s="5">
        <v>0</v>
      </c>
      <c r="D196" s="5">
        <v>1</v>
      </c>
      <c r="E196" s="5">
        <v>217</v>
      </c>
      <c r="F196" s="5">
        <f>ROUND(Source!AU177,O196)</f>
        <v>0</v>
      </c>
      <c r="G196" s="5" t="s">
        <v>84</v>
      </c>
      <c r="H196" s="5" t="s">
        <v>85</v>
      </c>
      <c r="I196" s="5"/>
      <c r="J196" s="5"/>
      <c r="K196" s="5">
        <v>217</v>
      </c>
      <c r="L196" s="5">
        <v>18</v>
      </c>
      <c r="M196" s="5">
        <v>3</v>
      </c>
      <c r="N196" s="5" t="s">
        <v>6</v>
      </c>
      <c r="O196" s="5">
        <v>2</v>
      </c>
      <c r="P196" s="5">
        <f>ROUND(Source!EM177,O196)</f>
        <v>0</v>
      </c>
      <c r="Q196" s="5"/>
      <c r="R196" s="5"/>
      <c r="S196" s="5"/>
      <c r="T196" s="5"/>
      <c r="U196" s="5"/>
      <c r="V196" s="5"/>
      <c r="W196" s="5"/>
    </row>
    <row r="197" spans="1:88" x14ac:dyDescent="0.2">
      <c r="A197" s="5">
        <v>50</v>
      </c>
      <c r="B197" s="5">
        <v>0</v>
      </c>
      <c r="C197" s="5">
        <v>0</v>
      </c>
      <c r="D197" s="5">
        <v>1</v>
      </c>
      <c r="E197" s="5">
        <v>230</v>
      </c>
      <c r="F197" s="5">
        <f>ROUND(Source!BA177,O197)</f>
        <v>0</v>
      </c>
      <c r="G197" s="5" t="s">
        <v>86</v>
      </c>
      <c r="H197" s="5" t="s">
        <v>87</v>
      </c>
      <c r="I197" s="5"/>
      <c r="J197" s="5"/>
      <c r="K197" s="5">
        <v>230</v>
      </c>
      <c r="L197" s="5">
        <v>19</v>
      </c>
      <c r="M197" s="5">
        <v>3</v>
      </c>
      <c r="N197" s="5" t="s">
        <v>6</v>
      </c>
      <c r="O197" s="5">
        <v>2</v>
      </c>
      <c r="P197" s="5">
        <f>ROUND(Source!ES177,O197)</f>
        <v>0</v>
      </c>
      <c r="Q197" s="5"/>
      <c r="R197" s="5"/>
      <c r="S197" s="5"/>
      <c r="T197" s="5"/>
      <c r="U197" s="5"/>
      <c r="V197" s="5"/>
      <c r="W197" s="5"/>
    </row>
    <row r="198" spans="1:88" x14ac:dyDescent="0.2">
      <c r="A198" s="5">
        <v>50</v>
      </c>
      <c r="B198" s="5">
        <v>0</v>
      </c>
      <c r="C198" s="5">
        <v>0</v>
      </c>
      <c r="D198" s="5">
        <v>1</v>
      </c>
      <c r="E198" s="5">
        <v>206</v>
      </c>
      <c r="F198" s="5">
        <f>ROUND(Source!T177,O198)</f>
        <v>0</v>
      </c>
      <c r="G198" s="5" t="s">
        <v>88</v>
      </c>
      <c r="H198" s="5" t="s">
        <v>89</v>
      </c>
      <c r="I198" s="5"/>
      <c r="J198" s="5"/>
      <c r="K198" s="5">
        <v>206</v>
      </c>
      <c r="L198" s="5">
        <v>20</v>
      </c>
      <c r="M198" s="5">
        <v>3</v>
      </c>
      <c r="N198" s="5" t="s">
        <v>6</v>
      </c>
      <c r="O198" s="5">
        <v>2</v>
      </c>
      <c r="P198" s="5">
        <f>ROUND(Source!DL177,O198)</f>
        <v>0</v>
      </c>
      <c r="Q198" s="5"/>
      <c r="R198" s="5"/>
      <c r="S198" s="5"/>
      <c r="T198" s="5"/>
      <c r="U198" s="5"/>
      <c r="V198" s="5"/>
      <c r="W198" s="5"/>
    </row>
    <row r="199" spans="1:88" x14ac:dyDescent="0.2">
      <c r="A199" s="5">
        <v>50</v>
      </c>
      <c r="B199" s="5">
        <v>0</v>
      </c>
      <c r="C199" s="5">
        <v>0</v>
      </c>
      <c r="D199" s="5">
        <v>1</v>
      </c>
      <c r="E199" s="5">
        <v>207</v>
      </c>
      <c r="F199" s="5">
        <f>Source!U177</f>
        <v>0</v>
      </c>
      <c r="G199" s="5" t="s">
        <v>90</v>
      </c>
      <c r="H199" s="5" t="s">
        <v>91</v>
      </c>
      <c r="I199" s="5"/>
      <c r="J199" s="5"/>
      <c r="K199" s="5">
        <v>207</v>
      </c>
      <c r="L199" s="5">
        <v>21</v>
      </c>
      <c r="M199" s="5">
        <v>3</v>
      </c>
      <c r="N199" s="5" t="s">
        <v>6</v>
      </c>
      <c r="O199" s="5">
        <v>-1</v>
      </c>
      <c r="P199" s="5">
        <f>Source!DM177</f>
        <v>0</v>
      </c>
      <c r="Q199" s="5"/>
      <c r="R199" s="5"/>
      <c r="S199" s="5"/>
      <c r="T199" s="5"/>
      <c r="U199" s="5"/>
      <c r="V199" s="5"/>
      <c r="W199" s="5"/>
    </row>
    <row r="200" spans="1:88" x14ac:dyDescent="0.2">
      <c r="A200" s="5">
        <v>50</v>
      </c>
      <c r="B200" s="5">
        <v>0</v>
      </c>
      <c r="C200" s="5">
        <v>0</v>
      </c>
      <c r="D200" s="5">
        <v>1</v>
      </c>
      <c r="E200" s="5">
        <v>208</v>
      </c>
      <c r="F200" s="5">
        <f>Source!V177</f>
        <v>0</v>
      </c>
      <c r="G200" s="5" t="s">
        <v>92</v>
      </c>
      <c r="H200" s="5" t="s">
        <v>93</v>
      </c>
      <c r="I200" s="5"/>
      <c r="J200" s="5"/>
      <c r="K200" s="5">
        <v>208</v>
      </c>
      <c r="L200" s="5">
        <v>22</v>
      </c>
      <c r="M200" s="5">
        <v>3</v>
      </c>
      <c r="N200" s="5" t="s">
        <v>6</v>
      </c>
      <c r="O200" s="5">
        <v>-1</v>
      </c>
      <c r="P200" s="5">
        <f>Source!DN177</f>
        <v>0</v>
      </c>
      <c r="Q200" s="5"/>
      <c r="R200" s="5"/>
      <c r="S200" s="5"/>
      <c r="T200" s="5"/>
      <c r="U200" s="5"/>
      <c r="V200" s="5"/>
      <c r="W200" s="5"/>
    </row>
    <row r="201" spans="1:88" x14ac:dyDescent="0.2">
      <c r="A201" s="5">
        <v>50</v>
      </c>
      <c r="B201" s="5">
        <v>0</v>
      </c>
      <c r="C201" s="5">
        <v>0</v>
      </c>
      <c r="D201" s="5">
        <v>1</v>
      </c>
      <c r="E201" s="5">
        <v>209</v>
      </c>
      <c r="F201" s="5">
        <f>ROUND(Source!W177,O201)</f>
        <v>0</v>
      </c>
      <c r="G201" s="5" t="s">
        <v>94</v>
      </c>
      <c r="H201" s="5" t="s">
        <v>95</v>
      </c>
      <c r="I201" s="5"/>
      <c r="J201" s="5"/>
      <c r="K201" s="5">
        <v>209</v>
      </c>
      <c r="L201" s="5">
        <v>23</v>
      </c>
      <c r="M201" s="5">
        <v>3</v>
      </c>
      <c r="N201" s="5" t="s">
        <v>6</v>
      </c>
      <c r="O201" s="5">
        <v>2</v>
      </c>
      <c r="P201" s="5">
        <f>ROUND(Source!DO177,O201)</f>
        <v>0</v>
      </c>
      <c r="Q201" s="5"/>
      <c r="R201" s="5"/>
      <c r="S201" s="5"/>
      <c r="T201" s="5"/>
      <c r="U201" s="5"/>
      <c r="V201" s="5"/>
      <c r="W201" s="5"/>
    </row>
    <row r="202" spans="1:88" x14ac:dyDescent="0.2">
      <c r="A202" s="5">
        <v>50</v>
      </c>
      <c r="B202" s="5">
        <v>0</v>
      </c>
      <c r="C202" s="5">
        <v>0</v>
      </c>
      <c r="D202" s="5">
        <v>1</v>
      </c>
      <c r="E202" s="5">
        <v>233</v>
      </c>
      <c r="F202" s="5">
        <f>ROUND(Source!BD177,O202)</f>
        <v>0</v>
      </c>
      <c r="G202" s="5" t="s">
        <v>96</v>
      </c>
      <c r="H202" s="5" t="s">
        <v>97</v>
      </c>
      <c r="I202" s="5"/>
      <c r="J202" s="5"/>
      <c r="K202" s="5">
        <v>233</v>
      </c>
      <c r="L202" s="5">
        <v>24</v>
      </c>
      <c r="M202" s="5">
        <v>3</v>
      </c>
      <c r="N202" s="5" t="s">
        <v>6</v>
      </c>
      <c r="O202" s="5">
        <v>2</v>
      </c>
      <c r="P202" s="5">
        <f>ROUND(Source!EV177,O202)</f>
        <v>0</v>
      </c>
      <c r="Q202" s="5"/>
      <c r="R202" s="5"/>
      <c r="S202" s="5"/>
      <c r="T202" s="5"/>
      <c r="U202" s="5"/>
      <c r="V202" s="5"/>
      <c r="W202" s="5"/>
    </row>
    <row r="203" spans="1:88" x14ac:dyDescent="0.2">
      <c r="A203" s="5">
        <v>50</v>
      </c>
      <c r="B203" s="5">
        <v>0</v>
      </c>
      <c r="C203" s="5">
        <v>0</v>
      </c>
      <c r="D203" s="5">
        <v>1</v>
      </c>
      <c r="E203" s="5">
        <v>210</v>
      </c>
      <c r="F203" s="5">
        <f>ROUND(Source!X177,O203)</f>
        <v>0</v>
      </c>
      <c r="G203" s="5" t="s">
        <v>98</v>
      </c>
      <c r="H203" s="5" t="s">
        <v>99</v>
      </c>
      <c r="I203" s="5"/>
      <c r="J203" s="5"/>
      <c r="K203" s="5">
        <v>210</v>
      </c>
      <c r="L203" s="5">
        <v>25</v>
      </c>
      <c r="M203" s="5">
        <v>3</v>
      </c>
      <c r="N203" s="5" t="s">
        <v>6</v>
      </c>
      <c r="O203" s="5">
        <v>2</v>
      </c>
      <c r="P203" s="5">
        <f>ROUND(Source!DP177,O203)</f>
        <v>0</v>
      </c>
      <c r="Q203" s="5"/>
      <c r="R203" s="5"/>
      <c r="S203" s="5"/>
      <c r="T203" s="5"/>
      <c r="U203" s="5"/>
      <c r="V203" s="5"/>
      <c r="W203" s="5"/>
    </row>
    <row r="204" spans="1:88" x14ac:dyDescent="0.2">
      <c r="A204" s="5">
        <v>50</v>
      </c>
      <c r="B204" s="5">
        <v>0</v>
      </c>
      <c r="C204" s="5">
        <v>0</v>
      </c>
      <c r="D204" s="5">
        <v>1</v>
      </c>
      <c r="E204" s="5">
        <v>211</v>
      </c>
      <c r="F204" s="5">
        <f>ROUND(Source!Y177,O204)</f>
        <v>0</v>
      </c>
      <c r="G204" s="5" t="s">
        <v>100</v>
      </c>
      <c r="H204" s="5" t="s">
        <v>101</v>
      </c>
      <c r="I204" s="5"/>
      <c r="J204" s="5"/>
      <c r="K204" s="5">
        <v>211</v>
      </c>
      <c r="L204" s="5">
        <v>26</v>
      </c>
      <c r="M204" s="5">
        <v>3</v>
      </c>
      <c r="N204" s="5" t="s">
        <v>6</v>
      </c>
      <c r="O204" s="5">
        <v>2</v>
      </c>
      <c r="P204" s="5">
        <f>ROUND(Source!DQ177,O204)</f>
        <v>0</v>
      </c>
      <c r="Q204" s="5"/>
      <c r="R204" s="5"/>
      <c r="S204" s="5"/>
      <c r="T204" s="5"/>
      <c r="U204" s="5"/>
      <c r="V204" s="5"/>
      <c r="W204" s="5"/>
    </row>
    <row r="205" spans="1:88" x14ac:dyDescent="0.2">
      <c r="A205" s="5">
        <v>50</v>
      </c>
      <c r="B205" s="5">
        <v>0</v>
      </c>
      <c r="C205" s="5">
        <v>0</v>
      </c>
      <c r="D205" s="5">
        <v>1</v>
      </c>
      <c r="E205" s="5">
        <v>224</v>
      </c>
      <c r="F205" s="5">
        <f>ROUND(Source!AR177,O205)</f>
        <v>0</v>
      </c>
      <c r="G205" s="5" t="s">
        <v>102</v>
      </c>
      <c r="H205" s="5" t="s">
        <v>103</v>
      </c>
      <c r="I205" s="5"/>
      <c r="J205" s="5"/>
      <c r="K205" s="5">
        <v>224</v>
      </c>
      <c r="L205" s="5">
        <v>27</v>
      </c>
      <c r="M205" s="5">
        <v>3</v>
      </c>
      <c r="N205" s="5" t="s">
        <v>6</v>
      </c>
      <c r="O205" s="5">
        <v>2</v>
      </c>
      <c r="P205" s="5">
        <f>ROUND(Source!EJ177,O205)</f>
        <v>0</v>
      </c>
      <c r="Q205" s="5"/>
      <c r="R205" s="5"/>
      <c r="S205" s="5"/>
      <c r="T205" s="5"/>
      <c r="U205" s="5"/>
      <c r="V205" s="5"/>
      <c r="W205" s="5"/>
    </row>
    <row r="207" spans="1:88" x14ac:dyDescent="0.2">
      <c r="A207" s="1">
        <v>4</v>
      </c>
      <c r="B207" s="1">
        <v>1</v>
      </c>
      <c r="C207" s="1"/>
      <c r="D207" s="1">
        <f>ROW(A220)</f>
        <v>220</v>
      </c>
      <c r="E207" s="1"/>
      <c r="F207" s="1" t="s">
        <v>121</v>
      </c>
      <c r="G207" s="1" t="s">
        <v>180</v>
      </c>
      <c r="H207" s="1" t="s">
        <v>6</v>
      </c>
      <c r="I207" s="1">
        <v>0</v>
      </c>
      <c r="J207" s="1"/>
      <c r="K207" s="1">
        <v>-1</v>
      </c>
      <c r="L207" s="1"/>
      <c r="M207" s="1" t="s">
        <v>6</v>
      </c>
      <c r="N207" s="1"/>
      <c r="O207" s="1"/>
      <c r="P207" s="1"/>
      <c r="Q207" s="1"/>
      <c r="R207" s="1"/>
      <c r="S207" s="1">
        <v>0</v>
      </c>
      <c r="T207" s="1">
        <v>0</v>
      </c>
      <c r="U207" s="1" t="s">
        <v>6</v>
      </c>
      <c r="V207" s="1">
        <v>0</v>
      </c>
      <c r="W207" s="1"/>
      <c r="X207" s="1"/>
      <c r="Y207" s="1"/>
      <c r="Z207" s="1"/>
      <c r="AA207" s="1"/>
      <c r="AB207" s="1" t="s">
        <v>6</v>
      </c>
      <c r="AC207" s="1" t="s">
        <v>6</v>
      </c>
      <c r="AD207" s="1" t="s">
        <v>6</v>
      </c>
      <c r="AE207" s="1" t="s">
        <v>6</v>
      </c>
      <c r="AF207" s="1" t="s">
        <v>6</v>
      </c>
      <c r="AG207" s="1" t="s">
        <v>6</v>
      </c>
      <c r="AH207" s="1"/>
      <c r="AI207" s="1"/>
      <c r="AJ207" s="1"/>
      <c r="AK207" s="1"/>
      <c r="AL207" s="1"/>
      <c r="AM207" s="1"/>
      <c r="AN207" s="1"/>
      <c r="AO207" s="1"/>
      <c r="AP207" s="1" t="s">
        <v>6</v>
      </c>
      <c r="AQ207" s="1" t="s">
        <v>6</v>
      </c>
      <c r="AR207" s="1" t="s">
        <v>6</v>
      </c>
      <c r="AS207" s="1"/>
      <c r="AT207" s="1"/>
      <c r="AU207" s="1"/>
      <c r="AV207" s="1"/>
      <c r="AW207" s="1"/>
      <c r="AX207" s="1"/>
      <c r="AY207" s="1"/>
      <c r="AZ207" s="1" t="s">
        <v>6</v>
      </c>
      <c r="BA207" s="1"/>
      <c r="BB207" s="1" t="s">
        <v>6</v>
      </c>
      <c r="BC207" s="1" t="s">
        <v>6</v>
      </c>
      <c r="BD207" s="1" t="s">
        <v>6</v>
      </c>
      <c r="BE207" s="1" t="s">
        <v>6</v>
      </c>
      <c r="BF207" s="1" t="s">
        <v>6</v>
      </c>
      <c r="BG207" s="1" t="s">
        <v>6</v>
      </c>
      <c r="BH207" s="1" t="s">
        <v>6</v>
      </c>
      <c r="BI207" s="1" t="s">
        <v>6</v>
      </c>
      <c r="BJ207" s="1" t="s">
        <v>6</v>
      </c>
      <c r="BK207" s="1" t="s">
        <v>6</v>
      </c>
      <c r="BL207" s="1" t="s">
        <v>6</v>
      </c>
      <c r="BM207" s="1" t="s">
        <v>6</v>
      </c>
      <c r="BN207" s="1" t="s">
        <v>6</v>
      </c>
      <c r="BO207" s="1" t="s">
        <v>6</v>
      </c>
      <c r="BP207" s="1" t="s">
        <v>6</v>
      </c>
      <c r="BQ207" s="1"/>
      <c r="BR207" s="1"/>
      <c r="BS207" s="1"/>
      <c r="BT207" s="1"/>
      <c r="BU207" s="1"/>
      <c r="BV207" s="1"/>
      <c r="BW207" s="1"/>
      <c r="BX207" s="1">
        <v>0</v>
      </c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>
        <v>0</v>
      </c>
    </row>
    <row r="209" spans="1:255" x14ac:dyDescent="0.2">
      <c r="A209" s="3">
        <v>52</v>
      </c>
      <c r="B209" s="3">
        <f t="shared" ref="B209:G209" si="164">B220</f>
        <v>1</v>
      </c>
      <c r="C209" s="3">
        <f t="shared" si="164"/>
        <v>4</v>
      </c>
      <c r="D209" s="3">
        <f t="shared" si="164"/>
        <v>207</v>
      </c>
      <c r="E209" s="3">
        <f t="shared" si="164"/>
        <v>0</v>
      </c>
      <c r="F209" s="3" t="str">
        <f t="shared" si="164"/>
        <v>5</v>
      </c>
      <c r="G209" s="3" t="str">
        <f t="shared" si="164"/>
        <v>Нанесение дорожной разметки</v>
      </c>
      <c r="H209" s="3"/>
      <c r="I209" s="3"/>
      <c r="J209" s="3"/>
      <c r="K209" s="3"/>
      <c r="L209" s="3"/>
      <c r="M209" s="3"/>
      <c r="N209" s="3"/>
      <c r="O209" s="3">
        <f t="shared" ref="O209:AT209" si="165">O220</f>
        <v>46839.86</v>
      </c>
      <c r="P209" s="3">
        <f t="shared" si="165"/>
        <v>42872.41</v>
      </c>
      <c r="Q209" s="3">
        <f t="shared" si="165"/>
        <v>1509.67</v>
      </c>
      <c r="R209" s="3">
        <f t="shared" si="165"/>
        <v>613.97</v>
      </c>
      <c r="S209" s="3">
        <f t="shared" si="165"/>
        <v>2457.7800000000002</v>
      </c>
      <c r="T209" s="3">
        <f t="shared" si="165"/>
        <v>0</v>
      </c>
      <c r="U209" s="3">
        <f t="shared" si="165"/>
        <v>191.86769999999999</v>
      </c>
      <c r="V209" s="3">
        <f t="shared" si="165"/>
        <v>0</v>
      </c>
      <c r="W209" s="3">
        <f t="shared" si="165"/>
        <v>0</v>
      </c>
      <c r="X209" s="3">
        <f t="shared" si="165"/>
        <v>3957.03</v>
      </c>
      <c r="Y209" s="3">
        <f t="shared" si="165"/>
        <v>2629.82</v>
      </c>
      <c r="Z209" s="3">
        <f t="shared" si="165"/>
        <v>0</v>
      </c>
      <c r="AA209" s="3">
        <f t="shared" si="165"/>
        <v>0</v>
      </c>
      <c r="AB209" s="3">
        <f t="shared" si="165"/>
        <v>46839.86</v>
      </c>
      <c r="AC209" s="3">
        <f t="shared" si="165"/>
        <v>42872.41</v>
      </c>
      <c r="AD209" s="3">
        <f t="shared" si="165"/>
        <v>1509.67</v>
      </c>
      <c r="AE209" s="3">
        <f t="shared" si="165"/>
        <v>613.97</v>
      </c>
      <c r="AF209" s="3">
        <f t="shared" si="165"/>
        <v>2457.7800000000002</v>
      </c>
      <c r="AG209" s="3">
        <f t="shared" si="165"/>
        <v>0</v>
      </c>
      <c r="AH209" s="3">
        <f t="shared" si="165"/>
        <v>191.86769999999999</v>
      </c>
      <c r="AI209" s="3">
        <f t="shared" si="165"/>
        <v>0</v>
      </c>
      <c r="AJ209" s="3">
        <f t="shared" si="165"/>
        <v>0</v>
      </c>
      <c r="AK209" s="3">
        <f t="shared" si="165"/>
        <v>3957.03</v>
      </c>
      <c r="AL209" s="3">
        <f t="shared" si="165"/>
        <v>2629.82</v>
      </c>
      <c r="AM209" s="3">
        <f t="shared" si="165"/>
        <v>0</v>
      </c>
      <c r="AN209" s="3">
        <f t="shared" si="165"/>
        <v>0</v>
      </c>
      <c r="AO209" s="3">
        <f t="shared" si="165"/>
        <v>0</v>
      </c>
      <c r="AP209" s="3">
        <f t="shared" si="165"/>
        <v>0</v>
      </c>
      <c r="AQ209" s="3">
        <f t="shared" si="165"/>
        <v>0</v>
      </c>
      <c r="AR209" s="3">
        <f t="shared" si="165"/>
        <v>54501.16</v>
      </c>
      <c r="AS209" s="3">
        <f t="shared" si="165"/>
        <v>54501.16</v>
      </c>
      <c r="AT209" s="3">
        <f t="shared" si="165"/>
        <v>0</v>
      </c>
      <c r="AU209" s="3">
        <f t="shared" ref="AU209:BZ209" si="166">AU220</f>
        <v>0</v>
      </c>
      <c r="AV209" s="3">
        <f t="shared" si="166"/>
        <v>42872.41</v>
      </c>
      <c r="AW209" s="3">
        <f t="shared" si="166"/>
        <v>42872.41</v>
      </c>
      <c r="AX209" s="3">
        <f t="shared" si="166"/>
        <v>0</v>
      </c>
      <c r="AY209" s="3">
        <f t="shared" si="166"/>
        <v>42872.41</v>
      </c>
      <c r="AZ209" s="3">
        <f t="shared" si="166"/>
        <v>0</v>
      </c>
      <c r="BA209" s="3">
        <f t="shared" si="166"/>
        <v>0</v>
      </c>
      <c r="BB209" s="3">
        <f t="shared" si="166"/>
        <v>0</v>
      </c>
      <c r="BC209" s="3">
        <f t="shared" si="166"/>
        <v>0</v>
      </c>
      <c r="BD209" s="3">
        <f t="shared" si="166"/>
        <v>0</v>
      </c>
      <c r="BE209" s="3">
        <f t="shared" si="166"/>
        <v>0</v>
      </c>
      <c r="BF209" s="3">
        <f t="shared" si="166"/>
        <v>0</v>
      </c>
      <c r="BG209" s="3">
        <f t="shared" si="166"/>
        <v>0</v>
      </c>
      <c r="BH209" s="3">
        <f t="shared" si="166"/>
        <v>0</v>
      </c>
      <c r="BI209" s="3">
        <f t="shared" si="166"/>
        <v>0</v>
      </c>
      <c r="BJ209" s="3">
        <f t="shared" si="166"/>
        <v>0</v>
      </c>
      <c r="BK209" s="3">
        <f t="shared" si="166"/>
        <v>0</v>
      </c>
      <c r="BL209" s="3">
        <f t="shared" si="166"/>
        <v>0</v>
      </c>
      <c r="BM209" s="3">
        <f t="shared" si="166"/>
        <v>0</v>
      </c>
      <c r="BN209" s="3">
        <f t="shared" si="166"/>
        <v>0</v>
      </c>
      <c r="BO209" s="3">
        <f t="shared" si="166"/>
        <v>0</v>
      </c>
      <c r="BP209" s="3">
        <f t="shared" si="166"/>
        <v>0</v>
      </c>
      <c r="BQ209" s="3">
        <f t="shared" si="166"/>
        <v>0</v>
      </c>
      <c r="BR209" s="3">
        <f t="shared" si="166"/>
        <v>0</v>
      </c>
      <c r="BS209" s="3">
        <f t="shared" si="166"/>
        <v>0</v>
      </c>
      <c r="BT209" s="3">
        <f t="shared" si="166"/>
        <v>0</v>
      </c>
      <c r="BU209" s="3">
        <f t="shared" si="166"/>
        <v>0</v>
      </c>
      <c r="BV209" s="3">
        <f t="shared" si="166"/>
        <v>0</v>
      </c>
      <c r="BW209" s="3">
        <f t="shared" si="166"/>
        <v>0</v>
      </c>
      <c r="BX209" s="3">
        <f t="shared" si="166"/>
        <v>0</v>
      </c>
      <c r="BY209" s="3">
        <f t="shared" si="166"/>
        <v>0</v>
      </c>
      <c r="BZ209" s="3">
        <f t="shared" si="166"/>
        <v>0</v>
      </c>
      <c r="CA209" s="3">
        <f t="shared" ref="CA209:DF209" si="167">CA220</f>
        <v>54501.16</v>
      </c>
      <c r="CB209" s="3">
        <f t="shared" si="167"/>
        <v>54501.16</v>
      </c>
      <c r="CC209" s="3">
        <f t="shared" si="167"/>
        <v>0</v>
      </c>
      <c r="CD209" s="3">
        <f t="shared" si="167"/>
        <v>0</v>
      </c>
      <c r="CE209" s="3">
        <f t="shared" si="167"/>
        <v>42872.41</v>
      </c>
      <c r="CF209" s="3">
        <f t="shared" si="167"/>
        <v>42872.41</v>
      </c>
      <c r="CG209" s="3">
        <f t="shared" si="167"/>
        <v>0</v>
      </c>
      <c r="CH209" s="3">
        <f t="shared" si="167"/>
        <v>42872.41</v>
      </c>
      <c r="CI209" s="3">
        <f t="shared" si="167"/>
        <v>0</v>
      </c>
      <c r="CJ209" s="3">
        <f t="shared" si="167"/>
        <v>0</v>
      </c>
      <c r="CK209" s="3">
        <f t="shared" si="167"/>
        <v>0</v>
      </c>
      <c r="CL209" s="3">
        <f t="shared" si="167"/>
        <v>0</v>
      </c>
      <c r="CM209" s="3">
        <f t="shared" si="167"/>
        <v>0</v>
      </c>
      <c r="CN209" s="3">
        <f t="shared" si="167"/>
        <v>0</v>
      </c>
      <c r="CO209" s="3">
        <f t="shared" si="167"/>
        <v>0</v>
      </c>
      <c r="CP209" s="3">
        <f t="shared" si="167"/>
        <v>0</v>
      </c>
      <c r="CQ209" s="3">
        <f t="shared" si="167"/>
        <v>0</v>
      </c>
      <c r="CR209" s="3">
        <f t="shared" si="167"/>
        <v>0</v>
      </c>
      <c r="CS209" s="3">
        <f t="shared" si="167"/>
        <v>0</v>
      </c>
      <c r="CT209" s="3">
        <f t="shared" si="167"/>
        <v>0</v>
      </c>
      <c r="CU209" s="3">
        <f t="shared" si="167"/>
        <v>0</v>
      </c>
      <c r="CV209" s="3">
        <f t="shared" si="167"/>
        <v>0</v>
      </c>
      <c r="CW209" s="3">
        <f t="shared" si="167"/>
        <v>0</v>
      </c>
      <c r="CX209" s="3">
        <f t="shared" si="167"/>
        <v>0</v>
      </c>
      <c r="CY209" s="3">
        <f t="shared" si="167"/>
        <v>0</v>
      </c>
      <c r="CZ209" s="3">
        <f t="shared" si="167"/>
        <v>0</v>
      </c>
      <c r="DA209" s="3">
        <f t="shared" si="167"/>
        <v>0</v>
      </c>
      <c r="DB209" s="3">
        <f t="shared" si="167"/>
        <v>0</v>
      </c>
      <c r="DC209" s="3">
        <f t="shared" si="167"/>
        <v>0</v>
      </c>
      <c r="DD209" s="3">
        <f t="shared" si="167"/>
        <v>0</v>
      </c>
      <c r="DE209" s="3">
        <f t="shared" si="167"/>
        <v>0</v>
      </c>
      <c r="DF209" s="3">
        <f t="shared" si="167"/>
        <v>0</v>
      </c>
      <c r="DG209" s="4">
        <f t="shared" ref="DG209:EL209" si="168">DG220</f>
        <v>178865.77</v>
      </c>
      <c r="DH209" s="4">
        <f t="shared" si="168"/>
        <v>100578.75</v>
      </c>
      <c r="DI209" s="4">
        <f t="shared" si="168"/>
        <v>18735.009999999998</v>
      </c>
      <c r="DJ209" s="4">
        <f t="shared" si="168"/>
        <v>14876.49</v>
      </c>
      <c r="DK209" s="4">
        <f t="shared" si="168"/>
        <v>59552.01</v>
      </c>
      <c r="DL209" s="4">
        <f t="shared" si="168"/>
        <v>0</v>
      </c>
      <c r="DM209" s="4">
        <f t="shared" si="168"/>
        <v>191.86769999999999</v>
      </c>
      <c r="DN209" s="4">
        <f t="shared" si="168"/>
        <v>0</v>
      </c>
      <c r="DO209" s="4">
        <f t="shared" si="168"/>
        <v>0</v>
      </c>
      <c r="DP209" s="4">
        <f t="shared" si="168"/>
        <v>78013.13</v>
      </c>
      <c r="DQ209" s="4">
        <f t="shared" si="168"/>
        <v>32158.09</v>
      </c>
      <c r="DR209" s="4">
        <f t="shared" si="168"/>
        <v>0</v>
      </c>
      <c r="DS209" s="4">
        <f t="shared" si="168"/>
        <v>0</v>
      </c>
      <c r="DT209" s="4">
        <f t="shared" si="168"/>
        <v>178865.77</v>
      </c>
      <c r="DU209" s="4">
        <f t="shared" si="168"/>
        <v>100578.75</v>
      </c>
      <c r="DV209" s="4">
        <f t="shared" si="168"/>
        <v>18735.009999999998</v>
      </c>
      <c r="DW209" s="4">
        <f t="shared" si="168"/>
        <v>14876.49</v>
      </c>
      <c r="DX209" s="4">
        <f t="shared" si="168"/>
        <v>59552.01</v>
      </c>
      <c r="DY209" s="4">
        <f t="shared" si="168"/>
        <v>0</v>
      </c>
      <c r="DZ209" s="4">
        <f t="shared" si="168"/>
        <v>191.86769999999999</v>
      </c>
      <c r="EA209" s="4">
        <f t="shared" si="168"/>
        <v>0</v>
      </c>
      <c r="EB209" s="4">
        <f t="shared" si="168"/>
        <v>0</v>
      </c>
      <c r="EC209" s="4">
        <f t="shared" si="168"/>
        <v>78013.13</v>
      </c>
      <c r="ED209" s="4">
        <f t="shared" si="168"/>
        <v>32158.09</v>
      </c>
      <c r="EE209" s="4">
        <f t="shared" si="168"/>
        <v>0</v>
      </c>
      <c r="EF209" s="4">
        <f t="shared" si="168"/>
        <v>0</v>
      </c>
      <c r="EG209" s="4">
        <f t="shared" si="168"/>
        <v>0</v>
      </c>
      <c r="EH209" s="4">
        <f t="shared" si="168"/>
        <v>0</v>
      </c>
      <c r="EI209" s="4">
        <f t="shared" si="168"/>
        <v>0</v>
      </c>
      <c r="EJ209" s="4">
        <f t="shared" si="168"/>
        <v>312393.08</v>
      </c>
      <c r="EK209" s="4">
        <f t="shared" si="168"/>
        <v>312393.08</v>
      </c>
      <c r="EL209" s="4">
        <f t="shared" si="168"/>
        <v>0</v>
      </c>
      <c r="EM209" s="4">
        <f t="shared" ref="EM209:FR209" si="169">EM220</f>
        <v>0</v>
      </c>
      <c r="EN209" s="4">
        <f t="shared" si="169"/>
        <v>100578.75</v>
      </c>
      <c r="EO209" s="4">
        <f t="shared" si="169"/>
        <v>100578.75</v>
      </c>
      <c r="EP209" s="4">
        <f t="shared" si="169"/>
        <v>0</v>
      </c>
      <c r="EQ209" s="4">
        <f t="shared" si="169"/>
        <v>100578.75</v>
      </c>
      <c r="ER209" s="4">
        <f t="shared" si="169"/>
        <v>0</v>
      </c>
      <c r="ES209" s="4">
        <f t="shared" si="169"/>
        <v>0</v>
      </c>
      <c r="ET209" s="4">
        <f t="shared" si="169"/>
        <v>0</v>
      </c>
      <c r="EU209" s="4">
        <f t="shared" si="169"/>
        <v>0</v>
      </c>
      <c r="EV209" s="4">
        <f t="shared" si="169"/>
        <v>0</v>
      </c>
      <c r="EW209" s="4">
        <f t="shared" si="169"/>
        <v>0</v>
      </c>
      <c r="EX209" s="4">
        <f t="shared" si="169"/>
        <v>0</v>
      </c>
      <c r="EY209" s="4">
        <f t="shared" si="169"/>
        <v>0</v>
      </c>
      <c r="EZ209" s="4">
        <f t="shared" si="169"/>
        <v>0</v>
      </c>
      <c r="FA209" s="4">
        <f t="shared" si="169"/>
        <v>0</v>
      </c>
      <c r="FB209" s="4">
        <f t="shared" si="169"/>
        <v>0</v>
      </c>
      <c r="FC209" s="4">
        <f t="shared" si="169"/>
        <v>0</v>
      </c>
      <c r="FD209" s="4">
        <f t="shared" si="169"/>
        <v>0</v>
      </c>
      <c r="FE209" s="4">
        <f t="shared" si="169"/>
        <v>0</v>
      </c>
      <c r="FF209" s="4">
        <f t="shared" si="169"/>
        <v>0</v>
      </c>
      <c r="FG209" s="4">
        <f t="shared" si="169"/>
        <v>0</v>
      </c>
      <c r="FH209" s="4">
        <f t="shared" si="169"/>
        <v>0</v>
      </c>
      <c r="FI209" s="4">
        <f t="shared" si="169"/>
        <v>0</v>
      </c>
      <c r="FJ209" s="4">
        <f t="shared" si="169"/>
        <v>0</v>
      </c>
      <c r="FK209" s="4">
        <f t="shared" si="169"/>
        <v>0</v>
      </c>
      <c r="FL209" s="4">
        <f t="shared" si="169"/>
        <v>0</v>
      </c>
      <c r="FM209" s="4">
        <f t="shared" si="169"/>
        <v>0</v>
      </c>
      <c r="FN209" s="4">
        <f t="shared" si="169"/>
        <v>0</v>
      </c>
      <c r="FO209" s="4">
        <f t="shared" si="169"/>
        <v>0</v>
      </c>
      <c r="FP209" s="4">
        <f t="shared" si="169"/>
        <v>0</v>
      </c>
      <c r="FQ209" s="4">
        <f t="shared" si="169"/>
        <v>0</v>
      </c>
      <c r="FR209" s="4">
        <f t="shared" si="169"/>
        <v>0</v>
      </c>
      <c r="FS209" s="4">
        <f t="shared" ref="FS209:GX209" si="170">FS220</f>
        <v>312393.08</v>
      </c>
      <c r="FT209" s="4">
        <f t="shared" si="170"/>
        <v>312393.08</v>
      </c>
      <c r="FU209" s="4">
        <f t="shared" si="170"/>
        <v>0</v>
      </c>
      <c r="FV209" s="4">
        <f t="shared" si="170"/>
        <v>0</v>
      </c>
      <c r="FW209" s="4">
        <f t="shared" si="170"/>
        <v>100578.75</v>
      </c>
      <c r="FX209" s="4">
        <f t="shared" si="170"/>
        <v>100578.75</v>
      </c>
      <c r="FY209" s="4">
        <f t="shared" si="170"/>
        <v>0</v>
      </c>
      <c r="FZ209" s="4">
        <f t="shared" si="170"/>
        <v>100578.75</v>
      </c>
      <c r="GA209" s="4">
        <f t="shared" si="170"/>
        <v>0</v>
      </c>
      <c r="GB209" s="4">
        <f t="shared" si="170"/>
        <v>0</v>
      </c>
      <c r="GC209" s="4">
        <f t="shared" si="170"/>
        <v>0</v>
      </c>
      <c r="GD209" s="4">
        <f t="shared" si="170"/>
        <v>0</v>
      </c>
      <c r="GE209" s="4">
        <f t="shared" si="170"/>
        <v>0</v>
      </c>
      <c r="GF209" s="4">
        <f t="shared" si="170"/>
        <v>0</v>
      </c>
      <c r="GG209" s="4">
        <f t="shared" si="170"/>
        <v>0</v>
      </c>
      <c r="GH209" s="4">
        <f t="shared" si="170"/>
        <v>0</v>
      </c>
      <c r="GI209" s="4">
        <f t="shared" si="170"/>
        <v>0</v>
      </c>
      <c r="GJ209" s="4">
        <f t="shared" si="170"/>
        <v>0</v>
      </c>
      <c r="GK209" s="4">
        <f t="shared" si="170"/>
        <v>0</v>
      </c>
      <c r="GL209" s="4">
        <f t="shared" si="170"/>
        <v>0</v>
      </c>
      <c r="GM209" s="4">
        <f t="shared" si="170"/>
        <v>0</v>
      </c>
      <c r="GN209" s="4">
        <f t="shared" si="170"/>
        <v>0</v>
      </c>
      <c r="GO209" s="4">
        <f t="shared" si="170"/>
        <v>0</v>
      </c>
      <c r="GP209" s="4">
        <f t="shared" si="170"/>
        <v>0</v>
      </c>
      <c r="GQ209" s="4">
        <f t="shared" si="170"/>
        <v>0</v>
      </c>
      <c r="GR209" s="4">
        <f t="shared" si="170"/>
        <v>0</v>
      </c>
      <c r="GS209" s="4">
        <f t="shared" si="170"/>
        <v>0</v>
      </c>
      <c r="GT209" s="4">
        <f t="shared" si="170"/>
        <v>0</v>
      </c>
      <c r="GU209" s="4">
        <f t="shared" si="170"/>
        <v>0</v>
      </c>
      <c r="GV209" s="4">
        <f t="shared" si="170"/>
        <v>0</v>
      </c>
      <c r="GW209" s="4">
        <f t="shared" si="170"/>
        <v>0</v>
      </c>
      <c r="GX209" s="4">
        <f t="shared" si="170"/>
        <v>0</v>
      </c>
    </row>
    <row r="211" spans="1:255" x14ac:dyDescent="0.2">
      <c r="A211" s="2">
        <v>17</v>
      </c>
      <c r="B211" s="2">
        <v>1</v>
      </c>
      <c r="C211" s="2">
        <f>ROW(SmtRes!A63)</f>
        <v>63</v>
      </c>
      <c r="D211" s="2">
        <f>ROW(EtalonRes!A73)</f>
        <v>73</v>
      </c>
      <c r="E211" s="2" t="s">
        <v>181</v>
      </c>
      <c r="F211" s="2" t="s">
        <v>182</v>
      </c>
      <c r="G211" s="2" t="s">
        <v>183</v>
      </c>
      <c r="H211" s="2" t="s">
        <v>172</v>
      </c>
      <c r="I211" s="2">
        <f>ROUND(83.034,9)</f>
        <v>83.034000000000006</v>
      </c>
      <c r="J211" s="2">
        <v>0</v>
      </c>
      <c r="K211" s="2"/>
      <c r="L211" s="2"/>
      <c r="M211" s="2"/>
      <c r="N211" s="2"/>
      <c r="O211" s="2">
        <f t="shared" ref="O211:O218" si="171">ROUND(CP211,2)</f>
        <v>5861.37</v>
      </c>
      <c r="P211" s="2">
        <f t="shared" ref="P211:P218" si="172">ROUND((ROUND((AC211*AW211*I211),2)*BC211),2)</f>
        <v>2341.56</v>
      </c>
      <c r="Q211" s="2">
        <f t="shared" ref="Q211:Q218" si="173">(ROUND((ROUND(((ET211)*AV211*I211),2)*BB211),2)+ROUND((ROUND(((AE211-(EU211))*AV211*I211),2)*BS211),2))</f>
        <v>1339.34</v>
      </c>
      <c r="R211" s="2">
        <f t="shared" ref="R211:R218" si="174">ROUND((ROUND((AE211*AV211*I211),2)*BS211),2)</f>
        <v>544.70000000000005</v>
      </c>
      <c r="S211" s="2">
        <f t="shared" ref="S211:S218" si="175">ROUND((ROUND((AF211*AV211*I211),2)*BA211),2)</f>
        <v>2180.4699999999998</v>
      </c>
      <c r="T211" s="2">
        <f t="shared" ref="T211:T218" si="176">ROUND(CU211*I211,2)</f>
        <v>0</v>
      </c>
      <c r="U211" s="2">
        <f t="shared" ref="U211:U218" si="177">CV211*I211</f>
        <v>170.21969999999999</v>
      </c>
      <c r="V211" s="2">
        <f t="shared" ref="V211:V218" si="178">CW211*I211</f>
        <v>0</v>
      </c>
      <c r="W211" s="2">
        <f t="shared" ref="W211:W218" si="179">ROUND(CX211*I211,2)</f>
        <v>0</v>
      </c>
      <c r="X211" s="2">
        <f t="shared" ref="X211:Y218" si="180">ROUND(CY211,2)</f>
        <v>3510.56</v>
      </c>
      <c r="Y211" s="2">
        <f t="shared" si="180"/>
        <v>2333.1</v>
      </c>
      <c r="Z211" s="2"/>
      <c r="AA211" s="2">
        <v>101231159</v>
      </c>
      <c r="AB211" s="2">
        <f t="shared" ref="AB211:AB218" si="181">ROUND((AC211+AD211+AF211),6)</f>
        <v>70.59</v>
      </c>
      <c r="AC211" s="2">
        <f t="shared" ref="AC211:AC218" si="182">ROUND((ES211),6)</f>
        <v>28.2</v>
      </c>
      <c r="AD211" s="2">
        <f t="shared" ref="AD211:AD218" si="183">ROUND((((ET211)-(EU211))+AE211),6)</f>
        <v>16.13</v>
      </c>
      <c r="AE211" s="2">
        <f t="shared" ref="AE211:AF218" si="184">ROUND((EU211),6)</f>
        <v>6.56</v>
      </c>
      <c r="AF211" s="2">
        <f t="shared" si="184"/>
        <v>26.26</v>
      </c>
      <c r="AG211" s="2">
        <f t="shared" ref="AG211:AG218" si="185">ROUND((AP211),6)</f>
        <v>0</v>
      </c>
      <c r="AH211" s="2">
        <f t="shared" ref="AH211:AI218" si="186">(EW211)</f>
        <v>2.0499999999999998</v>
      </c>
      <c r="AI211" s="2">
        <f t="shared" si="186"/>
        <v>0</v>
      </c>
      <c r="AJ211" s="2">
        <f t="shared" ref="AJ211:AJ218" si="187">(AS211)</f>
        <v>0</v>
      </c>
      <c r="AK211" s="2">
        <v>70.59</v>
      </c>
      <c r="AL211" s="2">
        <v>28.2</v>
      </c>
      <c r="AM211" s="2">
        <v>16.13</v>
      </c>
      <c r="AN211" s="2">
        <v>6.56</v>
      </c>
      <c r="AO211" s="2">
        <v>26.26</v>
      </c>
      <c r="AP211" s="2">
        <v>0</v>
      </c>
      <c r="AQ211" s="2">
        <v>2.0499999999999998</v>
      </c>
      <c r="AR211" s="2">
        <v>0</v>
      </c>
      <c r="AS211" s="2">
        <v>0</v>
      </c>
      <c r="AT211" s="2">
        <v>161</v>
      </c>
      <c r="AU211" s="2">
        <v>107</v>
      </c>
      <c r="AV211" s="2">
        <v>1</v>
      </c>
      <c r="AW211" s="2">
        <v>1</v>
      </c>
      <c r="AX211" s="2"/>
      <c r="AY211" s="2"/>
      <c r="AZ211" s="2">
        <v>1</v>
      </c>
      <c r="BA211" s="2">
        <v>1</v>
      </c>
      <c r="BB211" s="2">
        <v>1</v>
      </c>
      <c r="BC211" s="2">
        <v>1</v>
      </c>
      <c r="BD211" s="2" t="s">
        <v>6</v>
      </c>
      <c r="BE211" s="2" t="s">
        <v>6</v>
      </c>
      <c r="BF211" s="2" t="s">
        <v>6</v>
      </c>
      <c r="BG211" s="2" t="s">
        <v>6</v>
      </c>
      <c r="BH211" s="2">
        <v>0</v>
      </c>
      <c r="BI211" s="2">
        <v>1</v>
      </c>
      <c r="BJ211" s="2" t="s">
        <v>184</v>
      </c>
      <c r="BK211" s="2"/>
      <c r="BL211" s="2"/>
      <c r="BM211" s="2">
        <v>170</v>
      </c>
      <c r="BN211" s="2">
        <v>0</v>
      </c>
      <c r="BO211" s="2" t="s">
        <v>6</v>
      </c>
      <c r="BP211" s="2">
        <v>0</v>
      </c>
      <c r="BQ211" s="2">
        <v>30</v>
      </c>
      <c r="BR211" s="2">
        <v>0</v>
      </c>
      <c r="BS211" s="2">
        <v>1</v>
      </c>
      <c r="BT211" s="2">
        <v>1</v>
      </c>
      <c r="BU211" s="2">
        <v>1</v>
      </c>
      <c r="BV211" s="2">
        <v>1</v>
      </c>
      <c r="BW211" s="2">
        <v>1</v>
      </c>
      <c r="BX211" s="2">
        <v>1</v>
      </c>
      <c r="BY211" s="2" t="s">
        <v>6</v>
      </c>
      <c r="BZ211" s="2">
        <v>161</v>
      </c>
      <c r="CA211" s="2">
        <v>107</v>
      </c>
      <c r="CB211" s="2"/>
      <c r="CC211" s="2"/>
      <c r="CD211" s="2"/>
      <c r="CE211" s="2">
        <v>30</v>
      </c>
      <c r="CF211" s="2">
        <v>0</v>
      </c>
      <c r="CG211" s="2">
        <v>0</v>
      </c>
      <c r="CH211" s="2"/>
      <c r="CI211" s="2"/>
      <c r="CJ211" s="2"/>
      <c r="CK211" s="2"/>
      <c r="CL211" s="2"/>
      <c r="CM211" s="2">
        <v>0</v>
      </c>
      <c r="CN211" s="2" t="s">
        <v>6</v>
      </c>
      <c r="CO211" s="2">
        <v>0</v>
      </c>
      <c r="CP211" s="2">
        <f t="shared" ref="CP211:CP218" si="188">(P211+Q211+S211)</f>
        <v>5861.369999999999</v>
      </c>
      <c r="CQ211" s="2">
        <f t="shared" ref="CQ211:CQ218" si="189">ROUND((ROUND((AC211*AW211*1),2)*BC211),2)</f>
        <v>28.2</v>
      </c>
      <c r="CR211" s="2">
        <f t="shared" ref="CR211:CR218" si="190">(ROUND((ROUND(((ET211)*AV211*1),2)*BB211),2)+ROUND((ROUND(((AE211-(EU211))*AV211*1),2)*BS211),2))</f>
        <v>16.13</v>
      </c>
      <c r="CS211" s="2">
        <f t="shared" ref="CS211:CS218" si="191">ROUND((ROUND((AE211*AV211*1),2)*BS211),2)</f>
        <v>6.56</v>
      </c>
      <c r="CT211" s="2">
        <f t="shared" ref="CT211:CT218" si="192">ROUND((ROUND((AF211*AV211*1),2)*BA211),2)</f>
        <v>26.26</v>
      </c>
      <c r="CU211" s="2">
        <f t="shared" ref="CU211:CU218" si="193">AG211</f>
        <v>0</v>
      </c>
      <c r="CV211" s="2">
        <f t="shared" ref="CV211:CV218" si="194">(AH211*AV211)</f>
        <v>2.0499999999999998</v>
      </c>
      <c r="CW211" s="2">
        <f t="shared" ref="CW211:CX218" si="195">AI211</f>
        <v>0</v>
      </c>
      <c r="CX211" s="2">
        <f t="shared" si="195"/>
        <v>0</v>
      </c>
      <c r="CY211" s="2">
        <f>((S211*BZ211)/100)</f>
        <v>3510.5566999999996</v>
      </c>
      <c r="CZ211" s="2">
        <f>((S211*CA211)/100)</f>
        <v>2333.1028999999999</v>
      </c>
      <c r="DA211" s="2"/>
      <c r="DB211" s="2"/>
      <c r="DC211" s="2" t="s">
        <v>6</v>
      </c>
      <c r="DD211" s="2" t="s">
        <v>6</v>
      </c>
      <c r="DE211" s="2" t="s">
        <v>6</v>
      </c>
      <c r="DF211" s="2" t="s">
        <v>6</v>
      </c>
      <c r="DG211" s="2" t="s">
        <v>6</v>
      </c>
      <c r="DH211" s="2" t="s">
        <v>6</v>
      </c>
      <c r="DI211" s="2" t="s">
        <v>6</v>
      </c>
      <c r="DJ211" s="2" t="s">
        <v>6</v>
      </c>
      <c r="DK211" s="2" t="s">
        <v>6</v>
      </c>
      <c r="DL211" s="2" t="s">
        <v>6</v>
      </c>
      <c r="DM211" s="2" t="s">
        <v>6</v>
      </c>
      <c r="DN211" s="2">
        <v>0</v>
      </c>
      <c r="DO211" s="2">
        <v>0</v>
      </c>
      <c r="DP211" s="2">
        <v>1</v>
      </c>
      <c r="DQ211" s="2">
        <v>1</v>
      </c>
      <c r="DR211" s="2"/>
      <c r="DS211" s="2"/>
      <c r="DT211" s="2"/>
      <c r="DU211" s="2">
        <v>1013</v>
      </c>
      <c r="DV211" s="2" t="s">
        <v>172</v>
      </c>
      <c r="DW211" s="2" t="s">
        <v>172</v>
      </c>
      <c r="DX211" s="2">
        <v>1</v>
      </c>
      <c r="DY211" s="2"/>
      <c r="DZ211" s="2" t="s">
        <v>6</v>
      </c>
      <c r="EA211" s="2" t="s">
        <v>6</v>
      </c>
      <c r="EB211" s="2" t="s">
        <v>6</v>
      </c>
      <c r="EC211" s="2" t="s">
        <v>6</v>
      </c>
      <c r="ED211" s="2"/>
      <c r="EE211" s="2">
        <v>100583966</v>
      </c>
      <c r="EF211" s="2">
        <v>30</v>
      </c>
      <c r="EG211" s="2" t="s">
        <v>32</v>
      </c>
      <c r="EH211" s="2">
        <v>0</v>
      </c>
      <c r="EI211" s="2" t="s">
        <v>6</v>
      </c>
      <c r="EJ211" s="2">
        <v>1</v>
      </c>
      <c r="EK211" s="2">
        <v>170</v>
      </c>
      <c r="EL211" s="2" t="s">
        <v>174</v>
      </c>
      <c r="EM211" s="2" t="s">
        <v>175</v>
      </c>
      <c r="EN211" s="2"/>
      <c r="EO211" s="2" t="s">
        <v>6</v>
      </c>
      <c r="EP211" s="2"/>
      <c r="EQ211" s="2">
        <v>131072</v>
      </c>
      <c r="ER211" s="2">
        <v>70.59</v>
      </c>
      <c r="ES211" s="2">
        <v>28.2</v>
      </c>
      <c r="ET211" s="2">
        <v>16.13</v>
      </c>
      <c r="EU211" s="2">
        <v>6.56</v>
      </c>
      <c r="EV211" s="2">
        <v>26.26</v>
      </c>
      <c r="EW211" s="2">
        <v>2.0499999999999998</v>
      </c>
      <c r="EX211" s="2">
        <v>0</v>
      </c>
      <c r="EY211" s="2">
        <v>0</v>
      </c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>
        <v>0</v>
      </c>
      <c r="FR211" s="2">
        <f t="shared" ref="FR211:FR218" si="196">ROUND(IF(AND(BH211=3,BI211=3),P211,0),2)</f>
        <v>0</v>
      </c>
      <c r="FS211" s="2">
        <v>0</v>
      </c>
      <c r="FT211" s="2"/>
      <c r="FU211" s="2"/>
      <c r="FV211" s="2"/>
      <c r="FW211" s="2"/>
      <c r="FX211" s="2">
        <v>161</v>
      </c>
      <c r="FY211" s="2">
        <v>107</v>
      </c>
      <c r="FZ211" s="2"/>
      <c r="GA211" s="2" t="s">
        <v>6</v>
      </c>
      <c r="GB211" s="2"/>
      <c r="GC211" s="2"/>
      <c r="GD211" s="2">
        <v>0</v>
      </c>
      <c r="GE211" s="2"/>
      <c r="GF211" s="2">
        <v>879307221</v>
      </c>
      <c r="GG211" s="2">
        <v>2</v>
      </c>
      <c r="GH211" s="2">
        <v>1</v>
      </c>
      <c r="GI211" s="2">
        <v>-2</v>
      </c>
      <c r="GJ211" s="2">
        <v>0</v>
      </c>
      <c r="GK211" s="2">
        <f>ROUND(R211*(R12)/100,2)</f>
        <v>953.23</v>
      </c>
      <c r="GL211" s="2">
        <f t="shared" ref="GL211:GL218" si="197">ROUND(IF(AND(BH211=3,BI211=3,FS211&lt;&gt;0),P211,0),2)</f>
        <v>0</v>
      </c>
      <c r="GM211" s="2">
        <f t="shared" ref="GM211:GM218" si="198">ROUND(O211+X211+Y211+GK211,2)+GX211</f>
        <v>12658.26</v>
      </c>
      <c r="GN211" s="2">
        <f t="shared" ref="GN211:GN218" si="199">IF(OR(BI211=0,BI211=1),ROUND(O211+X211+Y211+GK211,2),0)</f>
        <v>12658.26</v>
      </c>
      <c r="GO211" s="2">
        <f t="shared" ref="GO211:GO218" si="200">IF(BI211=2,ROUND(O211+X211+Y211+GK211,2),0)</f>
        <v>0</v>
      </c>
      <c r="GP211" s="2">
        <f t="shared" ref="GP211:GP218" si="201">IF(BI211=4,ROUND(O211+X211+Y211+GK211,2)+GX211,0)</f>
        <v>0</v>
      </c>
      <c r="GQ211" s="2"/>
      <c r="GR211" s="2">
        <v>0</v>
      </c>
      <c r="GS211" s="2">
        <v>3</v>
      </c>
      <c r="GT211" s="2">
        <v>0</v>
      </c>
      <c r="GU211" s="2" t="s">
        <v>6</v>
      </c>
      <c r="GV211" s="2">
        <f t="shared" ref="GV211:GV218" si="202">ROUND((GT211),6)</f>
        <v>0</v>
      </c>
      <c r="GW211" s="2">
        <v>1</v>
      </c>
      <c r="GX211" s="2">
        <f t="shared" ref="GX211:GX218" si="203">ROUND(HC211*I211,2)</f>
        <v>0</v>
      </c>
      <c r="GY211" s="2"/>
      <c r="GZ211" s="2"/>
      <c r="HA211" s="2">
        <v>0</v>
      </c>
      <c r="HB211" s="2">
        <v>0</v>
      </c>
      <c r="HC211" s="2">
        <f t="shared" ref="HC211:HC218" si="204">GV211*GW211</f>
        <v>0</v>
      </c>
      <c r="HD211" s="2"/>
      <c r="HE211" s="2" t="s">
        <v>6</v>
      </c>
      <c r="HF211" s="2" t="s">
        <v>6</v>
      </c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>
        <v>0</v>
      </c>
      <c r="IL211" s="2"/>
      <c r="IM211" s="2"/>
      <c r="IN211" s="2"/>
      <c r="IO211" s="2"/>
      <c r="IP211" s="2"/>
      <c r="IQ211" s="2"/>
      <c r="IR211" s="2"/>
      <c r="IS211" s="2"/>
      <c r="IT211" s="2"/>
      <c r="IU211" s="2"/>
    </row>
    <row r="212" spans="1:255" x14ac:dyDescent="0.2">
      <c r="A212">
        <v>17</v>
      </c>
      <c r="B212">
        <v>1</v>
      </c>
      <c r="C212">
        <f>ROW(SmtRes!A68)</f>
        <v>68</v>
      </c>
      <c r="D212">
        <f>ROW(EtalonRes!A78)</f>
        <v>78</v>
      </c>
      <c r="E212" t="s">
        <v>181</v>
      </c>
      <c r="F212" t="s">
        <v>182</v>
      </c>
      <c r="G212" t="s">
        <v>183</v>
      </c>
      <c r="H212" t="s">
        <v>172</v>
      </c>
      <c r="I212">
        <f>ROUND(83.034,9)</f>
        <v>83.034000000000006</v>
      </c>
      <c r="J212">
        <v>0</v>
      </c>
      <c r="O212">
        <f t="shared" si="171"/>
        <v>90317.3</v>
      </c>
      <c r="P212">
        <f t="shared" si="172"/>
        <v>20863.3</v>
      </c>
      <c r="Q212">
        <f t="shared" si="173"/>
        <v>16621.21</v>
      </c>
      <c r="R212">
        <f t="shared" si="174"/>
        <v>13198.08</v>
      </c>
      <c r="S212">
        <f t="shared" si="175"/>
        <v>52832.79</v>
      </c>
      <c r="T212">
        <f t="shared" si="176"/>
        <v>0</v>
      </c>
      <c r="U212">
        <f t="shared" si="177"/>
        <v>170.21969999999999</v>
      </c>
      <c r="V212">
        <f t="shared" si="178"/>
        <v>0</v>
      </c>
      <c r="W212">
        <f t="shared" si="179"/>
        <v>0</v>
      </c>
      <c r="X212">
        <f t="shared" si="180"/>
        <v>69210.95</v>
      </c>
      <c r="Y212">
        <f t="shared" si="180"/>
        <v>28529.71</v>
      </c>
      <c r="AA212">
        <v>101231156</v>
      </c>
      <c r="AB212">
        <f t="shared" si="181"/>
        <v>70.59</v>
      </c>
      <c r="AC212">
        <f t="shared" si="182"/>
        <v>28.2</v>
      </c>
      <c r="AD212">
        <f t="shared" si="183"/>
        <v>16.13</v>
      </c>
      <c r="AE212">
        <f t="shared" si="184"/>
        <v>6.56</v>
      </c>
      <c r="AF212">
        <f t="shared" si="184"/>
        <v>26.26</v>
      </c>
      <c r="AG212">
        <f t="shared" si="185"/>
        <v>0</v>
      </c>
      <c r="AH212">
        <f t="shared" si="186"/>
        <v>2.0499999999999998</v>
      </c>
      <c r="AI212">
        <f t="shared" si="186"/>
        <v>0</v>
      </c>
      <c r="AJ212">
        <f t="shared" si="187"/>
        <v>0</v>
      </c>
      <c r="AK212">
        <v>70.59</v>
      </c>
      <c r="AL212">
        <v>28.2</v>
      </c>
      <c r="AM212">
        <v>16.13</v>
      </c>
      <c r="AN212">
        <v>6.56</v>
      </c>
      <c r="AO212">
        <v>26.26</v>
      </c>
      <c r="AP212">
        <v>0</v>
      </c>
      <c r="AQ212">
        <v>2.0499999999999998</v>
      </c>
      <c r="AR212">
        <v>0</v>
      </c>
      <c r="AS212">
        <v>0</v>
      </c>
      <c r="AT212">
        <v>131</v>
      </c>
      <c r="AU212">
        <v>54</v>
      </c>
      <c r="AV212">
        <v>1</v>
      </c>
      <c r="AW212">
        <v>1</v>
      </c>
      <c r="AZ212">
        <v>1</v>
      </c>
      <c r="BA212">
        <v>24.23</v>
      </c>
      <c r="BB212">
        <v>12.41</v>
      </c>
      <c r="BC212">
        <v>8.91</v>
      </c>
      <c r="BD212" t="s">
        <v>6</v>
      </c>
      <c r="BE212" t="s">
        <v>6</v>
      </c>
      <c r="BF212" t="s">
        <v>6</v>
      </c>
      <c r="BG212" t="s">
        <v>6</v>
      </c>
      <c r="BH212">
        <v>0</v>
      </c>
      <c r="BI212">
        <v>1</v>
      </c>
      <c r="BJ212" t="s">
        <v>184</v>
      </c>
      <c r="BM212">
        <v>170</v>
      </c>
      <c r="BN212">
        <v>0</v>
      </c>
      <c r="BO212" t="s">
        <v>182</v>
      </c>
      <c r="BP212">
        <v>1</v>
      </c>
      <c r="BQ212">
        <v>30</v>
      </c>
      <c r="BR212">
        <v>0</v>
      </c>
      <c r="BS212">
        <v>24.23</v>
      </c>
      <c r="BT212">
        <v>1</v>
      </c>
      <c r="BU212">
        <v>1</v>
      </c>
      <c r="BV212">
        <v>1</v>
      </c>
      <c r="BW212">
        <v>1</v>
      </c>
      <c r="BX212">
        <v>1</v>
      </c>
      <c r="BY212" t="s">
        <v>6</v>
      </c>
      <c r="BZ212">
        <v>131</v>
      </c>
      <c r="CA212">
        <v>54</v>
      </c>
      <c r="CE212">
        <v>30</v>
      </c>
      <c r="CF212">
        <v>0</v>
      </c>
      <c r="CG212">
        <v>0</v>
      </c>
      <c r="CM212">
        <v>0</v>
      </c>
      <c r="CN212" t="s">
        <v>6</v>
      </c>
      <c r="CO212">
        <v>0</v>
      </c>
      <c r="CP212">
        <f t="shared" si="188"/>
        <v>90317.299999999988</v>
      </c>
      <c r="CQ212">
        <f t="shared" si="189"/>
        <v>251.26</v>
      </c>
      <c r="CR212">
        <f t="shared" si="190"/>
        <v>200.17</v>
      </c>
      <c r="CS212">
        <f t="shared" si="191"/>
        <v>158.94999999999999</v>
      </c>
      <c r="CT212">
        <f t="shared" si="192"/>
        <v>636.28</v>
      </c>
      <c r="CU212">
        <f t="shared" si="193"/>
        <v>0</v>
      </c>
      <c r="CV212">
        <f t="shared" si="194"/>
        <v>2.0499999999999998</v>
      </c>
      <c r="CW212">
        <f t="shared" si="195"/>
        <v>0</v>
      </c>
      <c r="CX212">
        <f t="shared" si="195"/>
        <v>0</v>
      </c>
      <c r="CY212">
        <f>S212*(BZ212/100)</f>
        <v>69210.954899999997</v>
      </c>
      <c r="CZ212">
        <f>S212*(CA212/100)</f>
        <v>28529.706600000001</v>
      </c>
      <c r="DC212" t="s">
        <v>6</v>
      </c>
      <c r="DD212" t="s">
        <v>6</v>
      </c>
      <c r="DE212" t="s">
        <v>6</v>
      </c>
      <c r="DF212" t="s">
        <v>6</v>
      </c>
      <c r="DG212" t="s">
        <v>6</v>
      </c>
      <c r="DH212" t="s">
        <v>6</v>
      </c>
      <c r="DI212" t="s">
        <v>6</v>
      </c>
      <c r="DJ212" t="s">
        <v>6</v>
      </c>
      <c r="DK212" t="s">
        <v>6</v>
      </c>
      <c r="DL212" t="s">
        <v>6</v>
      </c>
      <c r="DM212" t="s">
        <v>6</v>
      </c>
      <c r="DN212">
        <v>161</v>
      </c>
      <c r="DO212">
        <v>107</v>
      </c>
      <c r="DP212">
        <v>1</v>
      </c>
      <c r="DQ212">
        <v>1</v>
      </c>
      <c r="DU212">
        <v>1013</v>
      </c>
      <c r="DV212" t="s">
        <v>172</v>
      </c>
      <c r="DW212" t="s">
        <v>172</v>
      </c>
      <c r="DX212">
        <v>1</v>
      </c>
      <c r="DZ212" t="s">
        <v>6</v>
      </c>
      <c r="EA212" t="s">
        <v>6</v>
      </c>
      <c r="EB212" t="s">
        <v>6</v>
      </c>
      <c r="EC212" t="s">
        <v>6</v>
      </c>
      <c r="EE212">
        <v>100583966</v>
      </c>
      <c r="EF212">
        <v>30</v>
      </c>
      <c r="EG212" t="s">
        <v>32</v>
      </c>
      <c r="EH212">
        <v>0</v>
      </c>
      <c r="EI212" t="s">
        <v>6</v>
      </c>
      <c r="EJ212">
        <v>1</v>
      </c>
      <c r="EK212">
        <v>170</v>
      </c>
      <c r="EL212" t="s">
        <v>174</v>
      </c>
      <c r="EM212" t="s">
        <v>175</v>
      </c>
      <c r="EO212" t="s">
        <v>6</v>
      </c>
      <c r="EQ212">
        <v>131072</v>
      </c>
      <c r="ER212">
        <v>70.59</v>
      </c>
      <c r="ES212">
        <v>28.2</v>
      </c>
      <c r="ET212">
        <v>16.13</v>
      </c>
      <c r="EU212">
        <v>6.56</v>
      </c>
      <c r="EV212">
        <v>26.26</v>
      </c>
      <c r="EW212">
        <v>2.0499999999999998</v>
      </c>
      <c r="EX212">
        <v>0</v>
      </c>
      <c r="EY212">
        <v>0</v>
      </c>
      <c r="FQ212">
        <v>0</v>
      </c>
      <c r="FR212">
        <f t="shared" si="196"/>
        <v>0</v>
      </c>
      <c r="FS212">
        <v>0</v>
      </c>
      <c r="FX212">
        <v>161</v>
      </c>
      <c r="FY212">
        <v>107</v>
      </c>
      <c r="GA212" t="s">
        <v>6</v>
      </c>
      <c r="GD212">
        <v>0</v>
      </c>
      <c r="GF212">
        <v>879307221</v>
      </c>
      <c r="GG212">
        <v>2</v>
      </c>
      <c r="GH212">
        <v>1</v>
      </c>
      <c r="GI212">
        <v>2</v>
      </c>
      <c r="GJ212">
        <v>0</v>
      </c>
      <c r="GK212">
        <f>ROUND(R212*(S12)/100,2)</f>
        <v>20720.990000000002</v>
      </c>
      <c r="GL212">
        <f t="shared" si="197"/>
        <v>0</v>
      </c>
      <c r="GM212">
        <f t="shared" si="198"/>
        <v>208778.95</v>
      </c>
      <c r="GN212">
        <f t="shared" si="199"/>
        <v>208778.95</v>
      </c>
      <c r="GO212">
        <f t="shared" si="200"/>
        <v>0</v>
      </c>
      <c r="GP212">
        <f t="shared" si="201"/>
        <v>0</v>
      </c>
      <c r="GR212">
        <v>0</v>
      </c>
      <c r="GS212">
        <v>3</v>
      </c>
      <c r="GT212">
        <v>0</v>
      </c>
      <c r="GU212" t="s">
        <v>6</v>
      </c>
      <c r="GV212">
        <f t="shared" si="202"/>
        <v>0</v>
      </c>
      <c r="GW212">
        <v>1</v>
      </c>
      <c r="GX212">
        <f t="shared" si="203"/>
        <v>0</v>
      </c>
      <c r="HA212">
        <v>0</v>
      </c>
      <c r="HB212">
        <v>0</v>
      </c>
      <c r="HC212">
        <f t="shared" si="204"/>
        <v>0</v>
      </c>
      <c r="HE212" t="s">
        <v>6</v>
      </c>
      <c r="HF212" t="s">
        <v>6</v>
      </c>
      <c r="IK212">
        <v>0</v>
      </c>
    </row>
    <row r="213" spans="1:255" x14ac:dyDescent="0.2">
      <c r="A213" s="2">
        <v>18</v>
      </c>
      <c r="B213" s="2">
        <v>1</v>
      </c>
      <c r="C213" s="2">
        <v>62</v>
      </c>
      <c r="D213" s="2"/>
      <c r="E213" s="2" t="s">
        <v>185</v>
      </c>
      <c r="F213" s="2" t="s">
        <v>186</v>
      </c>
      <c r="G213" s="2" t="s">
        <v>187</v>
      </c>
      <c r="H213" s="2" t="s">
        <v>188</v>
      </c>
      <c r="I213" s="2">
        <f>I211*J213</f>
        <v>548.02440000000001</v>
      </c>
      <c r="J213" s="2">
        <v>6.6</v>
      </c>
      <c r="K213" s="2"/>
      <c r="L213" s="2"/>
      <c r="M213" s="2"/>
      <c r="N213" s="2"/>
      <c r="O213" s="2">
        <f t="shared" si="171"/>
        <v>35599.67</v>
      </c>
      <c r="P213" s="2">
        <f t="shared" si="172"/>
        <v>35599.67</v>
      </c>
      <c r="Q213" s="2">
        <f t="shared" si="173"/>
        <v>0</v>
      </c>
      <c r="R213" s="2">
        <f t="shared" si="174"/>
        <v>0</v>
      </c>
      <c r="S213" s="2">
        <f t="shared" si="175"/>
        <v>0</v>
      </c>
      <c r="T213" s="2">
        <f t="shared" si="176"/>
        <v>0</v>
      </c>
      <c r="U213" s="2">
        <f t="shared" si="177"/>
        <v>0</v>
      </c>
      <c r="V213" s="2">
        <f t="shared" si="178"/>
        <v>0</v>
      </c>
      <c r="W213" s="2">
        <f t="shared" si="179"/>
        <v>0</v>
      </c>
      <c r="X213" s="2">
        <f t="shared" si="180"/>
        <v>0</v>
      </c>
      <c r="Y213" s="2">
        <f t="shared" si="180"/>
        <v>0</v>
      </c>
      <c r="Z213" s="2"/>
      <c r="AA213" s="2">
        <v>101231159</v>
      </c>
      <c r="AB213" s="2">
        <f t="shared" si="181"/>
        <v>64.959999999999994</v>
      </c>
      <c r="AC213" s="2">
        <f t="shared" si="182"/>
        <v>64.959999999999994</v>
      </c>
      <c r="AD213" s="2">
        <f t="shared" si="183"/>
        <v>0</v>
      </c>
      <c r="AE213" s="2">
        <f t="shared" si="184"/>
        <v>0</v>
      </c>
      <c r="AF213" s="2">
        <f t="shared" si="184"/>
        <v>0</v>
      </c>
      <c r="AG213" s="2">
        <f t="shared" si="185"/>
        <v>0</v>
      </c>
      <c r="AH213" s="2">
        <f t="shared" si="186"/>
        <v>0</v>
      </c>
      <c r="AI213" s="2">
        <f t="shared" si="186"/>
        <v>0</v>
      </c>
      <c r="AJ213" s="2">
        <f t="shared" si="187"/>
        <v>0</v>
      </c>
      <c r="AK213" s="2">
        <v>64.959999999999994</v>
      </c>
      <c r="AL213" s="2">
        <v>64.959999999999994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161</v>
      </c>
      <c r="AU213" s="2">
        <v>107</v>
      </c>
      <c r="AV213" s="2">
        <v>1</v>
      </c>
      <c r="AW213" s="2">
        <v>1</v>
      </c>
      <c r="AX213" s="2"/>
      <c r="AY213" s="2"/>
      <c r="AZ213" s="2">
        <v>1</v>
      </c>
      <c r="BA213" s="2">
        <v>1</v>
      </c>
      <c r="BB213" s="2">
        <v>1</v>
      </c>
      <c r="BC213" s="2">
        <v>1</v>
      </c>
      <c r="BD213" s="2" t="s">
        <v>6</v>
      </c>
      <c r="BE213" s="2" t="s">
        <v>6</v>
      </c>
      <c r="BF213" s="2" t="s">
        <v>6</v>
      </c>
      <c r="BG213" s="2" t="s">
        <v>6</v>
      </c>
      <c r="BH213" s="2">
        <v>3</v>
      </c>
      <c r="BI213" s="2">
        <v>1</v>
      </c>
      <c r="BJ213" s="2" t="s">
        <v>189</v>
      </c>
      <c r="BK213" s="2"/>
      <c r="BL213" s="2"/>
      <c r="BM213" s="2">
        <v>170</v>
      </c>
      <c r="BN213" s="2">
        <v>0</v>
      </c>
      <c r="BO213" s="2" t="s">
        <v>6</v>
      </c>
      <c r="BP213" s="2">
        <v>0</v>
      </c>
      <c r="BQ213" s="2">
        <v>30</v>
      </c>
      <c r="BR213" s="2">
        <v>0</v>
      </c>
      <c r="BS213" s="2">
        <v>1</v>
      </c>
      <c r="BT213" s="2">
        <v>1</v>
      </c>
      <c r="BU213" s="2">
        <v>1</v>
      </c>
      <c r="BV213" s="2">
        <v>1</v>
      </c>
      <c r="BW213" s="2">
        <v>1</v>
      </c>
      <c r="BX213" s="2">
        <v>1</v>
      </c>
      <c r="BY213" s="2" t="s">
        <v>6</v>
      </c>
      <c r="BZ213" s="2">
        <v>161</v>
      </c>
      <c r="CA213" s="2">
        <v>107</v>
      </c>
      <c r="CB213" s="2"/>
      <c r="CC213" s="2"/>
      <c r="CD213" s="2"/>
      <c r="CE213" s="2">
        <v>30</v>
      </c>
      <c r="CF213" s="2">
        <v>0</v>
      </c>
      <c r="CG213" s="2">
        <v>0</v>
      </c>
      <c r="CH213" s="2"/>
      <c r="CI213" s="2"/>
      <c r="CJ213" s="2"/>
      <c r="CK213" s="2"/>
      <c r="CL213" s="2"/>
      <c r="CM213" s="2">
        <v>0</v>
      </c>
      <c r="CN213" s="2" t="s">
        <v>6</v>
      </c>
      <c r="CO213" s="2">
        <v>0</v>
      </c>
      <c r="CP213" s="2">
        <f t="shared" si="188"/>
        <v>35599.67</v>
      </c>
      <c r="CQ213" s="2">
        <f t="shared" si="189"/>
        <v>64.959999999999994</v>
      </c>
      <c r="CR213" s="2">
        <f t="shared" si="190"/>
        <v>0</v>
      </c>
      <c r="CS213" s="2">
        <f t="shared" si="191"/>
        <v>0</v>
      </c>
      <c r="CT213" s="2">
        <f t="shared" si="192"/>
        <v>0</v>
      </c>
      <c r="CU213" s="2">
        <f t="shared" si="193"/>
        <v>0</v>
      </c>
      <c r="CV213" s="2">
        <f t="shared" si="194"/>
        <v>0</v>
      </c>
      <c r="CW213" s="2">
        <f t="shared" si="195"/>
        <v>0</v>
      </c>
      <c r="CX213" s="2">
        <f t="shared" si="195"/>
        <v>0</v>
      </c>
      <c r="CY213" s="2">
        <f>((S213*BZ213)/100)</f>
        <v>0</v>
      </c>
      <c r="CZ213" s="2">
        <f>((S213*CA213)/100)</f>
        <v>0</v>
      </c>
      <c r="DA213" s="2"/>
      <c r="DB213" s="2"/>
      <c r="DC213" s="2" t="s">
        <v>6</v>
      </c>
      <c r="DD213" s="2" t="s">
        <v>6</v>
      </c>
      <c r="DE213" s="2" t="s">
        <v>6</v>
      </c>
      <c r="DF213" s="2" t="s">
        <v>6</v>
      </c>
      <c r="DG213" s="2" t="s">
        <v>6</v>
      </c>
      <c r="DH213" s="2" t="s">
        <v>6</v>
      </c>
      <c r="DI213" s="2" t="s">
        <v>6</v>
      </c>
      <c r="DJ213" s="2" t="s">
        <v>6</v>
      </c>
      <c r="DK213" s="2" t="s">
        <v>6</v>
      </c>
      <c r="DL213" s="2" t="s">
        <v>6</v>
      </c>
      <c r="DM213" s="2" t="s">
        <v>6</v>
      </c>
      <c r="DN213" s="2">
        <v>0</v>
      </c>
      <c r="DO213" s="2">
        <v>0</v>
      </c>
      <c r="DP213" s="2">
        <v>1</v>
      </c>
      <c r="DQ213" s="2">
        <v>1</v>
      </c>
      <c r="DR213" s="2"/>
      <c r="DS213" s="2"/>
      <c r="DT213" s="2"/>
      <c r="DU213" s="2">
        <v>1009</v>
      </c>
      <c r="DV213" s="2" t="s">
        <v>188</v>
      </c>
      <c r="DW213" s="2" t="s">
        <v>188</v>
      </c>
      <c r="DX213" s="2">
        <v>1</v>
      </c>
      <c r="DY213" s="2"/>
      <c r="DZ213" s="2" t="s">
        <v>6</v>
      </c>
      <c r="EA213" s="2" t="s">
        <v>6</v>
      </c>
      <c r="EB213" s="2" t="s">
        <v>6</v>
      </c>
      <c r="EC213" s="2" t="s">
        <v>6</v>
      </c>
      <c r="ED213" s="2"/>
      <c r="EE213" s="2">
        <v>100583966</v>
      </c>
      <c r="EF213" s="2">
        <v>30</v>
      </c>
      <c r="EG213" s="2" t="s">
        <v>32</v>
      </c>
      <c r="EH213" s="2">
        <v>0</v>
      </c>
      <c r="EI213" s="2" t="s">
        <v>6</v>
      </c>
      <c r="EJ213" s="2">
        <v>1</v>
      </c>
      <c r="EK213" s="2">
        <v>170</v>
      </c>
      <c r="EL213" s="2" t="s">
        <v>174</v>
      </c>
      <c r="EM213" s="2" t="s">
        <v>175</v>
      </c>
      <c r="EN213" s="2"/>
      <c r="EO213" s="2" t="s">
        <v>6</v>
      </c>
      <c r="EP213" s="2"/>
      <c r="EQ213" s="2">
        <v>0</v>
      </c>
      <c r="ER213" s="2">
        <v>64.959999999999994</v>
      </c>
      <c r="ES213" s="2">
        <v>64.959999999999994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>
        <v>0</v>
      </c>
      <c r="FR213" s="2">
        <f t="shared" si="196"/>
        <v>0</v>
      </c>
      <c r="FS213" s="2">
        <v>0</v>
      </c>
      <c r="FT213" s="2"/>
      <c r="FU213" s="2"/>
      <c r="FV213" s="2"/>
      <c r="FW213" s="2"/>
      <c r="FX213" s="2">
        <v>161</v>
      </c>
      <c r="FY213" s="2">
        <v>107</v>
      </c>
      <c r="FZ213" s="2"/>
      <c r="GA213" s="2" t="s">
        <v>6</v>
      </c>
      <c r="GB213" s="2"/>
      <c r="GC213" s="2"/>
      <c r="GD213" s="2">
        <v>0</v>
      </c>
      <c r="GE213" s="2"/>
      <c r="GF213" s="2">
        <v>-832319079</v>
      </c>
      <c r="GG213" s="2">
        <v>2</v>
      </c>
      <c r="GH213" s="2">
        <v>1</v>
      </c>
      <c r="GI213" s="2">
        <v>-2</v>
      </c>
      <c r="GJ213" s="2">
        <v>0</v>
      </c>
      <c r="GK213" s="2">
        <f>ROUND(R213*(R12)/100,2)</f>
        <v>0</v>
      </c>
      <c r="GL213" s="2">
        <f t="shared" si="197"/>
        <v>0</v>
      </c>
      <c r="GM213" s="2">
        <f t="shared" si="198"/>
        <v>35599.67</v>
      </c>
      <c r="GN213" s="2">
        <f t="shared" si="199"/>
        <v>35599.67</v>
      </c>
      <c r="GO213" s="2">
        <f t="shared" si="200"/>
        <v>0</v>
      </c>
      <c r="GP213" s="2">
        <f t="shared" si="201"/>
        <v>0</v>
      </c>
      <c r="GQ213" s="2"/>
      <c r="GR213" s="2">
        <v>0</v>
      </c>
      <c r="GS213" s="2">
        <v>3</v>
      </c>
      <c r="GT213" s="2">
        <v>0</v>
      </c>
      <c r="GU213" s="2" t="s">
        <v>6</v>
      </c>
      <c r="GV213" s="2">
        <f t="shared" si="202"/>
        <v>0</v>
      </c>
      <c r="GW213" s="2">
        <v>1</v>
      </c>
      <c r="GX213" s="2">
        <f t="shared" si="203"/>
        <v>0</v>
      </c>
      <c r="GY213" s="2"/>
      <c r="GZ213" s="2"/>
      <c r="HA213" s="2">
        <v>0</v>
      </c>
      <c r="HB213" s="2">
        <v>0</v>
      </c>
      <c r="HC213" s="2">
        <f t="shared" si="204"/>
        <v>0</v>
      </c>
      <c r="HD213" s="2"/>
      <c r="HE213" s="2" t="s">
        <v>6</v>
      </c>
      <c r="HF213" s="2" t="s">
        <v>6</v>
      </c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>
        <v>0</v>
      </c>
      <c r="IL213" s="2"/>
      <c r="IM213" s="2"/>
      <c r="IN213" s="2"/>
      <c r="IO213" s="2"/>
      <c r="IP213" s="2"/>
      <c r="IQ213" s="2"/>
      <c r="IR213" s="2"/>
      <c r="IS213" s="2"/>
      <c r="IT213" s="2"/>
      <c r="IU213" s="2"/>
    </row>
    <row r="214" spans="1:255" x14ac:dyDescent="0.2">
      <c r="A214">
        <v>18</v>
      </c>
      <c r="B214">
        <v>1</v>
      </c>
      <c r="C214">
        <v>67</v>
      </c>
      <c r="E214" t="s">
        <v>185</v>
      </c>
      <c r="F214" t="s">
        <v>186</v>
      </c>
      <c r="G214" t="s">
        <v>187</v>
      </c>
      <c r="H214" t="s">
        <v>188</v>
      </c>
      <c r="I214">
        <f>I212*J214</f>
        <v>548.02440000000001</v>
      </c>
      <c r="J214">
        <v>6.6</v>
      </c>
      <c r="O214">
        <f t="shared" si="171"/>
        <v>68351.37</v>
      </c>
      <c r="P214">
        <f t="shared" si="172"/>
        <v>68351.37</v>
      </c>
      <c r="Q214">
        <f t="shared" si="173"/>
        <v>0</v>
      </c>
      <c r="R214">
        <f t="shared" si="174"/>
        <v>0</v>
      </c>
      <c r="S214">
        <f t="shared" si="175"/>
        <v>0</v>
      </c>
      <c r="T214">
        <f t="shared" si="176"/>
        <v>0</v>
      </c>
      <c r="U214">
        <f t="shared" si="177"/>
        <v>0</v>
      </c>
      <c r="V214">
        <f t="shared" si="178"/>
        <v>0</v>
      </c>
      <c r="W214">
        <f t="shared" si="179"/>
        <v>0</v>
      </c>
      <c r="X214">
        <f t="shared" si="180"/>
        <v>0</v>
      </c>
      <c r="Y214">
        <f t="shared" si="180"/>
        <v>0</v>
      </c>
      <c r="AA214">
        <v>101231156</v>
      </c>
      <c r="AB214">
        <f t="shared" si="181"/>
        <v>64.959999999999994</v>
      </c>
      <c r="AC214">
        <f t="shared" si="182"/>
        <v>64.959999999999994</v>
      </c>
      <c r="AD214">
        <f t="shared" si="183"/>
        <v>0</v>
      </c>
      <c r="AE214">
        <f t="shared" si="184"/>
        <v>0</v>
      </c>
      <c r="AF214">
        <f t="shared" si="184"/>
        <v>0</v>
      </c>
      <c r="AG214">
        <f t="shared" si="185"/>
        <v>0</v>
      </c>
      <c r="AH214">
        <f t="shared" si="186"/>
        <v>0</v>
      </c>
      <c r="AI214">
        <f t="shared" si="186"/>
        <v>0</v>
      </c>
      <c r="AJ214">
        <f t="shared" si="187"/>
        <v>0</v>
      </c>
      <c r="AK214">
        <v>64.959999999999994</v>
      </c>
      <c r="AL214">
        <v>64.959999999999994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1</v>
      </c>
      <c r="AZ214">
        <v>1</v>
      </c>
      <c r="BA214">
        <v>1</v>
      </c>
      <c r="BB214">
        <v>1</v>
      </c>
      <c r="BC214">
        <v>1.92</v>
      </c>
      <c r="BD214" t="s">
        <v>6</v>
      </c>
      <c r="BE214" t="s">
        <v>6</v>
      </c>
      <c r="BF214" t="s">
        <v>6</v>
      </c>
      <c r="BG214" t="s">
        <v>6</v>
      </c>
      <c r="BH214">
        <v>3</v>
      </c>
      <c r="BI214">
        <v>1</v>
      </c>
      <c r="BJ214" t="s">
        <v>189</v>
      </c>
      <c r="BM214">
        <v>170</v>
      </c>
      <c r="BN214">
        <v>0</v>
      </c>
      <c r="BO214" t="s">
        <v>186</v>
      </c>
      <c r="BP214">
        <v>1</v>
      </c>
      <c r="BQ214">
        <v>30</v>
      </c>
      <c r="BR214">
        <v>0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 t="s">
        <v>6</v>
      </c>
      <c r="BZ214">
        <v>0</v>
      </c>
      <c r="CA214">
        <v>0</v>
      </c>
      <c r="CE214">
        <v>30</v>
      </c>
      <c r="CF214">
        <v>0</v>
      </c>
      <c r="CG214">
        <v>0</v>
      </c>
      <c r="CM214">
        <v>0</v>
      </c>
      <c r="CN214" t="s">
        <v>6</v>
      </c>
      <c r="CO214">
        <v>0</v>
      </c>
      <c r="CP214">
        <f t="shared" si="188"/>
        <v>68351.37</v>
      </c>
      <c r="CQ214">
        <f t="shared" si="189"/>
        <v>124.72</v>
      </c>
      <c r="CR214">
        <f t="shared" si="190"/>
        <v>0</v>
      </c>
      <c r="CS214">
        <f t="shared" si="191"/>
        <v>0</v>
      </c>
      <c r="CT214">
        <f t="shared" si="192"/>
        <v>0</v>
      </c>
      <c r="CU214">
        <f t="shared" si="193"/>
        <v>0</v>
      </c>
      <c r="CV214">
        <f t="shared" si="194"/>
        <v>0</v>
      </c>
      <c r="CW214">
        <f t="shared" si="195"/>
        <v>0</v>
      </c>
      <c r="CX214">
        <f t="shared" si="195"/>
        <v>0</v>
      </c>
      <c r="CY214">
        <f>S214*(BZ214/100)</f>
        <v>0</v>
      </c>
      <c r="CZ214">
        <f>S214*(CA214/100)</f>
        <v>0</v>
      </c>
      <c r="DC214" t="s">
        <v>6</v>
      </c>
      <c r="DD214" t="s">
        <v>6</v>
      </c>
      <c r="DE214" t="s">
        <v>6</v>
      </c>
      <c r="DF214" t="s">
        <v>6</v>
      </c>
      <c r="DG214" t="s">
        <v>6</v>
      </c>
      <c r="DH214" t="s">
        <v>6</v>
      </c>
      <c r="DI214" t="s">
        <v>6</v>
      </c>
      <c r="DJ214" t="s">
        <v>6</v>
      </c>
      <c r="DK214" t="s">
        <v>6</v>
      </c>
      <c r="DL214" t="s">
        <v>6</v>
      </c>
      <c r="DM214" t="s">
        <v>6</v>
      </c>
      <c r="DN214">
        <v>161</v>
      </c>
      <c r="DO214">
        <v>107</v>
      </c>
      <c r="DP214">
        <v>1</v>
      </c>
      <c r="DQ214">
        <v>1</v>
      </c>
      <c r="DU214">
        <v>1009</v>
      </c>
      <c r="DV214" t="s">
        <v>188</v>
      </c>
      <c r="DW214" t="s">
        <v>188</v>
      </c>
      <c r="DX214">
        <v>1</v>
      </c>
      <c r="DZ214" t="s">
        <v>6</v>
      </c>
      <c r="EA214" t="s">
        <v>6</v>
      </c>
      <c r="EB214" t="s">
        <v>6</v>
      </c>
      <c r="EC214" t="s">
        <v>6</v>
      </c>
      <c r="EE214">
        <v>100583966</v>
      </c>
      <c r="EF214">
        <v>30</v>
      </c>
      <c r="EG214" t="s">
        <v>32</v>
      </c>
      <c r="EH214">
        <v>0</v>
      </c>
      <c r="EI214" t="s">
        <v>6</v>
      </c>
      <c r="EJ214">
        <v>1</v>
      </c>
      <c r="EK214">
        <v>170</v>
      </c>
      <c r="EL214" t="s">
        <v>174</v>
      </c>
      <c r="EM214" t="s">
        <v>175</v>
      </c>
      <c r="EO214" t="s">
        <v>6</v>
      </c>
      <c r="EQ214">
        <v>0</v>
      </c>
      <c r="ER214">
        <v>64.959999999999994</v>
      </c>
      <c r="ES214">
        <v>64.959999999999994</v>
      </c>
      <c r="ET214">
        <v>0</v>
      </c>
      <c r="EU214">
        <v>0</v>
      </c>
      <c r="EV214">
        <v>0</v>
      </c>
      <c r="EW214">
        <v>0</v>
      </c>
      <c r="EX214">
        <v>0</v>
      </c>
      <c r="FQ214">
        <v>0</v>
      </c>
      <c r="FR214">
        <f t="shared" si="196"/>
        <v>0</v>
      </c>
      <c r="FS214">
        <v>0</v>
      </c>
      <c r="FX214">
        <v>161</v>
      </c>
      <c r="FY214">
        <v>107</v>
      </c>
      <c r="GA214" t="s">
        <v>6</v>
      </c>
      <c r="GD214">
        <v>0</v>
      </c>
      <c r="GF214">
        <v>-832319079</v>
      </c>
      <c r="GG214">
        <v>2</v>
      </c>
      <c r="GH214">
        <v>1</v>
      </c>
      <c r="GI214">
        <v>2</v>
      </c>
      <c r="GJ214">
        <v>0</v>
      </c>
      <c r="GK214">
        <f>ROUND(R214*(S12)/100,2)</f>
        <v>0</v>
      </c>
      <c r="GL214">
        <f t="shared" si="197"/>
        <v>0</v>
      </c>
      <c r="GM214">
        <f t="shared" si="198"/>
        <v>68351.37</v>
      </c>
      <c r="GN214">
        <f t="shared" si="199"/>
        <v>68351.37</v>
      </c>
      <c r="GO214">
        <f t="shared" si="200"/>
        <v>0</v>
      </c>
      <c r="GP214">
        <f t="shared" si="201"/>
        <v>0</v>
      </c>
      <c r="GR214">
        <v>0</v>
      </c>
      <c r="GS214">
        <v>3</v>
      </c>
      <c r="GT214">
        <v>0</v>
      </c>
      <c r="GU214" t="s">
        <v>6</v>
      </c>
      <c r="GV214">
        <f t="shared" si="202"/>
        <v>0</v>
      </c>
      <c r="GW214">
        <v>1</v>
      </c>
      <c r="GX214">
        <f t="shared" si="203"/>
        <v>0</v>
      </c>
      <c r="HA214">
        <v>0</v>
      </c>
      <c r="HB214">
        <v>0</v>
      </c>
      <c r="HC214">
        <f t="shared" si="204"/>
        <v>0</v>
      </c>
      <c r="HE214" t="s">
        <v>6</v>
      </c>
      <c r="HF214" t="s">
        <v>6</v>
      </c>
      <c r="IK214">
        <v>0</v>
      </c>
    </row>
    <row r="215" spans="1:255" x14ac:dyDescent="0.2">
      <c r="A215" s="2">
        <v>17</v>
      </c>
      <c r="B215" s="2">
        <v>1</v>
      </c>
      <c r="C215" s="2">
        <f>ROW(SmtRes!A73)</f>
        <v>73</v>
      </c>
      <c r="D215" s="2">
        <f>ROW(EtalonRes!A83)</f>
        <v>83</v>
      </c>
      <c r="E215" s="2" t="s">
        <v>190</v>
      </c>
      <c r="F215" s="2" t="s">
        <v>182</v>
      </c>
      <c r="G215" s="2" t="s">
        <v>183</v>
      </c>
      <c r="H215" s="2" t="s">
        <v>172</v>
      </c>
      <c r="I215" s="2">
        <f>ROUND(10.56,9)</f>
        <v>10.56</v>
      </c>
      <c r="J215" s="2">
        <v>0</v>
      </c>
      <c r="K215" s="2"/>
      <c r="L215" s="2"/>
      <c r="M215" s="2"/>
      <c r="N215" s="2"/>
      <c r="O215" s="2">
        <f t="shared" si="171"/>
        <v>745.43</v>
      </c>
      <c r="P215" s="2">
        <f t="shared" si="172"/>
        <v>297.79000000000002</v>
      </c>
      <c r="Q215" s="2">
        <f t="shared" si="173"/>
        <v>170.33</v>
      </c>
      <c r="R215" s="2">
        <f t="shared" si="174"/>
        <v>69.27</v>
      </c>
      <c r="S215" s="2">
        <f t="shared" si="175"/>
        <v>277.31</v>
      </c>
      <c r="T215" s="2">
        <f t="shared" si="176"/>
        <v>0</v>
      </c>
      <c r="U215" s="2">
        <f t="shared" si="177"/>
        <v>21.648</v>
      </c>
      <c r="V215" s="2">
        <f t="shared" si="178"/>
        <v>0</v>
      </c>
      <c r="W215" s="2">
        <f t="shared" si="179"/>
        <v>0</v>
      </c>
      <c r="X215" s="2">
        <f t="shared" si="180"/>
        <v>446.47</v>
      </c>
      <c r="Y215" s="2">
        <f t="shared" si="180"/>
        <v>296.72000000000003</v>
      </c>
      <c r="Z215" s="2"/>
      <c r="AA215" s="2">
        <v>101231159</v>
      </c>
      <c r="AB215" s="2">
        <f t="shared" si="181"/>
        <v>70.59</v>
      </c>
      <c r="AC215" s="2">
        <f t="shared" si="182"/>
        <v>28.2</v>
      </c>
      <c r="AD215" s="2">
        <f t="shared" si="183"/>
        <v>16.13</v>
      </c>
      <c r="AE215" s="2">
        <f t="shared" si="184"/>
        <v>6.56</v>
      </c>
      <c r="AF215" s="2">
        <f t="shared" si="184"/>
        <v>26.26</v>
      </c>
      <c r="AG215" s="2">
        <f t="shared" si="185"/>
        <v>0</v>
      </c>
      <c r="AH215" s="2">
        <f t="shared" si="186"/>
        <v>2.0499999999999998</v>
      </c>
      <c r="AI215" s="2">
        <f t="shared" si="186"/>
        <v>0</v>
      </c>
      <c r="AJ215" s="2">
        <f t="shared" si="187"/>
        <v>0</v>
      </c>
      <c r="AK215" s="2">
        <v>70.59</v>
      </c>
      <c r="AL215" s="2">
        <v>28.2</v>
      </c>
      <c r="AM215" s="2">
        <v>16.13</v>
      </c>
      <c r="AN215" s="2">
        <v>6.56</v>
      </c>
      <c r="AO215" s="2">
        <v>26.26</v>
      </c>
      <c r="AP215" s="2">
        <v>0</v>
      </c>
      <c r="AQ215" s="2">
        <v>2.0499999999999998</v>
      </c>
      <c r="AR215" s="2">
        <v>0</v>
      </c>
      <c r="AS215" s="2">
        <v>0</v>
      </c>
      <c r="AT215" s="2">
        <v>161</v>
      </c>
      <c r="AU215" s="2">
        <v>107</v>
      </c>
      <c r="AV215" s="2">
        <v>1</v>
      </c>
      <c r="AW215" s="2">
        <v>1</v>
      </c>
      <c r="AX215" s="2"/>
      <c r="AY215" s="2"/>
      <c r="AZ215" s="2">
        <v>1</v>
      </c>
      <c r="BA215" s="2">
        <v>1</v>
      </c>
      <c r="BB215" s="2">
        <v>1</v>
      </c>
      <c r="BC215" s="2">
        <v>1</v>
      </c>
      <c r="BD215" s="2" t="s">
        <v>6</v>
      </c>
      <c r="BE215" s="2" t="s">
        <v>6</v>
      </c>
      <c r="BF215" s="2" t="s">
        <v>6</v>
      </c>
      <c r="BG215" s="2" t="s">
        <v>6</v>
      </c>
      <c r="BH215" s="2">
        <v>0</v>
      </c>
      <c r="BI215" s="2">
        <v>1</v>
      </c>
      <c r="BJ215" s="2" t="s">
        <v>184</v>
      </c>
      <c r="BK215" s="2"/>
      <c r="BL215" s="2"/>
      <c r="BM215" s="2">
        <v>170</v>
      </c>
      <c r="BN215" s="2">
        <v>0</v>
      </c>
      <c r="BO215" s="2" t="s">
        <v>6</v>
      </c>
      <c r="BP215" s="2">
        <v>0</v>
      </c>
      <c r="BQ215" s="2">
        <v>30</v>
      </c>
      <c r="BR215" s="2">
        <v>0</v>
      </c>
      <c r="BS215" s="2">
        <v>1</v>
      </c>
      <c r="BT215" s="2">
        <v>1</v>
      </c>
      <c r="BU215" s="2">
        <v>1</v>
      </c>
      <c r="BV215" s="2">
        <v>1</v>
      </c>
      <c r="BW215" s="2">
        <v>1</v>
      </c>
      <c r="BX215" s="2">
        <v>1</v>
      </c>
      <c r="BY215" s="2" t="s">
        <v>6</v>
      </c>
      <c r="BZ215" s="2">
        <v>161</v>
      </c>
      <c r="CA215" s="2">
        <v>107</v>
      </c>
      <c r="CB215" s="2"/>
      <c r="CC215" s="2"/>
      <c r="CD215" s="2"/>
      <c r="CE215" s="2">
        <v>30</v>
      </c>
      <c r="CF215" s="2">
        <v>0</v>
      </c>
      <c r="CG215" s="2">
        <v>0</v>
      </c>
      <c r="CH215" s="2"/>
      <c r="CI215" s="2"/>
      <c r="CJ215" s="2"/>
      <c r="CK215" s="2"/>
      <c r="CL215" s="2"/>
      <c r="CM215" s="2">
        <v>0</v>
      </c>
      <c r="CN215" s="2" t="s">
        <v>6</v>
      </c>
      <c r="CO215" s="2">
        <v>0</v>
      </c>
      <c r="CP215" s="2">
        <f t="shared" si="188"/>
        <v>745.43000000000006</v>
      </c>
      <c r="CQ215" s="2">
        <f t="shared" si="189"/>
        <v>28.2</v>
      </c>
      <c r="CR215" s="2">
        <f t="shared" si="190"/>
        <v>16.13</v>
      </c>
      <c r="CS215" s="2">
        <f t="shared" si="191"/>
        <v>6.56</v>
      </c>
      <c r="CT215" s="2">
        <f t="shared" si="192"/>
        <v>26.26</v>
      </c>
      <c r="CU215" s="2">
        <f t="shared" si="193"/>
        <v>0</v>
      </c>
      <c r="CV215" s="2">
        <f t="shared" si="194"/>
        <v>2.0499999999999998</v>
      </c>
      <c r="CW215" s="2">
        <f t="shared" si="195"/>
        <v>0</v>
      </c>
      <c r="CX215" s="2">
        <f t="shared" si="195"/>
        <v>0</v>
      </c>
      <c r="CY215" s="2">
        <f>((S215*BZ215)/100)</f>
        <v>446.46910000000003</v>
      </c>
      <c r="CZ215" s="2">
        <f>((S215*CA215)/100)</f>
        <v>296.7217</v>
      </c>
      <c r="DA215" s="2"/>
      <c r="DB215" s="2"/>
      <c r="DC215" s="2" t="s">
        <v>6</v>
      </c>
      <c r="DD215" s="2" t="s">
        <v>6</v>
      </c>
      <c r="DE215" s="2" t="s">
        <v>6</v>
      </c>
      <c r="DF215" s="2" t="s">
        <v>6</v>
      </c>
      <c r="DG215" s="2" t="s">
        <v>6</v>
      </c>
      <c r="DH215" s="2" t="s">
        <v>6</v>
      </c>
      <c r="DI215" s="2" t="s">
        <v>6</v>
      </c>
      <c r="DJ215" s="2" t="s">
        <v>6</v>
      </c>
      <c r="DK215" s="2" t="s">
        <v>6</v>
      </c>
      <c r="DL215" s="2" t="s">
        <v>6</v>
      </c>
      <c r="DM215" s="2" t="s">
        <v>6</v>
      </c>
      <c r="DN215" s="2">
        <v>0</v>
      </c>
      <c r="DO215" s="2">
        <v>0</v>
      </c>
      <c r="DP215" s="2">
        <v>1</v>
      </c>
      <c r="DQ215" s="2">
        <v>1</v>
      </c>
      <c r="DR215" s="2"/>
      <c r="DS215" s="2"/>
      <c r="DT215" s="2"/>
      <c r="DU215" s="2">
        <v>1013</v>
      </c>
      <c r="DV215" s="2" t="s">
        <v>172</v>
      </c>
      <c r="DW215" s="2" t="s">
        <v>172</v>
      </c>
      <c r="DX215" s="2">
        <v>1</v>
      </c>
      <c r="DY215" s="2"/>
      <c r="DZ215" s="2" t="s">
        <v>6</v>
      </c>
      <c r="EA215" s="2" t="s">
        <v>6</v>
      </c>
      <c r="EB215" s="2" t="s">
        <v>6</v>
      </c>
      <c r="EC215" s="2" t="s">
        <v>6</v>
      </c>
      <c r="ED215" s="2"/>
      <c r="EE215" s="2">
        <v>100583966</v>
      </c>
      <c r="EF215" s="2">
        <v>30</v>
      </c>
      <c r="EG215" s="2" t="s">
        <v>32</v>
      </c>
      <c r="EH215" s="2">
        <v>0</v>
      </c>
      <c r="EI215" s="2" t="s">
        <v>6</v>
      </c>
      <c r="EJ215" s="2">
        <v>1</v>
      </c>
      <c r="EK215" s="2">
        <v>170</v>
      </c>
      <c r="EL215" s="2" t="s">
        <v>174</v>
      </c>
      <c r="EM215" s="2" t="s">
        <v>175</v>
      </c>
      <c r="EN215" s="2"/>
      <c r="EO215" s="2" t="s">
        <v>6</v>
      </c>
      <c r="EP215" s="2"/>
      <c r="EQ215" s="2">
        <v>131072</v>
      </c>
      <c r="ER215" s="2">
        <v>70.59</v>
      </c>
      <c r="ES215" s="2">
        <v>28.2</v>
      </c>
      <c r="ET215" s="2">
        <v>16.13</v>
      </c>
      <c r="EU215" s="2">
        <v>6.56</v>
      </c>
      <c r="EV215" s="2">
        <v>26.26</v>
      </c>
      <c r="EW215" s="2">
        <v>2.0499999999999998</v>
      </c>
      <c r="EX215" s="2">
        <v>0</v>
      </c>
      <c r="EY215" s="2">
        <v>0</v>
      </c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>
        <v>0</v>
      </c>
      <c r="FR215" s="2">
        <f t="shared" si="196"/>
        <v>0</v>
      </c>
      <c r="FS215" s="2">
        <v>0</v>
      </c>
      <c r="FT215" s="2"/>
      <c r="FU215" s="2"/>
      <c r="FV215" s="2"/>
      <c r="FW215" s="2"/>
      <c r="FX215" s="2">
        <v>161</v>
      </c>
      <c r="FY215" s="2">
        <v>107</v>
      </c>
      <c r="FZ215" s="2"/>
      <c r="GA215" s="2" t="s">
        <v>6</v>
      </c>
      <c r="GB215" s="2"/>
      <c r="GC215" s="2"/>
      <c r="GD215" s="2">
        <v>0</v>
      </c>
      <c r="GE215" s="2"/>
      <c r="GF215" s="2">
        <v>879307221</v>
      </c>
      <c r="GG215" s="2">
        <v>2</v>
      </c>
      <c r="GH215" s="2">
        <v>1</v>
      </c>
      <c r="GI215" s="2">
        <v>-2</v>
      </c>
      <c r="GJ215" s="2">
        <v>0</v>
      </c>
      <c r="GK215" s="2">
        <f>ROUND(R215*(R12)/100,2)</f>
        <v>121.22</v>
      </c>
      <c r="GL215" s="2">
        <f t="shared" si="197"/>
        <v>0</v>
      </c>
      <c r="GM215" s="2">
        <f t="shared" si="198"/>
        <v>1609.84</v>
      </c>
      <c r="GN215" s="2">
        <f t="shared" si="199"/>
        <v>1609.84</v>
      </c>
      <c r="GO215" s="2">
        <f t="shared" si="200"/>
        <v>0</v>
      </c>
      <c r="GP215" s="2">
        <f t="shared" si="201"/>
        <v>0</v>
      </c>
      <c r="GQ215" s="2"/>
      <c r="GR215" s="2">
        <v>0</v>
      </c>
      <c r="GS215" s="2">
        <v>3</v>
      </c>
      <c r="GT215" s="2">
        <v>0</v>
      </c>
      <c r="GU215" s="2" t="s">
        <v>6</v>
      </c>
      <c r="GV215" s="2">
        <f t="shared" si="202"/>
        <v>0</v>
      </c>
      <c r="GW215" s="2">
        <v>1</v>
      </c>
      <c r="GX215" s="2">
        <f t="shared" si="203"/>
        <v>0</v>
      </c>
      <c r="GY215" s="2"/>
      <c r="GZ215" s="2"/>
      <c r="HA215" s="2">
        <v>0</v>
      </c>
      <c r="HB215" s="2">
        <v>0</v>
      </c>
      <c r="HC215" s="2">
        <f t="shared" si="204"/>
        <v>0</v>
      </c>
      <c r="HD215" s="2"/>
      <c r="HE215" s="2" t="s">
        <v>6</v>
      </c>
      <c r="HF215" s="2" t="s">
        <v>6</v>
      </c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>
        <v>0</v>
      </c>
      <c r="IL215" s="2"/>
      <c r="IM215" s="2"/>
      <c r="IN215" s="2"/>
      <c r="IO215" s="2"/>
      <c r="IP215" s="2"/>
      <c r="IQ215" s="2"/>
      <c r="IR215" s="2"/>
      <c r="IS215" s="2"/>
      <c r="IT215" s="2"/>
      <c r="IU215" s="2"/>
    </row>
    <row r="216" spans="1:255" x14ac:dyDescent="0.2">
      <c r="A216">
        <v>17</v>
      </c>
      <c r="B216">
        <v>1</v>
      </c>
      <c r="C216">
        <f>ROW(SmtRes!A78)</f>
        <v>78</v>
      </c>
      <c r="D216">
        <f>ROW(EtalonRes!A88)</f>
        <v>88</v>
      </c>
      <c r="E216" t="s">
        <v>190</v>
      </c>
      <c r="F216" t="s">
        <v>182</v>
      </c>
      <c r="G216" t="s">
        <v>183</v>
      </c>
      <c r="H216" t="s">
        <v>172</v>
      </c>
      <c r="I216">
        <f>ROUND(10.56,9)</f>
        <v>10.56</v>
      </c>
      <c r="J216">
        <v>0</v>
      </c>
      <c r="O216">
        <f t="shared" si="171"/>
        <v>11486.33</v>
      </c>
      <c r="P216">
        <f t="shared" si="172"/>
        <v>2653.31</v>
      </c>
      <c r="Q216">
        <f t="shared" si="173"/>
        <v>2113.8000000000002</v>
      </c>
      <c r="R216">
        <f t="shared" si="174"/>
        <v>1678.41</v>
      </c>
      <c r="S216">
        <f t="shared" si="175"/>
        <v>6719.22</v>
      </c>
      <c r="T216">
        <f t="shared" si="176"/>
        <v>0</v>
      </c>
      <c r="U216">
        <f t="shared" si="177"/>
        <v>21.648</v>
      </c>
      <c r="V216">
        <f t="shared" si="178"/>
        <v>0</v>
      </c>
      <c r="W216">
        <f t="shared" si="179"/>
        <v>0</v>
      </c>
      <c r="X216">
        <f t="shared" si="180"/>
        <v>8802.18</v>
      </c>
      <c r="Y216">
        <f t="shared" si="180"/>
        <v>3628.38</v>
      </c>
      <c r="AA216">
        <v>101231156</v>
      </c>
      <c r="AB216">
        <f t="shared" si="181"/>
        <v>70.59</v>
      </c>
      <c r="AC216">
        <f t="shared" si="182"/>
        <v>28.2</v>
      </c>
      <c r="AD216">
        <f t="shared" si="183"/>
        <v>16.13</v>
      </c>
      <c r="AE216">
        <f t="shared" si="184"/>
        <v>6.56</v>
      </c>
      <c r="AF216">
        <f t="shared" si="184"/>
        <v>26.26</v>
      </c>
      <c r="AG216">
        <f t="shared" si="185"/>
        <v>0</v>
      </c>
      <c r="AH216">
        <f t="shared" si="186"/>
        <v>2.0499999999999998</v>
      </c>
      <c r="AI216">
        <f t="shared" si="186"/>
        <v>0</v>
      </c>
      <c r="AJ216">
        <f t="shared" si="187"/>
        <v>0</v>
      </c>
      <c r="AK216">
        <v>70.59</v>
      </c>
      <c r="AL216">
        <v>28.2</v>
      </c>
      <c r="AM216">
        <v>16.13</v>
      </c>
      <c r="AN216">
        <v>6.56</v>
      </c>
      <c r="AO216">
        <v>26.26</v>
      </c>
      <c r="AP216">
        <v>0</v>
      </c>
      <c r="AQ216">
        <v>2.0499999999999998</v>
      </c>
      <c r="AR216">
        <v>0</v>
      </c>
      <c r="AS216">
        <v>0</v>
      </c>
      <c r="AT216">
        <v>131</v>
      </c>
      <c r="AU216">
        <v>54</v>
      </c>
      <c r="AV216">
        <v>1</v>
      </c>
      <c r="AW216">
        <v>1</v>
      </c>
      <c r="AZ216">
        <v>1</v>
      </c>
      <c r="BA216">
        <v>24.23</v>
      </c>
      <c r="BB216">
        <v>12.41</v>
      </c>
      <c r="BC216">
        <v>8.91</v>
      </c>
      <c r="BD216" t="s">
        <v>6</v>
      </c>
      <c r="BE216" t="s">
        <v>6</v>
      </c>
      <c r="BF216" t="s">
        <v>6</v>
      </c>
      <c r="BG216" t="s">
        <v>6</v>
      </c>
      <c r="BH216">
        <v>0</v>
      </c>
      <c r="BI216">
        <v>1</v>
      </c>
      <c r="BJ216" t="s">
        <v>184</v>
      </c>
      <c r="BM216">
        <v>170</v>
      </c>
      <c r="BN216">
        <v>0</v>
      </c>
      <c r="BO216" t="s">
        <v>182</v>
      </c>
      <c r="BP216">
        <v>1</v>
      </c>
      <c r="BQ216">
        <v>30</v>
      </c>
      <c r="BR216">
        <v>0</v>
      </c>
      <c r="BS216">
        <v>24.23</v>
      </c>
      <c r="BT216">
        <v>1</v>
      </c>
      <c r="BU216">
        <v>1</v>
      </c>
      <c r="BV216">
        <v>1</v>
      </c>
      <c r="BW216">
        <v>1</v>
      </c>
      <c r="BX216">
        <v>1</v>
      </c>
      <c r="BY216" t="s">
        <v>6</v>
      </c>
      <c r="BZ216">
        <v>131</v>
      </c>
      <c r="CA216">
        <v>54</v>
      </c>
      <c r="CE216">
        <v>30</v>
      </c>
      <c r="CF216">
        <v>0</v>
      </c>
      <c r="CG216">
        <v>0</v>
      </c>
      <c r="CM216">
        <v>0</v>
      </c>
      <c r="CN216" t="s">
        <v>6</v>
      </c>
      <c r="CO216">
        <v>0</v>
      </c>
      <c r="CP216">
        <f t="shared" si="188"/>
        <v>11486.330000000002</v>
      </c>
      <c r="CQ216">
        <f t="shared" si="189"/>
        <v>251.26</v>
      </c>
      <c r="CR216">
        <f t="shared" si="190"/>
        <v>200.17</v>
      </c>
      <c r="CS216">
        <f t="shared" si="191"/>
        <v>158.94999999999999</v>
      </c>
      <c r="CT216">
        <f t="shared" si="192"/>
        <v>636.28</v>
      </c>
      <c r="CU216">
        <f t="shared" si="193"/>
        <v>0</v>
      </c>
      <c r="CV216">
        <f t="shared" si="194"/>
        <v>2.0499999999999998</v>
      </c>
      <c r="CW216">
        <f t="shared" si="195"/>
        <v>0</v>
      </c>
      <c r="CX216">
        <f t="shared" si="195"/>
        <v>0</v>
      </c>
      <c r="CY216">
        <f>S216*(BZ216/100)</f>
        <v>8802.1782000000003</v>
      </c>
      <c r="CZ216">
        <f>S216*(CA216/100)</f>
        <v>3628.3788000000004</v>
      </c>
      <c r="DC216" t="s">
        <v>6</v>
      </c>
      <c r="DD216" t="s">
        <v>6</v>
      </c>
      <c r="DE216" t="s">
        <v>6</v>
      </c>
      <c r="DF216" t="s">
        <v>6</v>
      </c>
      <c r="DG216" t="s">
        <v>6</v>
      </c>
      <c r="DH216" t="s">
        <v>6</v>
      </c>
      <c r="DI216" t="s">
        <v>6</v>
      </c>
      <c r="DJ216" t="s">
        <v>6</v>
      </c>
      <c r="DK216" t="s">
        <v>6</v>
      </c>
      <c r="DL216" t="s">
        <v>6</v>
      </c>
      <c r="DM216" t="s">
        <v>6</v>
      </c>
      <c r="DN216">
        <v>161</v>
      </c>
      <c r="DO216">
        <v>107</v>
      </c>
      <c r="DP216">
        <v>1</v>
      </c>
      <c r="DQ216">
        <v>1</v>
      </c>
      <c r="DU216">
        <v>1013</v>
      </c>
      <c r="DV216" t="s">
        <v>172</v>
      </c>
      <c r="DW216" t="s">
        <v>172</v>
      </c>
      <c r="DX216">
        <v>1</v>
      </c>
      <c r="DZ216" t="s">
        <v>6</v>
      </c>
      <c r="EA216" t="s">
        <v>6</v>
      </c>
      <c r="EB216" t="s">
        <v>6</v>
      </c>
      <c r="EC216" t="s">
        <v>6</v>
      </c>
      <c r="EE216">
        <v>100583966</v>
      </c>
      <c r="EF216">
        <v>30</v>
      </c>
      <c r="EG216" t="s">
        <v>32</v>
      </c>
      <c r="EH216">
        <v>0</v>
      </c>
      <c r="EI216" t="s">
        <v>6</v>
      </c>
      <c r="EJ216">
        <v>1</v>
      </c>
      <c r="EK216">
        <v>170</v>
      </c>
      <c r="EL216" t="s">
        <v>174</v>
      </c>
      <c r="EM216" t="s">
        <v>175</v>
      </c>
      <c r="EO216" t="s">
        <v>6</v>
      </c>
      <c r="EQ216">
        <v>131072</v>
      </c>
      <c r="ER216">
        <v>70.59</v>
      </c>
      <c r="ES216">
        <v>28.2</v>
      </c>
      <c r="ET216">
        <v>16.13</v>
      </c>
      <c r="EU216">
        <v>6.56</v>
      </c>
      <c r="EV216">
        <v>26.26</v>
      </c>
      <c r="EW216">
        <v>2.0499999999999998</v>
      </c>
      <c r="EX216">
        <v>0</v>
      </c>
      <c r="EY216">
        <v>0</v>
      </c>
      <c r="FQ216">
        <v>0</v>
      </c>
      <c r="FR216">
        <f t="shared" si="196"/>
        <v>0</v>
      </c>
      <c r="FS216">
        <v>0</v>
      </c>
      <c r="FX216">
        <v>161</v>
      </c>
      <c r="FY216">
        <v>107</v>
      </c>
      <c r="GA216" t="s">
        <v>6</v>
      </c>
      <c r="GD216">
        <v>0</v>
      </c>
      <c r="GF216">
        <v>879307221</v>
      </c>
      <c r="GG216">
        <v>2</v>
      </c>
      <c r="GH216">
        <v>1</v>
      </c>
      <c r="GI216">
        <v>2</v>
      </c>
      <c r="GJ216">
        <v>0</v>
      </c>
      <c r="GK216">
        <f>ROUND(R216*(S12)/100,2)</f>
        <v>2635.1</v>
      </c>
      <c r="GL216">
        <f t="shared" si="197"/>
        <v>0</v>
      </c>
      <c r="GM216">
        <f t="shared" si="198"/>
        <v>26551.99</v>
      </c>
      <c r="GN216">
        <f t="shared" si="199"/>
        <v>26551.99</v>
      </c>
      <c r="GO216">
        <f t="shared" si="200"/>
        <v>0</v>
      </c>
      <c r="GP216">
        <f t="shared" si="201"/>
        <v>0</v>
      </c>
      <c r="GR216">
        <v>0</v>
      </c>
      <c r="GS216">
        <v>3</v>
      </c>
      <c r="GT216">
        <v>0</v>
      </c>
      <c r="GU216" t="s">
        <v>6</v>
      </c>
      <c r="GV216">
        <f t="shared" si="202"/>
        <v>0</v>
      </c>
      <c r="GW216">
        <v>1</v>
      </c>
      <c r="GX216">
        <f t="shared" si="203"/>
        <v>0</v>
      </c>
      <c r="HA216">
        <v>0</v>
      </c>
      <c r="HB216">
        <v>0</v>
      </c>
      <c r="HC216">
        <f t="shared" si="204"/>
        <v>0</v>
      </c>
      <c r="HE216" t="s">
        <v>6</v>
      </c>
      <c r="HF216" t="s">
        <v>6</v>
      </c>
      <c r="IK216">
        <v>0</v>
      </c>
    </row>
    <row r="217" spans="1:255" x14ac:dyDescent="0.2">
      <c r="A217" s="2">
        <v>18</v>
      </c>
      <c r="B217" s="2">
        <v>1</v>
      </c>
      <c r="C217" s="2">
        <v>72</v>
      </c>
      <c r="D217" s="2"/>
      <c r="E217" s="2" t="s">
        <v>191</v>
      </c>
      <c r="F217" s="2" t="s">
        <v>192</v>
      </c>
      <c r="G217" s="2" t="s">
        <v>193</v>
      </c>
      <c r="H217" s="2" t="s">
        <v>188</v>
      </c>
      <c r="I217" s="2">
        <f>I215*J217</f>
        <v>69.695999999999998</v>
      </c>
      <c r="J217" s="2">
        <v>6.6</v>
      </c>
      <c r="K217" s="2"/>
      <c r="L217" s="2"/>
      <c r="M217" s="2"/>
      <c r="N217" s="2"/>
      <c r="O217" s="2">
        <f t="shared" si="171"/>
        <v>4633.3900000000003</v>
      </c>
      <c r="P217" s="2">
        <f t="shared" si="172"/>
        <v>4633.3900000000003</v>
      </c>
      <c r="Q217" s="2">
        <f t="shared" si="173"/>
        <v>0</v>
      </c>
      <c r="R217" s="2">
        <f t="shared" si="174"/>
        <v>0</v>
      </c>
      <c r="S217" s="2">
        <f t="shared" si="175"/>
        <v>0</v>
      </c>
      <c r="T217" s="2">
        <f t="shared" si="176"/>
        <v>0</v>
      </c>
      <c r="U217" s="2">
        <f t="shared" si="177"/>
        <v>0</v>
      </c>
      <c r="V217" s="2">
        <f t="shared" si="178"/>
        <v>0</v>
      </c>
      <c r="W217" s="2">
        <f t="shared" si="179"/>
        <v>0</v>
      </c>
      <c r="X217" s="2">
        <f t="shared" si="180"/>
        <v>0</v>
      </c>
      <c r="Y217" s="2">
        <f t="shared" si="180"/>
        <v>0</v>
      </c>
      <c r="Z217" s="2"/>
      <c r="AA217" s="2">
        <v>101231159</v>
      </c>
      <c r="AB217" s="2">
        <f t="shared" si="181"/>
        <v>66.48</v>
      </c>
      <c r="AC217" s="2">
        <f t="shared" si="182"/>
        <v>66.48</v>
      </c>
      <c r="AD217" s="2">
        <f t="shared" si="183"/>
        <v>0</v>
      </c>
      <c r="AE217" s="2">
        <f t="shared" si="184"/>
        <v>0</v>
      </c>
      <c r="AF217" s="2">
        <f t="shared" si="184"/>
        <v>0</v>
      </c>
      <c r="AG217" s="2">
        <f t="shared" si="185"/>
        <v>0</v>
      </c>
      <c r="AH217" s="2">
        <f t="shared" si="186"/>
        <v>0</v>
      </c>
      <c r="AI217" s="2">
        <f t="shared" si="186"/>
        <v>0</v>
      </c>
      <c r="AJ217" s="2">
        <f t="shared" si="187"/>
        <v>0</v>
      </c>
      <c r="AK217" s="2">
        <v>66.48</v>
      </c>
      <c r="AL217" s="2">
        <v>66.48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161</v>
      </c>
      <c r="AU217" s="2">
        <v>107</v>
      </c>
      <c r="AV217" s="2">
        <v>1</v>
      </c>
      <c r="AW217" s="2">
        <v>1</v>
      </c>
      <c r="AX217" s="2"/>
      <c r="AY217" s="2"/>
      <c r="AZ217" s="2">
        <v>1</v>
      </c>
      <c r="BA217" s="2">
        <v>1</v>
      </c>
      <c r="BB217" s="2">
        <v>1</v>
      </c>
      <c r="BC217" s="2">
        <v>1</v>
      </c>
      <c r="BD217" s="2" t="s">
        <v>6</v>
      </c>
      <c r="BE217" s="2" t="s">
        <v>6</v>
      </c>
      <c r="BF217" s="2" t="s">
        <v>6</v>
      </c>
      <c r="BG217" s="2" t="s">
        <v>6</v>
      </c>
      <c r="BH217" s="2">
        <v>3</v>
      </c>
      <c r="BI217" s="2">
        <v>1</v>
      </c>
      <c r="BJ217" s="2" t="s">
        <v>194</v>
      </c>
      <c r="BK217" s="2"/>
      <c r="BL217" s="2"/>
      <c r="BM217" s="2">
        <v>170</v>
      </c>
      <c r="BN217" s="2">
        <v>0</v>
      </c>
      <c r="BO217" s="2" t="s">
        <v>6</v>
      </c>
      <c r="BP217" s="2">
        <v>0</v>
      </c>
      <c r="BQ217" s="2">
        <v>30</v>
      </c>
      <c r="BR217" s="2">
        <v>0</v>
      </c>
      <c r="BS217" s="2">
        <v>1</v>
      </c>
      <c r="BT217" s="2">
        <v>1</v>
      </c>
      <c r="BU217" s="2">
        <v>1</v>
      </c>
      <c r="BV217" s="2">
        <v>1</v>
      </c>
      <c r="BW217" s="2">
        <v>1</v>
      </c>
      <c r="BX217" s="2">
        <v>1</v>
      </c>
      <c r="BY217" s="2" t="s">
        <v>6</v>
      </c>
      <c r="BZ217" s="2">
        <v>161</v>
      </c>
      <c r="CA217" s="2">
        <v>107</v>
      </c>
      <c r="CB217" s="2"/>
      <c r="CC217" s="2"/>
      <c r="CD217" s="2"/>
      <c r="CE217" s="2">
        <v>30</v>
      </c>
      <c r="CF217" s="2">
        <v>0</v>
      </c>
      <c r="CG217" s="2">
        <v>0</v>
      </c>
      <c r="CH217" s="2"/>
      <c r="CI217" s="2"/>
      <c r="CJ217" s="2"/>
      <c r="CK217" s="2"/>
      <c r="CL217" s="2"/>
      <c r="CM217" s="2">
        <v>0</v>
      </c>
      <c r="CN217" s="2" t="s">
        <v>6</v>
      </c>
      <c r="CO217" s="2">
        <v>0</v>
      </c>
      <c r="CP217" s="2">
        <f t="shared" si="188"/>
        <v>4633.3900000000003</v>
      </c>
      <c r="CQ217" s="2">
        <f t="shared" si="189"/>
        <v>66.48</v>
      </c>
      <c r="CR217" s="2">
        <f t="shared" si="190"/>
        <v>0</v>
      </c>
      <c r="CS217" s="2">
        <f t="shared" si="191"/>
        <v>0</v>
      </c>
      <c r="CT217" s="2">
        <f t="shared" si="192"/>
        <v>0</v>
      </c>
      <c r="CU217" s="2">
        <f t="shared" si="193"/>
        <v>0</v>
      </c>
      <c r="CV217" s="2">
        <f t="shared" si="194"/>
        <v>0</v>
      </c>
      <c r="CW217" s="2">
        <f t="shared" si="195"/>
        <v>0</v>
      </c>
      <c r="CX217" s="2">
        <f t="shared" si="195"/>
        <v>0</v>
      </c>
      <c r="CY217" s="2">
        <f>((S217*BZ217)/100)</f>
        <v>0</v>
      </c>
      <c r="CZ217" s="2">
        <f>((S217*CA217)/100)</f>
        <v>0</v>
      </c>
      <c r="DA217" s="2"/>
      <c r="DB217" s="2"/>
      <c r="DC217" s="2" t="s">
        <v>6</v>
      </c>
      <c r="DD217" s="2" t="s">
        <v>6</v>
      </c>
      <c r="DE217" s="2" t="s">
        <v>6</v>
      </c>
      <c r="DF217" s="2" t="s">
        <v>6</v>
      </c>
      <c r="DG217" s="2" t="s">
        <v>6</v>
      </c>
      <c r="DH217" s="2" t="s">
        <v>6</v>
      </c>
      <c r="DI217" s="2" t="s">
        <v>6</v>
      </c>
      <c r="DJ217" s="2" t="s">
        <v>6</v>
      </c>
      <c r="DK217" s="2" t="s">
        <v>6</v>
      </c>
      <c r="DL217" s="2" t="s">
        <v>6</v>
      </c>
      <c r="DM217" s="2" t="s">
        <v>6</v>
      </c>
      <c r="DN217" s="2">
        <v>0</v>
      </c>
      <c r="DO217" s="2">
        <v>0</v>
      </c>
      <c r="DP217" s="2">
        <v>1</v>
      </c>
      <c r="DQ217" s="2">
        <v>1</v>
      </c>
      <c r="DR217" s="2"/>
      <c r="DS217" s="2"/>
      <c r="DT217" s="2"/>
      <c r="DU217" s="2">
        <v>1009</v>
      </c>
      <c r="DV217" s="2" t="s">
        <v>188</v>
      </c>
      <c r="DW217" s="2" t="s">
        <v>188</v>
      </c>
      <c r="DX217" s="2">
        <v>1</v>
      </c>
      <c r="DY217" s="2"/>
      <c r="DZ217" s="2" t="s">
        <v>6</v>
      </c>
      <c r="EA217" s="2" t="s">
        <v>6</v>
      </c>
      <c r="EB217" s="2" t="s">
        <v>6</v>
      </c>
      <c r="EC217" s="2" t="s">
        <v>6</v>
      </c>
      <c r="ED217" s="2"/>
      <c r="EE217" s="2">
        <v>100583966</v>
      </c>
      <c r="EF217" s="2">
        <v>30</v>
      </c>
      <c r="EG217" s="2" t="s">
        <v>32</v>
      </c>
      <c r="EH217" s="2">
        <v>0</v>
      </c>
      <c r="EI217" s="2" t="s">
        <v>6</v>
      </c>
      <c r="EJ217" s="2">
        <v>1</v>
      </c>
      <c r="EK217" s="2">
        <v>170</v>
      </c>
      <c r="EL217" s="2" t="s">
        <v>174</v>
      </c>
      <c r="EM217" s="2" t="s">
        <v>175</v>
      </c>
      <c r="EN217" s="2"/>
      <c r="EO217" s="2" t="s">
        <v>6</v>
      </c>
      <c r="EP217" s="2"/>
      <c r="EQ217" s="2">
        <v>0</v>
      </c>
      <c r="ER217" s="2">
        <v>66.48</v>
      </c>
      <c r="ES217" s="2">
        <v>66.48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>
        <v>0</v>
      </c>
      <c r="FR217" s="2">
        <f t="shared" si="196"/>
        <v>0</v>
      </c>
      <c r="FS217" s="2">
        <v>0</v>
      </c>
      <c r="FT217" s="2"/>
      <c r="FU217" s="2"/>
      <c r="FV217" s="2"/>
      <c r="FW217" s="2"/>
      <c r="FX217" s="2">
        <v>161</v>
      </c>
      <c r="FY217" s="2">
        <v>107</v>
      </c>
      <c r="FZ217" s="2"/>
      <c r="GA217" s="2" t="s">
        <v>6</v>
      </c>
      <c r="GB217" s="2"/>
      <c r="GC217" s="2"/>
      <c r="GD217" s="2">
        <v>0</v>
      </c>
      <c r="GE217" s="2"/>
      <c r="GF217" s="2">
        <v>105639110</v>
      </c>
      <c r="GG217" s="2">
        <v>2</v>
      </c>
      <c r="GH217" s="2">
        <v>1</v>
      </c>
      <c r="GI217" s="2">
        <v>-2</v>
      </c>
      <c r="GJ217" s="2">
        <v>0</v>
      </c>
      <c r="GK217" s="2">
        <f>ROUND(R217*(R12)/100,2)</f>
        <v>0</v>
      </c>
      <c r="GL217" s="2">
        <f t="shared" si="197"/>
        <v>0</v>
      </c>
      <c r="GM217" s="2">
        <f t="shared" si="198"/>
        <v>4633.3900000000003</v>
      </c>
      <c r="GN217" s="2">
        <f t="shared" si="199"/>
        <v>4633.3900000000003</v>
      </c>
      <c r="GO217" s="2">
        <f t="shared" si="200"/>
        <v>0</v>
      </c>
      <c r="GP217" s="2">
        <f t="shared" si="201"/>
        <v>0</v>
      </c>
      <c r="GQ217" s="2"/>
      <c r="GR217" s="2">
        <v>0</v>
      </c>
      <c r="GS217" s="2">
        <v>3</v>
      </c>
      <c r="GT217" s="2">
        <v>0</v>
      </c>
      <c r="GU217" s="2" t="s">
        <v>6</v>
      </c>
      <c r="GV217" s="2">
        <f t="shared" si="202"/>
        <v>0</v>
      </c>
      <c r="GW217" s="2">
        <v>1</v>
      </c>
      <c r="GX217" s="2">
        <f t="shared" si="203"/>
        <v>0</v>
      </c>
      <c r="GY217" s="2"/>
      <c r="GZ217" s="2"/>
      <c r="HA217" s="2">
        <v>0</v>
      </c>
      <c r="HB217" s="2">
        <v>0</v>
      </c>
      <c r="HC217" s="2">
        <f t="shared" si="204"/>
        <v>0</v>
      </c>
      <c r="HD217" s="2"/>
      <c r="HE217" s="2" t="s">
        <v>6</v>
      </c>
      <c r="HF217" s="2" t="s">
        <v>6</v>
      </c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>
        <v>0</v>
      </c>
      <c r="IL217" s="2"/>
      <c r="IM217" s="2"/>
      <c r="IN217" s="2"/>
      <c r="IO217" s="2"/>
      <c r="IP217" s="2"/>
      <c r="IQ217" s="2"/>
      <c r="IR217" s="2"/>
      <c r="IS217" s="2"/>
      <c r="IT217" s="2"/>
      <c r="IU217" s="2"/>
    </row>
    <row r="218" spans="1:255" x14ac:dyDescent="0.2">
      <c r="A218">
        <v>18</v>
      </c>
      <c r="B218">
        <v>1</v>
      </c>
      <c r="C218">
        <v>77</v>
      </c>
      <c r="E218" t="s">
        <v>191</v>
      </c>
      <c r="F218" t="s">
        <v>192</v>
      </c>
      <c r="G218" t="s">
        <v>193</v>
      </c>
      <c r="H218" t="s">
        <v>188</v>
      </c>
      <c r="I218">
        <f>I216*J218</f>
        <v>69.695999999999998</v>
      </c>
      <c r="J218">
        <v>6.6</v>
      </c>
      <c r="O218">
        <f t="shared" si="171"/>
        <v>8710.77</v>
      </c>
      <c r="P218">
        <f t="shared" si="172"/>
        <v>8710.77</v>
      </c>
      <c r="Q218">
        <f t="shared" si="173"/>
        <v>0</v>
      </c>
      <c r="R218">
        <f t="shared" si="174"/>
        <v>0</v>
      </c>
      <c r="S218">
        <f t="shared" si="175"/>
        <v>0</v>
      </c>
      <c r="T218">
        <f t="shared" si="176"/>
        <v>0</v>
      </c>
      <c r="U218">
        <f t="shared" si="177"/>
        <v>0</v>
      </c>
      <c r="V218">
        <f t="shared" si="178"/>
        <v>0</v>
      </c>
      <c r="W218">
        <f t="shared" si="179"/>
        <v>0</v>
      </c>
      <c r="X218">
        <f t="shared" si="180"/>
        <v>0</v>
      </c>
      <c r="Y218">
        <f t="shared" si="180"/>
        <v>0</v>
      </c>
      <c r="AA218">
        <v>101231156</v>
      </c>
      <c r="AB218">
        <f t="shared" si="181"/>
        <v>66.48</v>
      </c>
      <c r="AC218">
        <f t="shared" si="182"/>
        <v>66.48</v>
      </c>
      <c r="AD218">
        <f t="shared" si="183"/>
        <v>0</v>
      </c>
      <c r="AE218">
        <f t="shared" si="184"/>
        <v>0</v>
      </c>
      <c r="AF218">
        <f t="shared" si="184"/>
        <v>0</v>
      </c>
      <c r="AG218">
        <f t="shared" si="185"/>
        <v>0</v>
      </c>
      <c r="AH218">
        <f t="shared" si="186"/>
        <v>0</v>
      </c>
      <c r="AI218">
        <f t="shared" si="186"/>
        <v>0</v>
      </c>
      <c r="AJ218">
        <f t="shared" si="187"/>
        <v>0</v>
      </c>
      <c r="AK218">
        <v>66.48</v>
      </c>
      <c r="AL218">
        <v>66.48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Z218">
        <v>1</v>
      </c>
      <c r="BA218">
        <v>1</v>
      </c>
      <c r="BB218">
        <v>1</v>
      </c>
      <c r="BC218">
        <v>1.88</v>
      </c>
      <c r="BD218" t="s">
        <v>6</v>
      </c>
      <c r="BE218" t="s">
        <v>6</v>
      </c>
      <c r="BF218" t="s">
        <v>6</v>
      </c>
      <c r="BG218" t="s">
        <v>6</v>
      </c>
      <c r="BH218">
        <v>3</v>
      </c>
      <c r="BI218">
        <v>1</v>
      </c>
      <c r="BJ218" t="s">
        <v>194</v>
      </c>
      <c r="BM218">
        <v>170</v>
      </c>
      <c r="BN218">
        <v>0</v>
      </c>
      <c r="BO218" t="s">
        <v>192</v>
      </c>
      <c r="BP218">
        <v>1</v>
      </c>
      <c r="BQ218">
        <v>30</v>
      </c>
      <c r="BR218">
        <v>0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 t="s">
        <v>6</v>
      </c>
      <c r="BZ218">
        <v>0</v>
      </c>
      <c r="CA218">
        <v>0</v>
      </c>
      <c r="CE218">
        <v>30</v>
      </c>
      <c r="CF218">
        <v>0</v>
      </c>
      <c r="CG218">
        <v>0</v>
      </c>
      <c r="CM218">
        <v>0</v>
      </c>
      <c r="CN218" t="s">
        <v>6</v>
      </c>
      <c r="CO218">
        <v>0</v>
      </c>
      <c r="CP218">
        <f t="shared" si="188"/>
        <v>8710.77</v>
      </c>
      <c r="CQ218">
        <f t="shared" si="189"/>
        <v>124.98</v>
      </c>
      <c r="CR218">
        <f t="shared" si="190"/>
        <v>0</v>
      </c>
      <c r="CS218">
        <f t="shared" si="191"/>
        <v>0</v>
      </c>
      <c r="CT218">
        <f t="shared" si="192"/>
        <v>0</v>
      </c>
      <c r="CU218">
        <f t="shared" si="193"/>
        <v>0</v>
      </c>
      <c r="CV218">
        <f t="shared" si="194"/>
        <v>0</v>
      </c>
      <c r="CW218">
        <f t="shared" si="195"/>
        <v>0</v>
      </c>
      <c r="CX218">
        <f t="shared" si="195"/>
        <v>0</v>
      </c>
      <c r="CY218">
        <f>S218*(BZ218/100)</f>
        <v>0</v>
      </c>
      <c r="CZ218">
        <f>S218*(CA218/100)</f>
        <v>0</v>
      </c>
      <c r="DC218" t="s">
        <v>6</v>
      </c>
      <c r="DD218" t="s">
        <v>6</v>
      </c>
      <c r="DE218" t="s">
        <v>6</v>
      </c>
      <c r="DF218" t="s">
        <v>6</v>
      </c>
      <c r="DG218" t="s">
        <v>6</v>
      </c>
      <c r="DH218" t="s">
        <v>6</v>
      </c>
      <c r="DI218" t="s">
        <v>6</v>
      </c>
      <c r="DJ218" t="s">
        <v>6</v>
      </c>
      <c r="DK218" t="s">
        <v>6</v>
      </c>
      <c r="DL218" t="s">
        <v>6</v>
      </c>
      <c r="DM218" t="s">
        <v>6</v>
      </c>
      <c r="DN218">
        <v>161</v>
      </c>
      <c r="DO218">
        <v>107</v>
      </c>
      <c r="DP218">
        <v>1</v>
      </c>
      <c r="DQ218">
        <v>1</v>
      </c>
      <c r="DU218">
        <v>1009</v>
      </c>
      <c r="DV218" t="s">
        <v>188</v>
      </c>
      <c r="DW218" t="s">
        <v>188</v>
      </c>
      <c r="DX218">
        <v>1</v>
      </c>
      <c r="DZ218" t="s">
        <v>6</v>
      </c>
      <c r="EA218" t="s">
        <v>6</v>
      </c>
      <c r="EB218" t="s">
        <v>6</v>
      </c>
      <c r="EC218" t="s">
        <v>6</v>
      </c>
      <c r="EE218">
        <v>100583966</v>
      </c>
      <c r="EF218">
        <v>30</v>
      </c>
      <c r="EG218" t="s">
        <v>32</v>
      </c>
      <c r="EH218">
        <v>0</v>
      </c>
      <c r="EI218" t="s">
        <v>6</v>
      </c>
      <c r="EJ218">
        <v>1</v>
      </c>
      <c r="EK218">
        <v>170</v>
      </c>
      <c r="EL218" t="s">
        <v>174</v>
      </c>
      <c r="EM218" t="s">
        <v>175</v>
      </c>
      <c r="EO218" t="s">
        <v>6</v>
      </c>
      <c r="EQ218">
        <v>0</v>
      </c>
      <c r="ER218">
        <v>66.48</v>
      </c>
      <c r="ES218">
        <v>66.48</v>
      </c>
      <c r="ET218">
        <v>0</v>
      </c>
      <c r="EU218">
        <v>0</v>
      </c>
      <c r="EV218">
        <v>0</v>
      </c>
      <c r="EW218">
        <v>0</v>
      </c>
      <c r="EX218">
        <v>0</v>
      </c>
      <c r="FQ218">
        <v>0</v>
      </c>
      <c r="FR218">
        <f t="shared" si="196"/>
        <v>0</v>
      </c>
      <c r="FS218">
        <v>0</v>
      </c>
      <c r="FX218">
        <v>161</v>
      </c>
      <c r="FY218">
        <v>107</v>
      </c>
      <c r="GA218" t="s">
        <v>6</v>
      </c>
      <c r="GD218">
        <v>0</v>
      </c>
      <c r="GF218">
        <v>105639110</v>
      </c>
      <c r="GG218">
        <v>2</v>
      </c>
      <c r="GH218">
        <v>1</v>
      </c>
      <c r="GI218">
        <v>2</v>
      </c>
      <c r="GJ218">
        <v>0</v>
      </c>
      <c r="GK218">
        <f>ROUND(R218*(S12)/100,2)</f>
        <v>0</v>
      </c>
      <c r="GL218">
        <f t="shared" si="197"/>
        <v>0</v>
      </c>
      <c r="GM218">
        <f t="shared" si="198"/>
        <v>8710.77</v>
      </c>
      <c r="GN218">
        <f t="shared" si="199"/>
        <v>8710.77</v>
      </c>
      <c r="GO218">
        <f t="shared" si="200"/>
        <v>0</v>
      </c>
      <c r="GP218">
        <f t="shared" si="201"/>
        <v>0</v>
      </c>
      <c r="GR218">
        <v>0</v>
      </c>
      <c r="GS218">
        <v>3</v>
      </c>
      <c r="GT218">
        <v>0</v>
      </c>
      <c r="GU218" t="s">
        <v>6</v>
      </c>
      <c r="GV218">
        <f t="shared" si="202"/>
        <v>0</v>
      </c>
      <c r="GW218">
        <v>1</v>
      </c>
      <c r="GX218">
        <f t="shared" si="203"/>
        <v>0</v>
      </c>
      <c r="HA218">
        <v>0</v>
      </c>
      <c r="HB218">
        <v>0</v>
      </c>
      <c r="HC218">
        <f t="shared" si="204"/>
        <v>0</v>
      </c>
      <c r="HE218" t="s">
        <v>6</v>
      </c>
      <c r="HF218" t="s">
        <v>6</v>
      </c>
      <c r="IK218">
        <v>0</v>
      </c>
    </row>
    <row r="220" spans="1:255" x14ac:dyDescent="0.2">
      <c r="A220" s="3">
        <v>51</v>
      </c>
      <c r="B220" s="3">
        <f>B207</f>
        <v>1</v>
      </c>
      <c r="C220" s="3">
        <f>A207</f>
        <v>4</v>
      </c>
      <c r="D220" s="3">
        <f>ROW(A207)</f>
        <v>207</v>
      </c>
      <c r="E220" s="3"/>
      <c r="F220" s="3" t="str">
        <f>IF(F207&lt;&gt;"",F207,"")</f>
        <v>5</v>
      </c>
      <c r="G220" s="3" t="str">
        <f>IF(G207&lt;&gt;"",G207,"")</f>
        <v>Нанесение дорожной разметки</v>
      </c>
      <c r="H220" s="3">
        <v>0</v>
      </c>
      <c r="I220" s="3"/>
      <c r="J220" s="3"/>
      <c r="K220" s="3"/>
      <c r="L220" s="3"/>
      <c r="M220" s="3"/>
      <c r="N220" s="3"/>
      <c r="O220" s="3">
        <f t="shared" ref="O220:T220" si="205">ROUND(AB220,2)</f>
        <v>46839.86</v>
      </c>
      <c r="P220" s="3">
        <f t="shared" si="205"/>
        <v>42872.41</v>
      </c>
      <c r="Q220" s="3">
        <f t="shared" si="205"/>
        <v>1509.67</v>
      </c>
      <c r="R220" s="3">
        <f t="shared" si="205"/>
        <v>613.97</v>
      </c>
      <c r="S220" s="3">
        <f t="shared" si="205"/>
        <v>2457.7800000000002</v>
      </c>
      <c r="T220" s="3">
        <f t="shared" si="205"/>
        <v>0</v>
      </c>
      <c r="U220" s="3">
        <f>AH220</f>
        <v>191.86769999999999</v>
      </c>
      <c r="V220" s="3">
        <f>AI220</f>
        <v>0</v>
      </c>
      <c r="W220" s="3">
        <f>ROUND(AJ220,2)</f>
        <v>0</v>
      </c>
      <c r="X220" s="3">
        <f>ROUND(AK220,2)</f>
        <v>3957.03</v>
      </c>
      <c r="Y220" s="3">
        <f>ROUND(AL220,2)</f>
        <v>2629.82</v>
      </c>
      <c r="Z220" s="3"/>
      <c r="AA220" s="3"/>
      <c r="AB220" s="3">
        <f>ROUND(SUMIF(AA211:AA218,"=101231159",O211:O218),2)</f>
        <v>46839.86</v>
      </c>
      <c r="AC220" s="3">
        <f>ROUND(SUMIF(AA211:AA218,"=101231159",P211:P218),2)</f>
        <v>42872.41</v>
      </c>
      <c r="AD220" s="3">
        <f>ROUND(SUMIF(AA211:AA218,"=101231159",Q211:Q218),2)</f>
        <v>1509.67</v>
      </c>
      <c r="AE220" s="3">
        <f>ROUND(SUMIF(AA211:AA218,"=101231159",R211:R218),2)</f>
        <v>613.97</v>
      </c>
      <c r="AF220" s="3">
        <f>ROUND(SUMIF(AA211:AA218,"=101231159",S211:S218),2)</f>
        <v>2457.7800000000002</v>
      </c>
      <c r="AG220" s="3">
        <f>ROUND(SUMIF(AA211:AA218,"=101231159",T211:T218),2)</f>
        <v>0</v>
      </c>
      <c r="AH220" s="3">
        <f>SUMIF(AA211:AA218,"=101231159",U211:U218)</f>
        <v>191.86769999999999</v>
      </c>
      <c r="AI220" s="3">
        <f>SUMIF(AA211:AA218,"=101231159",V211:V218)</f>
        <v>0</v>
      </c>
      <c r="AJ220" s="3">
        <f>ROUND(SUMIF(AA211:AA218,"=101231159",W211:W218),2)</f>
        <v>0</v>
      </c>
      <c r="AK220" s="3">
        <f>ROUND(SUMIF(AA211:AA218,"=101231159",X211:X218),2)</f>
        <v>3957.03</v>
      </c>
      <c r="AL220" s="3">
        <f>ROUND(SUMIF(AA211:AA218,"=101231159",Y211:Y218),2)</f>
        <v>2629.82</v>
      </c>
      <c r="AM220" s="3"/>
      <c r="AN220" s="3"/>
      <c r="AO220" s="3">
        <f t="shared" ref="AO220:BD220" si="206">ROUND(BX220,2)</f>
        <v>0</v>
      </c>
      <c r="AP220" s="3">
        <f t="shared" si="206"/>
        <v>0</v>
      </c>
      <c r="AQ220" s="3">
        <f t="shared" si="206"/>
        <v>0</v>
      </c>
      <c r="AR220" s="3">
        <f t="shared" si="206"/>
        <v>54501.16</v>
      </c>
      <c r="AS220" s="3">
        <f t="shared" si="206"/>
        <v>54501.16</v>
      </c>
      <c r="AT220" s="3">
        <f t="shared" si="206"/>
        <v>0</v>
      </c>
      <c r="AU220" s="3">
        <f t="shared" si="206"/>
        <v>0</v>
      </c>
      <c r="AV220" s="3">
        <f t="shared" si="206"/>
        <v>42872.41</v>
      </c>
      <c r="AW220" s="3">
        <f t="shared" si="206"/>
        <v>42872.41</v>
      </c>
      <c r="AX220" s="3">
        <f t="shared" si="206"/>
        <v>0</v>
      </c>
      <c r="AY220" s="3">
        <f t="shared" si="206"/>
        <v>42872.41</v>
      </c>
      <c r="AZ220" s="3">
        <f t="shared" si="206"/>
        <v>0</v>
      </c>
      <c r="BA220" s="3">
        <f t="shared" si="206"/>
        <v>0</v>
      </c>
      <c r="BB220" s="3">
        <f t="shared" si="206"/>
        <v>0</v>
      </c>
      <c r="BC220" s="3">
        <f t="shared" si="206"/>
        <v>0</v>
      </c>
      <c r="BD220" s="3">
        <f t="shared" si="206"/>
        <v>0</v>
      </c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>
        <f>ROUND(SUMIF(AA211:AA218,"=101231159",FQ211:FQ218),2)</f>
        <v>0</v>
      </c>
      <c r="BY220" s="3">
        <f>ROUND(SUMIF(AA211:AA218,"=101231159",FR211:FR218),2)</f>
        <v>0</v>
      </c>
      <c r="BZ220" s="3">
        <f>ROUND(SUMIF(AA211:AA218,"=101231159",GL211:GL218),2)</f>
        <v>0</v>
      </c>
      <c r="CA220" s="3">
        <f>ROUND(SUMIF(AA211:AA218,"=101231159",GM211:GM218),2)</f>
        <v>54501.16</v>
      </c>
      <c r="CB220" s="3">
        <f>ROUND(SUMIF(AA211:AA218,"=101231159",GN211:GN218),2)</f>
        <v>54501.16</v>
      </c>
      <c r="CC220" s="3">
        <f>ROUND(SUMIF(AA211:AA218,"=101231159",GO211:GO218),2)</f>
        <v>0</v>
      </c>
      <c r="CD220" s="3">
        <f>ROUND(SUMIF(AA211:AA218,"=101231159",GP211:GP218),2)</f>
        <v>0</v>
      </c>
      <c r="CE220" s="3">
        <f>AC220-BX220</f>
        <v>42872.41</v>
      </c>
      <c r="CF220" s="3">
        <f>AC220-BY220</f>
        <v>42872.41</v>
      </c>
      <c r="CG220" s="3">
        <f>BX220-BZ220</f>
        <v>0</v>
      </c>
      <c r="CH220" s="3">
        <f>AC220-BX220-BY220+BZ220</f>
        <v>42872.41</v>
      </c>
      <c r="CI220" s="3">
        <f>BY220-BZ220</f>
        <v>0</v>
      </c>
      <c r="CJ220" s="3">
        <f>ROUND(SUMIF(AA211:AA218,"=101231159",GX211:GX218),2)</f>
        <v>0</v>
      </c>
      <c r="CK220" s="3">
        <f>ROUND(SUMIF(AA211:AA218,"=101231159",GY211:GY218),2)</f>
        <v>0</v>
      </c>
      <c r="CL220" s="3">
        <f>ROUND(SUMIF(AA211:AA218,"=101231159",GZ211:GZ218),2)</f>
        <v>0</v>
      </c>
      <c r="CM220" s="3">
        <f>ROUND(SUMIF(AA211:AA218,"=101231159",HD211:HD218),2)</f>
        <v>0</v>
      </c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4">
        <f t="shared" ref="DG220:DL220" si="207">ROUND(DT220,2)</f>
        <v>178865.77</v>
      </c>
      <c r="DH220" s="4">
        <f t="shared" si="207"/>
        <v>100578.75</v>
      </c>
      <c r="DI220" s="4">
        <f t="shared" si="207"/>
        <v>18735.009999999998</v>
      </c>
      <c r="DJ220" s="4">
        <f t="shared" si="207"/>
        <v>14876.49</v>
      </c>
      <c r="DK220" s="4">
        <f t="shared" si="207"/>
        <v>59552.01</v>
      </c>
      <c r="DL220" s="4">
        <f t="shared" si="207"/>
        <v>0</v>
      </c>
      <c r="DM220" s="4">
        <f>DZ220</f>
        <v>191.86769999999999</v>
      </c>
      <c r="DN220" s="4">
        <f>EA220</f>
        <v>0</v>
      </c>
      <c r="DO220" s="4">
        <f>ROUND(EB220,2)</f>
        <v>0</v>
      </c>
      <c r="DP220" s="4">
        <f>ROUND(EC220,2)</f>
        <v>78013.13</v>
      </c>
      <c r="DQ220" s="4">
        <f>ROUND(ED220,2)</f>
        <v>32158.09</v>
      </c>
      <c r="DR220" s="4"/>
      <c r="DS220" s="4"/>
      <c r="DT220" s="4">
        <f>ROUND(SUMIF(AA211:AA218,"=101231156",O211:O218),2)</f>
        <v>178865.77</v>
      </c>
      <c r="DU220" s="4">
        <f>ROUND(SUMIF(AA211:AA218,"=101231156",P211:P218),2)</f>
        <v>100578.75</v>
      </c>
      <c r="DV220" s="4">
        <f>ROUND(SUMIF(AA211:AA218,"=101231156",Q211:Q218),2)</f>
        <v>18735.009999999998</v>
      </c>
      <c r="DW220" s="4">
        <f>ROUND(SUMIF(AA211:AA218,"=101231156",R211:R218),2)</f>
        <v>14876.49</v>
      </c>
      <c r="DX220" s="4">
        <f>ROUND(SUMIF(AA211:AA218,"=101231156",S211:S218),2)</f>
        <v>59552.01</v>
      </c>
      <c r="DY220" s="4">
        <f>ROUND(SUMIF(AA211:AA218,"=101231156",T211:T218),2)</f>
        <v>0</v>
      </c>
      <c r="DZ220" s="4">
        <f>SUMIF(AA211:AA218,"=101231156",U211:U218)</f>
        <v>191.86769999999999</v>
      </c>
      <c r="EA220" s="4">
        <f>SUMIF(AA211:AA218,"=101231156",V211:V218)</f>
        <v>0</v>
      </c>
      <c r="EB220" s="4">
        <f>ROUND(SUMIF(AA211:AA218,"=101231156",W211:W218),2)</f>
        <v>0</v>
      </c>
      <c r="EC220" s="4">
        <f>ROUND(SUMIF(AA211:AA218,"=101231156",X211:X218),2)</f>
        <v>78013.13</v>
      </c>
      <c r="ED220" s="4">
        <f>ROUND(SUMIF(AA211:AA218,"=101231156",Y211:Y218),2)</f>
        <v>32158.09</v>
      </c>
      <c r="EE220" s="4"/>
      <c r="EF220" s="4"/>
      <c r="EG220" s="4">
        <f t="shared" ref="EG220:EV220" si="208">ROUND(FP220,2)</f>
        <v>0</v>
      </c>
      <c r="EH220" s="4">
        <f t="shared" si="208"/>
        <v>0</v>
      </c>
      <c r="EI220" s="4">
        <f t="shared" si="208"/>
        <v>0</v>
      </c>
      <c r="EJ220" s="4">
        <f t="shared" si="208"/>
        <v>312393.08</v>
      </c>
      <c r="EK220" s="4">
        <f t="shared" si="208"/>
        <v>312393.08</v>
      </c>
      <c r="EL220" s="4">
        <f t="shared" si="208"/>
        <v>0</v>
      </c>
      <c r="EM220" s="4">
        <f t="shared" si="208"/>
        <v>0</v>
      </c>
      <c r="EN220" s="4">
        <f t="shared" si="208"/>
        <v>100578.75</v>
      </c>
      <c r="EO220" s="4">
        <f t="shared" si="208"/>
        <v>100578.75</v>
      </c>
      <c r="EP220" s="4">
        <f t="shared" si="208"/>
        <v>0</v>
      </c>
      <c r="EQ220" s="4">
        <f t="shared" si="208"/>
        <v>100578.75</v>
      </c>
      <c r="ER220" s="4">
        <f t="shared" si="208"/>
        <v>0</v>
      </c>
      <c r="ES220" s="4">
        <f t="shared" si="208"/>
        <v>0</v>
      </c>
      <c r="ET220" s="4">
        <f t="shared" si="208"/>
        <v>0</v>
      </c>
      <c r="EU220" s="4">
        <f t="shared" si="208"/>
        <v>0</v>
      </c>
      <c r="EV220" s="4">
        <f t="shared" si="208"/>
        <v>0</v>
      </c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>
        <f>ROUND(SUMIF(AA211:AA218,"=101231156",FQ211:FQ218),2)</f>
        <v>0</v>
      </c>
      <c r="FQ220" s="4">
        <f>ROUND(SUMIF(AA211:AA218,"=101231156",FR211:FR218),2)</f>
        <v>0</v>
      </c>
      <c r="FR220" s="4">
        <f>ROUND(SUMIF(AA211:AA218,"=101231156",GL211:GL218),2)</f>
        <v>0</v>
      </c>
      <c r="FS220" s="4">
        <f>ROUND(SUMIF(AA211:AA218,"=101231156",GM211:GM218),2)</f>
        <v>312393.08</v>
      </c>
      <c r="FT220" s="4">
        <f>ROUND(SUMIF(AA211:AA218,"=101231156",GN211:GN218),2)</f>
        <v>312393.08</v>
      </c>
      <c r="FU220" s="4">
        <f>ROUND(SUMIF(AA211:AA218,"=101231156",GO211:GO218),2)</f>
        <v>0</v>
      </c>
      <c r="FV220" s="4">
        <f>ROUND(SUMIF(AA211:AA218,"=101231156",GP211:GP218),2)</f>
        <v>0</v>
      </c>
      <c r="FW220" s="4">
        <f>DU220-FP220</f>
        <v>100578.75</v>
      </c>
      <c r="FX220" s="4">
        <f>DU220-FQ220</f>
        <v>100578.75</v>
      </c>
      <c r="FY220" s="4">
        <f>FP220-FR220</f>
        <v>0</v>
      </c>
      <c r="FZ220" s="4">
        <f>DU220-FP220-FQ220+FR220</f>
        <v>100578.75</v>
      </c>
      <c r="GA220" s="4">
        <f>FQ220-FR220</f>
        <v>0</v>
      </c>
      <c r="GB220" s="4">
        <f>ROUND(SUMIF(AA211:AA218,"=101231156",GX211:GX218),2)</f>
        <v>0</v>
      </c>
      <c r="GC220" s="4">
        <f>ROUND(SUMIF(AA211:AA218,"=101231156",GY211:GY218),2)</f>
        <v>0</v>
      </c>
      <c r="GD220" s="4">
        <f>ROUND(SUMIF(AA211:AA218,"=101231156",GZ211:GZ218),2)</f>
        <v>0</v>
      </c>
      <c r="GE220" s="4">
        <f>ROUND(SUMIF(AA211:AA218,"=101231156",HD211:HD218),2)</f>
        <v>0</v>
      </c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>
        <v>0</v>
      </c>
    </row>
    <row r="222" spans="1:255" x14ac:dyDescent="0.2">
      <c r="A222" s="5">
        <v>50</v>
      </c>
      <c r="B222" s="5">
        <v>0</v>
      </c>
      <c r="C222" s="5">
        <v>0</v>
      </c>
      <c r="D222" s="5">
        <v>1</v>
      </c>
      <c r="E222" s="5">
        <v>201</v>
      </c>
      <c r="F222" s="5">
        <f>ROUND(Source!O220,O222)</f>
        <v>46839.86</v>
      </c>
      <c r="G222" s="5" t="s">
        <v>50</v>
      </c>
      <c r="H222" s="5" t="s">
        <v>51</v>
      </c>
      <c r="I222" s="5"/>
      <c r="J222" s="5"/>
      <c r="K222" s="5">
        <v>201</v>
      </c>
      <c r="L222" s="5">
        <v>1</v>
      </c>
      <c r="M222" s="5">
        <v>3</v>
      </c>
      <c r="N222" s="5" t="s">
        <v>6</v>
      </c>
      <c r="O222" s="5">
        <v>2</v>
      </c>
      <c r="P222" s="5">
        <f>ROUND(Source!DG220,O222)</f>
        <v>178865.77</v>
      </c>
      <c r="Q222" s="5"/>
      <c r="R222" s="5"/>
      <c r="S222" s="5"/>
      <c r="T222" s="5"/>
      <c r="U222" s="5"/>
      <c r="V222" s="5"/>
      <c r="W222" s="5"/>
    </row>
    <row r="223" spans="1:255" x14ac:dyDescent="0.2">
      <c r="A223" s="5">
        <v>50</v>
      </c>
      <c r="B223" s="5">
        <v>0</v>
      </c>
      <c r="C223" s="5">
        <v>0</v>
      </c>
      <c r="D223" s="5">
        <v>1</v>
      </c>
      <c r="E223" s="5">
        <v>202</v>
      </c>
      <c r="F223" s="5">
        <f>ROUND(Source!P220,O223)</f>
        <v>42872.41</v>
      </c>
      <c r="G223" s="5" t="s">
        <v>52</v>
      </c>
      <c r="H223" s="5" t="s">
        <v>53</v>
      </c>
      <c r="I223" s="5"/>
      <c r="J223" s="5"/>
      <c r="K223" s="5">
        <v>202</v>
      </c>
      <c r="L223" s="5">
        <v>2</v>
      </c>
      <c r="M223" s="5">
        <v>3</v>
      </c>
      <c r="N223" s="5" t="s">
        <v>6</v>
      </c>
      <c r="O223" s="5">
        <v>2</v>
      </c>
      <c r="P223" s="5">
        <f>ROUND(Source!DH220,O223)</f>
        <v>100578.75</v>
      </c>
      <c r="Q223" s="5"/>
      <c r="R223" s="5"/>
      <c r="S223" s="5"/>
      <c r="T223" s="5"/>
      <c r="U223" s="5"/>
      <c r="V223" s="5"/>
      <c r="W223" s="5"/>
    </row>
    <row r="224" spans="1:255" x14ac:dyDescent="0.2">
      <c r="A224" s="5">
        <v>50</v>
      </c>
      <c r="B224" s="5">
        <v>0</v>
      </c>
      <c r="C224" s="5">
        <v>0</v>
      </c>
      <c r="D224" s="5">
        <v>1</v>
      </c>
      <c r="E224" s="5">
        <v>222</v>
      </c>
      <c r="F224" s="5">
        <f>ROUND(Source!AO220,O224)</f>
        <v>0</v>
      </c>
      <c r="G224" s="5" t="s">
        <v>54</v>
      </c>
      <c r="H224" s="5" t="s">
        <v>55</v>
      </c>
      <c r="I224" s="5"/>
      <c r="J224" s="5"/>
      <c r="K224" s="5">
        <v>222</v>
      </c>
      <c r="L224" s="5">
        <v>3</v>
      </c>
      <c r="M224" s="5">
        <v>3</v>
      </c>
      <c r="N224" s="5" t="s">
        <v>6</v>
      </c>
      <c r="O224" s="5">
        <v>2</v>
      </c>
      <c r="P224" s="5">
        <f>ROUND(Source!EG220,O224)</f>
        <v>0</v>
      </c>
      <c r="Q224" s="5"/>
      <c r="R224" s="5"/>
      <c r="S224" s="5"/>
      <c r="T224" s="5"/>
      <c r="U224" s="5"/>
      <c r="V224" s="5"/>
      <c r="W224" s="5"/>
    </row>
    <row r="225" spans="1:23" x14ac:dyDescent="0.2">
      <c r="A225" s="5">
        <v>50</v>
      </c>
      <c r="B225" s="5">
        <v>0</v>
      </c>
      <c r="C225" s="5">
        <v>0</v>
      </c>
      <c r="D225" s="5">
        <v>1</v>
      </c>
      <c r="E225" s="5">
        <v>225</v>
      </c>
      <c r="F225" s="5">
        <f>ROUND(Source!AV220,O225)</f>
        <v>42872.41</v>
      </c>
      <c r="G225" s="5" t="s">
        <v>56</v>
      </c>
      <c r="H225" s="5" t="s">
        <v>57</v>
      </c>
      <c r="I225" s="5"/>
      <c r="J225" s="5"/>
      <c r="K225" s="5">
        <v>225</v>
      </c>
      <c r="L225" s="5">
        <v>4</v>
      </c>
      <c r="M225" s="5">
        <v>3</v>
      </c>
      <c r="N225" s="5" t="s">
        <v>6</v>
      </c>
      <c r="O225" s="5">
        <v>2</v>
      </c>
      <c r="P225" s="5">
        <f>ROUND(Source!EN220,O225)</f>
        <v>100578.75</v>
      </c>
      <c r="Q225" s="5"/>
      <c r="R225" s="5"/>
      <c r="S225" s="5"/>
      <c r="T225" s="5"/>
      <c r="U225" s="5"/>
      <c r="V225" s="5"/>
      <c r="W225" s="5"/>
    </row>
    <row r="226" spans="1:23" x14ac:dyDescent="0.2">
      <c r="A226" s="5">
        <v>50</v>
      </c>
      <c r="B226" s="5">
        <v>0</v>
      </c>
      <c r="C226" s="5">
        <v>0</v>
      </c>
      <c r="D226" s="5">
        <v>1</v>
      </c>
      <c r="E226" s="5">
        <v>226</v>
      </c>
      <c r="F226" s="5">
        <f>ROUND(Source!AW220,O226)</f>
        <v>42872.41</v>
      </c>
      <c r="G226" s="5" t="s">
        <v>58</v>
      </c>
      <c r="H226" s="5" t="s">
        <v>59</v>
      </c>
      <c r="I226" s="5"/>
      <c r="J226" s="5"/>
      <c r="K226" s="5">
        <v>226</v>
      </c>
      <c r="L226" s="5">
        <v>5</v>
      </c>
      <c r="M226" s="5">
        <v>3</v>
      </c>
      <c r="N226" s="5" t="s">
        <v>6</v>
      </c>
      <c r="O226" s="5">
        <v>2</v>
      </c>
      <c r="P226" s="5">
        <f>ROUND(Source!EO220,O226)</f>
        <v>100578.75</v>
      </c>
      <c r="Q226" s="5"/>
      <c r="R226" s="5"/>
      <c r="S226" s="5"/>
      <c r="T226" s="5"/>
      <c r="U226" s="5"/>
      <c r="V226" s="5"/>
      <c r="W226" s="5"/>
    </row>
    <row r="227" spans="1:23" x14ac:dyDescent="0.2">
      <c r="A227" s="5">
        <v>50</v>
      </c>
      <c r="B227" s="5">
        <v>0</v>
      </c>
      <c r="C227" s="5">
        <v>0</v>
      </c>
      <c r="D227" s="5">
        <v>1</v>
      </c>
      <c r="E227" s="5">
        <v>227</v>
      </c>
      <c r="F227" s="5">
        <f>ROUND(Source!AX220,O227)</f>
        <v>0</v>
      </c>
      <c r="G227" s="5" t="s">
        <v>60</v>
      </c>
      <c r="H227" s="5" t="s">
        <v>61</v>
      </c>
      <c r="I227" s="5"/>
      <c r="J227" s="5"/>
      <c r="K227" s="5">
        <v>227</v>
      </c>
      <c r="L227" s="5">
        <v>6</v>
      </c>
      <c r="M227" s="5">
        <v>3</v>
      </c>
      <c r="N227" s="5" t="s">
        <v>6</v>
      </c>
      <c r="O227" s="5">
        <v>2</v>
      </c>
      <c r="P227" s="5">
        <f>ROUND(Source!EP220,O227)</f>
        <v>0</v>
      </c>
      <c r="Q227" s="5"/>
      <c r="R227" s="5"/>
      <c r="S227" s="5"/>
      <c r="T227" s="5"/>
      <c r="U227" s="5"/>
      <c r="V227" s="5"/>
      <c r="W227" s="5"/>
    </row>
    <row r="228" spans="1:23" x14ac:dyDescent="0.2">
      <c r="A228" s="5">
        <v>50</v>
      </c>
      <c r="B228" s="5">
        <v>0</v>
      </c>
      <c r="C228" s="5">
        <v>0</v>
      </c>
      <c r="D228" s="5">
        <v>1</v>
      </c>
      <c r="E228" s="5">
        <v>228</v>
      </c>
      <c r="F228" s="5">
        <f>ROUND(Source!AY220,O228)</f>
        <v>42872.41</v>
      </c>
      <c r="G228" s="5" t="s">
        <v>62</v>
      </c>
      <c r="H228" s="5" t="s">
        <v>63</v>
      </c>
      <c r="I228" s="5"/>
      <c r="J228" s="5"/>
      <c r="K228" s="5">
        <v>228</v>
      </c>
      <c r="L228" s="5">
        <v>7</v>
      </c>
      <c r="M228" s="5">
        <v>3</v>
      </c>
      <c r="N228" s="5" t="s">
        <v>6</v>
      </c>
      <c r="O228" s="5">
        <v>2</v>
      </c>
      <c r="P228" s="5">
        <f>ROUND(Source!EQ220,O228)</f>
        <v>100578.75</v>
      </c>
      <c r="Q228" s="5"/>
      <c r="R228" s="5"/>
      <c r="S228" s="5"/>
      <c r="T228" s="5"/>
      <c r="U228" s="5"/>
      <c r="V228" s="5"/>
      <c r="W228" s="5"/>
    </row>
    <row r="229" spans="1:23" x14ac:dyDescent="0.2">
      <c r="A229" s="5">
        <v>50</v>
      </c>
      <c r="B229" s="5">
        <v>0</v>
      </c>
      <c r="C229" s="5">
        <v>0</v>
      </c>
      <c r="D229" s="5">
        <v>1</v>
      </c>
      <c r="E229" s="5">
        <v>216</v>
      </c>
      <c r="F229" s="5">
        <f>ROUND(Source!AP220,O229)</f>
        <v>0</v>
      </c>
      <c r="G229" s="5" t="s">
        <v>64</v>
      </c>
      <c r="H229" s="5" t="s">
        <v>65</v>
      </c>
      <c r="I229" s="5"/>
      <c r="J229" s="5"/>
      <c r="K229" s="5">
        <v>216</v>
      </c>
      <c r="L229" s="5">
        <v>8</v>
      </c>
      <c r="M229" s="5">
        <v>3</v>
      </c>
      <c r="N229" s="5" t="s">
        <v>6</v>
      </c>
      <c r="O229" s="5">
        <v>2</v>
      </c>
      <c r="P229" s="5">
        <f>ROUND(Source!EH220,O229)</f>
        <v>0</v>
      </c>
      <c r="Q229" s="5"/>
      <c r="R229" s="5"/>
      <c r="S229" s="5"/>
      <c r="T229" s="5"/>
      <c r="U229" s="5"/>
      <c r="V229" s="5"/>
      <c r="W229" s="5"/>
    </row>
    <row r="230" spans="1:23" x14ac:dyDescent="0.2">
      <c r="A230" s="5">
        <v>50</v>
      </c>
      <c r="B230" s="5">
        <v>0</v>
      </c>
      <c r="C230" s="5">
        <v>0</v>
      </c>
      <c r="D230" s="5">
        <v>1</v>
      </c>
      <c r="E230" s="5">
        <v>223</v>
      </c>
      <c r="F230" s="5">
        <f>ROUND(Source!AQ220,O230)</f>
        <v>0</v>
      </c>
      <c r="G230" s="5" t="s">
        <v>66</v>
      </c>
      <c r="H230" s="5" t="s">
        <v>67</v>
      </c>
      <c r="I230" s="5"/>
      <c r="J230" s="5"/>
      <c r="K230" s="5">
        <v>223</v>
      </c>
      <c r="L230" s="5">
        <v>9</v>
      </c>
      <c r="M230" s="5">
        <v>3</v>
      </c>
      <c r="N230" s="5" t="s">
        <v>6</v>
      </c>
      <c r="O230" s="5">
        <v>2</v>
      </c>
      <c r="P230" s="5">
        <f>ROUND(Source!EI220,O230)</f>
        <v>0</v>
      </c>
      <c r="Q230" s="5"/>
      <c r="R230" s="5"/>
      <c r="S230" s="5"/>
      <c r="T230" s="5"/>
      <c r="U230" s="5"/>
      <c r="V230" s="5"/>
      <c r="W230" s="5"/>
    </row>
    <row r="231" spans="1:23" x14ac:dyDescent="0.2">
      <c r="A231" s="5">
        <v>50</v>
      </c>
      <c r="B231" s="5">
        <v>0</v>
      </c>
      <c r="C231" s="5">
        <v>0</v>
      </c>
      <c r="D231" s="5">
        <v>1</v>
      </c>
      <c r="E231" s="5">
        <v>229</v>
      </c>
      <c r="F231" s="5">
        <f>ROUND(Source!AZ220,O231)</f>
        <v>0</v>
      </c>
      <c r="G231" s="5" t="s">
        <v>68</v>
      </c>
      <c r="H231" s="5" t="s">
        <v>69</v>
      </c>
      <c r="I231" s="5"/>
      <c r="J231" s="5"/>
      <c r="K231" s="5">
        <v>229</v>
      </c>
      <c r="L231" s="5">
        <v>10</v>
      </c>
      <c r="M231" s="5">
        <v>3</v>
      </c>
      <c r="N231" s="5" t="s">
        <v>6</v>
      </c>
      <c r="O231" s="5">
        <v>2</v>
      </c>
      <c r="P231" s="5">
        <f>ROUND(Source!ER220,O231)</f>
        <v>0</v>
      </c>
      <c r="Q231" s="5"/>
      <c r="R231" s="5"/>
      <c r="S231" s="5"/>
      <c r="T231" s="5"/>
      <c r="U231" s="5"/>
      <c r="V231" s="5"/>
      <c r="W231" s="5"/>
    </row>
    <row r="232" spans="1:23" x14ac:dyDescent="0.2">
      <c r="A232" s="5">
        <v>50</v>
      </c>
      <c r="B232" s="5">
        <v>0</v>
      </c>
      <c r="C232" s="5">
        <v>0</v>
      </c>
      <c r="D232" s="5">
        <v>1</v>
      </c>
      <c r="E232" s="5">
        <v>203</v>
      </c>
      <c r="F232" s="5">
        <f>ROUND(Source!Q220,O232)</f>
        <v>1509.67</v>
      </c>
      <c r="G232" s="5" t="s">
        <v>70</v>
      </c>
      <c r="H232" s="5" t="s">
        <v>71</v>
      </c>
      <c r="I232" s="5"/>
      <c r="J232" s="5"/>
      <c r="K232" s="5">
        <v>203</v>
      </c>
      <c r="L232" s="5">
        <v>11</v>
      </c>
      <c r="M232" s="5">
        <v>3</v>
      </c>
      <c r="N232" s="5" t="s">
        <v>6</v>
      </c>
      <c r="O232" s="5">
        <v>2</v>
      </c>
      <c r="P232" s="5">
        <f>ROUND(Source!DI220,O232)</f>
        <v>18735.009999999998</v>
      </c>
      <c r="Q232" s="5"/>
      <c r="R232" s="5"/>
      <c r="S232" s="5"/>
      <c r="T232" s="5"/>
      <c r="U232" s="5"/>
      <c r="V232" s="5"/>
      <c r="W232" s="5"/>
    </row>
    <row r="233" spans="1:23" x14ac:dyDescent="0.2">
      <c r="A233" s="5">
        <v>50</v>
      </c>
      <c r="B233" s="5">
        <v>0</v>
      </c>
      <c r="C233" s="5">
        <v>0</v>
      </c>
      <c r="D233" s="5">
        <v>1</v>
      </c>
      <c r="E233" s="5">
        <v>231</v>
      </c>
      <c r="F233" s="5">
        <f>ROUND(Source!BB220,O233)</f>
        <v>0</v>
      </c>
      <c r="G233" s="5" t="s">
        <v>72</v>
      </c>
      <c r="H233" s="5" t="s">
        <v>73</v>
      </c>
      <c r="I233" s="5"/>
      <c r="J233" s="5"/>
      <c r="K233" s="5">
        <v>231</v>
      </c>
      <c r="L233" s="5">
        <v>12</v>
      </c>
      <c r="M233" s="5">
        <v>3</v>
      </c>
      <c r="N233" s="5" t="s">
        <v>6</v>
      </c>
      <c r="O233" s="5">
        <v>2</v>
      </c>
      <c r="P233" s="5">
        <f>ROUND(Source!ET220,O233)</f>
        <v>0</v>
      </c>
      <c r="Q233" s="5"/>
      <c r="R233" s="5"/>
      <c r="S233" s="5"/>
      <c r="T233" s="5"/>
      <c r="U233" s="5"/>
      <c r="V233" s="5"/>
      <c r="W233" s="5"/>
    </row>
    <row r="234" spans="1:23" x14ac:dyDescent="0.2">
      <c r="A234" s="5">
        <v>50</v>
      </c>
      <c r="B234" s="5">
        <v>0</v>
      </c>
      <c r="C234" s="5">
        <v>0</v>
      </c>
      <c r="D234" s="5">
        <v>1</v>
      </c>
      <c r="E234" s="5">
        <v>204</v>
      </c>
      <c r="F234" s="5">
        <f>ROUND(Source!R220,O234)</f>
        <v>613.97</v>
      </c>
      <c r="G234" s="5" t="s">
        <v>74</v>
      </c>
      <c r="H234" s="5" t="s">
        <v>75</v>
      </c>
      <c r="I234" s="5"/>
      <c r="J234" s="5"/>
      <c r="K234" s="5">
        <v>204</v>
      </c>
      <c r="L234" s="5">
        <v>13</v>
      </c>
      <c r="M234" s="5">
        <v>3</v>
      </c>
      <c r="N234" s="5" t="s">
        <v>6</v>
      </c>
      <c r="O234" s="5">
        <v>2</v>
      </c>
      <c r="P234" s="5">
        <f>ROUND(Source!DJ220,O234)</f>
        <v>14876.49</v>
      </c>
      <c r="Q234" s="5"/>
      <c r="R234" s="5"/>
      <c r="S234" s="5"/>
      <c r="T234" s="5"/>
      <c r="U234" s="5"/>
      <c r="V234" s="5"/>
      <c r="W234" s="5"/>
    </row>
    <row r="235" spans="1:23" x14ac:dyDescent="0.2">
      <c r="A235" s="5">
        <v>50</v>
      </c>
      <c r="B235" s="5">
        <v>0</v>
      </c>
      <c r="C235" s="5">
        <v>0</v>
      </c>
      <c r="D235" s="5">
        <v>1</v>
      </c>
      <c r="E235" s="5">
        <v>205</v>
      </c>
      <c r="F235" s="5">
        <f>ROUND(Source!S220,O235)</f>
        <v>2457.7800000000002</v>
      </c>
      <c r="G235" s="5" t="s">
        <v>76</v>
      </c>
      <c r="H235" s="5" t="s">
        <v>77</v>
      </c>
      <c r="I235" s="5"/>
      <c r="J235" s="5"/>
      <c r="K235" s="5">
        <v>205</v>
      </c>
      <c r="L235" s="5">
        <v>14</v>
      </c>
      <c r="M235" s="5">
        <v>3</v>
      </c>
      <c r="N235" s="5" t="s">
        <v>6</v>
      </c>
      <c r="O235" s="5">
        <v>2</v>
      </c>
      <c r="P235" s="5">
        <f>ROUND(Source!DK220,O235)</f>
        <v>59552.01</v>
      </c>
      <c r="Q235" s="5"/>
      <c r="R235" s="5"/>
      <c r="S235" s="5"/>
      <c r="T235" s="5"/>
      <c r="U235" s="5"/>
      <c r="V235" s="5"/>
      <c r="W235" s="5"/>
    </row>
    <row r="236" spans="1:23" x14ac:dyDescent="0.2">
      <c r="A236" s="5">
        <v>50</v>
      </c>
      <c r="B236" s="5">
        <v>0</v>
      </c>
      <c r="C236" s="5">
        <v>0</v>
      </c>
      <c r="D236" s="5">
        <v>1</v>
      </c>
      <c r="E236" s="5">
        <v>232</v>
      </c>
      <c r="F236" s="5">
        <f>ROUND(Source!BC220,O236)</f>
        <v>0</v>
      </c>
      <c r="G236" s="5" t="s">
        <v>78</v>
      </c>
      <c r="H236" s="5" t="s">
        <v>79</v>
      </c>
      <c r="I236" s="5"/>
      <c r="J236" s="5"/>
      <c r="K236" s="5">
        <v>232</v>
      </c>
      <c r="L236" s="5">
        <v>15</v>
      </c>
      <c r="M236" s="5">
        <v>3</v>
      </c>
      <c r="N236" s="5" t="s">
        <v>6</v>
      </c>
      <c r="O236" s="5">
        <v>2</v>
      </c>
      <c r="P236" s="5">
        <f>ROUND(Source!EU220,O236)</f>
        <v>0</v>
      </c>
      <c r="Q236" s="5"/>
      <c r="R236" s="5"/>
      <c r="S236" s="5"/>
      <c r="T236" s="5"/>
      <c r="U236" s="5"/>
      <c r="V236" s="5"/>
      <c r="W236" s="5"/>
    </row>
    <row r="237" spans="1:23" x14ac:dyDescent="0.2">
      <c r="A237" s="5">
        <v>50</v>
      </c>
      <c r="B237" s="5">
        <v>0</v>
      </c>
      <c r="C237" s="5">
        <v>0</v>
      </c>
      <c r="D237" s="5">
        <v>1</v>
      </c>
      <c r="E237" s="5">
        <v>214</v>
      </c>
      <c r="F237" s="5">
        <f>ROUND(Source!AS220,O237)</f>
        <v>54501.16</v>
      </c>
      <c r="G237" s="5" t="s">
        <v>80</v>
      </c>
      <c r="H237" s="5" t="s">
        <v>81</v>
      </c>
      <c r="I237" s="5"/>
      <c r="J237" s="5"/>
      <c r="K237" s="5">
        <v>214</v>
      </c>
      <c r="L237" s="5">
        <v>16</v>
      </c>
      <c r="M237" s="5">
        <v>3</v>
      </c>
      <c r="N237" s="5" t="s">
        <v>6</v>
      </c>
      <c r="O237" s="5">
        <v>2</v>
      </c>
      <c r="P237" s="5">
        <f>ROUND(Source!EK220,O237)</f>
        <v>312393.08</v>
      </c>
      <c r="Q237" s="5"/>
      <c r="R237" s="5"/>
      <c r="S237" s="5"/>
      <c r="T237" s="5"/>
      <c r="U237" s="5"/>
      <c r="V237" s="5"/>
      <c r="W237" s="5"/>
    </row>
    <row r="238" spans="1:23" x14ac:dyDescent="0.2">
      <c r="A238" s="5">
        <v>50</v>
      </c>
      <c r="B238" s="5">
        <v>0</v>
      </c>
      <c r="C238" s="5">
        <v>0</v>
      </c>
      <c r="D238" s="5">
        <v>1</v>
      </c>
      <c r="E238" s="5">
        <v>215</v>
      </c>
      <c r="F238" s="5">
        <f>ROUND(Source!AT220,O238)</f>
        <v>0</v>
      </c>
      <c r="G238" s="5" t="s">
        <v>82</v>
      </c>
      <c r="H238" s="5" t="s">
        <v>83</v>
      </c>
      <c r="I238" s="5"/>
      <c r="J238" s="5"/>
      <c r="K238" s="5">
        <v>215</v>
      </c>
      <c r="L238" s="5">
        <v>17</v>
      </c>
      <c r="M238" s="5">
        <v>3</v>
      </c>
      <c r="N238" s="5" t="s">
        <v>6</v>
      </c>
      <c r="O238" s="5">
        <v>2</v>
      </c>
      <c r="P238" s="5">
        <f>ROUND(Source!EL220,O238)</f>
        <v>0</v>
      </c>
      <c r="Q238" s="5"/>
      <c r="R238" s="5"/>
      <c r="S238" s="5"/>
      <c r="T238" s="5"/>
      <c r="U238" s="5"/>
      <c r="V238" s="5"/>
      <c r="W238" s="5"/>
    </row>
    <row r="239" spans="1:23" x14ac:dyDescent="0.2">
      <c r="A239" s="5">
        <v>50</v>
      </c>
      <c r="B239" s="5">
        <v>0</v>
      </c>
      <c r="C239" s="5">
        <v>0</v>
      </c>
      <c r="D239" s="5">
        <v>1</v>
      </c>
      <c r="E239" s="5">
        <v>217</v>
      </c>
      <c r="F239" s="5">
        <f>ROUND(Source!AU220,O239)</f>
        <v>0</v>
      </c>
      <c r="G239" s="5" t="s">
        <v>84</v>
      </c>
      <c r="H239" s="5" t="s">
        <v>85</v>
      </c>
      <c r="I239" s="5"/>
      <c r="J239" s="5"/>
      <c r="K239" s="5">
        <v>217</v>
      </c>
      <c r="L239" s="5">
        <v>18</v>
      </c>
      <c r="M239" s="5">
        <v>3</v>
      </c>
      <c r="N239" s="5" t="s">
        <v>6</v>
      </c>
      <c r="O239" s="5">
        <v>2</v>
      </c>
      <c r="P239" s="5">
        <f>ROUND(Source!EM220,O239)</f>
        <v>0</v>
      </c>
      <c r="Q239" s="5"/>
      <c r="R239" s="5"/>
      <c r="S239" s="5"/>
      <c r="T239" s="5"/>
      <c r="U239" s="5"/>
      <c r="V239" s="5"/>
      <c r="W239" s="5"/>
    </row>
    <row r="240" spans="1:23" x14ac:dyDescent="0.2">
      <c r="A240" s="5">
        <v>50</v>
      </c>
      <c r="B240" s="5">
        <v>0</v>
      </c>
      <c r="C240" s="5">
        <v>0</v>
      </c>
      <c r="D240" s="5">
        <v>1</v>
      </c>
      <c r="E240" s="5">
        <v>230</v>
      </c>
      <c r="F240" s="5">
        <f>ROUND(Source!BA220,O240)</f>
        <v>0</v>
      </c>
      <c r="G240" s="5" t="s">
        <v>86</v>
      </c>
      <c r="H240" s="5" t="s">
        <v>87</v>
      </c>
      <c r="I240" s="5"/>
      <c r="J240" s="5"/>
      <c r="K240" s="5">
        <v>230</v>
      </c>
      <c r="L240" s="5">
        <v>19</v>
      </c>
      <c r="M240" s="5">
        <v>3</v>
      </c>
      <c r="N240" s="5" t="s">
        <v>6</v>
      </c>
      <c r="O240" s="5">
        <v>2</v>
      </c>
      <c r="P240" s="5">
        <f>ROUND(Source!ES220,O240)</f>
        <v>0</v>
      </c>
      <c r="Q240" s="5"/>
      <c r="R240" s="5"/>
      <c r="S240" s="5"/>
      <c r="T240" s="5"/>
      <c r="U240" s="5"/>
      <c r="V240" s="5"/>
      <c r="W240" s="5"/>
    </row>
    <row r="241" spans="1:255" x14ac:dyDescent="0.2">
      <c r="A241" s="5">
        <v>50</v>
      </c>
      <c r="B241" s="5">
        <v>0</v>
      </c>
      <c r="C241" s="5">
        <v>0</v>
      </c>
      <c r="D241" s="5">
        <v>1</v>
      </c>
      <c r="E241" s="5">
        <v>206</v>
      </c>
      <c r="F241" s="5">
        <f>ROUND(Source!T220,O241)</f>
        <v>0</v>
      </c>
      <c r="G241" s="5" t="s">
        <v>88</v>
      </c>
      <c r="H241" s="5" t="s">
        <v>89</v>
      </c>
      <c r="I241" s="5"/>
      <c r="J241" s="5"/>
      <c r="K241" s="5">
        <v>206</v>
      </c>
      <c r="L241" s="5">
        <v>20</v>
      </c>
      <c r="M241" s="5">
        <v>3</v>
      </c>
      <c r="N241" s="5" t="s">
        <v>6</v>
      </c>
      <c r="O241" s="5">
        <v>2</v>
      </c>
      <c r="P241" s="5">
        <f>ROUND(Source!DL220,O241)</f>
        <v>0</v>
      </c>
      <c r="Q241" s="5"/>
      <c r="R241" s="5"/>
      <c r="S241" s="5"/>
      <c r="T241" s="5"/>
      <c r="U241" s="5"/>
      <c r="V241" s="5"/>
      <c r="W241" s="5"/>
    </row>
    <row r="242" spans="1:255" x14ac:dyDescent="0.2">
      <c r="A242" s="5">
        <v>50</v>
      </c>
      <c r="B242" s="5">
        <v>0</v>
      </c>
      <c r="C242" s="5">
        <v>0</v>
      </c>
      <c r="D242" s="5">
        <v>1</v>
      </c>
      <c r="E242" s="5">
        <v>207</v>
      </c>
      <c r="F242" s="5">
        <f>Source!U220</f>
        <v>191.86769999999999</v>
      </c>
      <c r="G242" s="5" t="s">
        <v>90</v>
      </c>
      <c r="H242" s="5" t="s">
        <v>91</v>
      </c>
      <c r="I242" s="5"/>
      <c r="J242" s="5"/>
      <c r="K242" s="5">
        <v>207</v>
      </c>
      <c r="L242" s="5">
        <v>21</v>
      </c>
      <c r="M242" s="5">
        <v>3</v>
      </c>
      <c r="N242" s="5" t="s">
        <v>6</v>
      </c>
      <c r="O242" s="5">
        <v>-1</v>
      </c>
      <c r="P242" s="5">
        <f>Source!DM220</f>
        <v>191.86769999999999</v>
      </c>
      <c r="Q242" s="5"/>
      <c r="R242" s="5"/>
      <c r="S242" s="5"/>
      <c r="T242" s="5"/>
      <c r="U242" s="5"/>
      <c r="V242" s="5"/>
      <c r="W242" s="5"/>
    </row>
    <row r="243" spans="1:255" x14ac:dyDescent="0.2">
      <c r="A243" s="5">
        <v>50</v>
      </c>
      <c r="B243" s="5">
        <v>0</v>
      </c>
      <c r="C243" s="5">
        <v>0</v>
      </c>
      <c r="D243" s="5">
        <v>1</v>
      </c>
      <c r="E243" s="5">
        <v>208</v>
      </c>
      <c r="F243" s="5">
        <f>Source!V220</f>
        <v>0</v>
      </c>
      <c r="G243" s="5" t="s">
        <v>92</v>
      </c>
      <c r="H243" s="5" t="s">
        <v>93</v>
      </c>
      <c r="I243" s="5"/>
      <c r="J243" s="5"/>
      <c r="K243" s="5">
        <v>208</v>
      </c>
      <c r="L243" s="5">
        <v>22</v>
      </c>
      <c r="M243" s="5">
        <v>3</v>
      </c>
      <c r="N243" s="5" t="s">
        <v>6</v>
      </c>
      <c r="O243" s="5">
        <v>-1</v>
      </c>
      <c r="P243" s="5">
        <f>Source!DN220</f>
        <v>0</v>
      </c>
      <c r="Q243" s="5"/>
      <c r="R243" s="5"/>
      <c r="S243" s="5"/>
      <c r="T243" s="5"/>
      <c r="U243" s="5"/>
      <c r="V243" s="5"/>
      <c r="W243" s="5"/>
    </row>
    <row r="244" spans="1:255" x14ac:dyDescent="0.2">
      <c r="A244" s="5">
        <v>50</v>
      </c>
      <c r="B244" s="5">
        <v>0</v>
      </c>
      <c r="C244" s="5">
        <v>0</v>
      </c>
      <c r="D244" s="5">
        <v>1</v>
      </c>
      <c r="E244" s="5">
        <v>209</v>
      </c>
      <c r="F244" s="5">
        <f>ROUND(Source!W220,O244)</f>
        <v>0</v>
      </c>
      <c r="G244" s="5" t="s">
        <v>94</v>
      </c>
      <c r="H244" s="5" t="s">
        <v>95</v>
      </c>
      <c r="I244" s="5"/>
      <c r="J244" s="5"/>
      <c r="K244" s="5">
        <v>209</v>
      </c>
      <c r="L244" s="5">
        <v>23</v>
      </c>
      <c r="M244" s="5">
        <v>3</v>
      </c>
      <c r="N244" s="5" t="s">
        <v>6</v>
      </c>
      <c r="O244" s="5">
        <v>2</v>
      </c>
      <c r="P244" s="5">
        <f>ROUND(Source!DO220,O244)</f>
        <v>0</v>
      </c>
      <c r="Q244" s="5"/>
      <c r="R244" s="5"/>
      <c r="S244" s="5"/>
      <c r="T244" s="5"/>
      <c r="U244" s="5"/>
      <c r="V244" s="5"/>
      <c r="W244" s="5"/>
    </row>
    <row r="245" spans="1:255" x14ac:dyDescent="0.2">
      <c r="A245" s="5">
        <v>50</v>
      </c>
      <c r="B245" s="5">
        <v>0</v>
      </c>
      <c r="C245" s="5">
        <v>0</v>
      </c>
      <c r="D245" s="5">
        <v>1</v>
      </c>
      <c r="E245" s="5">
        <v>233</v>
      </c>
      <c r="F245" s="5">
        <f>ROUND(Source!BD220,O245)</f>
        <v>0</v>
      </c>
      <c r="G245" s="5" t="s">
        <v>96</v>
      </c>
      <c r="H245" s="5" t="s">
        <v>97</v>
      </c>
      <c r="I245" s="5"/>
      <c r="J245" s="5"/>
      <c r="K245" s="5">
        <v>233</v>
      </c>
      <c r="L245" s="5">
        <v>24</v>
      </c>
      <c r="M245" s="5">
        <v>3</v>
      </c>
      <c r="N245" s="5" t="s">
        <v>6</v>
      </c>
      <c r="O245" s="5">
        <v>2</v>
      </c>
      <c r="P245" s="5">
        <f>ROUND(Source!EV220,O245)</f>
        <v>0</v>
      </c>
      <c r="Q245" s="5"/>
      <c r="R245" s="5"/>
      <c r="S245" s="5"/>
      <c r="T245" s="5"/>
      <c r="U245" s="5"/>
      <c r="V245" s="5"/>
      <c r="W245" s="5"/>
    </row>
    <row r="246" spans="1:255" x14ac:dyDescent="0.2">
      <c r="A246" s="5">
        <v>50</v>
      </c>
      <c r="B246" s="5">
        <v>0</v>
      </c>
      <c r="C246" s="5">
        <v>0</v>
      </c>
      <c r="D246" s="5">
        <v>1</v>
      </c>
      <c r="E246" s="5">
        <v>210</v>
      </c>
      <c r="F246" s="5">
        <f>ROUND(Source!X220,O246)</f>
        <v>3957.03</v>
      </c>
      <c r="G246" s="5" t="s">
        <v>98</v>
      </c>
      <c r="H246" s="5" t="s">
        <v>99</v>
      </c>
      <c r="I246" s="5"/>
      <c r="J246" s="5"/>
      <c r="K246" s="5">
        <v>210</v>
      </c>
      <c r="L246" s="5">
        <v>25</v>
      </c>
      <c r="M246" s="5">
        <v>3</v>
      </c>
      <c r="N246" s="5" t="s">
        <v>6</v>
      </c>
      <c r="O246" s="5">
        <v>2</v>
      </c>
      <c r="P246" s="5">
        <f>ROUND(Source!DP220,O246)</f>
        <v>78013.13</v>
      </c>
      <c r="Q246" s="5"/>
      <c r="R246" s="5"/>
      <c r="S246" s="5"/>
      <c r="T246" s="5"/>
      <c r="U246" s="5"/>
      <c r="V246" s="5"/>
      <c r="W246" s="5"/>
    </row>
    <row r="247" spans="1:255" x14ac:dyDescent="0.2">
      <c r="A247" s="5">
        <v>50</v>
      </c>
      <c r="B247" s="5">
        <v>0</v>
      </c>
      <c r="C247" s="5">
        <v>0</v>
      </c>
      <c r="D247" s="5">
        <v>1</v>
      </c>
      <c r="E247" s="5">
        <v>211</v>
      </c>
      <c r="F247" s="5">
        <f>ROUND(Source!Y220,O247)</f>
        <v>2629.82</v>
      </c>
      <c r="G247" s="5" t="s">
        <v>100</v>
      </c>
      <c r="H247" s="5" t="s">
        <v>101</v>
      </c>
      <c r="I247" s="5"/>
      <c r="J247" s="5"/>
      <c r="K247" s="5">
        <v>211</v>
      </c>
      <c r="L247" s="5">
        <v>26</v>
      </c>
      <c r="M247" s="5">
        <v>3</v>
      </c>
      <c r="N247" s="5" t="s">
        <v>6</v>
      </c>
      <c r="O247" s="5">
        <v>2</v>
      </c>
      <c r="P247" s="5">
        <f>ROUND(Source!DQ220,O247)</f>
        <v>32158.09</v>
      </c>
      <c r="Q247" s="5"/>
      <c r="R247" s="5"/>
      <c r="S247" s="5"/>
      <c r="T247" s="5"/>
      <c r="U247" s="5"/>
      <c r="V247" s="5"/>
      <c r="W247" s="5"/>
    </row>
    <row r="248" spans="1:255" x14ac:dyDescent="0.2">
      <c r="A248" s="5">
        <v>50</v>
      </c>
      <c r="B248" s="5">
        <v>0</v>
      </c>
      <c r="C248" s="5">
        <v>0</v>
      </c>
      <c r="D248" s="5">
        <v>1</v>
      </c>
      <c r="E248" s="5">
        <v>224</v>
      </c>
      <c r="F248" s="5">
        <f>ROUND(Source!AR220,O248)</f>
        <v>54501.16</v>
      </c>
      <c r="G248" s="5" t="s">
        <v>102</v>
      </c>
      <c r="H248" s="5" t="s">
        <v>103</v>
      </c>
      <c r="I248" s="5"/>
      <c r="J248" s="5"/>
      <c r="K248" s="5">
        <v>224</v>
      </c>
      <c r="L248" s="5">
        <v>27</v>
      </c>
      <c r="M248" s="5">
        <v>3</v>
      </c>
      <c r="N248" s="5" t="s">
        <v>6</v>
      </c>
      <c r="O248" s="5">
        <v>2</v>
      </c>
      <c r="P248" s="5">
        <f>ROUND(Source!EJ220,O248)</f>
        <v>312393.08</v>
      </c>
      <c r="Q248" s="5"/>
      <c r="R248" s="5"/>
      <c r="S248" s="5"/>
      <c r="T248" s="5"/>
      <c r="U248" s="5"/>
      <c r="V248" s="5"/>
      <c r="W248" s="5"/>
    </row>
    <row r="250" spans="1:255" x14ac:dyDescent="0.2">
      <c r="A250" s="1">
        <v>4</v>
      </c>
      <c r="B250" s="1">
        <v>1</v>
      </c>
      <c r="C250" s="1"/>
      <c r="D250" s="1">
        <f>ROW(A263)</f>
        <v>263</v>
      </c>
      <c r="E250" s="1"/>
      <c r="F250" s="1" t="s">
        <v>125</v>
      </c>
      <c r="G250" s="1" t="s">
        <v>195</v>
      </c>
      <c r="H250" s="1" t="s">
        <v>6</v>
      </c>
      <c r="I250" s="1">
        <v>0</v>
      </c>
      <c r="J250" s="1"/>
      <c r="K250" s="1">
        <v>-1</v>
      </c>
      <c r="L250" s="1"/>
      <c r="M250" s="1" t="s">
        <v>6</v>
      </c>
      <c r="N250" s="1"/>
      <c r="O250" s="1"/>
      <c r="P250" s="1"/>
      <c r="Q250" s="1"/>
      <c r="R250" s="1"/>
      <c r="S250" s="1">
        <v>0</v>
      </c>
      <c r="T250" s="1">
        <v>0</v>
      </c>
      <c r="U250" s="1" t="s">
        <v>6</v>
      </c>
      <c r="V250" s="1">
        <v>0</v>
      </c>
      <c r="W250" s="1"/>
      <c r="X250" s="1"/>
      <c r="Y250" s="1"/>
      <c r="Z250" s="1"/>
      <c r="AA250" s="1"/>
      <c r="AB250" s="1" t="s">
        <v>6</v>
      </c>
      <c r="AC250" s="1" t="s">
        <v>6</v>
      </c>
      <c r="AD250" s="1" t="s">
        <v>6</v>
      </c>
      <c r="AE250" s="1" t="s">
        <v>6</v>
      </c>
      <c r="AF250" s="1" t="s">
        <v>6</v>
      </c>
      <c r="AG250" s="1" t="s">
        <v>6</v>
      </c>
      <c r="AH250" s="1"/>
      <c r="AI250" s="1"/>
      <c r="AJ250" s="1"/>
      <c r="AK250" s="1"/>
      <c r="AL250" s="1"/>
      <c r="AM250" s="1"/>
      <c r="AN250" s="1"/>
      <c r="AO250" s="1"/>
      <c r="AP250" s="1" t="s">
        <v>6</v>
      </c>
      <c r="AQ250" s="1" t="s">
        <v>6</v>
      </c>
      <c r="AR250" s="1" t="s">
        <v>6</v>
      </c>
      <c r="AS250" s="1"/>
      <c r="AT250" s="1"/>
      <c r="AU250" s="1"/>
      <c r="AV250" s="1"/>
      <c r="AW250" s="1"/>
      <c r="AX250" s="1"/>
      <c r="AY250" s="1"/>
      <c r="AZ250" s="1" t="s">
        <v>6</v>
      </c>
      <c r="BA250" s="1"/>
      <c r="BB250" s="1" t="s">
        <v>6</v>
      </c>
      <c r="BC250" s="1" t="s">
        <v>6</v>
      </c>
      <c r="BD250" s="1" t="s">
        <v>6</v>
      </c>
      <c r="BE250" s="1" t="s">
        <v>6</v>
      </c>
      <c r="BF250" s="1" t="s">
        <v>6</v>
      </c>
      <c r="BG250" s="1" t="s">
        <v>6</v>
      </c>
      <c r="BH250" s="1" t="s">
        <v>6</v>
      </c>
      <c r="BI250" s="1" t="s">
        <v>6</v>
      </c>
      <c r="BJ250" s="1" t="s">
        <v>6</v>
      </c>
      <c r="BK250" s="1" t="s">
        <v>6</v>
      </c>
      <c r="BL250" s="1" t="s">
        <v>6</v>
      </c>
      <c r="BM250" s="1" t="s">
        <v>6</v>
      </c>
      <c r="BN250" s="1" t="s">
        <v>6</v>
      </c>
      <c r="BO250" s="1" t="s">
        <v>6</v>
      </c>
      <c r="BP250" s="1" t="s">
        <v>6</v>
      </c>
      <c r="BQ250" s="1"/>
      <c r="BR250" s="1"/>
      <c r="BS250" s="1"/>
      <c r="BT250" s="1"/>
      <c r="BU250" s="1"/>
      <c r="BV250" s="1"/>
      <c r="BW250" s="1"/>
      <c r="BX250" s="1">
        <v>0</v>
      </c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>
        <v>0</v>
      </c>
    </row>
    <row r="252" spans="1:255" x14ac:dyDescent="0.2">
      <c r="A252" s="3">
        <v>52</v>
      </c>
      <c r="B252" s="3">
        <f t="shared" ref="B252:G252" si="209">B263</f>
        <v>1</v>
      </c>
      <c r="C252" s="3">
        <f t="shared" si="209"/>
        <v>4</v>
      </c>
      <c r="D252" s="3">
        <f t="shared" si="209"/>
        <v>250</v>
      </c>
      <c r="E252" s="3">
        <f t="shared" si="209"/>
        <v>0</v>
      </c>
      <c r="F252" s="3" t="str">
        <f t="shared" si="209"/>
        <v>6</v>
      </c>
      <c r="G252" s="3" t="str">
        <f t="shared" si="209"/>
        <v>Искусственная дорожная неровность (ИДН)</v>
      </c>
      <c r="H252" s="3"/>
      <c r="I252" s="3"/>
      <c r="J252" s="3"/>
      <c r="K252" s="3"/>
      <c r="L252" s="3"/>
      <c r="M252" s="3"/>
      <c r="N252" s="3"/>
      <c r="O252" s="3">
        <f t="shared" ref="O252:AT252" si="210">O263</f>
        <v>21373.16</v>
      </c>
      <c r="P252" s="3">
        <f t="shared" si="210"/>
        <v>21026.35</v>
      </c>
      <c r="Q252" s="3">
        <f t="shared" si="210"/>
        <v>31.01</v>
      </c>
      <c r="R252" s="3">
        <f t="shared" si="210"/>
        <v>2.13</v>
      </c>
      <c r="S252" s="3">
        <f t="shared" si="210"/>
        <v>315.8</v>
      </c>
      <c r="T252" s="3">
        <f t="shared" si="210"/>
        <v>0</v>
      </c>
      <c r="U252" s="3">
        <f t="shared" si="210"/>
        <v>23.688000000000002</v>
      </c>
      <c r="V252" s="3">
        <f t="shared" si="210"/>
        <v>0</v>
      </c>
      <c r="W252" s="3">
        <f t="shared" si="210"/>
        <v>0</v>
      </c>
      <c r="X252" s="3">
        <f t="shared" si="210"/>
        <v>508.44</v>
      </c>
      <c r="Y252" s="3">
        <f t="shared" si="210"/>
        <v>337.91</v>
      </c>
      <c r="Z252" s="3">
        <f t="shared" si="210"/>
        <v>0</v>
      </c>
      <c r="AA252" s="3">
        <f t="shared" si="210"/>
        <v>0</v>
      </c>
      <c r="AB252" s="3">
        <f t="shared" si="210"/>
        <v>21373.16</v>
      </c>
      <c r="AC252" s="3">
        <f t="shared" si="210"/>
        <v>21026.35</v>
      </c>
      <c r="AD252" s="3">
        <f t="shared" si="210"/>
        <v>31.01</v>
      </c>
      <c r="AE252" s="3">
        <f t="shared" si="210"/>
        <v>2.13</v>
      </c>
      <c r="AF252" s="3">
        <f t="shared" si="210"/>
        <v>315.8</v>
      </c>
      <c r="AG252" s="3">
        <f t="shared" si="210"/>
        <v>0</v>
      </c>
      <c r="AH252" s="3">
        <f t="shared" si="210"/>
        <v>23.688000000000002</v>
      </c>
      <c r="AI252" s="3">
        <f t="shared" si="210"/>
        <v>0</v>
      </c>
      <c r="AJ252" s="3">
        <f t="shared" si="210"/>
        <v>0</v>
      </c>
      <c r="AK252" s="3">
        <f t="shared" si="210"/>
        <v>508.44</v>
      </c>
      <c r="AL252" s="3">
        <f t="shared" si="210"/>
        <v>337.91</v>
      </c>
      <c r="AM252" s="3">
        <f t="shared" si="210"/>
        <v>0</v>
      </c>
      <c r="AN252" s="3">
        <f t="shared" si="210"/>
        <v>0</v>
      </c>
      <c r="AO252" s="3">
        <f t="shared" si="210"/>
        <v>0</v>
      </c>
      <c r="AP252" s="3">
        <f t="shared" si="210"/>
        <v>0</v>
      </c>
      <c r="AQ252" s="3">
        <f t="shared" si="210"/>
        <v>0</v>
      </c>
      <c r="AR252" s="3">
        <f t="shared" si="210"/>
        <v>22223.24</v>
      </c>
      <c r="AS252" s="3">
        <f t="shared" si="210"/>
        <v>22223.24</v>
      </c>
      <c r="AT252" s="3">
        <f t="shared" si="210"/>
        <v>0</v>
      </c>
      <c r="AU252" s="3">
        <f t="shared" ref="AU252:BZ252" si="211">AU263</f>
        <v>0</v>
      </c>
      <c r="AV252" s="3">
        <f t="shared" si="211"/>
        <v>21026.35</v>
      </c>
      <c r="AW252" s="3">
        <f t="shared" si="211"/>
        <v>21026.35</v>
      </c>
      <c r="AX252" s="3">
        <f t="shared" si="211"/>
        <v>0</v>
      </c>
      <c r="AY252" s="3">
        <f t="shared" si="211"/>
        <v>21026.35</v>
      </c>
      <c r="AZ252" s="3">
        <f t="shared" si="211"/>
        <v>0</v>
      </c>
      <c r="BA252" s="3">
        <f t="shared" si="211"/>
        <v>0</v>
      </c>
      <c r="BB252" s="3">
        <f t="shared" si="211"/>
        <v>0</v>
      </c>
      <c r="BC252" s="3">
        <f t="shared" si="211"/>
        <v>0</v>
      </c>
      <c r="BD252" s="3">
        <f t="shared" si="211"/>
        <v>0</v>
      </c>
      <c r="BE252" s="3">
        <f t="shared" si="211"/>
        <v>0</v>
      </c>
      <c r="BF252" s="3">
        <f t="shared" si="211"/>
        <v>0</v>
      </c>
      <c r="BG252" s="3">
        <f t="shared" si="211"/>
        <v>0</v>
      </c>
      <c r="BH252" s="3">
        <f t="shared" si="211"/>
        <v>0</v>
      </c>
      <c r="BI252" s="3">
        <f t="shared" si="211"/>
        <v>0</v>
      </c>
      <c r="BJ252" s="3">
        <f t="shared" si="211"/>
        <v>0</v>
      </c>
      <c r="BK252" s="3">
        <f t="shared" si="211"/>
        <v>0</v>
      </c>
      <c r="BL252" s="3">
        <f t="shared" si="211"/>
        <v>0</v>
      </c>
      <c r="BM252" s="3">
        <f t="shared" si="211"/>
        <v>0</v>
      </c>
      <c r="BN252" s="3">
        <f t="shared" si="211"/>
        <v>0</v>
      </c>
      <c r="BO252" s="3">
        <f t="shared" si="211"/>
        <v>0</v>
      </c>
      <c r="BP252" s="3">
        <f t="shared" si="211"/>
        <v>0</v>
      </c>
      <c r="BQ252" s="3">
        <f t="shared" si="211"/>
        <v>0</v>
      </c>
      <c r="BR252" s="3">
        <f t="shared" si="211"/>
        <v>0</v>
      </c>
      <c r="BS252" s="3">
        <f t="shared" si="211"/>
        <v>0</v>
      </c>
      <c r="BT252" s="3">
        <f t="shared" si="211"/>
        <v>0</v>
      </c>
      <c r="BU252" s="3">
        <f t="shared" si="211"/>
        <v>0</v>
      </c>
      <c r="BV252" s="3">
        <f t="shared" si="211"/>
        <v>0</v>
      </c>
      <c r="BW252" s="3">
        <f t="shared" si="211"/>
        <v>0</v>
      </c>
      <c r="BX252" s="3">
        <f t="shared" si="211"/>
        <v>0</v>
      </c>
      <c r="BY252" s="3">
        <f t="shared" si="211"/>
        <v>0</v>
      </c>
      <c r="BZ252" s="3">
        <f t="shared" si="211"/>
        <v>0</v>
      </c>
      <c r="CA252" s="3">
        <f t="shared" ref="CA252:DF252" si="212">CA263</f>
        <v>22223.24</v>
      </c>
      <c r="CB252" s="3">
        <f t="shared" si="212"/>
        <v>22223.24</v>
      </c>
      <c r="CC252" s="3">
        <f t="shared" si="212"/>
        <v>0</v>
      </c>
      <c r="CD252" s="3">
        <f t="shared" si="212"/>
        <v>0</v>
      </c>
      <c r="CE252" s="3">
        <f t="shared" si="212"/>
        <v>21026.35</v>
      </c>
      <c r="CF252" s="3">
        <f t="shared" si="212"/>
        <v>21026.35</v>
      </c>
      <c r="CG252" s="3">
        <f t="shared" si="212"/>
        <v>0</v>
      </c>
      <c r="CH252" s="3">
        <f t="shared" si="212"/>
        <v>21026.35</v>
      </c>
      <c r="CI252" s="3">
        <f t="shared" si="212"/>
        <v>0</v>
      </c>
      <c r="CJ252" s="3">
        <f t="shared" si="212"/>
        <v>0</v>
      </c>
      <c r="CK252" s="3">
        <f t="shared" si="212"/>
        <v>0</v>
      </c>
      <c r="CL252" s="3">
        <f t="shared" si="212"/>
        <v>0</v>
      </c>
      <c r="CM252" s="3">
        <f t="shared" si="212"/>
        <v>0</v>
      </c>
      <c r="CN252" s="3">
        <f t="shared" si="212"/>
        <v>0</v>
      </c>
      <c r="CO252" s="3">
        <f t="shared" si="212"/>
        <v>0</v>
      </c>
      <c r="CP252" s="3">
        <f t="shared" si="212"/>
        <v>0</v>
      </c>
      <c r="CQ252" s="3">
        <f t="shared" si="212"/>
        <v>0</v>
      </c>
      <c r="CR252" s="3">
        <f t="shared" si="212"/>
        <v>0</v>
      </c>
      <c r="CS252" s="3">
        <f t="shared" si="212"/>
        <v>0</v>
      </c>
      <c r="CT252" s="3">
        <f t="shared" si="212"/>
        <v>0</v>
      </c>
      <c r="CU252" s="3">
        <f t="shared" si="212"/>
        <v>0</v>
      </c>
      <c r="CV252" s="3">
        <f t="shared" si="212"/>
        <v>0</v>
      </c>
      <c r="CW252" s="3">
        <f t="shared" si="212"/>
        <v>0</v>
      </c>
      <c r="CX252" s="3">
        <f t="shared" si="212"/>
        <v>0</v>
      </c>
      <c r="CY252" s="3">
        <f t="shared" si="212"/>
        <v>0</v>
      </c>
      <c r="CZ252" s="3">
        <f t="shared" si="212"/>
        <v>0</v>
      </c>
      <c r="DA252" s="3">
        <f t="shared" si="212"/>
        <v>0</v>
      </c>
      <c r="DB252" s="3">
        <f t="shared" si="212"/>
        <v>0</v>
      </c>
      <c r="DC252" s="3">
        <f t="shared" si="212"/>
        <v>0</v>
      </c>
      <c r="DD252" s="3">
        <f t="shared" si="212"/>
        <v>0</v>
      </c>
      <c r="DE252" s="3">
        <f t="shared" si="212"/>
        <v>0</v>
      </c>
      <c r="DF252" s="3">
        <f t="shared" si="212"/>
        <v>0</v>
      </c>
      <c r="DG252" s="4">
        <f t="shared" ref="DG252:EL252" si="213">DG263</f>
        <v>38899.040000000001</v>
      </c>
      <c r="DH252" s="4">
        <f t="shared" si="213"/>
        <v>31079.4</v>
      </c>
      <c r="DI252" s="4">
        <f t="shared" si="213"/>
        <v>167.81</v>
      </c>
      <c r="DJ252" s="4">
        <f t="shared" si="213"/>
        <v>51.61</v>
      </c>
      <c r="DK252" s="4">
        <f t="shared" si="213"/>
        <v>7651.83</v>
      </c>
      <c r="DL252" s="4">
        <f t="shared" si="213"/>
        <v>0</v>
      </c>
      <c r="DM252" s="4">
        <f t="shared" si="213"/>
        <v>23.688000000000002</v>
      </c>
      <c r="DN252" s="4">
        <f t="shared" si="213"/>
        <v>0</v>
      </c>
      <c r="DO252" s="4">
        <f t="shared" si="213"/>
        <v>0</v>
      </c>
      <c r="DP252" s="4">
        <f t="shared" si="213"/>
        <v>10023.9</v>
      </c>
      <c r="DQ252" s="4">
        <f t="shared" si="213"/>
        <v>4131.99</v>
      </c>
      <c r="DR252" s="4">
        <f t="shared" si="213"/>
        <v>0</v>
      </c>
      <c r="DS252" s="4">
        <f t="shared" si="213"/>
        <v>0</v>
      </c>
      <c r="DT252" s="4">
        <f t="shared" si="213"/>
        <v>38899.040000000001</v>
      </c>
      <c r="DU252" s="4">
        <f t="shared" si="213"/>
        <v>31079.4</v>
      </c>
      <c r="DV252" s="4">
        <f t="shared" si="213"/>
        <v>167.81</v>
      </c>
      <c r="DW252" s="4">
        <f t="shared" si="213"/>
        <v>51.61</v>
      </c>
      <c r="DX252" s="4">
        <f t="shared" si="213"/>
        <v>7651.83</v>
      </c>
      <c r="DY252" s="4">
        <f t="shared" si="213"/>
        <v>0</v>
      </c>
      <c r="DZ252" s="4">
        <f t="shared" si="213"/>
        <v>23.688000000000002</v>
      </c>
      <c r="EA252" s="4">
        <f t="shared" si="213"/>
        <v>0</v>
      </c>
      <c r="EB252" s="4">
        <f t="shared" si="213"/>
        <v>0</v>
      </c>
      <c r="EC252" s="4">
        <f t="shared" si="213"/>
        <v>10023.9</v>
      </c>
      <c r="ED252" s="4">
        <f t="shared" si="213"/>
        <v>4131.99</v>
      </c>
      <c r="EE252" s="4">
        <f t="shared" si="213"/>
        <v>0</v>
      </c>
      <c r="EF252" s="4">
        <f t="shared" si="213"/>
        <v>0</v>
      </c>
      <c r="EG252" s="4">
        <f t="shared" si="213"/>
        <v>0</v>
      </c>
      <c r="EH252" s="4">
        <f t="shared" si="213"/>
        <v>0</v>
      </c>
      <c r="EI252" s="4">
        <f t="shared" si="213"/>
        <v>0</v>
      </c>
      <c r="EJ252" s="4">
        <f t="shared" si="213"/>
        <v>53135.96</v>
      </c>
      <c r="EK252" s="4">
        <f t="shared" si="213"/>
        <v>53135.96</v>
      </c>
      <c r="EL252" s="4">
        <f t="shared" si="213"/>
        <v>0</v>
      </c>
      <c r="EM252" s="4">
        <f t="shared" ref="EM252:FR252" si="214">EM263</f>
        <v>0</v>
      </c>
      <c r="EN252" s="4">
        <f t="shared" si="214"/>
        <v>31079.4</v>
      </c>
      <c r="EO252" s="4">
        <f t="shared" si="214"/>
        <v>31079.4</v>
      </c>
      <c r="EP252" s="4">
        <f t="shared" si="214"/>
        <v>0</v>
      </c>
      <c r="EQ252" s="4">
        <f t="shared" si="214"/>
        <v>31079.4</v>
      </c>
      <c r="ER252" s="4">
        <f t="shared" si="214"/>
        <v>0</v>
      </c>
      <c r="ES252" s="4">
        <f t="shared" si="214"/>
        <v>0</v>
      </c>
      <c r="ET252" s="4">
        <f t="shared" si="214"/>
        <v>0</v>
      </c>
      <c r="EU252" s="4">
        <f t="shared" si="214"/>
        <v>0</v>
      </c>
      <c r="EV252" s="4">
        <f t="shared" si="214"/>
        <v>0</v>
      </c>
      <c r="EW252" s="4">
        <f t="shared" si="214"/>
        <v>0</v>
      </c>
      <c r="EX252" s="4">
        <f t="shared" si="214"/>
        <v>0</v>
      </c>
      <c r="EY252" s="4">
        <f t="shared" si="214"/>
        <v>0</v>
      </c>
      <c r="EZ252" s="4">
        <f t="shared" si="214"/>
        <v>0</v>
      </c>
      <c r="FA252" s="4">
        <f t="shared" si="214"/>
        <v>0</v>
      </c>
      <c r="FB252" s="4">
        <f t="shared" si="214"/>
        <v>0</v>
      </c>
      <c r="FC252" s="4">
        <f t="shared" si="214"/>
        <v>0</v>
      </c>
      <c r="FD252" s="4">
        <f t="shared" si="214"/>
        <v>0</v>
      </c>
      <c r="FE252" s="4">
        <f t="shared" si="214"/>
        <v>0</v>
      </c>
      <c r="FF252" s="4">
        <f t="shared" si="214"/>
        <v>0</v>
      </c>
      <c r="FG252" s="4">
        <f t="shared" si="214"/>
        <v>0</v>
      </c>
      <c r="FH252" s="4">
        <f t="shared" si="214"/>
        <v>0</v>
      </c>
      <c r="FI252" s="4">
        <f t="shared" si="214"/>
        <v>0</v>
      </c>
      <c r="FJ252" s="4">
        <f t="shared" si="214"/>
        <v>0</v>
      </c>
      <c r="FK252" s="4">
        <f t="shared" si="214"/>
        <v>0</v>
      </c>
      <c r="FL252" s="4">
        <f t="shared" si="214"/>
        <v>0</v>
      </c>
      <c r="FM252" s="4">
        <f t="shared" si="214"/>
        <v>0</v>
      </c>
      <c r="FN252" s="4">
        <f t="shared" si="214"/>
        <v>0</v>
      </c>
      <c r="FO252" s="4">
        <f t="shared" si="214"/>
        <v>0</v>
      </c>
      <c r="FP252" s="4">
        <f t="shared" si="214"/>
        <v>0</v>
      </c>
      <c r="FQ252" s="4">
        <f t="shared" si="214"/>
        <v>0</v>
      </c>
      <c r="FR252" s="4">
        <f t="shared" si="214"/>
        <v>0</v>
      </c>
      <c r="FS252" s="4">
        <f t="shared" ref="FS252:GX252" si="215">FS263</f>
        <v>53135.96</v>
      </c>
      <c r="FT252" s="4">
        <f t="shared" si="215"/>
        <v>53135.96</v>
      </c>
      <c r="FU252" s="4">
        <f t="shared" si="215"/>
        <v>0</v>
      </c>
      <c r="FV252" s="4">
        <f t="shared" si="215"/>
        <v>0</v>
      </c>
      <c r="FW252" s="4">
        <f t="shared" si="215"/>
        <v>31079.4</v>
      </c>
      <c r="FX252" s="4">
        <f t="shared" si="215"/>
        <v>31079.4</v>
      </c>
      <c r="FY252" s="4">
        <f t="shared" si="215"/>
        <v>0</v>
      </c>
      <c r="FZ252" s="4">
        <f t="shared" si="215"/>
        <v>31079.4</v>
      </c>
      <c r="GA252" s="4">
        <f t="shared" si="215"/>
        <v>0</v>
      </c>
      <c r="GB252" s="4">
        <f t="shared" si="215"/>
        <v>0</v>
      </c>
      <c r="GC252" s="4">
        <f t="shared" si="215"/>
        <v>0</v>
      </c>
      <c r="GD252" s="4">
        <f t="shared" si="215"/>
        <v>0</v>
      </c>
      <c r="GE252" s="4">
        <f t="shared" si="215"/>
        <v>0</v>
      </c>
      <c r="GF252" s="4">
        <f t="shared" si="215"/>
        <v>0</v>
      </c>
      <c r="GG252" s="4">
        <f t="shared" si="215"/>
        <v>0</v>
      </c>
      <c r="GH252" s="4">
        <f t="shared" si="215"/>
        <v>0</v>
      </c>
      <c r="GI252" s="4">
        <f t="shared" si="215"/>
        <v>0</v>
      </c>
      <c r="GJ252" s="4">
        <f t="shared" si="215"/>
        <v>0</v>
      </c>
      <c r="GK252" s="4">
        <f t="shared" si="215"/>
        <v>0</v>
      </c>
      <c r="GL252" s="4">
        <f t="shared" si="215"/>
        <v>0</v>
      </c>
      <c r="GM252" s="4">
        <f t="shared" si="215"/>
        <v>0</v>
      </c>
      <c r="GN252" s="4">
        <f t="shared" si="215"/>
        <v>0</v>
      </c>
      <c r="GO252" s="4">
        <f t="shared" si="215"/>
        <v>0</v>
      </c>
      <c r="GP252" s="4">
        <f t="shared" si="215"/>
        <v>0</v>
      </c>
      <c r="GQ252" s="4">
        <f t="shared" si="215"/>
        <v>0</v>
      </c>
      <c r="GR252" s="4">
        <f t="shared" si="215"/>
        <v>0</v>
      </c>
      <c r="GS252" s="4">
        <f t="shared" si="215"/>
        <v>0</v>
      </c>
      <c r="GT252" s="4">
        <f t="shared" si="215"/>
        <v>0</v>
      </c>
      <c r="GU252" s="4">
        <f t="shared" si="215"/>
        <v>0</v>
      </c>
      <c r="GV252" s="4">
        <f t="shared" si="215"/>
        <v>0</v>
      </c>
      <c r="GW252" s="4">
        <f t="shared" si="215"/>
        <v>0</v>
      </c>
      <c r="GX252" s="4">
        <f t="shared" si="215"/>
        <v>0</v>
      </c>
    </row>
    <row r="254" spans="1:255" x14ac:dyDescent="0.2">
      <c r="A254" s="2">
        <v>17</v>
      </c>
      <c r="B254" s="2">
        <v>1</v>
      </c>
      <c r="C254" s="2">
        <f>ROW(SmtRes!A87)</f>
        <v>87</v>
      </c>
      <c r="D254" s="2">
        <f>ROW(EtalonRes!A97)</f>
        <v>97</v>
      </c>
      <c r="E254" s="2" t="s">
        <v>196</v>
      </c>
      <c r="F254" s="2" t="s">
        <v>197</v>
      </c>
      <c r="G254" s="2" t="s">
        <v>198</v>
      </c>
      <c r="H254" s="2" t="s">
        <v>199</v>
      </c>
      <c r="I254" s="2">
        <f>ROUND(0.9*0.5*10,9)</f>
        <v>4.5</v>
      </c>
      <c r="J254" s="2">
        <v>0</v>
      </c>
      <c r="K254" s="2"/>
      <c r="L254" s="2"/>
      <c r="M254" s="2"/>
      <c r="N254" s="2"/>
      <c r="O254" s="2">
        <f t="shared" ref="O254:O261" si="216">ROUND(CP254,2)</f>
        <v>4887.59</v>
      </c>
      <c r="P254" s="2">
        <f t="shared" ref="P254:P261" si="217">ROUND((ROUND((AC254*AW254*I254),2)*BC254),2)</f>
        <v>4608.8999999999996</v>
      </c>
      <c r="Q254" s="2">
        <f t="shared" ref="Q254:Q261" si="218">(ROUND((ROUND(((ET254)*AV254*I254),2)*BB254),2)+ROUND((ROUND(((AE254-(EU254))*AV254*I254),2)*BS254),2))</f>
        <v>25.02</v>
      </c>
      <c r="R254" s="2">
        <f t="shared" ref="R254:R261" si="219">ROUND((ROUND((AE254*AV254*I254),2)*BS254),2)</f>
        <v>1.67</v>
      </c>
      <c r="S254" s="2">
        <f t="shared" ref="S254:S261" si="220">ROUND((ROUND((AF254*AV254*I254),2)*BA254),2)</f>
        <v>253.67</v>
      </c>
      <c r="T254" s="2">
        <f t="shared" ref="T254:T261" si="221">ROUND(CU254*I254,2)</f>
        <v>0</v>
      </c>
      <c r="U254" s="2">
        <f t="shared" ref="U254:U261" si="222">CV254*I254</f>
        <v>18.900000000000002</v>
      </c>
      <c r="V254" s="2">
        <f t="shared" ref="V254:V261" si="223">CW254*I254</f>
        <v>0</v>
      </c>
      <c r="W254" s="2">
        <f t="shared" ref="W254:W261" si="224">ROUND(CX254*I254,2)</f>
        <v>0</v>
      </c>
      <c r="X254" s="2">
        <f t="shared" ref="X254:Y261" si="225">ROUND(CY254,2)</f>
        <v>408.41</v>
      </c>
      <c r="Y254" s="2">
        <f t="shared" si="225"/>
        <v>271.43</v>
      </c>
      <c r="Z254" s="2"/>
      <c r="AA254" s="2">
        <v>101231159</v>
      </c>
      <c r="AB254" s="2">
        <f t="shared" ref="AB254:AB261" si="226">ROUND((AC254+AD254+AF254),6)</f>
        <v>1086.1300000000001</v>
      </c>
      <c r="AC254" s="2">
        <f t="shared" ref="AC254:AC261" si="227">ROUND((ES254),6)</f>
        <v>1024.2</v>
      </c>
      <c r="AD254" s="2">
        <f t="shared" ref="AD254:AD261" si="228">ROUND((((ET254)-(EU254))+AE254),6)</f>
        <v>5.56</v>
      </c>
      <c r="AE254" s="2">
        <f t="shared" ref="AE254:AF261" si="229">ROUND((EU254),6)</f>
        <v>0.37</v>
      </c>
      <c r="AF254" s="2">
        <f t="shared" si="229"/>
        <v>56.37</v>
      </c>
      <c r="AG254" s="2">
        <f t="shared" ref="AG254:AG261" si="230">ROUND((AP254),6)</f>
        <v>0</v>
      </c>
      <c r="AH254" s="2">
        <f t="shared" ref="AH254:AI261" si="231">(EW254)</f>
        <v>4.2</v>
      </c>
      <c r="AI254" s="2">
        <f t="shared" si="231"/>
        <v>0</v>
      </c>
      <c r="AJ254" s="2">
        <f t="shared" ref="AJ254:AJ261" si="232">(AS254)</f>
        <v>0</v>
      </c>
      <c r="AK254" s="2">
        <v>1086.1300000000001</v>
      </c>
      <c r="AL254" s="2">
        <v>1024.2</v>
      </c>
      <c r="AM254" s="2">
        <v>5.56</v>
      </c>
      <c r="AN254" s="2">
        <v>0.37</v>
      </c>
      <c r="AO254" s="2">
        <v>56.37</v>
      </c>
      <c r="AP254" s="2">
        <v>0</v>
      </c>
      <c r="AQ254" s="2">
        <v>4.2</v>
      </c>
      <c r="AR254" s="2">
        <v>0</v>
      </c>
      <c r="AS254" s="2">
        <v>0</v>
      </c>
      <c r="AT254" s="2">
        <v>161</v>
      </c>
      <c r="AU254" s="2">
        <v>107</v>
      </c>
      <c r="AV254" s="2">
        <v>1</v>
      </c>
      <c r="AW254" s="2">
        <v>1</v>
      </c>
      <c r="AX254" s="2"/>
      <c r="AY254" s="2"/>
      <c r="AZ254" s="2">
        <v>1</v>
      </c>
      <c r="BA254" s="2">
        <v>1</v>
      </c>
      <c r="BB254" s="2">
        <v>1</v>
      </c>
      <c r="BC254" s="2">
        <v>1</v>
      </c>
      <c r="BD254" s="2" t="s">
        <v>6</v>
      </c>
      <c r="BE254" s="2" t="s">
        <v>6</v>
      </c>
      <c r="BF254" s="2" t="s">
        <v>6</v>
      </c>
      <c r="BG254" s="2" t="s">
        <v>6</v>
      </c>
      <c r="BH254" s="2">
        <v>0</v>
      </c>
      <c r="BI254" s="2">
        <v>1</v>
      </c>
      <c r="BJ254" s="2" t="s">
        <v>200</v>
      </c>
      <c r="BK254" s="2"/>
      <c r="BL254" s="2"/>
      <c r="BM254" s="2">
        <v>1978</v>
      </c>
      <c r="BN254" s="2">
        <v>0</v>
      </c>
      <c r="BO254" s="2" t="s">
        <v>6</v>
      </c>
      <c r="BP254" s="2">
        <v>0</v>
      </c>
      <c r="BQ254" s="2">
        <v>30</v>
      </c>
      <c r="BR254" s="2">
        <v>0</v>
      </c>
      <c r="BS254" s="2">
        <v>1</v>
      </c>
      <c r="BT254" s="2">
        <v>1</v>
      </c>
      <c r="BU254" s="2">
        <v>1</v>
      </c>
      <c r="BV254" s="2">
        <v>1</v>
      </c>
      <c r="BW254" s="2">
        <v>1</v>
      </c>
      <c r="BX254" s="2">
        <v>1</v>
      </c>
      <c r="BY254" s="2" t="s">
        <v>6</v>
      </c>
      <c r="BZ254" s="2">
        <v>161</v>
      </c>
      <c r="CA254" s="2">
        <v>107</v>
      </c>
      <c r="CB254" s="2"/>
      <c r="CC254" s="2"/>
      <c r="CD254" s="2"/>
      <c r="CE254" s="2">
        <v>30</v>
      </c>
      <c r="CF254" s="2">
        <v>0</v>
      </c>
      <c r="CG254" s="2">
        <v>0</v>
      </c>
      <c r="CH254" s="2"/>
      <c r="CI254" s="2"/>
      <c r="CJ254" s="2"/>
      <c r="CK254" s="2"/>
      <c r="CL254" s="2"/>
      <c r="CM254" s="2">
        <v>0</v>
      </c>
      <c r="CN254" s="2" t="s">
        <v>6</v>
      </c>
      <c r="CO254" s="2">
        <v>0</v>
      </c>
      <c r="CP254" s="2">
        <f t="shared" ref="CP254:CP261" si="233">(P254+Q254+S254)</f>
        <v>4887.59</v>
      </c>
      <c r="CQ254" s="2">
        <f t="shared" ref="CQ254:CQ261" si="234">ROUND((ROUND((AC254*AW254*1),2)*BC254),2)</f>
        <v>1024.2</v>
      </c>
      <c r="CR254" s="2">
        <f t="shared" ref="CR254:CR261" si="235">(ROUND((ROUND(((ET254)*AV254*1),2)*BB254),2)+ROUND((ROUND(((AE254-(EU254))*AV254*1),2)*BS254),2))</f>
        <v>5.56</v>
      </c>
      <c r="CS254" s="2">
        <f t="shared" ref="CS254:CS261" si="236">ROUND((ROUND((AE254*AV254*1),2)*BS254),2)</f>
        <v>0.37</v>
      </c>
      <c r="CT254" s="2">
        <f t="shared" ref="CT254:CT261" si="237">ROUND((ROUND((AF254*AV254*1),2)*BA254),2)</f>
        <v>56.37</v>
      </c>
      <c r="CU254" s="2">
        <f t="shared" ref="CU254:CU261" si="238">AG254</f>
        <v>0</v>
      </c>
      <c r="CV254" s="2">
        <f t="shared" ref="CV254:CV261" si="239">(AH254*AV254)</f>
        <v>4.2</v>
      </c>
      <c r="CW254" s="2">
        <f t="shared" ref="CW254:CX261" si="240">AI254</f>
        <v>0</v>
      </c>
      <c r="CX254" s="2">
        <f t="shared" si="240"/>
        <v>0</v>
      </c>
      <c r="CY254" s="2">
        <f>((S254*BZ254)/100)</f>
        <v>408.40869999999995</v>
      </c>
      <c r="CZ254" s="2">
        <f>((S254*CA254)/100)</f>
        <v>271.42689999999999</v>
      </c>
      <c r="DA254" s="2"/>
      <c r="DB254" s="2"/>
      <c r="DC254" s="2" t="s">
        <v>6</v>
      </c>
      <c r="DD254" s="2" t="s">
        <v>6</v>
      </c>
      <c r="DE254" s="2" t="s">
        <v>6</v>
      </c>
      <c r="DF254" s="2" t="s">
        <v>6</v>
      </c>
      <c r="DG254" s="2" t="s">
        <v>6</v>
      </c>
      <c r="DH254" s="2" t="s">
        <v>6</v>
      </c>
      <c r="DI254" s="2" t="s">
        <v>6</v>
      </c>
      <c r="DJ254" s="2" t="s">
        <v>6</v>
      </c>
      <c r="DK254" s="2" t="s">
        <v>6</v>
      </c>
      <c r="DL254" s="2" t="s">
        <v>6</v>
      </c>
      <c r="DM254" s="2" t="s">
        <v>6</v>
      </c>
      <c r="DN254" s="2">
        <v>0</v>
      </c>
      <c r="DO254" s="2">
        <v>0</v>
      </c>
      <c r="DP254" s="2">
        <v>1</v>
      </c>
      <c r="DQ254" s="2">
        <v>1</v>
      </c>
      <c r="DR254" s="2"/>
      <c r="DS254" s="2"/>
      <c r="DT254" s="2"/>
      <c r="DU254" s="2">
        <v>48187791</v>
      </c>
      <c r="DV254" s="2" t="s">
        <v>199</v>
      </c>
      <c r="DW254" s="2" t="s">
        <v>199</v>
      </c>
      <c r="DX254" s="2">
        <v>0</v>
      </c>
      <c r="DY254" s="2"/>
      <c r="DZ254" s="2" t="s">
        <v>6</v>
      </c>
      <c r="EA254" s="2" t="s">
        <v>6</v>
      </c>
      <c r="EB254" s="2" t="s">
        <v>6</v>
      </c>
      <c r="EC254" s="2" t="s">
        <v>6</v>
      </c>
      <c r="ED254" s="2"/>
      <c r="EE254" s="2">
        <v>100585776</v>
      </c>
      <c r="EF254" s="2">
        <v>30</v>
      </c>
      <c r="EG254" s="2" t="s">
        <v>32</v>
      </c>
      <c r="EH254" s="2">
        <v>0</v>
      </c>
      <c r="EI254" s="2" t="s">
        <v>6</v>
      </c>
      <c r="EJ254" s="2">
        <v>1</v>
      </c>
      <c r="EK254" s="2">
        <v>1978</v>
      </c>
      <c r="EL254" s="2" t="s">
        <v>201</v>
      </c>
      <c r="EM254" s="2" t="s">
        <v>202</v>
      </c>
      <c r="EN254" s="2"/>
      <c r="EO254" s="2" t="s">
        <v>6</v>
      </c>
      <c r="EP254" s="2"/>
      <c r="EQ254" s="2">
        <v>131072</v>
      </c>
      <c r="ER254" s="2">
        <v>1086.1300000000001</v>
      </c>
      <c r="ES254" s="2">
        <v>1024.2</v>
      </c>
      <c r="ET254" s="2">
        <v>5.56</v>
      </c>
      <c r="EU254" s="2">
        <v>0.37</v>
      </c>
      <c r="EV254" s="2">
        <v>56.37</v>
      </c>
      <c r="EW254" s="2">
        <v>4.2</v>
      </c>
      <c r="EX254" s="2">
        <v>0</v>
      </c>
      <c r="EY254" s="2">
        <v>0</v>
      </c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>
        <v>0</v>
      </c>
      <c r="FR254" s="2">
        <f t="shared" ref="FR254:FR261" si="241">ROUND(IF(AND(BH254=3,BI254=3),P254,0),2)</f>
        <v>0</v>
      </c>
      <c r="FS254" s="2">
        <v>0</v>
      </c>
      <c r="FT254" s="2"/>
      <c r="FU254" s="2"/>
      <c r="FV254" s="2"/>
      <c r="FW254" s="2"/>
      <c r="FX254" s="2">
        <v>161</v>
      </c>
      <c r="FY254" s="2">
        <v>107</v>
      </c>
      <c r="FZ254" s="2"/>
      <c r="GA254" s="2" t="s">
        <v>6</v>
      </c>
      <c r="GB254" s="2"/>
      <c r="GC254" s="2"/>
      <c r="GD254" s="2">
        <v>0</v>
      </c>
      <c r="GE254" s="2"/>
      <c r="GF254" s="2">
        <v>-335784264</v>
      </c>
      <c r="GG254" s="2">
        <v>2</v>
      </c>
      <c r="GH254" s="2">
        <v>1</v>
      </c>
      <c r="GI254" s="2">
        <v>-2</v>
      </c>
      <c r="GJ254" s="2">
        <v>0</v>
      </c>
      <c r="GK254" s="2">
        <f>ROUND(R254*(R12)/100,2)</f>
        <v>2.92</v>
      </c>
      <c r="GL254" s="2">
        <f t="shared" ref="GL254:GL261" si="242">ROUND(IF(AND(BH254=3,BI254=3,FS254&lt;&gt;0),P254,0),2)</f>
        <v>0</v>
      </c>
      <c r="GM254" s="2">
        <f t="shared" ref="GM254:GM261" si="243">ROUND(O254+X254+Y254+GK254,2)+GX254</f>
        <v>5570.35</v>
      </c>
      <c r="GN254" s="2">
        <f t="shared" ref="GN254:GN261" si="244">IF(OR(BI254=0,BI254=1),ROUND(O254+X254+Y254+GK254,2),0)</f>
        <v>5570.35</v>
      </c>
      <c r="GO254" s="2">
        <f t="shared" ref="GO254:GO261" si="245">IF(BI254=2,ROUND(O254+X254+Y254+GK254,2),0)</f>
        <v>0</v>
      </c>
      <c r="GP254" s="2">
        <f t="shared" ref="GP254:GP261" si="246">IF(BI254=4,ROUND(O254+X254+Y254+GK254,2)+GX254,0)</f>
        <v>0</v>
      </c>
      <c r="GQ254" s="2"/>
      <c r="GR254" s="2">
        <v>0</v>
      </c>
      <c r="GS254" s="2">
        <v>3</v>
      </c>
      <c r="GT254" s="2">
        <v>0</v>
      </c>
      <c r="GU254" s="2" t="s">
        <v>6</v>
      </c>
      <c r="GV254" s="2">
        <f t="shared" ref="GV254:GV261" si="247">ROUND((GT254),6)</f>
        <v>0</v>
      </c>
      <c r="GW254" s="2">
        <v>1</v>
      </c>
      <c r="GX254" s="2">
        <f t="shared" ref="GX254:GX261" si="248">ROUND(HC254*I254,2)</f>
        <v>0</v>
      </c>
      <c r="GY254" s="2"/>
      <c r="GZ254" s="2"/>
      <c r="HA254" s="2">
        <v>0</v>
      </c>
      <c r="HB254" s="2">
        <v>0</v>
      </c>
      <c r="HC254" s="2">
        <f t="shared" ref="HC254:HC261" si="249">GV254*GW254</f>
        <v>0</v>
      </c>
      <c r="HD254" s="2"/>
      <c r="HE254" s="2" t="s">
        <v>6</v>
      </c>
      <c r="HF254" s="2" t="s">
        <v>6</v>
      </c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>
        <v>0</v>
      </c>
      <c r="IL254" s="2"/>
      <c r="IM254" s="2"/>
      <c r="IN254" s="2"/>
      <c r="IO254" s="2"/>
      <c r="IP254" s="2"/>
      <c r="IQ254" s="2"/>
      <c r="IR254" s="2"/>
      <c r="IS254" s="2"/>
      <c r="IT254" s="2"/>
      <c r="IU254" s="2"/>
    </row>
    <row r="255" spans="1:255" x14ac:dyDescent="0.2">
      <c r="A255">
        <v>17</v>
      </c>
      <c r="B255">
        <v>1</v>
      </c>
      <c r="C255">
        <f>ROW(SmtRes!A96)</f>
        <v>96</v>
      </c>
      <c r="D255">
        <f>ROW(EtalonRes!A106)</f>
        <v>106</v>
      </c>
      <c r="E255" t="s">
        <v>196</v>
      </c>
      <c r="F255" t="s">
        <v>197</v>
      </c>
      <c r="G255" t="s">
        <v>198</v>
      </c>
      <c r="H255" t="s">
        <v>199</v>
      </c>
      <c r="I255">
        <f>ROUND(0.9*0.5*10,9)</f>
        <v>4.5</v>
      </c>
      <c r="J255">
        <v>0</v>
      </c>
      <c r="O255">
        <f t="shared" si="216"/>
        <v>16880.5</v>
      </c>
      <c r="P255">
        <f t="shared" si="217"/>
        <v>10600.47</v>
      </c>
      <c r="Q255">
        <f t="shared" si="218"/>
        <v>133.61000000000001</v>
      </c>
      <c r="R255">
        <f t="shared" si="219"/>
        <v>40.46</v>
      </c>
      <c r="S255">
        <f t="shared" si="220"/>
        <v>6146.42</v>
      </c>
      <c r="T255">
        <f t="shared" si="221"/>
        <v>0</v>
      </c>
      <c r="U255">
        <f t="shared" si="222"/>
        <v>18.900000000000002</v>
      </c>
      <c r="V255">
        <f t="shared" si="223"/>
        <v>0</v>
      </c>
      <c r="W255">
        <f t="shared" si="224"/>
        <v>0</v>
      </c>
      <c r="X255">
        <f t="shared" si="225"/>
        <v>8051.81</v>
      </c>
      <c r="Y255">
        <f t="shared" si="225"/>
        <v>3319.07</v>
      </c>
      <c r="AA255">
        <v>101231156</v>
      </c>
      <c r="AB255">
        <f t="shared" si="226"/>
        <v>1086.1300000000001</v>
      </c>
      <c r="AC255">
        <f t="shared" si="227"/>
        <v>1024.2</v>
      </c>
      <c r="AD255">
        <f t="shared" si="228"/>
        <v>5.56</v>
      </c>
      <c r="AE255">
        <f t="shared" si="229"/>
        <v>0.37</v>
      </c>
      <c r="AF255">
        <f t="shared" si="229"/>
        <v>56.37</v>
      </c>
      <c r="AG255">
        <f t="shared" si="230"/>
        <v>0</v>
      </c>
      <c r="AH255">
        <f t="shared" si="231"/>
        <v>4.2</v>
      </c>
      <c r="AI255">
        <f t="shared" si="231"/>
        <v>0</v>
      </c>
      <c r="AJ255">
        <f t="shared" si="232"/>
        <v>0</v>
      </c>
      <c r="AK255">
        <v>1086.1300000000001</v>
      </c>
      <c r="AL255">
        <v>1024.2</v>
      </c>
      <c r="AM255">
        <v>5.56</v>
      </c>
      <c r="AN255">
        <v>0.37</v>
      </c>
      <c r="AO255">
        <v>56.37</v>
      </c>
      <c r="AP255">
        <v>0</v>
      </c>
      <c r="AQ255">
        <v>4.2</v>
      </c>
      <c r="AR255">
        <v>0</v>
      </c>
      <c r="AS255">
        <v>0</v>
      </c>
      <c r="AT255">
        <v>131</v>
      </c>
      <c r="AU255">
        <v>54</v>
      </c>
      <c r="AV255">
        <v>1</v>
      </c>
      <c r="AW255">
        <v>1</v>
      </c>
      <c r="AZ255">
        <v>1</v>
      </c>
      <c r="BA255">
        <v>24.23</v>
      </c>
      <c r="BB255">
        <v>5.34</v>
      </c>
      <c r="BC255">
        <v>2.2999999999999998</v>
      </c>
      <c r="BD255" t="s">
        <v>6</v>
      </c>
      <c r="BE255" t="s">
        <v>6</v>
      </c>
      <c r="BF255" t="s">
        <v>6</v>
      </c>
      <c r="BG255" t="s">
        <v>6</v>
      </c>
      <c r="BH255">
        <v>0</v>
      </c>
      <c r="BI255">
        <v>1</v>
      </c>
      <c r="BJ255" t="s">
        <v>200</v>
      </c>
      <c r="BM255">
        <v>1978</v>
      </c>
      <c r="BN255">
        <v>0</v>
      </c>
      <c r="BO255" t="s">
        <v>197</v>
      </c>
      <c r="BP255">
        <v>1</v>
      </c>
      <c r="BQ255">
        <v>30</v>
      </c>
      <c r="BR255">
        <v>0</v>
      </c>
      <c r="BS255">
        <v>24.23</v>
      </c>
      <c r="BT255">
        <v>1</v>
      </c>
      <c r="BU255">
        <v>1</v>
      </c>
      <c r="BV255">
        <v>1</v>
      </c>
      <c r="BW255">
        <v>1</v>
      </c>
      <c r="BX255">
        <v>1</v>
      </c>
      <c r="BY255" t="s">
        <v>6</v>
      </c>
      <c r="BZ255">
        <v>131</v>
      </c>
      <c r="CA255">
        <v>54</v>
      </c>
      <c r="CE255">
        <v>30</v>
      </c>
      <c r="CF255">
        <v>0</v>
      </c>
      <c r="CG255">
        <v>0</v>
      </c>
      <c r="CM255">
        <v>0</v>
      </c>
      <c r="CN255" t="s">
        <v>6</v>
      </c>
      <c r="CO255">
        <v>0</v>
      </c>
      <c r="CP255">
        <f t="shared" si="233"/>
        <v>16880.5</v>
      </c>
      <c r="CQ255">
        <f t="shared" si="234"/>
        <v>2355.66</v>
      </c>
      <c r="CR255">
        <f t="shared" si="235"/>
        <v>29.69</v>
      </c>
      <c r="CS255">
        <f t="shared" si="236"/>
        <v>8.9700000000000006</v>
      </c>
      <c r="CT255">
        <f t="shared" si="237"/>
        <v>1365.85</v>
      </c>
      <c r="CU255">
        <f t="shared" si="238"/>
        <v>0</v>
      </c>
      <c r="CV255">
        <f t="shared" si="239"/>
        <v>4.2</v>
      </c>
      <c r="CW255">
        <f t="shared" si="240"/>
        <v>0</v>
      </c>
      <c r="CX255">
        <f t="shared" si="240"/>
        <v>0</v>
      </c>
      <c r="CY255">
        <f>S255*(BZ255/100)</f>
        <v>8051.8102000000008</v>
      </c>
      <c r="CZ255">
        <f>S255*(CA255/100)</f>
        <v>3319.0668000000001</v>
      </c>
      <c r="DC255" t="s">
        <v>6</v>
      </c>
      <c r="DD255" t="s">
        <v>6</v>
      </c>
      <c r="DE255" t="s">
        <v>6</v>
      </c>
      <c r="DF255" t="s">
        <v>6</v>
      </c>
      <c r="DG255" t="s">
        <v>6</v>
      </c>
      <c r="DH255" t="s">
        <v>6</v>
      </c>
      <c r="DI255" t="s">
        <v>6</v>
      </c>
      <c r="DJ255" t="s">
        <v>6</v>
      </c>
      <c r="DK255" t="s">
        <v>6</v>
      </c>
      <c r="DL255" t="s">
        <v>6</v>
      </c>
      <c r="DM255" t="s">
        <v>6</v>
      </c>
      <c r="DN255">
        <v>161</v>
      </c>
      <c r="DO255">
        <v>107</v>
      </c>
      <c r="DP255">
        <v>1</v>
      </c>
      <c r="DQ255">
        <v>1</v>
      </c>
      <c r="DU255">
        <v>48187791</v>
      </c>
      <c r="DV255" t="s">
        <v>199</v>
      </c>
      <c r="DW255" t="s">
        <v>199</v>
      </c>
      <c r="DX255">
        <v>0</v>
      </c>
      <c r="DZ255" t="s">
        <v>6</v>
      </c>
      <c r="EA255" t="s">
        <v>6</v>
      </c>
      <c r="EB255" t="s">
        <v>6</v>
      </c>
      <c r="EC255" t="s">
        <v>6</v>
      </c>
      <c r="EE255">
        <v>100585776</v>
      </c>
      <c r="EF255">
        <v>30</v>
      </c>
      <c r="EG255" t="s">
        <v>32</v>
      </c>
      <c r="EH255">
        <v>0</v>
      </c>
      <c r="EI255" t="s">
        <v>6</v>
      </c>
      <c r="EJ255">
        <v>1</v>
      </c>
      <c r="EK255">
        <v>1978</v>
      </c>
      <c r="EL255" t="s">
        <v>201</v>
      </c>
      <c r="EM255" t="s">
        <v>202</v>
      </c>
      <c r="EO255" t="s">
        <v>6</v>
      </c>
      <c r="EQ255">
        <v>131072</v>
      </c>
      <c r="ER255">
        <v>1086.1300000000001</v>
      </c>
      <c r="ES255">
        <v>1024.2</v>
      </c>
      <c r="ET255">
        <v>5.56</v>
      </c>
      <c r="EU255">
        <v>0.37</v>
      </c>
      <c r="EV255">
        <v>56.37</v>
      </c>
      <c r="EW255">
        <v>4.2</v>
      </c>
      <c r="EX255">
        <v>0</v>
      </c>
      <c r="EY255">
        <v>0</v>
      </c>
      <c r="FQ255">
        <v>0</v>
      </c>
      <c r="FR255">
        <f t="shared" si="241"/>
        <v>0</v>
      </c>
      <c r="FS255">
        <v>0</v>
      </c>
      <c r="FX255">
        <v>161</v>
      </c>
      <c r="FY255">
        <v>107</v>
      </c>
      <c r="GA255" t="s">
        <v>6</v>
      </c>
      <c r="GD255">
        <v>0</v>
      </c>
      <c r="GF255">
        <v>-335784264</v>
      </c>
      <c r="GG255">
        <v>2</v>
      </c>
      <c r="GH255">
        <v>1</v>
      </c>
      <c r="GI255">
        <v>2</v>
      </c>
      <c r="GJ255">
        <v>0</v>
      </c>
      <c r="GK255">
        <f>ROUND(R255*(S12)/100,2)</f>
        <v>63.52</v>
      </c>
      <c r="GL255">
        <f t="shared" si="242"/>
        <v>0</v>
      </c>
      <c r="GM255">
        <f t="shared" si="243"/>
        <v>28314.9</v>
      </c>
      <c r="GN255">
        <f t="shared" si="244"/>
        <v>28314.9</v>
      </c>
      <c r="GO255">
        <f t="shared" si="245"/>
        <v>0</v>
      </c>
      <c r="GP255">
        <f t="shared" si="246"/>
        <v>0</v>
      </c>
      <c r="GR255">
        <v>0</v>
      </c>
      <c r="GS255">
        <v>3</v>
      </c>
      <c r="GT255">
        <v>0</v>
      </c>
      <c r="GU255" t="s">
        <v>6</v>
      </c>
      <c r="GV255">
        <f t="shared" si="247"/>
        <v>0</v>
      </c>
      <c r="GW255">
        <v>1</v>
      </c>
      <c r="GX255">
        <f t="shared" si="248"/>
        <v>0</v>
      </c>
      <c r="HA255">
        <v>0</v>
      </c>
      <c r="HB255">
        <v>0</v>
      </c>
      <c r="HC255">
        <f t="shared" si="249"/>
        <v>0</v>
      </c>
      <c r="HE255" t="s">
        <v>6</v>
      </c>
      <c r="HF255" t="s">
        <v>6</v>
      </c>
      <c r="IK255">
        <v>0</v>
      </c>
    </row>
    <row r="256" spans="1:255" x14ac:dyDescent="0.2">
      <c r="A256" s="2">
        <v>18</v>
      </c>
      <c r="B256" s="2">
        <v>1</v>
      </c>
      <c r="C256" s="2">
        <v>83</v>
      </c>
      <c r="D256" s="2"/>
      <c r="E256" s="2" t="s">
        <v>203</v>
      </c>
      <c r="F256" s="2" t="s">
        <v>204</v>
      </c>
      <c r="G256" s="2" t="s">
        <v>205</v>
      </c>
      <c r="H256" s="2" t="s">
        <v>24</v>
      </c>
      <c r="I256" s="2">
        <f>I254*J256</f>
        <v>10</v>
      </c>
      <c r="J256" s="2">
        <v>2.2222222222222223</v>
      </c>
      <c r="K256" s="2"/>
      <c r="L256" s="2"/>
      <c r="M256" s="2"/>
      <c r="N256" s="2"/>
      <c r="O256" s="2">
        <f t="shared" si="216"/>
        <v>11576.9</v>
      </c>
      <c r="P256" s="2">
        <f t="shared" si="217"/>
        <v>11576.9</v>
      </c>
      <c r="Q256" s="2">
        <f t="shared" si="218"/>
        <v>0</v>
      </c>
      <c r="R256" s="2">
        <f t="shared" si="219"/>
        <v>0</v>
      </c>
      <c r="S256" s="2">
        <f t="shared" si="220"/>
        <v>0</v>
      </c>
      <c r="T256" s="2">
        <f t="shared" si="221"/>
        <v>0</v>
      </c>
      <c r="U256" s="2">
        <f t="shared" si="222"/>
        <v>0</v>
      </c>
      <c r="V256" s="2">
        <f t="shared" si="223"/>
        <v>0</v>
      </c>
      <c r="W256" s="2">
        <f t="shared" si="224"/>
        <v>0</v>
      </c>
      <c r="X256" s="2">
        <f t="shared" si="225"/>
        <v>0</v>
      </c>
      <c r="Y256" s="2">
        <f t="shared" si="225"/>
        <v>0</v>
      </c>
      <c r="Z256" s="2"/>
      <c r="AA256" s="2">
        <v>101231159</v>
      </c>
      <c r="AB256" s="2">
        <f t="shared" si="226"/>
        <v>1157.69</v>
      </c>
      <c r="AC256" s="2">
        <f t="shared" si="227"/>
        <v>1157.69</v>
      </c>
      <c r="AD256" s="2">
        <f t="shared" si="228"/>
        <v>0</v>
      </c>
      <c r="AE256" s="2">
        <f t="shared" si="229"/>
        <v>0</v>
      </c>
      <c r="AF256" s="2">
        <f t="shared" si="229"/>
        <v>0</v>
      </c>
      <c r="AG256" s="2">
        <f t="shared" si="230"/>
        <v>0</v>
      </c>
      <c r="AH256" s="2">
        <f t="shared" si="231"/>
        <v>0</v>
      </c>
      <c r="AI256" s="2">
        <f t="shared" si="231"/>
        <v>0</v>
      </c>
      <c r="AJ256" s="2">
        <f t="shared" si="232"/>
        <v>0</v>
      </c>
      <c r="AK256" s="2">
        <v>1157.69</v>
      </c>
      <c r="AL256" s="2">
        <v>1157.69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161</v>
      </c>
      <c r="AU256" s="2">
        <v>107</v>
      </c>
      <c r="AV256" s="2">
        <v>1</v>
      </c>
      <c r="AW256" s="2">
        <v>1</v>
      </c>
      <c r="AX256" s="2"/>
      <c r="AY256" s="2"/>
      <c r="AZ256" s="2">
        <v>1</v>
      </c>
      <c r="BA256" s="2">
        <v>1</v>
      </c>
      <c r="BB256" s="2">
        <v>1</v>
      </c>
      <c r="BC256" s="2">
        <v>1</v>
      </c>
      <c r="BD256" s="2" t="s">
        <v>6</v>
      </c>
      <c r="BE256" s="2" t="s">
        <v>6</v>
      </c>
      <c r="BF256" s="2" t="s">
        <v>6</v>
      </c>
      <c r="BG256" s="2" t="s">
        <v>6</v>
      </c>
      <c r="BH256" s="2">
        <v>3</v>
      </c>
      <c r="BI256" s="2">
        <v>1</v>
      </c>
      <c r="BJ256" s="2" t="s">
        <v>206</v>
      </c>
      <c r="BK256" s="2"/>
      <c r="BL256" s="2"/>
      <c r="BM256" s="2">
        <v>1978</v>
      </c>
      <c r="BN256" s="2">
        <v>0</v>
      </c>
      <c r="BO256" s="2" t="s">
        <v>6</v>
      </c>
      <c r="BP256" s="2">
        <v>0</v>
      </c>
      <c r="BQ256" s="2">
        <v>30</v>
      </c>
      <c r="BR256" s="2">
        <v>0</v>
      </c>
      <c r="BS256" s="2">
        <v>1</v>
      </c>
      <c r="BT256" s="2">
        <v>1</v>
      </c>
      <c r="BU256" s="2">
        <v>1</v>
      </c>
      <c r="BV256" s="2">
        <v>1</v>
      </c>
      <c r="BW256" s="2">
        <v>1</v>
      </c>
      <c r="BX256" s="2">
        <v>1</v>
      </c>
      <c r="BY256" s="2" t="s">
        <v>6</v>
      </c>
      <c r="BZ256" s="2">
        <v>161</v>
      </c>
      <c r="CA256" s="2">
        <v>107</v>
      </c>
      <c r="CB256" s="2"/>
      <c r="CC256" s="2"/>
      <c r="CD256" s="2"/>
      <c r="CE256" s="2">
        <v>30</v>
      </c>
      <c r="CF256" s="2">
        <v>0</v>
      </c>
      <c r="CG256" s="2">
        <v>0</v>
      </c>
      <c r="CH256" s="2"/>
      <c r="CI256" s="2"/>
      <c r="CJ256" s="2"/>
      <c r="CK256" s="2"/>
      <c r="CL256" s="2"/>
      <c r="CM256" s="2">
        <v>0</v>
      </c>
      <c r="CN256" s="2" t="s">
        <v>6</v>
      </c>
      <c r="CO256" s="2">
        <v>0</v>
      </c>
      <c r="CP256" s="2">
        <f t="shared" si="233"/>
        <v>11576.9</v>
      </c>
      <c r="CQ256" s="2">
        <f t="shared" si="234"/>
        <v>1157.69</v>
      </c>
      <c r="CR256" s="2">
        <f t="shared" si="235"/>
        <v>0</v>
      </c>
      <c r="CS256" s="2">
        <f t="shared" si="236"/>
        <v>0</v>
      </c>
      <c r="CT256" s="2">
        <f t="shared" si="237"/>
        <v>0</v>
      </c>
      <c r="CU256" s="2">
        <f t="shared" si="238"/>
        <v>0</v>
      </c>
      <c r="CV256" s="2">
        <f t="shared" si="239"/>
        <v>0</v>
      </c>
      <c r="CW256" s="2">
        <f t="shared" si="240"/>
        <v>0</v>
      </c>
      <c r="CX256" s="2">
        <f t="shared" si="240"/>
        <v>0</v>
      </c>
      <c r="CY256" s="2">
        <f>((S256*BZ256)/100)</f>
        <v>0</v>
      </c>
      <c r="CZ256" s="2">
        <f>((S256*CA256)/100)</f>
        <v>0</v>
      </c>
      <c r="DA256" s="2"/>
      <c r="DB256" s="2"/>
      <c r="DC256" s="2" t="s">
        <v>6</v>
      </c>
      <c r="DD256" s="2" t="s">
        <v>6</v>
      </c>
      <c r="DE256" s="2" t="s">
        <v>6</v>
      </c>
      <c r="DF256" s="2" t="s">
        <v>6</v>
      </c>
      <c r="DG256" s="2" t="s">
        <v>6</v>
      </c>
      <c r="DH256" s="2" t="s">
        <v>6</v>
      </c>
      <c r="DI256" s="2" t="s">
        <v>6</v>
      </c>
      <c r="DJ256" s="2" t="s">
        <v>6</v>
      </c>
      <c r="DK256" s="2" t="s">
        <v>6</v>
      </c>
      <c r="DL256" s="2" t="s">
        <v>6</v>
      </c>
      <c r="DM256" s="2" t="s">
        <v>6</v>
      </c>
      <c r="DN256" s="2">
        <v>0</v>
      </c>
      <c r="DO256" s="2">
        <v>0</v>
      </c>
      <c r="DP256" s="2">
        <v>1</v>
      </c>
      <c r="DQ256" s="2">
        <v>1</v>
      </c>
      <c r="DR256" s="2"/>
      <c r="DS256" s="2"/>
      <c r="DT256" s="2"/>
      <c r="DU256" s="2">
        <v>1010</v>
      </c>
      <c r="DV256" s="2" t="s">
        <v>24</v>
      </c>
      <c r="DW256" s="2" t="s">
        <v>24</v>
      </c>
      <c r="DX256" s="2">
        <v>1</v>
      </c>
      <c r="DY256" s="2"/>
      <c r="DZ256" s="2" t="s">
        <v>6</v>
      </c>
      <c r="EA256" s="2" t="s">
        <v>6</v>
      </c>
      <c r="EB256" s="2" t="s">
        <v>6</v>
      </c>
      <c r="EC256" s="2" t="s">
        <v>6</v>
      </c>
      <c r="ED256" s="2"/>
      <c r="EE256" s="2">
        <v>100585776</v>
      </c>
      <c r="EF256" s="2">
        <v>30</v>
      </c>
      <c r="EG256" s="2" t="s">
        <v>32</v>
      </c>
      <c r="EH256" s="2">
        <v>0</v>
      </c>
      <c r="EI256" s="2" t="s">
        <v>6</v>
      </c>
      <c r="EJ256" s="2">
        <v>1</v>
      </c>
      <c r="EK256" s="2">
        <v>1978</v>
      </c>
      <c r="EL256" s="2" t="s">
        <v>201</v>
      </c>
      <c r="EM256" s="2" t="s">
        <v>202</v>
      </c>
      <c r="EN256" s="2"/>
      <c r="EO256" s="2" t="s">
        <v>6</v>
      </c>
      <c r="EP256" s="2"/>
      <c r="EQ256" s="2">
        <v>0</v>
      </c>
      <c r="ER256" s="2">
        <v>1157.69</v>
      </c>
      <c r="ES256" s="2">
        <v>1157.69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>
        <v>0</v>
      </c>
      <c r="FR256" s="2">
        <f t="shared" si="241"/>
        <v>0</v>
      </c>
      <c r="FS256" s="2">
        <v>0</v>
      </c>
      <c r="FT256" s="2"/>
      <c r="FU256" s="2"/>
      <c r="FV256" s="2"/>
      <c r="FW256" s="2"/>
      <c r="FX256" s="2">
        <v>161</v>
      </c>
      <c r="FY256" s="2">
        <v>107</v>
      </c>
      <c r="FZ256" s="2"/>
      <c r="GA256" s="2" t="s">
        <v>6</v>
      </c>
      <c r="GB256" s="2"/>
      <c r="GC256" s="2"/>
      <c r="GD256" s="2">
        <v>0</v>
      </c>
      <c r="GE256" s="2"/>
      <c r="GF256" s="2">
        <v>727499281</v>
      </c>
      <c r="GG256" s="2">
        <v>2</v>
      </c>
      <c r="GH256" s="2">
        <v>1</v>
      </c>
      <c r="GI256" s="2">
        <v>-2</v>
      </c>
      <c r="GJ256" s="2">
        <v>0</v>
      </c>
      <c r="GK256" s="2">
        <f>ROUND(R256*(R12)/100,2)</f>
        <v>0</v>
      </c>
      <c r="GL256" s="2">
        <f t="shared" si="242"/>
        <v>0</v>
      </c>
      <c r="GM256" s="2">
        <f t="shared" si="243"/>
        <v>11576.9</v>
      </c>
      <c r="GN256" s="2">
        <f t="shared" si="244"/>
        <v>11576.9</v>
      </c>
      <c r="GO256" s="2">
        <f t="shared" si="245"/>
        <v>0</v>
      </c>
      <c r="GP256" s="2">
        <f t="shared" si="246"/>
        <v>0</v>
      </c>
      <c r="GQ256" s="2"/>
      <c r="GR256" s="2">
        <v>0</v>
      </c>
      <c r="GS256" s="2">
        <v>3</v>
      </c>
      <c r="GT256" s="2">
        <v>0</v>
      </c>
      <c r="GU256" s="2" t="s">
        <v>6</v>
      </c>
      <c r="GV256" s="2">
        <f t="shared" si="247"/>
        <v>0</v>
      </c>
      <c r="GW256" s="2">
        <v>1</v>
      </c>
      <c r="GX256" s="2">
        <f t="shared" si="248"/>
        <v>0</v>
      </c>
      <c r="GY256" s="2"/>
      <c r="GZ256" s="2"/>
      <c r="HA256" s="2">
        <v>0</v>
      </c>
      <c r="HB256" s="2">
        <v>0</v>
      </c>
      <c r="HC256" s="2">
        <f t="shared" si="249"/>
        <v>0</v>
      </c>
      <c r="HD256" s="2"/>
      <c r="HE256" s="2" t="s">
        <v>6</v>
      </c>
      <c r="HF256" s="2" t="s">
        <v>6</v>
      </c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>
        <v>0</v>
      </c>
      <c r="IL256" s="2"/>
      <c r="IM256" s="2"/>
      <c r="IN256" s="2"/>
      <c r="IO256" s="2"/>
      <c r="IP256" s="2"/>
      <c r="IQ256" s="2"/>
      <c r="IR256" s="2"/>
      <c r="IS256" s="2"/>
      <c r="IT256" s="2"/>
      <c r="IU256" s="2"/>
    </row>
    <row r="257" spans="1:255" x14ac:dyDescent="0.2">
      <c r="A257">
        <v>18</v>
      </c>
      <c r="B257">
        <v>1</v>
      </c>
      <c r="C257">
        <v>92</v>
      </c>
      <c r="E257" t="s">
        <v>203</v>
      </c>
      <c r="F257" t="s">
        <v>204</v>
      </c>
      <c r="G257" t="s">
        <v>205</v>
      </c>
      <c r="H257" t="s">
        <v>24</v>
      </c>
      <c r="I257">
        <f>I255*J257</f>
        <v>10</v>
      </c>
      <c r="J257">
        <v>2.2222222222222223</v>
      </c>
      <c r="O257">
        <f t="shared" si="216"/>
        <v>15281.51</v>
      </c>
      <c r="P257">
        <f t="shared" si="217"/>
        <v>15281.51</v>
      </c>
      <c r="Q257">
        <f t="shared" si="218"/>
        <v>0</v>
      </c>
      <c r="R257">
        <f t="shared" si="219"/>
        <v>0</v>
      </c>
      <c r="S257">
        <f t="shared" si="220"/>
        <v>0</v>
      </c>
      <c r="T257">
        <f t="shared" si="221"/>
        <v>0</v>
      </c>
      <c r="U257">
        <f t="shared" si="222"/>
        <v>0</v>
      </c>
      <c r="V257">
        <f t="shared" si="223"/>
        <v>0</v>
      </c>
      <c r="W257">
        <f t="shared" si="224"/>
        <v>0</v>
      </c>
      <c r="X257">
        <f t="shared" si="225"/>
        <v>0</v>
      </c>
      <c r="Y257">
        <f t="shared" si="225"/>
        <v>0</v>
      </c>
      <c r="AA257">
        <v>101231156</v>
      </c>
      <c r="AB257">
        <f t="shared" si="226"/>
        <v>1157.69</v>
      </c>
      <c r="AC257">
        <f t="shared" si="227"/>
        <v>1157.69</v>
      </c>
      <c r="AD257">
        <f t="shared" si="228"/>
        <v>0</v>
      </c>
      <c r="AE257">
        <f t="shared" si="229"/>
        <v>0</v>
      </c>
      <c r="AF257">
        <f t="shared" si="229"/>
        <v>0</v>
      </c>
      <c r="AG257">
        <f t="shared" si="230"/>
        <v>0</v>
      </c>
      <c r="AH257">
        <f t="shared" si="231"/>
        <v>0</v>
      </c>
      <c r="AI257">
        <f t="shared" si="231"/>
        <v>0</v>
      </c>
      <c r="AJ257">
        <f t="shared" si="232"/>
        <v>0</v>
      </c>
      <c r="AK257">
        <v>1157.69</v>
      </c>
      <c r="AL257">
        <v>1157.69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1</v>
      </c>
      <c r="AZ257">
        <v>1</v>
      </c>
      <c r="BA257">
        <v>1</v>
      </c>
      <c r="BB257">
        <v>1</v>
      </c>
      <c r="BC257">
        <v>1.32</v>
      </c>
      <c r="BD257" t="s">
        <v>6</v>
      </c>
      <c r="BE257" t="s">
        <v>6</v>
      </c>
      <c r="BF257" t="s">
        <v>6</v>
      </c>
      <c r="BG257" t="s">
        <v>6</v>
      </c>
      <c r="BH257">
        <v>3</v>
      </c>
      <c r="BI257">
        <v>1</v>
      </c>
      <c r="BJ257" t="s">
        <v>206</v>
      </c>
      <c r="BM257">
        <v>1978</v>
      </c>
      <c r="BN257">
        <v>0</v>
      </c>
      <c r="BO257" t="s">
        <v>204</v>
      </c>
      <c r="BP257">
        <v>1</v>
      </c>
      <c r="BQ257">
        <v>30</v>
      </c>
      <c r="BR257">
        <v>0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 t="s">
        <v>6</v>
      </c>
      <c r="BZ257">
        <v>0</v>
      </c>
      <c r="CA257">
        <v>0</v>
      </c>
      <c r="CE257">
        <v>30</v>
      </c>
      <c r="CF257">
        <v>0</v>
      </c>
      <c r="CG257">
        <v>0</v>
      </c>
      <c r="CM257">
        <v>0</v>
      </c>
      <c r="CN257" t="s">
        <v>6</v>
      </c>
      <c r="CO257">
        <v>0</v>
      </c>
      <c r="CP257">
        <f t="shared" si="233"/>
        <v>15281.51</v>
      </c>
      <c r="CQ257">
        <f t="shared" si="234"/>
        <v>1528.15</v>
      </c>
      <c r="CR257">
        <f t="shared" si="235"/>
        <v>0</v>
      </c>
      <c r="CS257">
        <f t="shared" si="236"/>
        <v>0</v>
      </c>
      <c r="CT257">
        <f t="shared" si="237"/>
        <v>0</v>
      </c>
      <c r="CU257">
        <f t="shared" si="238"/>
        <v>0</v>
      </c>
      <c r="CV257">
        <f t="shared" si="239"/>
        <v>0</v>
      </c>
      <c r="CW257">
        <f t="shared" si="240"/>
        <v>0</v>
      </c>
      <c r="CX257">
        <f t="shared" si="240"/>
        <v>0</v>
      </c>
      <c r="CY257">
        <f>S257*(BZ257/100)</f>
        <v>0</v>
      </c>
      <c r="CZ257">
        <f>S257*(CA257/100)</f>
        <v>0</v>
      </c>
      <c r="DC257" t="s">
        <v>6</v>
      </c>
      <c r="DD257" t="s">
        <v>6</v>
      </c>
      <c r="DE257" t="s">
        <v>6</v>
      </c>
      <c r="DF257" t="s">
        <v>6</v>
      </c>
      <c r="DG257" t="s">
        <v>6</v>
      </c>
      <c r="DH257" t="s">
        <v>6</v>
      </c>
      <c r="DI257" t="s">
        <v>6</v>
      </c>
      <c r="DJ257" t="s">
        <v>6</v>
      </c>
      <c r="DK257" t="s">
        <v>6</v>
      </c>
      <c r="DL257" t="s">
        <v>6</v>
      </c>
      <c r="DM257" t="s">
        <v>6</v>
      </c>
      <c r="DN257">
        <v>161</v>
      </c>
      <c r="DO257">
        <v>107</v>
      </c>
      <c r="DP257">
        <v>1</v>
      </c>
      <c r="DQ257">
        <v>1</v>
      </c>
      <c r="DU257">
        <v>1010</v>
      </c>
      <c r="DV257" t="s">
        <v>24</v>
      </c>
      <c r="DW257" t="s">
        <v>24</v>
      </c>
      <c r="DX257">
        <v>1</v>
      </c>
      <c r="DZ257" t="s">
        <v>6</v>
      </c>
      <c r="EA257" t="s">
        <v>6</v>
      </c>
      <c r="EB257" t="s">
        <v>6</v>
      </c>
      <c r="EC257" t="s">
        <v>6</v>
      </c>
      <c r="EE257">
        <v>100585776</v>
      </c>
      <c r="EF257">
        <v>30</v>
      </c>
      <c r="EG257" t="s">
        <v>32</v>
      </c>
      <c r="EH257">
        <v>0</v>
      </c>
      <c r="EI257" t="s">
        <v>6</v>
      </c>
      <c r="EJ257">
        <v>1</v>
      </c>
      <c r="EK257">
        <v>1978</v>
      </c>
      <c r="EL257" t="s">
        <v>201</v>
      </c>
      <c r="EM257" t="s">
        <v>202</v>
      </c>
      <c r="EO257" t="s">
        <v>6</v>
      </c>
      <c r="EQ257">
        <v>0</v>
      </c>
      <c r="ER257">
        <v>1157.69</v>
      </c>
      <c r="ES257">
        <v>1157.69</v>
      </c>
      <c r="ET257">
        <v>0</v>
      </c>
      <c r="EU257">
        <v>0</v>
      </c>
      <c r="EV257">
        <v>0</v>
      </c>
      <c r="EW257">
        <v>0</v>
      </c>
      <c r="EX257">
        <v>0</v>
      </c>
      <c r="FQ257">
        <v>0</v>
      </c>
      <c r="FR257">
        <f t="shared" si="241"/>
        <v>0</v>
      </c>
      <c r="FS257">
        <v>0</v>
      </c>
      <c r="FX257">
        <v>161</v>
      </c>
      <c r="FY257">
        <v>107</v>
      </c>
      <c r="GA257" t="s">
        <v>6</v>
      </c>
      <c r="GD257">
        <v>0</v>
      </c>
      <c r="GF257">
        <v>727499281</v>
      </c>
      <c r="GG257">
        <v>2</v>
      </c>
      <c r="GH257">
        <v>1</v>
      </c>
      <c r="GI257">
        <v>2</v>
      </c>
      <c r="GJ257">
        <v>0</v>
      </c>
      <c r="GK257">
        <f>ROUND(R257*(S12)/100,2)</f>
        <v>0</v>
      </c>
      <c r="GL257">
        <f t="shared" si="242"/>
        <v>0</v>
      </c>
      <c r="GM257">
        <f t="shared" si="243"/>
        <v>15281.51</v>
      </c>
      <c r="GN257">
        <f t="shared" si="244"/>
        <v>15281.51</v>
      </c>
      <c r="GO257">
        <f t="shared" si="245"/>
        <v>0</v>
      </c>
      <c r="GP257">
        <f t="shared" si="246"/>
        <v>0</v>
      </c>
      <c r="GR257">
        <v>0</v>
      </c>
      <c r="GS257">
        <v>3</v>
      </c>
      <c r="GT257">
        <v>0</v>
      </c>
      <c r="GU257" t="s">
        <v>6</v>
      </c>
      <c r="GV257">
        <f t="shared" si="247"/>
        <v>0</v>
      </c>
      <c r="GW257">
        <v>1</v>
      </c>
      <c r="GX257">
        <f t="shared" si="248"/>
        <v>0</v>
      </c>
      <c r="HA257">
        <v>0</v>
      </c>
      <c r="HB257">
        <v>0</v>
      </c>
      <c r="HC257">
        <f t="shared" si="249"/>
        <v>0</v>
      </c>
      <c r="HE257" t="s">
        <v>6</v>
      </c>
      <c r="HF257" t="s">
        <v>6</v>
      </c>
      <c r="IK257">
        <v>0</v>
      </c>
    </row>
    <row r="258" spans="1:255" x14ac:dyDescent="0.2">
      <c r="A258" s="2">
        <v>17</v>
      </c>
      <c r="B258" s="2">
        <v>1</v>
      </c>
      <c r="C258" s="2">
        <f>ROW(SmtRes!A104)</f>
        <v>104</v>
      </c>
      <c r="D258" s="2">
        <f>ROW(EtalonRes!A114)</f>
        <v>114</v>
      </c>
      <c r="E258" s="2" t="s">
        <v>207</v>
      </c>
      <c r="F258" s="2" t="s">
        <v>208</v>
      </c>
      <c r="G258" s="2" t="s">
        <v>209</v>
      </c>
      <c r="H258" s="2" t="s">
        <v>199</v>
      </c>
      <c r="I258" s="2">
        <f>ROUND(0.9*0.25*4,9)</f>
        <v>0.9</v>
      </c>
      <c r="J258" s="2">
        <v>0</v>
      </c>
      <c r="K258" s="2"/>
      <c r="L258" s="2"/>
      <c r="M258" s="2"/>
      <c r="N258" s="2"/>
      <c r="O258" s="2">
        <f t="shared" si="216"/>
        <v>1105.8699999999999</v>
      </c>
      <c r="P258" s="2">
        <f t="shared" si="217"/>
        <v>1037.75</v>
      </c>
      <c r="Q258" s="2">
        <f t="shared" si="218"/>
        <v>5.99</v>
      </c>
      <c r="R258" s="2">
        <f t="shared" si="219"/>
        <v>0.46</v>
      </c>
      <c r="S258" s="2">
        <f t="shared" si="220"/>
        <v>62.13</v>
      </c>
      <c r="T258" s="2">
        <f t="shared" si="221"/>
        <v>0</v>
      </c>
      <c r="U258" s="2">
        <f t="shared" si="222"/>
        <v>4.7880000000000003</v>
      </c>
      <c r="V258" s="2">
        <f t="shared" si="223"/>
        <v>0</v>
      </c>
      <c r="W258" s="2">
        <f t="shared" si="224"/>
        <v>0</v>
      </c>
      <c r="X258" s="2">
        <f t="shared" si="225"/>
        <v>100.03</v>
      </c>
      <c r="Y258" s="2">
        <f t="shared" si="225"/>
        <v>66.48</v>
      </c>
      <c r="Z258" s="2"/>
      <c r="AA258" s="2">
        <v>101231159</v>
      </c>
      <c r="AB258" s="2">
        <f t="shared" si="226"/>
        <v>1228.73</v>
      </c>
      <c r="AC258" s="2">
        <f t="shared" si="227"/>
        <v>1153.05</v>
      </c>
      <c r="AD258" s="2">
        <f t="shared" si="228"/>
        <v>6.65</v>
      </c>
      <c r="AE258" s="2">
        <f t="shared" si="229"/>
        <v>0.51</v>
      </c>
      <c r="AF258" s="2">
        <f t="shared" si="229"/>
        <v>69.03</v>
      </c>
      <c r="AG258" s="2">
        <f t="shared" si="230"/>
        <v>0</v>
      </c>
      <c r="AH258" s="2">
        <f t="shared" si="231"/>
        <v>5.32</v>
      </c>
      <c r="AI258" s="2">
        <f t="shared" si="231"/>
        <v>0</v>
      </c>
      <c r="AJ258" s="2">
        <f t="shared" si="232"/>
        <v>0</v>
      </c>
      <c r="AK258" s="2">
        <v>1228.73</v>
      </c>
      <c r="AL258" s="2">
        <v>1153.05</v>
      </c>
      <c r="AM258" s="2">
        <v>6.65</v>
      </c>
      <c r="AN258" s="2">
        <v>0.51</v>
      </c>
      <c r="AO258" s="2">
        <v>69.03</v>
      </c>
      <c r="AP258" s="2">
        <v>0</v>
      </c>
      <c r="AQ258" s="2">
        <v>5.32</v>
      </c>
      <c r="AR258" s="2">
        <v>0</v>
      </c>
      <c r="AS258" s="2">
        <v>0</v>
      </c>
      <c r="AT258" s="2">
        <v>161</v>
      </c>
      <c r="AU258" s="2">
        <v>107</v>
      </c>
      <c r="AV258" s="2">
        <v>1</v>
      </c>
      <c r="AW258" s="2">
        <v>1</v>
      </c>
      <c r="AX258" s="2"/>
      <c r="AY258" s="2"/>
      <c r="AZ258" s="2">
        <v>1</v>
      </c>
      <c r="BA258" s="2">
        <v>1</v>
      </c>
      <c r="BB258" s="2">
        <v>1</v>
      </c>
      <c r="BC258" s="2">
        <v>1</v>
      </c>
      <c r="BD258" s="2" t="s">
        <v>6</v>
      </c>
      <c r="BE258" s="2" t="s">
        <v>6</v>
      </c>
      <c r="BF258" s="2" t="s">
        <v>6</v>
      </c>
      <c r="BG258" s="2" t="s">
        <v>6</v>
      </c>
      <c r="BH258" s="2">
        <v>0</v>
      </c>
      <c r="BI258" s="2">
        <v>1</v>
      </c>
      <c r="BJ258" s="2" t="s">
        <v>210</v>
      </c>
      <c r="BK258" s="2"/>
      <c r="BL258" s="2"/>
      <c r="BM258" s="2">
        <v>1978</v>
      </c>
      <c r="BN258" s="2">
        <v>0</v>
      </c>
      <c r="BO258" s="2" t="s">
        <v>6</v>
      </c>
      <c r="BP258" s="2">
        <v>0</v>
      </c>
      <c r="BQ258" s="2">
        <v>30</v>
      </c>
      <c r="BR258" s="2">
        <v>0</v>
      </c>
      <c r="BS258" s="2">
        <v>1</v>
      </c>
      <c r="BT258" s="2">
        <v>1</v>
      </c>
      <c r="BU258" s="2">
        <v>1</v>
      </c>
      <c r="BV258" s="2">
        <v>1</v>
      </c>
      <c r="BW258" s="2">
        <v>1</v>
      </c>
      <c r="BX258" s="2">
        <v>1</v>
      </c>
      <c r="BY258" s="2" t="s">
        <v>6</v>
      </c>
      <c r="BZ258" s="2">
        <v>161</v>
      </c>
      <c r="CA258" s="2">
        <v>107</v>
      </c>
      <c r="CB258" s="2"/>
      <c r="CC258" s="2"/>
      <c r="CD258" s="2"/>
      <c r="CE258" s="2">
        <v>30</v>
      </c>
      <c r="CF258" s="2">
        <v>0</v>
      </c>
      <c r="CG258" s="2">
        <v>0</v>
      </c>
      <c r="CH258" s="2"/>
      <c r="CI258" s="2"/>
      <c r="CJ258" s="2"/>
      <c r="CK258" s="2"/>
      <c r="CL258" s="2"/>
      <c r="CM258" s="2">
        <v>0</v>
      </c>
      <c r="CN258" s="2" t="s">
        <v>6</v>
      </c>
      <c r="CO258" s="2">
        <v>0</v>
      </c>
      <c r="CP258" s="2">
        <f t="shared" si="233"/>
        <v>1105.8700000000001</v>
      </c>
      <c r="CQ258" s="2">
        <f t="shared" si="234"/>
        <v>1153.05</v>
      </c>
      <c r="CR258" s="2">
        <f t="shared" si="235"/>
        <v>6.65</v>
      </c>
      <c r="CS258" s="2">
        <f t="shared" si="236"/>
        <v>0.51</v>
      </c>
      <c r="CT258" s="2">
        <f t="shared" si="237"/>
        <v>69.03</v>
      </c>
      <c r="CU258" s="2">
        <f t="shared" si="238"/>
        <v>0</v>
      </c>
      <c r="CV258" s="2">
        <f t="shared" si="239"/>
        <v>5.32</v>
      </c>
      <c r="CW258" s="2">
        <f t="shared" si="240"/>
        <v>0</v>
      </c>
      <c r="CX258" s="2">
        <f t="shared" si="240"/>
        <v>0</v>
      </c>
      <c r="CY258" s="2">
        <f>((S258*BZ258)/100)</f>
        <v>100.02930000000001</v>
      </c>
      <c r="CZ258" s="2">
        <f>((S258*CA258)/100)</f>
        <v>66.479100000000003</v>
      </c>
      <c r="DA258" s="2"/>
      <c r="DB258" s="2"/>
      <c r="DC258" s="2" t="s">
        <v>6</v>
      </c>
      <c r="DD258" s="2" t="s">
        <v>6</v>
      </c>
      <c r="DE258" s="2" t="s">
        <v>6</v>
      </c>
      <c r="DF258" s="2" t="s">
        <v>6</v>
      </c>
      <c r="DG258" s="2" t="s">
        <v>6</v>
      </c>
      <c r="DH258" s="2" t="s">
        <v>6</v>
      </c>
      <c r="DI258" s="2" t="s">
        <v>6</v>
      </c>
      <c r="DJ258" s="2" t="s">
        <v>6</v>
      </c>
      <c r="DK258" s="2" t="s">
        <v>6</v>
      </c>
      <c r="DL258" s="2" t="s">
        <v>6</v>
      </c>
      <c r="DM258" s="2" t="s">
        <v>6</v>
      </c>
      <c r="DN258" s="2">
        <v>0</v>
      </c>
      <c r="DO258" s="2">
        <v>0</v>
      </c>
      <c r="DP258" s="2">
        <v>1</v>
      </c>
      <c r="DQ258" s="2">
        <v>1</v>
      </c>
      <c r="DR258" s="2"/>
      <c r="DS258" s="2"/>
      <c r="DT258" s="2"/>
      <c r="DU258" s="2">
        <v>48187791</v>
      </c>
      <c r="DV258" s="2" t="s">
        <v>199</v>
      </c>
      <c r="DW258" s="2" t="s">
        <v>199</v>
      </c>
      <c r="DX258" s="2">
        <v>0</v>
      </c>
      <c r="DY258" s="2"/>
      <c r="DZ258" s="2" t="s">
        <v>6</v>
      </c>
      <c r="EA258" s="2" t="s">
        <v>6</v>
      </c>
      <c r="EB258" s="2" t="s">
        <v>6</v>
      </c>
      <c r="EC258" s="2" t="s">
        <v>6</v>
      </c>
      <c r="ED258" s="2"/>
      <c r="EE258" s="2">
        <v>100585776</v>
      </c>
      <c r="EF258" s="2">
        <v>30</v>
      </c>
      <c r="EG258" s="2" t="s">
        <v>32</v>
      </c>
      <c r="EH258" s="2">
        <v>0</v>
      </c>
      <c r="EI258" s="2" t="s">
        <v>6</v>
      </c>
      <c r="EJ258" s="2">
        <v>1</v>
      </c>
      <c r="EK258" s="2">
        <v>1978</v>
      </c>
      <c r="EL258" s="2" t="s">
        <v>201</v>
      </c>
      <c r="EM258" s="2" t="s">
        <v>202</v>
      </c>
      <c r="EN258" s="2"/>
      <c r="EO258" s="2" t="s">
        <v>6</v>
      </c>
      <c r="EP258" s="2"/>
      <c r="EQ258" s="2">
        <v>131072</v>
      </c>
      <c r="ER258" s="2">
        <v>1228.73</v>
      </c>
      <c r="ES258" s="2">
        <v>1153.05</v>
      </c>
      <c r="ET258" s="2">
        <v>6.65</v>
      </c>
      <c r="EU258" s="2">
        <v>0.51</v>
      </c>
      <c r="EV258" s="2">
        <v>69.03</v>
      </c>
      <c r="EW258" s="2">
        <v>5.32</v>
      </c>
      <c r="EX258" s="2">
        <v>0</v>
      </c>
      <c r="EY258" s="2">
        <v>0</v>
      </c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>
        <v>0</v>
      </c>
      <c r="FR258" s="2">
        <f t="shared" si="241"/>
        <v>0</v>
      </c>
      <c r="FS258" s="2">
        <v>0</v>
      </c>
      <c r="FT258" s="2"/>
      <c r="FU258" s="2"/>
      <c r="FV258" s="2"/>
      <c r="FW258" s="2"/>
      <c r="FX258" s="2">
        <v>161</v>
      </c>
      <c r="FY258" s="2">
        <v>107</v>
      </c>
      <c r="FZ258" s="2"/>
      <c r="GA258" s="2" t="s">
        <v>6</v>
      </c>
      <c r="GB258" s="2"/>
      <c r="GC258" s="2"/>
      <c r="GD258" s="2">
        <v>0</v>
      </c>
      <c r="GE258" s="2"/>
      <c r="GF258" s="2">
        <v>-17393506</v>
      </c>
      <c r="GG258" s="2">
        <v>2</v>
      </c>
      <c r="GH258" s="2">
        <v>1</v>
      </c>
      <c r="GI258" s="2">
        <v>-2</v>
      </c>
      <c r="GJ258" s="2">
        <v>0</v>
      </c>
      <c r="GK258" s="2">
        <f>ROUND(R258*(R12)/100,2)</f>
        <v>0.81</v>
      </c>
      <c r="GL258" s="2">
        <f t="shared" si="242"/>
        <v>0</v>
      </c>
      <c r="GM258" s="2">
        <f t="shared" si="243"/>
        <v>1273.19</v>
      </c>
      <c r="GN258" s="2">
        <f t="shared" si="244"/>
        <v>1273.19</v>
      </c>
      <c r="GO258" s="2">
        <f t="shared" si="245"/>
        <v>0</v>
      </c>
      <c r="GP258" s="2">
        <f t="shared" si="246"/>
        <v>0</v>
      </c>
      <c r="GQ258" s="2"/>
      <c r="GR258" s="2">
        <v>0</v>
      </c>
      <c r="GS258" s="2">
        <v>3</v>
      </c>
      <c r="GT258" s="2">
        <v>0</v>
      </c>
      <c r="GU258" s="2" t="s">
        <v>6</v>
      </c>
      <c r="GV258" s="2">
        <f t="shared" si="247"/>
        <v>0</v>
      </c>
      <c r="GW258" s="2">
        <v>1</v>
      </c>
      <c r="GX258" s="2">
        <f t="shared" si="248"/>
        <v>0</v>
      </c>
      <c r="GY258" s="2"/>
      <c r="GZ258" s="2"/>
      <c r="HA258" s="2">
        <v>0</v>
      </c>
      <c r="HB258" s="2">
        <v>0</v>
      </c>
      <c r="HC258" s="2">
        <f t="shared" si="249"/>
        <v>0</v>
      </c>
      <c r="HD258" s="2"/>
      <c r="HE258" s="2" t="s">
        <v>6</v>
      </c>
      <c r="HF258" s="2" t="s">
        <v>6</v>
      </c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>
        <v>0</v>
      </c>
      <c r="IL258" s="2"/>
      <c r="IM258" s="2"/>
      <c r="IN258" s="2"/>
      <c r="IO258" s="2"/>
      <c r="IP258" s="2"/>
      <c r="IQ258" s="2"/>
      <c r="IR258" s="2"/>
      <c r="IS258" s="2"/>
      <c r="IT258" s="2"/>
      <c r="IU258" s="2"/>
    </row>
    <row r="259" spans="1:255" x14ac:dyDescent="0.2">
      <c r="A259">
        <v>17</v>
      </c>
      <c r="B259">
        <v>1</v>
      </c>
      <c r="C259">
        <f>ROW(SmtRes!A112)</f>
        <v>112</v>
      </c>
      <c r="D259">
        <f>ROW(EtalonRes!A122)</f>
        <v>122</v>
      </c>
      <c r="E259" t="s">
        <v>207</v>
      </c>
      <c r="F259" t="s">
        <v>208</v>
      </c>
      <c r="G259" t="s">
        <v>209</v>
      </c>
      <c r="H259" t="s">
        <v>199</v>
      </c>
      <c r="I259">
        <f>ROUND(0.9*0.25*4,9)</f>
        <v>0.9</v>
      </c>
      <c r="J259">
        <v>0</v>
      </c>
      <c r="O259">
        <f t="shared" si="216"/>
        <v>3884.93</v>
      </c>
      <c r="P259">
        <f t="shared" si="217"/>
        <v>2345.3200000000002</v>
      </c>
      <c r="Q259">
        <f t="shared" si="218"/>
        <v>34.200000000000003</v>
      </c>
      <c r="R259">
        <f t="shared" si="219"/>
        <v>11.15</v>
      </c>
      <c r="S259">
        <f t="shared" si="220"/>
        <v>1505.41</v>
      </c>
      <c r="T259">
        <f t="shared" si="221"/>
        <v>0</v>
      </c>
      <c r="U259">
        <f t="shared" si="222"/>
        <v>4.7880000000000003</v>
      </c>
      <c r="V259">
        <f t="shared" si="223"/>
        <v>0</v>
      </c>
      <c r="W259">
        <f t="shared" si="224"/>
        <v>0</v>
      </c>
      <c r="X259">
        <f t="shared" si="225"/>
        <v>1972.09</v>
      </c>
      <c r="Y259">
        <f t="shared" si="225"/>
        <v>812.92</v>
      </c>
      <c r="AA259">
        <v>101231156</v>
      </c>
      <c r="AB259">
        <f t="shared" si="226"/>
        <v>1228.73</v>
      </c>
      <c r="AC259">
        <f t="shared" si="227"/>
        <v>1153.05</v>
      </c>
      <c r="AD259">
        <f t="shared" si="228"/>
        <v>6.65</v>
      </c>
      <c r="AE259">
        <f t="shared" si="229"/>
        <v>0.51</v>
      </c>
      <c r="AF259">
        <f t="shared" si="229"/>
        <v>69.03</v>
      </c>
      <c r="AG259">
        <f t="shared" si="230"/>
        <v>0</v>
      </c>
      <c r="AH259">
        <f t="shared" si="231"/>
        <v>5.32</v>
      </c>
      <c r="AI259">
        <f t="shared" si="231"/>
        <v>0</v>
      </c>
      <c r="AJ259">
        <f t="shared" si="232"/>
        <v>0</v>
      </c>
      <c r="AK259">
        <v>1228.73</v>
      </c>
      <c r="AL259">
        <v>1153.05</v>
      </c>
      <c r="AM259">
        <v>6.65</v>
      </c>
      <c r="AN259">
        <v>0.51</v>
      </c>
      <c r="AO259">
        <v>69.03</v>
      </c>
      <c r="AP259">
        <v>0</v>
      </c>
      <c r="AQ259">
        <v>5.32</v>
      </c>
      <c r="AR259">
        <v>0</v>
      </c>
      <c r="AS259">
        <v>0</v>
      </c>
      <c r="AT259">
        <v>131</v>
      </c>
      <c r="AU259">
        <v>54</v>
      </c>
      <c r="AV259">
        <v>1</v>
      </c>
      <c r="AW259">
        <v>1</v>
      </c>
      <c r="AZ259">
        <v>1</v>
      </c>
      <c r="BA259">
        <v>24.23</v>
      </c>
      <c r="BB259">
        <v>5.71</v>
      </c>
      <c r="BC259">
        <v>2.2599999999999998</v>
      </c>
      <c r="BD259" t="s">
        <v>6</v>
      </c>
      <c r="BE259" t="s">
        <v>6</v>
      </c>
      <c r="BF259" t="s">
        <v>6</v>
      </c>
      <c r="BG259" t="s">
        <v>6</v>
      </c>
      <c r="BH259">
        <v>0</v>
      </c>
      <c r="BI259">
        <v>1</v>
      </c>
      <c r="BJ259" t="s">
        <v>210</v>
      </c>
      <c r="BM259">
        <v>1978</v>
      </c>
      <c r="BN259">
        <v>0</v>
      </c>
      <c r="BO259" t="s">
        <v>208</v>
      </c>
      <c r="BP259">
        <v>1</v>
      </c>
      <c r="BQ259">
        <v>30</v>
      </c>
      <c r="BR259">
        <v>0</v>
      </c>
      <c r="BS259">
        <v>24.23</v>
      </c>
      <c r="BT259">
        <v>1</v>
      </c>
      <c r="BU259">
        <v>1</v>
      </c>
      <c r="BV259">
        <v>1</v>
      </c>
      <c r="BW259">
        <v>1</v>
      </c>
      <c r="BX259">
        <v>1</v>
      </c>
      <c r="BY259" t="s">
        <v>6</v>
      </c>
      <c r="BZ259">
        <v>131</v>
      </c>
      <c r="CA259">
        <v>54</v>
      </c>
      <c r="CE259">
        <v>30</v>
      </c>
      <c r="CF259">
        <v>0</v>
      </c>
      <c r="CG259">
        <v>0</v>
      </c>
      <c r="CM259">
        <v>0</v>
      </c>
      <c r="CN259" t="s">
        <v>6</v>
      </c>
      <c r="CO259">
        <v>0</v>
      </c>
      <c r="CP259">
        <f t="shared" si="233"/>
        <v>3884.9300000000003</v>
      </c>
      <c r="CQ259">
        <f t="shared" si="234"/>
        <v>2605.89</v>
      </c>
      <c r="CR259">
        <f t="shared" si="235"/>
        <v>37.97</v>
      </c>
      <c r="CS259">
        <f t="shared" si="236"/>
        <v>12.36</v>
      </c>
      <c r="CT259">
        <f t="shared" si="237"/>
        <v>1672.6</v>
      </c>
      <c r="CU259">
        <f t="shared" si="238"/>
        <v>0</v>
      </c>
      <c r="CV259">
        <f t="shared" si="239"/>
        <v>5.32</v>
      </c>
      <c r="CW259">
        <f t="shared" si="240"/>
        <v>0</v>
      </c>
      <c r="CX259">
        <f t="shared" si="240"/>
        <v>0</v>
      </c>
      <c r="CY259">
        <f>S259*(BZ259/100)</f>
        <v>1972.0871000000002</v>
      </c>
      <c r="CZ259">
        <f>S259*(CA259/100)</f>
        <v>812.92140000000006</v>
      </c>
      <c r="DC259" t="s">
        <v>6</v>
      </c>
      <c r="DD259" t="s">
        <v>6</v>
      </c>
      <c r="DE259" t="s">
        <v>6</v>
      </c>
      <c r="DF259" t="s">
        <v>6</v>
      </c>
      <c r="DG259" t="s">
        <v>6</v>
      </c>
      <c r="DH259" t="s">
        <v>6</v>
      </c>
      <c r="DI259" t="s">
        <v>6</v>
      </c>
      <c r="DJ259" t="s">
        <v>6</v>
      </c>
      <c r="DK259" t="s">
        <v>6</v>
      </c>
      <c r="DL259" t="s">
        <v>6</v>
      </c>
      <c r="DM259" t="s">
        <v>6</v>
      </c>
      <c r="DN259">
        <v>161</v>
      </c>
      <c r="DO259">
        <v>107</v>
      </c>
      <c r="DP259">
        <v>1</v>
      </c>
      <c r="DQ259">
        <v>1</v>
      </c>
      <c r="DU259">
        <v>48187791</v>
      </c>
      <c r="DV259" t="s">
        <v>199</v>
      </c>
      <c r="DW259" t="s">
        <v>199</v>
      </c>
      <c r="DX259">
        <v>0</v>
      </c>
      <c r="DZ259" t="s">
        <v>6</v>
      </c>
      <c r="EA259" t="s">
        <v>6</v>
      </c>
      <c r="EB259" t="s">
        <v>6</v>
      </c>
      <c r="EC259" t="s">
        <v>6</v>
      </c>
      <c r="EE259">
        <v>100585776</v>
      </c>
      <c r="EF259">
        <v>30</v>
      </c>
      <c r="EG259" t="s">
        <v>32</v>
      </c>
      <c r="EH259">
        <v>0</v>
      </c>
      <c r="EI259" t="s">
        <v>6</v>
      </c>
      <c r="EJ259">
        <v>1</v>
      </c>
      <c r="EK259">
        <v>1978</v>
      </c>
      <c r="EL259" t="s">
        <v>201</v>
      </c>
      <c r="EM259" t="s">
        <v>202</v>
      </c>
      <c r="EO259" t="s">
        <v>6</v>
      </c>
      <c r="EQ259">
        <v>131072</v>
      </c>
      <c r="ER259">
        <v>1228.73</v>
      </c>
      <c r="ES259">
        <v>1153.05</v>
      </c>
      <c r="ET259">
        <v>6.65</v>
      </c>
      <c r="EU259">
        <v>0.51</v>
      </c>
      <c r="EV259">
        <v>69.03</v>
      </c>
      <c r="EW259">
        <v>5.32</v>
      </c>
      <c r="EX259">
        <v>0</v>
      </c>
      <c r="EY259">
        <v>0</v>
      </c>
      <c r="FQ259">
        <v>0</v>
      </c>
      <c r="FR259">
        <f t="shared" si="241"/>
        <v>0</v>
      </c>
      <c r="FS259">
        <v>0</v>
      </c>
      <c r="FX259">
        <v>161</v>
      </c>
      <c r="FY259">
        <v>107</v>
      </c>
      <c r="GA259" t="s">
        <v>6</v>
      </c>
      <c r="GD259">
        <v>0</v>
      </c>
      <c r="GF259">
        <v>-17393506</v>
      </c>
      <c r="GG259">
        <v>2</v>
      </c>
      <c r="GH259">
        <v>1</v>
      </c>
      <c r="GI259">
        <v>2</v>
      </c>
      <c r="GJ259">
        <v>0</v>
      </c>
      <c r="GK259">
        <f>ROUND(R259*(S12)/100,2)</f>
        <v>17.510000000000002</v>
      </c>
      <c r="GL259">
        <f t="shared" si="242"/>
        <v>0</v>
      </c>
      <c r="GM259">
        <f t="shared" si="243"/>
        <v>6687.45</v>
      </c>
      <c r="GN259">
        <f t="shared" si="244"/>
        <v>6687.45</v>
      </c>
      <c r="GO259">
        <f t="shared" si="245"/>
        <v>0</v>
      </c>
      <c r="GP259">
        <f t="shared" si="246"/>
        <v>0</v>
      </c>
      <c r="GR259">
        <v>0</v>
      </c>
      <c r="GS259">
        <v>3</v>
      </c>
      <c r="GT259">
        <v>0</v>
      </c>
      <c r="GU259" t="s">
        <v>6</v>
      </c>
      <c r="GV259">
        <f t="shared" si="247"/>
        <v>0</v>
      </c>
      <c r="GW259">
        <v>1</v>
      </c>
      <c r="GX259">
        <f t="shared" si="248"/>
        <v>0</v>
      </c>
      <c r="HA259">
        <v>0</v>
      </c>
      <c r="HB259">
        <v>0</v>
      </c>
      <c r="HC259">
        <f t="shared" si="249"/>
        <v>0</v>
      </c>
      <c r="HE259" t="s">
        <v>6</v>
      </c>
      <c r="HF259" t="s">
        <v>6</v>
      </c>
      <c r="IK259">
        <v>0</v>
      </c>
    </row>
    <row r="260" spans="1:255" x14ac:dyDescent="0.2">
      <c r="A260" s="2">
        <v>18</v>
      </c>
      <c r="B260" s="2">
        <v>1</v>
      </c>
      <c r="C260" s="2">
        <v>101</v>
      </c>
      <c r="D260" s="2"/>
      <c r="E260" s="2" t="s">
        <v>211</v>
      </c>
      <c r="F260" s="2" t="s">
        <v>212</v>
      </c>
      <c r="G260" s="2" t="s">
        <v>213</v>
      </c>
      <c r="H260" s="2" t="s">
        <v>24</v>
      </c>
      <c r="I260" s="2">
        <f>I258*J260</f>
        <v>4</v>
      </c>
      <c r="J260" s="2">
        <v>4.4444444444444446</v>
      </c>
      <c r="K260" s="2"/>
      <c r="L260" s="2"/>
      <c r="M260" s="2"/>
      <c r="N260" s="2"/>
      <c r="O260" s="2">
        <f t="shared" si="216"/>
        <v>3802.8</v>
      </c>
      <c r="P260" s="2">
        <f t="shared" si="217"/>
        <v>3802.8</v>
      </c>
      <c r="Q260" s="2">
        <f t="shared" si="218"/>
        <v>0</v>
      </c>
      <c r="R260" s="2">
        <f t="shared" si="219"/>
        <v>0</v>
      </c>
      <c r="S260" s="2">
        <f t="shared" si="220"/>
        <v>0</v>
      </c>
      <c r="T260" s="2">
        <f t="shared" si="221"/>
        <v>0</v>
      </c>
      <c r="U260" s="2">
        <f t="shared" si="222"/>
        <v>0</v>
      </c>
      <c r="V260" s="2">
        <f t="shared" si="223"/>
        <v>0</v>
      </c>
      <c r="W260" s="2">
        <f t="shared" si="224"/>
        <v>0</v>
      </c>
      <c r="X260" s="2">
        <f t="shared" si="225"/>
        <v>0</v>
      </c>
      <c r="Y260" s="2">
        <f t="shared" si="225"/>
        <v>0</v>
      </c>
      <c r="Z260" s="2"/>
      <c r="AA260" s="2">
        <v>101231159</v>
      </c>
      <c r="AB260" s="2">
        <f t="shared" si="226"/>
        <v>950.7</v>
      </c>
      <c r="AC260" s="2">
        <f t="shared" si="227"/>
        <v>950.7</v>
      </c>
      <c r="AD260" s="2">
        <f t="shared" si="228"/>
        <v>0</v>
      </c>
      <c r="AE260" s="2">
        <f t="shared" si="229"/>
        <v>0</v>
      </c>
      <c r="AF260" s="2">
        <f t="shared" si="229"/>
        <v>0</v>
      </c>
      <c r="AG260" s="2">
        <f t="shared" si="230"/>
        <v>0</v>
      </c>
      <c r="AH260" s="2">
        <f t="shared" si="231"/>
        <v>0</v>
      </c>
      <c r="AI260" s="2">
        <f t="shared" si="231"/>
        <v>0</v>
      </c>
      <c r="AJ260" s="2">
        <f t="shared" si="232"/>
        <v>0</v>
      </c>
      <c r="AK260" s="2">
        <v>950.7</v>
      </c>
      <c r="AL260" s="2">
        <v>950.7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161</v>
      </c>
      <c r="AU260" s="2">
        <v>107</v>
      </c>
      <c r="AV260" s="2">
        <v>1</v>
      </c>
      <c r="AW260" s="2">
        <v>1</v>
      </c>
      <c r="AX260" s="2"/>
      <c r="AY260" s="2"/>
      <c r="AZ260" s="2">
        <v>1</v>
      </c>
      <c r="BA260" s="2">
        <v>1</v>
      </c>
      <c r="BB260" s="2">
        <v>1</v>
      </c>
      <c r="BC260" s="2">
        <v>1</v>
      </c>
      <c r="BD260" s="2" t="s">
        <v>6</v>
      </c>
      <c r="BE260" s="2" t="s">
        <v>6</v>
      </c>
      <c r="BF260" s="2" t="s">
        <v>6</v>
      </c>
      <c r="BG260" s="2" t="s">
        <v>6</v>
      </c>
      <c r="BH260" s="2">
        <v>3</v>
      </c>
      <c r="BI260" s="2">
        <v>1</v>
      </c>
      <c r="BJ260" s="2" t="s">
        <v>214</v>
      </c>
      <c r="BK260" s="2"/>
      <c r="BL260" s="2"/>
      <c r="BM260" s="2">
        <v>1978</v>
      </c>
      <c r="BN260" s="2">
        <v>0</v>
      </c>
      <c r="BO260" s="2" t="s">
        <v>6</v>
      </c>
      <c r="BP260" s="2">
        <v>0</v>
      </c>
      <c r="BQ260" s="2">
        <v>30</v>
      </c>
      <c r="BR260" s="2">
        <v>0</v>
      </c>
      <c r="BS260" s="2">
        <v>1</v>
      </c>
      <c r="BT260" s="2">
        <v>1</v>
      </c>
      <c r="BU260" s="2">
        <v>1</v>
      </c>
      <c r="BV260" s="2">
        <v>1</v>
      </c>
      <c r="BW260" s="2">
        <v>1</v>
      </c>
      <c r="BX260" s="2">
        <v>1</v>
      </c>
      <c r="BY260" s="2" t="s">
        <v>6</v>
      </c>
      <c r="BZ260" s="2">
        <v>161</v>
      </c>
      <c r="CA260" s="2">
        <v>107</v>
      </c>
      <c r="CB260" s="2"/>
      <c r="CC260" s="2"/>
      <c r="CD260" s="2"/>
      <c r="CE260" s="2">
        <v>30</v>
      </c>
      <c r="CF260" s="2">
        <v>0</v>
      </c>
      <c r="CG260" s="2">
        <v>0</v>
      </c>
      <c r="CH260" s="2"/>
      <c r="CI260" s="2"/>
      <c r="CJ260" s="2"/>
      <c r="CK260" s="2"/>
      <c r="CL260" s="2"/>
      <c r="CM260" s="2">
        <v>0</v>
      </c>
      <c r="CN260" s="2" t="s">
        <v>6</v>
      </c>
      <c r="CO260" s="2">
        <v>0</v>
      </c>
      <c r="CP260" s="2">
        <f t="shared" si="233"/>
        <v>3802.8</v>
      </c>
      <c r="CQ260" s="2">
        <f t="shared" si="234"/>
        <v>950.7</v>
      </c>
      <c r="CR260" s="2">
        <f t="shared" si="235"/>
        <v>0</v>
      </c>
      <c r="CS260" s="2">
        <f t="shared" si="236"/>
        <v>0</v>
      </c>
      <c r="CT260" s="2">
        <f t="shared" si="237"/>
        <v>0</v>
      </c>
      <c r="CU260" s="2">
        <f t="shared" si="238"/>
        <v>0</v>
      </c>
      <c r="CV260" s="2">
        <f t="shared" si="239"/>
        <v>0</v>
      </c>
      <c r="CW260" s="2">
        <f t="shared" si="240"/>
        <v>0</v>
      </c>
      <c r="CX260" s="2">
        <f t="shared" si="240"/>
        <v>0</v>
      </c>
      <c r="CY260" s="2">
        <f>((S260*BZ260)/100)</f>
        <v>0</v>
      </c>
      <c r="CZ260" s="2">
        <f>((S260*CA260)/100)</f>
        <v>0</v>
      </c>
      <c r="DA260" s="2"/>
      <c r="DB260" s="2"/>
      <c r="DC260" s="2" t="s">
        <v>6</v>
      </c>
      <c r="DD260" s="2" t="s">
        <v>6</v>
      </c>
      <c r="DE260" s="2" t="s">
        <v>6</v>
      </c>
      <c r="DF260" s="2" t="s">
        <v>6</v>
      </c>
      <c r="DG260" s="2" t="s">
        <v>6</v>
      </c>
      <c r="DH260" s="2" t="s">
        <v>6</v>
      </c>
      <c r="DI260" s="2" t="s">
        <v>6</v>
      </c>
      <c r="DJ260" s="2" t="s">
        <v>6</v>
      </c>
      <c r="DK260" s="2" t="s">
        <v>6</v>
      </c>
      <c r="DL260" s="2" t="s">
        <v>6</v>
      </c>
      <c r="DM260" s="2" t="s">
        <v>6</v>
      </c>
      <c r="DN260" s="2">
        <v>0</v>
      </c>
      <c r="DO260" s="2">
        <v>0</v>
      </c>
      <c r="DP260" s="2">
        <v>1</v>
      </c>
      <c r="DQ260" s="2">
        <v>1</v>
      </c>
      <c r="DR260" s="2"/>
      <c r="DS260" s="2"/>
      <c r="DT260" s="2"/>
      <c r="DU260" s="2">
        <v>1010</v>
      </c>
      <c r="DV260" s="2" t="s">
        <v>24</v>
      </c>
      <c r="DW260" s="2" t="s">
        <v>24</v>
      </c>
      <c r="DX260" s="2">
        <v>1</v>
      </c>
      <c r="DY260" s="2"/>
      <c r="DZ260" s="2" t="s">
        <v>6</v>
      </c>
      <c r="EA260" s="2" t="s">
        <v>6</v>
      </c>
      <c r="EB260" s="2" t="s">
        <v>6</v>
      </c>
      <c r="EC260" s="2" t="s">
        <v>6</v>
      </c>
      <c r="ED260" s="2"/>
      <c r="EE260" s="2">
        <v>100585776</v>
      </c>
      <c r="EF260" s="2">
        <v>30</v>
      </c>
      <c r="EG260" s="2" t="s">
        <v>32</v>
      </c>
      <c r="EH260" s="2">
        <v>0</v>
      </c>
      <c r="EI260" s="2" t="s">
        <v>6</v>
      </c>
      <c r="EJ260" s="2">
        <v>1</v>
      </c>
      <c r="EK260" s="2">
        <v>1978</v>
      </c>
      <c r="EL260" s="2" t="s">
        <v>201</v>
      </c>
      <c r="EM260" s="2" t="s">
        <v>202</v>
      </c>
      <c r="EN260" s="2"/>
      <c r="EO260" s="2" t="s">
        <v>6</v>
      </c>
      <c r="EP260" s="2"/>
      <c r="EQ260" s="2">
        <v>0</v>
      </c>
      <c r="ER260" s="2">
        <v>950.7</v>
      </c>
      <c r="ES260" s="2">
        <v>950.7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>
        <v>0</v>
      </c>
      <c r="FR260" s="2">
        <f t="shared" si="241"/>
        <v>0</v>
      </c>
      <c r="FS260" s="2">
        <v>0</v>
      </c>
      <c r="FT260" s="2"/>
      <c r="FU260" s="2"/>
      <c r="FV260" s="2"/>
      <c r="FW260" s="2"/>
      <c r="FX260" s="2">
        <v>161</v>
      </c>
      <c r="FY260" s="2">
        <v>107</v>
      </c>
      <c r="FZ260" s="2"/>
      <c r="GA260" s="2" t="s">
        <v>6</v>
      </c>
      <c r="GB260" s="2"/>
      <c r="GC260" s="2"/>
      <c r="GD260" s="2">
        <v>0</v>
      </c>
      <c r="GE260" s="2"/>
      <c r="GF260" s="2">
        <v>-1569363204</v>
      </c>
      <c r="GG260" s="2">
        <v>2</v>
      </c>
      <c r="GH260" s="2">
        <v>1</v>
      </c>
      <c r="GI260" s="2">
        <v>-2</v>
      </c>
      <c r="GJ260" s="2">
        <v>0</v>
      </c>
      <c r="GK260" s="2">
        <f>ROUND(R260*(R12)/100,2)</f>
        <v>0</v>
      </c>
      <c r="GL260" s="2">
        <f t="shared" si="242"/>
        <v>0</v>
      </c>
      <c r="GM260" s="2">
        <f t="shared" si="243"/>
        <v>3802.8</v>
      </c>
      <c r="GN260" s="2">
        <f t="shared" si="244"/>
        <v>3802.8</v>
      </c>
      <c r="GO260" s="2">
        <f t="shared" si="245"/>
        <v>0</v>
      </c>
      <c r="GP260" s="2">
        <f t="shared" si="246"/>
        <v>0</v>
      </c>
      <c r="GQ260" s="2"/>
      <c r="GR260" s="2">
        <v>0</v>
      </c>
      <c r="GS260" s="2">
        <v>3</v>
      </c>
      <c r="GT260" s="2">
        <v>0</v>
      </c>
      <c r="GU260" s="2" t="s">
        <v>6</v>
      </c>
      <c r="GV260" s="2">
        <f t="shared" si="247"/>
        <v>0</v>
      </c>
      <c r="GW260" s="2">
        <v>1</v>
      </c>
      <c r="GX260" s="2">
        <f t="shared" si="248"/>
        <v>0</v>
      </c>
      <c r="GY260" s="2"/>
      <c r="GZ260" s="2"/>
      <c r="HA260" s="2">
        <v>0</v>
      </c>
      <c r="HB260" s="2">
        <v>0</v>
      </c>
      <c r="HC260" s="2">
        <f t="shared" si="249"/>
        <v>0</v>
      </c>
      <c r="HD260" s="2"/>
      <c r="HE260" s="2" t="s">
        <v>6</v>
      </c>
      <c r="HF260" s="2" t="s">
        <v>6</v>
      </c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>
        <v>0</v>
      </c>
      <c r="IL260" s="2"/>
      <c r="IM260" s="2"/>
      <c r="IN260" s="2"/>
      <c r="IO260" s="2"/>
      <c r="IP260" s="2"/>
      <c r="IQ260" s="2"/>
      <c r="IR260" s="2"/>
      <c r="IS260" s="2"/>
      <c r="IT260" s="2"/>
      <c r="IU260" s="2"/>
    </row>
    <row r="261" spans="1:255" x14ac:dyDescent="0.2">
      <c r="A261">
        <v>18</v>
      </c>
      <c r="B261">
        <v>1</v>
      </c>
      <c r="C261">
        <v>109</v>
      </c>
      <c r="E261" t="s">
        <v>211</v>
      </c>
      <c r="F261" t="s">
        <v>212</v>
      </c>
      <c r="G261" t="s">
        <v>213</v>
      </c>
      <c r="H261" t="s">
        <v>24</v>
      </c>
      <c r="I261">
        <f>I259*J261</f>
        <v>4</v>
      </c>
      <c r="J261">
        <v>4.4444444444444446</v>
      </c>
      <c r="O261">
        <f t="shared" si="216"/>
        <v>2852.1</v>
      </c>
      <c r="P261">
        <f t="shared" si="217"/>
        <v>2852.1</v>
      </c>
      <c r="Q261">
        <f t="shared" si="218"/>
        <v>0</v>
      </c>
      <c r="R261">
        <f t="shared" si="219"/>
        <v>0</v>
      </c>
      <c r="S261">
        <f t="shared" si="220"/>
        <v>0</v>
      </c>
      <c r="T261">
        <f t="shared" si="221"/>
        <v>0</v>
      </c>
      <c r="U261">
        <f t="shared" si="222"/>
        <v>0</v>
      </c>
      <c r="V261">
        <f t="shared" si="223"/>
        <v>0</v>
      </c>
      <c r="W261">
        <f t="shared" si="224"/>
        <v>0</v>
      </c>
      <c r="X261">
        <f t="shared" si="225"/>
        <v>0</v>
      </c>
      <c r="Y261">
        <f t="shared" si="225"/>
        <v>0</v>
      </c>
      <c r="AA261">
        <v>101231156</v>
      </c>
      <c r="AB261">
        <f t="shared" si="226"/>
        <v>950.7</v>
      </c>
      <c r="AC261">
        <f t="shared" si="227"/>
        <v>950.7</v>
      </c>
      <c r="AD261">
        <f t="shared" si="228"/>
        <v>0</v>
      </c>
      <c r="AE261">
        <f t="shared" si="229"/>
        <v>0</v>
      </c>
      <c r="AF261">
        <f t="shared" si="229"/>
        <v>0</v>
      </c>
      <c r="AG261">
        <f t="shared" si="230"/>
        <v>0</v>
      </c>
      <c r="AH261">
        <f t="shared" si="231"/>
        <v>0</v>
      </c>
      <c r="AI261">
        <f t="shared" si="231"/>
        <v>0</v>
      </c>
      <c r="AJ261">
        <f t="shared" si="232"/>
        <v>0</v>
      </c>
      <c r="AK261">
        <v>950.7</v>
      </c>
      <c r="AL261">
        <v>950.7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1</v>
      </c>
      <c r="AZ261">
        <v>1</v>
      </c>
      <c r="BA261">
        <v>1</v>
      </c>
      <c r="BB261">
        <v>1</v>
      </c>
      <c r="BC261">
        <v>0.75</v>
      </c>
      <c r="BD261" t="s">
        <v>6</v>
      </c>
      <c r="BE261" t="s">
        <v>6</v>
      </c>
      <c r="BF261" t="s">
        <v>6</v>
      </c>
      <c r="BG261" t="s">
        <v>6</v>
      </c>
      <c r="BH261">
        <v>3</v>
      </c>
      <c r="BI261">
        <v>1</v>
      </c>
      <c r="BJ261" t="s">
        <v>214</v>
      </c>
      <c r="BM261">
        <v>1978</v>
      </c>
      <c r="BN261">
        <v>0</v>
      </c>
      <c r="BO261" t="s">
        <v>212</v>
      </c>
      <c r="BP261">
        <v>1</v>
      </c>
      <c r="BQ261">
        <v>30</v>
      </c>
      <c r="BR261">
        <v>0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 t="s">
        <v>6</v>
      </c>
      <c r="BZ261">
        <v>0</v>
      </c>
      <c r="CA261">
        <v>0</v>
      </c>
      <c r="CE261">
        <v>30</v>
      </c>
      <c r="CF261">
        <v>0</v>
      </c>
      <c r="CG261">
        <v>0</v>
      </c>
      <c r="CM261">
        <v>0</v>
      </c>
      <c r="CN261" t="s">
        <v>6</v>
      </c>
      <c r="CO261">
        <v>0</v>
      </c>
      <c r="CP261">
        <f t="shared" si="233"/>
        <v>2852.1</v>
      </c>
      <c r="CQ261">
        <f t="shared" si="234"/>
        <v>713.03</v>
      </c>
      <c r="CR261">
        <f t="shared" si="235"/>
        <v>0</v>
      </c>
      <c r="CS261">
        <f t="shared" si="236"/>
        <v>0</v>
      </c>
      <c r="CT261">
        <f t="shared" si="237"/>
        <v>0</v>
      </c>
      <c r="CU261">
        <f t="shared" si="238"/>
        <v>0</v>
      </c>
      <c r="CV261">
        <f t="shared" si="239"/>
        <v>0</v>
      </c>
      <c r="CW261">
        <f t="shared" si="240"/>
        <v>0</v>
      </c>
      <c r="CX261">
        <f t="shared" si="240"/>
        <v>0</v>
      </c>
      <c r="CY261">
        <f>S261*(BZ261/100)</f>
        <v>0</v>
      </c>
      <c r="CZ261">
        <f>S261*(CA261/100)</f>
        <v>0</v>
      </c>
      <c r="DC261" t="s">
        <v>6</v>
      </c>
      <c r="DD261" t="s">
        <v>6</v>
      </c>
      <c r="DE261" t="s">
        <v>6</v>
      </c>
      <c r="DF261" t="s">
        <v>6</v>
      </c>
      <c r="DG261" t="s">
        <v>6</v>
      </c>
      <c r="DH261" t="s">
        <v>6</v>
      </c>
      <c r="DI261" t="s">
        <v>6</v>
      </c>
      <c r="DJ261" t="s">
        <v>6</v>
      </c>
      <c r="DK261" t="s">
        <v>6</v>
      </c>
      <c r="DL261" t="s">
        <v>6</v>
      </c>
      <c r="DM261" t="s">
        <v>6</v>
      </c>
      <c r="DN261">
        <v>161</v>
      </c>
      <c r="DO261">
        <v>107</v>
      </c>
      <c r="DP261">
        <v>1</v>
      </c>
      <c r="DQ261">
        <v>1</v>
      </c>
      <c r="DU261">
        <v>1010</v>
      </c>
      <c r="DV261" t="s">
        <v>24</v>
      </c>
      <c r="DW261" t="s">
        <v>24</v>
      </c>
      <c r="DX261">
        <v>1</v>
      </c>
      <c r="DZ261" t="s">
        <v>6</v>
      </c>
      <c r="EA261" t="s">
        <v>6</v>
      </c>
      <c r="EB261" t="s">
        <v>6</v>
      </c>
      <c r="EC261" t="s">
        <v>6</v>
      </c>
      <c r="EE261">
        <v>100585776</v>
      </c>
      <c r="EF261">
        <v>30</v>
      </c>
      <c r="EG261" t="s">
        <v>32</v>
      </c>
      <c r="EH261">
        <v>0</v>
      </c>
      <c r="EI261" t="s">
        <v>6</v>
      </c>
      <c r="EJ261">
        <v>1</v>
      </c>
      <c r="EK261">
        <v>1978</v>
      </c>
      <c r="EL261" t="s">
        <v>201</v>
      </c>
      <c r="EM261" t="s">
        <v>202</v>
      </c>
      <c r="EO261" t="s">
        <v>6</v>
      </c>
      <c r="EQ261">
        <v>0</v>
      </c>
      <c r="ER261">
        <v>950.7</v>
      </c>
      <c r="ES261">
        <v>950.7</v>
      </c>
      <c r="ET261">
        <v>0</v>
      </c>
      <c r="EU261">
        <v>0</v>
      </c>
      <c r="EV261">
        <v>0</v>
      </c>
      <c r="EW261">
        <v>0</v>
      </c>
      <c r="EX261">
        <v>0</v>
      </c>
      <c r="FQ261">
        <v>0</v>
      </c>
      <c r="FR261">
        <f t="shared" si="241"/>
        <v>0</v>
      </c>
      <c r="FS261">
        <v>0</v>
      </c>
      <c r="FX261">
        <v>161</v>
      </c>
      <c r="FY261">
        <v>107</v>
      </c>
      <c r="GA261" t="s">
        <v>6</v>
      </c>
      <c r="GD261">
        <v>0</v>
      </c>
      <c r="GF261">
        <v>-1569363204</v>
      </c>
      <c r="GG261">
        <v>2</v>
      </c>
      <c r="GH261">
        <v>1</v>
      </c>
      <c r="GI261">
        <v>2</v>
      </c>
      <c r="GJ261">
        <v>0</v>
      </c>
      <c r="GK261">
        <f>ROUND(R261*(S12)/100,2)</f>
        <v>0</v>
      </c>
      <c r="GL261">
        <f t="shared" si="242"/>
        <v>0</v>
      </c>
      <c r="GM261">
        <f t="shared" si="243"/>
        <v>2852.1</v>
      </c>
      <c r="GN261">
        <f t="shared" si="244"/>
        <v>2852.1</v>
      </c>
      <c r="GO261">
        <f t="shared" si="245"/>
        <v>0</v>
      </c>
      <c r="GP261">
        <f t="shared" si="246"/>
        <v>0</v>
      </c>
      <c r="GR261">
        <v>0</v>
      </c>
      <c r="GS261">
        <v>3</v>
      </c>
      <c r="GT261">
        <v>0</v>
      </c>
      <c r="GU261" t="s">
        <v>6</v>
      </c>
      <c r="GV261">
        <f t="shared" si="247"/>
        <v>0</v>
      </c>
      <c r="GW261">
        <v>1</v>
      </c>
      <c r="GX261">
        <f t="shared" si="248"/>
        <v>0</v>
      </c>
      <c r="HA261">
        <v>0</v>
      </c>
      <c r="HB261">
        <v>0</v>
      </c>
      <c r="HC261">
        <f t="shared" si="249"/>
        <v>0</v>
      </c>
      <c r="HE261" t="s">
        <v>6</v>
      </c>
      <c r="HF261" t="s">
        <v>6</v>
      </c>
      <c r="IK261">
        <v>0</v>
      </c>
    </row>
    <row r="263" spans="1:255" x14ac:dyDescent="0.2">
      <c r="A263" s="3">
        <v>51</v>
      </c>
      <c r="B263" s="3">
        <f>B250</f>
        <v>1</v>
      </c>
      <c r="C263" s="3">
        <f>A250</f>
        <v>4</v>
      </c>
      <c r="D263" s="3">
        <f>ROW(A250)</f>
        <v>250</v>
      </c>
      <c r="E263" s="3"/>
      <c r="F263" s="3" t="str">
        <f>IF(F250&lt;&gt;"",F250,"")</f>
        <v>6</v>
      </c>
      <c r="G263" s="3" t="str">
        <f>IF(G250&lt;&gt;"",G250,"")</f>
        <v>Искусственная дорожная неровность (ИДН)</v>
      </c>
      <c r="H263" s="3">
        <v>0</v>
      </c>
      <c r="I263" s="3"/>
      <c r="J263" s="3"/>
      <c r="K263" s="3"/>
      <c r="L263" s="3"/>
      <c r="M263" s="3"/>
      <c r="N263" s="3"/>
      <c r="O263" s="3">
        <f t="shared" ref="O263:T263" si="250">ROUND(AB263,2)</f>
        <v>21373.16</v>
      </c>
      <c r="P263" s="3">
        <f t="shared" si="250"/>
        <v>21026.35</v>
      </c>
      <c r="Q263" s="3">
        <f t="shared" si="250"/>
        <v>31.01</v>
      </c>
      <c r="R263" s="3">
        <f t="shared" si="250"/>
        <v>2.13</v>
      </c>
      <c r="S263" s="3">
        <f t="shared" si="250"/>
        <v>315.8</v>
      </c>
      <c r="T263" s="3">
        <f t="shared" si="250"/>
        <v>0</v>
      </c>
      <c r="U263" s="3">
        <f>AH263</f>
        <v>23.688000000000002</v>
      </c>
      <c r="V263" s="3">
        <f>AI263</f>
        <v>0</v>
      </c>
      <c r="W263" s="3">
        <f>ROUND(AJ263,2)</f>
        <v>0</v>
      </c>
      <c r="X263" s="3">
        <f>ROUND(AK263,2)</f>
        <v>508.44</v>
      </c>
      <c r="Y263" s="3">
        <f>ROUND(AL263,2)</f>
        <v>337.91</v>
      </c>
      <c r="Z263" s="3"/>
      <c r="AA263" s="3"/>
      <c r="AB263" s="3">
        <f>ROUND(SUMIF(AA254:AA261,"=101231159",O254:O261),2)</f>
        <v>21373.16</v>
      </c>
      <c r="AC263" s="3">
        <f>ROUND(SUMIF(AA254:AA261,"=101231159",P254:P261),2)</f>
        <v>21026.35</v>
      </c>
      <c r="AD263" s="3">
        <f>ROUND(SUMIF(AA254:AA261,"=101231159",Q254:Q261),2)</f>
        <v>31.01</v>
      </c>
      <c r="AE263" s="3">
        <f>ROUND(SUMIF(AA254:AA261,"=101231159",R254:R261),2)</f>
        <v>2.13</v>
      </c>
      <c r="AF263" s="3">
        <f>ROUND(SUMIF(AA254:AA261,"=101231159",S254:S261),2)</f>
        <v>315.8</v>
      </c>
      <c r="AG263" s="3">
        <f>ROUND(SUMIF(AA254:AA261,"=101231159",T254:T261),2)</f>
        <v>0</v>
      </c>
      <c r="AH263" s="3">
        <f>SUMIF(AA254:AA261,"=101231159",U254:U261)</f>
        <v>23.688000000000002</v>
      </c>
      <c r="AI263" s="3">
        <f>SUMIF(AA254:AA261,"=101231159",V254:V261)</f>
        <v>0</v>
      </c>
      <c r="AJ263" s="3">
        <f>ROUND(SUMIF(AA254:AA261,"=101231159",W254:W261),2)</f>
        <v>0</v>
      </c>
      <c r="AK263" s="3">
        <f>ROUND(SUMIF(AA254:AA261,"=101231159",X254:X261),2)</f>
        <v>508.44</v>
      </c>
      <c r="AL263" s="3">
        <f>ROUND(SUMIF(AA254:AA261,"=101231159",Y254:Y261),2)</f>
        <v>337.91</v>
      </c>
      <c r="AM263" s="3"/>
      <c r="AN263" s="3"/>
      <c r="AO263" s="3">
        <f t="shared" ref="AO263:BD263" si="251">ROUND(BX263,2)</f>
        <v>0</v>
      </c>
      <c r="AP263" s="3">
        <f t="shared" si="251"/>
        <v>0</v>
      </c>
      <c r="AQ263" s="3">
        <f t="shared" si="251"/>
        <v>0</v>
      </c>
      <c r="AR263" s="3">
        <f t="shared" si="251"/>
        <v>22223.24</v>
      </c>
      <c r="AS263" s="3">
        <f t="shared" si="251"/>
        <v>22223.24</v>
      </c>
      <c r="AT263" s="3">
        <f t="shared" si="251"/>
        <v>0</v>
      </c>
      <c r="AU263" s="3">
        <f t="shared" si="251"/>
        <v>0</v>
      </c>
      <c r="AV263" s="3">
        <f t="shared" si="251"/>
        <v>21026.35</v>
      </c>
      <c r="AW263" s="3">
        <f t="shared" si="251"/>
        <v>21026.35</v>
      </c>
      <c r="AX263" s="3">
        <f t="shared" si="251"/>
        <v>0</v>
      </c>
      <c r="AY263" s="3">
        <f t="shared" si="251"/>
        <v>21026.35</v>
      </c>
      <c r="AZ263" s="3">
        <f t="shared" si="251"/>
        <v>0</v>
      </c>
      <c r="BA263" s="3">
        <f t="shared" si="251"/>
        <v>0</v>
      </c>
      <c r="BB263" s="3">
        <f t="shared" si="251"/>
        <v>0</v>
      </c>
      <c r="BC263" s="3">
        <f t="shared" si="251"/>
        <v>0</v>
      </c>
      <c r="BD263" s="3">
        <f t="shared" si="251"/>
        <v>0</v>
      </c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>
        <f>ROUND(SUMIF(AA254:AA261,"=101231159",FQ254:FQ261),2)</f>
        <v>0</v>
      </c>
      <c r="BY263" s="3">
        <f>ROUND(SUMIF(AA254:AA261,"=101231159",FR254:FR261),2)</f>
        <v>0</v>
      </c>
      <c r="BZ263" s="3">
        <f>ROUND(SUMIF(AA254:AA261,"=101231159",GL254:GL261),2)</f>
        <v>0</v>
      </c>
      <c r="CA263" s="3">
        <f>ROUND(SUMIF(AA254:AA261,"=101231159",GM254:GM261),2)</f>
        <v>22223.24</v>
      </c>
      <c r="CB263" s="3">
        <f>ROUND(SUMIF(AA254:AA261,"=101231159",GN254:GN261),2)</f>
        <v>22223.24</v>
      </c>
      <c r="CC263" s="3">
        <f>ROUND(SUMIF(AA254:AA261,"=101231159",GO254:GO261),2)</f>
        <v>0</v>
      </c>
      <c r="CD263" s="3">
        <f>ROUND(SUMIF(AA254:AA261,"=101231159",GP254:GP261),2)</f>
        <v>0</v>
      </c>
      <c r="CE263" s="3">
        <f>AC263-BX263</f>
        <v>21026.35</v>
      </c>
      <c r="CF263" s="3">
        <f>AC263-BY263</f>
        <v>21026.35</v>
      </c>
      <c r="CG263" s="3">
        <f>BX263-BZ263</f>
        <v>0</v>
      </c>
      <c r="CH263" s="3">
        <f>AC263-BX263-BY263+BZ263</f>
        <v>21026.35</v>
      </c>
      <c r="CI263" s="3">
        <f>BY263-BZ263</f>
        <v>0</v>
      </c>
      <c r="CJ263" s="3">
        <f>ROUND(SUMIF(AA254:AA261,"=101231159",GX254:GX261),2)</f>
        <v>0</v>
      </c>
      <c r="CK263" s="3">
        <f>ROUND(SUMIF(AA254:AA261,"=101231159",GY254:GY261),2)</f>
        <v>0</v>
      </c>
      <c r="CL263" s="3">
        <f>ROUND(SUMIF(AA254:AA261,"=101231159",GZ254:GZ261),2)</f>
        <v>0</v>
      </c>
      <c r="CM263" s="3">
        <f>ROUND(SUMIF(AA254:AA261,"=101231159",HD254:HD261),2)</f>
        <v>0</v>
      </c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4">
        <f t="shared" ref="DG263:DL263" si="252">ROUND(DT263,2)</f>
        <v>38899.040000000001</v>
      </c>
      <c r="DH263" s="4">
        <f t="shared" si="252"/>
        <v>31079.4</v>
      </c>
      <c r="DI263" s="4">
        <f t="shared" si="252"/>
        <v>167.81</v>
      </c>
      <c r="DJ263" s="4">
        <f t="shared" si="252"/>
        <v>51.61</v>
      </c>
      <c r="DK263" s="4">
        <f t="shared" si="252"/>
        <v>7651.83</v>
      </c>
      <c r="DL263" s="4">
        <f t="shared" si="252"/>
        <v>0</v>
      </c>
      <c r="DM263" s="4">
        <f>DZ263</f>
        <v>23.688000000000002</v>
      </c>
      <c r="DN263" s="4">
        <f>EA263</f>
        <v>0</v>
      </c>
      <c r="DO263" s="4">
        <f>ROUND(EB263,2)</f>
        <v>0</v>
      </c>
      <c r="DP263" s="4">
        <f>ROUND(EC263,2)</f>
        <v>10023.9</v>
      </c>
      <c r="DQ263" s="4">
        <f>ROUND(ED263,2)</f>
        <v>4131.99</v>
      </c>
      <c r="DR263" s="4"/>
      <c r="DS263" s="4"/>
      <c r="DT263" s="4">
        <f>ROUND(SUMIF(AA254:AA261,"=101231156",O254:O261),2)</f>
        <v>38899.040000000001</v>
      </c>
      <c r="DU263" s="4">
        <f>ROUND(SUMIF(AA254:AA261,"=101231156",P254:P261),2)</f>
        <v>31079.4</v>
      </c>
      <c r="DV263" s="4">
        <f>ROUND(SUMIF(AA254:AA261,"=101231156",Q254:Q261),2)</f>
        <v>167.81</v>
      </c>
      <c r="DW263" s="4">
        <f>ROUND(SUMIF(AA254:AA261,"=101231156",R254:R261),2)</f>
        <v>51.61</v>
      </c>
      <c r="DX263" s="4">
        <f>ROUND(SUMIF(AA254:AA261,"=101231156",S254:S261),2)</f>
        <v>7651.83</v>
      </c>
      <c r="DY263" s="4">
        <f>ROUND(SUMIF(AA254:AA261,"=101231156",T254:T261),2)</f>
        <v>0</v>
      </c>
      <c r="DZ263" s="4">
        <f>SUMIF(AA254:AA261,"=101231156",U254:U261)</f>
        <v>23.688000000000002</v>
      </c>
      <c r="EA263" s="4">
        <f>SUMIF(AA254:AA261,"=101231156",V254:V261)</f>
        <v>0</v>
      </c>
      <c r="EB263" s="4">
        <f>ROUND(SUMIF(AA254:AA261,"=101231156",W254:W261),2)</f>
        <v>0</v>
      </c>
      <c r="EC263" s="4">
        <f>ROUND(SUMIF(AA254:AA261,"=101231156",X254:X261),2)</f>
        <v>10023.9</v>
      </c>
      <c r="ED263" s="4">
        <f>ROUND(SUMIF(AA254:AA261,"=101231156",Y254:Y261),2)</f>
        <v>4131.99</v>
      </c>
      <c r="EE263" s="4"/>
      <c r="EF263" s="4"/>
      <c r="EG263" s="4">
        <f t="shared" ref="EG263:EV263" si="253">ROUND(FP263,2)</f>
        <v>0</v>
      </c>
      <c r="EH263" s="4">
        <f t="shared" si="253"/>
        <v>0</v>
      </c>
      <c r="EI263" s="4">
        <f t="shared" si="253"/>
        <v>0</v>
      </c>
      <c r="EJ263" s="4">
        <f t="shared" si="253"/>
        <v>53135.96</v>
      </c>
      <c r="EK263" s="4">
        <f t="shared" si="253"/>
        <v>53135.96</v>
      </c>
      <c r="EL263" s="4">
        <f t="shared" si="253"/>
        <v>0</v>
      </c>
      <c r="EM263" s="4">
        <f t="shared" si="253"/>
        <v>0</v>
      </c>
      <c r="EN263" s="4">
        <f t="shared" si="253"/>
        <v>31079.4</v>
      </c>
      <c r="EO263" s="4">
        <f t="shared" si="253"/>
        <v>31079.4</v>
      </c>
      <c r="EP263" s="4">
        <f t="shared" si="253"/>
        <v>0</v>
      </c>
      <c r="EQ263" s="4">
        <f t="shared" si="253"/>
        <v>31079.4</v>
      </c>
      <c r="ER263" s="4">
        <f t="shared" si="253"/>
        <v>0</v>
      </c>
      <c r="ES263" s="4">
        <f t="shared" si="253"/>
        <v>0</v>
      </c>
      <c r="ET263" s="4">
        <f t="shared" si="253"/>
        <v>0</v>
      </c>
      <c r="EU263" s="4">
        <f t="shared" si="253"/>
        <v>0</v>
      </c>
      <c r="EV263" s="4">
        <f t="shared" si="253"/>
        <v>0</v>
      </c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>
        <f>ROUND(SUMIF(AA254:AA261,"=101231156",FQ254:FQ261),2)</f>
        <v>0</v>
      </c>
      <c r="FQ263" s="4">
        <f>ROUND(SUMIF(AA254:AA261,"=101231156",FR254:FR261),2)</f>
        <v>0</v>
      </c>
      <c r="FR263" s="4">
        <f>ROUND(SUMIF(AA254:AA261,"=101231156",GL254:GL261),2)</f>
        <v>0</v>
      </c>
      <c r="FS263" s="4">
        <f>ROUND(SUMIF(AA254:AA261,"=101231156",GM254:GM261),2)</f>
        <v>53135.96</v>
      </c>
      <c r="FT263" s="4">
        <f>ROUND(SUMIF(AA254:AA261,"=101231156",GN254:GN261),2)</f>
        <v>53135.96</v>
      </c>
      <c r="FU263" s="4">
        <f>ROUND(SUMIF(AA254:AA261,"=101231156",GO254:GO261),2)</f>
        <v>0</v>
      </c>
      <c r="FV263" s="4">
        <f>ROUND(SUMIF(AA254:AA261,"=101231156",GP254:GP261),2)</f>
        <v>0</v>
      </c>
      <c r="FW263" s="4">
        <f>DU263-FP263</f>
        <v>31079.4</v>
      </c>
      <c r="FX263" s="4">
        <f>DU263-FQ263</f>
        <v>31079.4</v>
      </c>
      <c r="FY263" s="4">
        <f>FP263-FR263</f>
        <v>0</v>
      </c>
      <c r="FZ263" s="4">
        <f>DU263-FP263-FQ263+FR263</f>
        <v>31079.4</v>
      </c>
      <c r="GA263" s="4">
        <f>FQ263-FR263</f>
        <v>0</v>
      </c>
      <c r="GB263" s="4">
        <f>ROUND(SUMIF(AA254:AA261,"=101231156",GX254:GX261),2)</f>
        <v>0</v>
      </c>
      <c r="GC263" s="4">
        <f>ROUND(SUMIF(AA254:AA261,"=101231156",GY254:GY261),2)</f>
        <v>0</v>
      </c>
      <c r="GD263" s="4">
        <f>ROUND(SUMIF(AA254:AA261,"=101231156",GZ254:GZ261),2)</f>
        <v>0</v>
      </c>
      <c r="GE263" s="4">
        <f>ROUND(SUMIF(AA254:AA261,"=101231156",HD254:HD261),2)</f>
        <v>0</v>
      </c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>
        <v>0</v>
      </c>
    </row>
    <row r="265" spans="1:255" x14ac:dyDescent="0.2">
      <c r="A265" s="5">
        <v>50</v>
      </c>
      <c r="B265" s="5">
        <v>0</v>
      </c>
      <c r="C265" s="5">
        <v>0</v>
      </c>
      <c r="D265" s="5">
        <v>1</v>
      </c>
      <c r="E265" s="5">
        <v>201</v>
      </c>
      <c r="F265" s="5">
        <f>ROUND(Source!O263,O265)</f>
        <v>21373.16</v>
      </c>
      <c r="G265" s="5" t="s">
        <v>50</v>
      </c>
      <c r="H265" s="5" t="s">
        <v>51</v>
      </c>
      <c r="I265" s="5"/>
      <c r="J265" s="5"/>
      <c r="K265" s="5">
        <v>201</v>
      </c>
      <c r="L265" s="5">
        <v>1</v>
      </c>
      <c r="M265" s="5">
        <v>3</v>
      </c>
      <c r="N265" s="5" t="s">
        <v>6</v>
      </c>
      <c r="O265" s="5">
        <v>2</v>
      </c>
      <c r="P265" s="5">
        <f>ROUND(Source!DG263,O265)</f>
        <v>38899.040000000001</v>
      </c>
      <c r="Q265" s="5"/>
      <c r="R265" s="5"/>
      <c r="S265" s="5"/>
      <c r="T265" s="5"/>
      <c r="U265" s="5"/>
      <c r="V265" s="5"/>
      <c r="W265" s="5"/>
    </row>
    <row r="266" spans="1:255" x14ac:dyDescent="0.2">
      <c r="A266" s="5">
        <v>50</v>
      </c>
      <c r="B266" s="5">
        <v>0</v>
      </c>
      <c r="C266" s="5">
        <v>0</v>
      </c>
      <c r="D266" s="5">
        <v>1</v>
      </c>
      <c r="E266" s="5">
        <v>202</v>
      </c>
      <c r="F266" s="5">
        <f>ROUND(Source!P263,O266)</f>
        <v>21026.35</v>
      </c>
      <c r="G266" s="5" t="s">
        <v>52</v>
      </c>
      <c r="H266" s="5" t="s">
        <v>53</v>
      </c>
      <c r="I266" s="5"/>
      <c r="J266" s="5"/>
      <c r="K266" s="5">
        <v>202</v>
      </c>
      <c r="L266" s="5">
        <v>2</v>
      </c>
      <c r="M266" s="5">
        <v>3</v>
      </c>
      <c r="N266" s="5" t="s">
        <v>6</v>
      </c>
      <c r="O266" s="5">
        <v>2</v>
      </c>
      <c r="P266" s="5">
        <f>ROUND(Source!DH263,O266)</f>
        <v>31079.4</v>
      </c>
      <c r="Q266" s="5"/>
      <c r="R266" s="5"/>
      <c r="S266" s="5"/>
      <c r="T266" s="5"/>
      <c r="U266" s="5"/>
      <c r="V266" s="5"/>
      <c r="W266" s="5"/>
    </row>
    <row r="267" spans="1:255" x14ac:dyDescent="0.2">
      <c r="A267" s="5">
        <v>50</v>
      </c>
      <c r="B267" s="5">
        <v>0</v>
      </c>
      <c r="C267" s="5">
        <v>0</v>
      </c>
      <c r="D267" s="5">
        <v>1</v>
      </c>
      <c r="E267" s="5">
        <v>222</v>
      </c>
      <c r="F267" s="5">
        <f>ROUND(Source!AO263,O267)</f>
        <v>0</v>
      </c>
      <c r="G267" s="5" t="s">
        <v>54</v>
      </c>
      <c r="H267" s="5" t="s">
        <v>55</v>
      </c>
      <c r="I267" s="5"/>
      <c r="J267" s="5"/>
      <c r="K267" s="5">
        <v>222</v>
      </c>
      <c r="L267" s="5">
        <v>3</v>
      </c>
      <c r="M267" s="5">
        <v>3</v>
      </c>
      <c r="N267" s="5" t="s">
        <v>6</v>
      </c>
      <c r="O267" s="5">
        <v>2</v>
      </c>
      <c r="P267" s="5">
        <f>ROUND(Source!EG263,O267)</f>
        <v>0</v>
      </c>
      <c r="Q267" s="5"/>
      <c r="R267" s="5"/>
      <c r="S267" s="5"/>
      <c r="T267" s="5"/>
      <c r="U267" s="5"/>
      <c r="V267" s="5"/>
      <c r="W267" s="5"/>
    </row>
    <row r="268" spans="1:255" x14ac:dyDescent="0.2">
      <c r="A268" s="5">
        <v>50</v>
      </c>
      <c r="B268" s="5">
        <v>0</v>
      </c>
      <c r="C268" s="5">
        <v>0</v>
      </c>
      <c r="D268" s="5">
        <v>1</v>
      </c>
      <c r="E268" s="5">
        <v>225</v>
      </c>
      <c r="F268" s="5">
        <f>ROUND(Source!AV263,O268)</f>
        <v>21026.35</v>
      </c>
      <c r="G268" s="5" t="s">
        <v>56</v>
      </c>
      <c r="H268" s="5" t="s">
        <v>57</v>
      </c>
      <c r="I268" s="5"/>
      <c r="J268" s="5"/>
      <c r="K268" s="5">
        <v>225</v>
      </c>
      <c r="L268" s="5">
        <v>4</v>
      </c>
      <c r="M268" s="5">
        <v>3</v>
      </c>
      <c r="N268" s="5" t="s">
        <v>6</v>
      </c>
      <c r="O268" s="5">
        <v>2</v>
      </c>
      <c r="P268" s="5">
        <f>ROUND(Source!EN263,O268)</f>
        <v>31079.4</v>
      </c>
      <c r="Q268" s="5"/>
      <c r="R268" s="5"/>
      <c r="S268" s="5"/>
      <c r="T268" s="5"/>
      <c r="U268" s="5"/>
      <c r="V268" s="5"/>
      <c r="W268" s="5"/>
    </row>
    <row r="269" spans="1:255" x14ac:dyDescent="0.2">
      <c r="A269" s="5">
        <v>50</v>
      </c>
      <c r="B269" s="5">
        <v>0</v>
      </c>
      <c r="C269" s="5">
        <v>0</v>
      </c>
      <c r="D269" s="5">
        <v>1</v>
      </c>
      <c r="E269" s="5">
        <v>226</v>
      </c>
      <c r="F269" s="5">
        <f>ROUND(Source!AW263,O269)</f>
        <v>21026.35</v>
      </c>
      <c r="G269" s="5" t="s">
        <v>58</v>
      </c>
      <c r="H269" s="5" t="s">
        <v>59</v>
      </c>
      <c r="I269" s="5"/>
      <c r="J269" s="5"/>
      <c r="K269" s="5">
        <v>226</v>
      </c>
      <c r="L269" s="5">
        <v>5</v>
      </c>
      <c r="M269" s="5">
        <v>3</v>
      </c>
      <c r="N269" s="5" t="s">
        <v>6</v>
      </c>
      <c r="O269" s="5">
        <v>2</v>
      </c>
      <c r="P269" s="5">
        <f>ROUND(Source!EO263,O269)</f>
        <v>31079.4</v>
      </c>
      <c r="Q269" s="5"/>
      <c r="R269" s="5"/>
      <c r="S269" s="5"/>
      <c r="T269" s="5"/>
      <c r="U269" s="5"/>
      <c r="V269" s="5"/>
      <c r="W269" s="5"/>
    </row>
    <row r="270" spans="1:255" x14ac:dyDescent="0.2">
      <c r="A270" s="5">
        <v>50</v>
      </c>
      <c r="B270" s="5">
        <v>0</v>
      </c>
      <c r="C270" s="5">
        <v>0</v>
      </c>
      <c r="D270" s="5">
        <v>1</v>
      </c>
      <c r="E270" s="5">
        <v>227</v>
      </c>
      <c r="F270" s="5">
        <f>ROUND(Source!AX263,O270)</f>
        <v>0</v>
      </c>
      <c r="G270" s="5" t="s">
        <v>60</v>
      </c>
      <c r="H270" s="5" t="s">
        <v>61</v>
      </c>
      <c r="I270" s="5"/>
      <c r="J270" s="5"/>
      <c r="K270" s="5">
        <v>227</v>
      </c>
      <c r="L270" s="5">
        <v>6</v>
      </c>
      <c r="M270" s="5">
        <v>3</v>
      </c>
      <c r="N270" s="5" t="s">
        <v>6</v>
      </c>
      <c r="O270" s="5">
        <v>2</v>
      </c>
      <c r="P270" s="5">
        <f>ROUND(Source!EP263,O270)</f>
        <v>0</v>
      </c>
      <c r="Q270" s="5"/>
      <c r="R270" s="5"/>
      <c r="S270" s="5"/>
      <c r="T270" s="5"/>
      <c r="U270" s="5"/>
      <c r="V270" s="5"/>
      <c r="W270" s="5"/>
    </row>
    <row r="271" spans="1:255" x14ac:dyDescent="0.2">
      <c r="A271" s="5">
        <v>50</v>
      </c>
      <c r="B271" s="5">
        <v>0</v>
      </c>
      <c r="C271" s="5">
        <v>0</v>
      </c>
      <c r="D271" s="5">
        <v>1</v>
      </c>
      <c r="E271" s="5">
        <v>228</v>
      </c>
      <c r="F271" s="5">
        <f>ROUND(Source!AY263,O271)</f>
        <v>21026.35</v>
      </c>
      <c r="G271" s="5" t="s">
        <v>62</v>
      </c>
      <c r="H271" s="5" t="s">
        <v>63</v>
      </c>
      <c r="I271" s="5"/>
      <c r="J271" s="5"/>
      <c r="K271" s="5">
        <v>228</v>
      </c>
      <c r="L271" s="5">
        <v>7</v>
      </c>
      <c r="M271" s="5">
        <v>3</v>
      </c>
      <c r="N271" s="5" t="s">
        <v>6</v>
      </c>
      <c r="O271" s="5">
        <v>2</v>
      </c>
      <c r="P271" s="5">
        <f>ROUND(Source!EQ263,O271)</f>
        <v>31079.4</v>
      </c>
      <c r="Q271" s="5"/>
      <c r="R271" s="5"/>
      <c r="S271" s="5"/>
      <c r="T271" s="5"/>
      <c r="U271" s="5"/>
      <c r="V271" s="5"/>
      <c r="W271" s="5"/>
    </row>
    <row r="272" spans="1:255" x14ac:dyDescent="0.2">
      <c r="A272" s="5">
        <v>50</v>
      </c>
      <c r="B272" s="5">
        <v>0</v>
      </c>
      <c r="C272" s="5">
        <v>0</v>
      </c>
      <c r="D272" s="5">
        <v>1</v>
      </c>
      <c r="E272" s="5">
        <v>216</v>
      </c>
      <c r="F272" s="5">
        <f>ROUND(Source!AP263,O272)</f>
        <v>0</v>
      </c>
      <c r="G272" s="5" t="s">
        <v>64</v>
      </c>
      <c r="H272" s="5" t="s">
        <v>65</v>
      </c>
      <c r="I272" s="5"/>
      <c r="J272" s="5"/>
      <c r="K272" s="5">
        <v>216</v>
      </c>
      <c r="L272" s="5">
        <v>8</v>
      </c>
      <c r="M272" s="5">
        <v>3</v>
      </c>
      <c r="N272" s="5" t="s">
        <v>6</v>
      </c>
      <c r="O272" s="5">
        <v>2</v>
      </c>
      <c r="P272" s="5">
        <f>ROUND(Source!EH263,O272)</f>
        <v>0</v>
      </c>
      <c r="Q272" s="5"/>
      <c r="R272" s="5"/>
      <c r="S272" s="5"/>
      <c r="T272" s="5"/>
      <c r="U272" s="5"/>
      <c r="V272" s="5"/>
      <c r="W272" s="5"/>
    </row>
    <row r="273" spans="1:23" x14ac:dyDescent="0.2">
      <c r="A273" s="5">
        <v>50</v>
      </c>
      <c r="B273" s="5">
        <v>0</v>
      </c>
      <c r="C273" s="5">
        <v>0</v>
      </c>
      <c r="D273" s="5">
        <v>1</v>
      </c>
      <c r="E273" s="5">
        <v>223</v>
      </c>
      <c r="F273" s="5">
        <f>ROUND(Source!AQ263,O273)</f>
        <v>0</v>
      </c>
      <c r="G273" s="5" t="s">
        <v>66</v>
      </c>
      <c r="H273" s="5" t="s">
        <v>67</v>
      </c>
      <c r="I273" s="5"/>
      <c r="J273" s="5"/>
      <c r="K273" s="5">
        <v>223</v>
      </c>
      <c r="L273" s="5">
        <v>9</v>
      </c>
      <c r="M273" s="5">
        <v>3</v>
      </c>
      <c r="N273" s="5" t="s">
        <v>6</v>
      </c>
      <c r="O273" s="5">
        <v>2</v>
      </c>
      <c r="P273" s="5">
        <f>ROUND(Source!EI263,O273)</f>
        <v>0</v>
      </c>
      <c r="Q273" s="5"/>
      <c r="R273" s="5"/>
      <c r="S273" s="5"/>
      <c r="T273" s="5"/>
      <c r="U273" s="5"/>
      <c r="V273" s="5"/>
      <c r="W273" s="5"/>
    </row>
    <row r="274" spans="1:23" x14ac:dyDescent="0.2">
      <c r="A274" s="5">
        <v>50</v>
      </c>
      <c r="B274" s="5">
        <v>0</v>
      </c>
      <c r="C274" s="5">
        <v>0</v>
      </c>
      <c r="D274" s="5">
        <v>1</v>
      </c>
      <c r="E274" s="5">
        <v>229</v>
      </c>
      <c r="F274" s="5">
        <f>ROUND(Source!AZ263,O274)</f>
        <v>0</v>
      </c>
      <c r="G274" s="5" t="s">
        <v>68</v>
      </c>
      <c r="H274" s="5" t="s">
        <v>69</v>
      </c>
      <c r="I274" s="5"/>
      <c r="J274" s="5"/>
      <c r="K274" s="5">
        <v>229</v>
      </c>
      <c r="L274" s="5">
        <v>10</v>
      </c>
      <c r="M274" s="5">
        <v>3</v>
      </c>
      <c r="N274" s="5" t="s">
        <v>6</v>
      </c>
      <c r="O274" s="5">
        <v>2</v>
      </c>
      <c r="P274" s="5">
        <f>ROUND(Source!ER263,O274)</f>
        <v>0</v>
      </c>
      <c r="Q274" s="5"/>
      <c r="R274" s="5"/>
      <c r="S274" s="5"/>
      <c r="T274" s="5"/>
      <c r="U274" s="5"/>
      <c r="V274" s="5"/>
      <c r="W274" s="5"/>
    </row>
    <row r="275" spans="1:23" x14ac:dyDescent="0.2">
      <c r="A275" s="5">
        <v>50</v>
      </c>
      <c r="B275" s="5">
        <v>0</v>
      </c>
      <c r="C275" s="5">
        <v>0</v>
      </c>
      <c r="D275" s="5">
        <v>1</v>
      </c>
      <c r="E275" s="5">
        <v>203</v>
      </c>
      <c r="F275" s="5">
        <f>ROUND(Source!Q263,O275)</f>
        <v>31.01</v>
      </c>
      <c r="G275" s="5" t="s">
        <v>70</v>
      </c>
      <c r="H275" s="5" t="s">
        <v>71</v>
      </c>
      <c r="I275" s="5"/>
      <c r="J275" s="5"/>
      <c r="K275" s="5">
        <v>203</v>
      </c>
      <c r="L275" s="5">
        <v>11</v>
      </c>
      <c r="M275" s="5">
        <v>3</v>
      </c>
      <c r="N275" s="5" t="s">
        <v>6</v>
      </c>
      <c r="O275" s="5">
        <v>2</v>
      </c>
      <c r="P275" s="5">
        <f>ROUND(Source!DI263,O275)</f>
        <v>167.81</v>
      </c>
      <c r="Q275" s="5"/>
      <c r="R275" s="5"/>
      <c r="S275" s="5"/>
      <c r="T275" s="5"/>
      <c r="U275" s="5"/>
      <c r="V275" s="5"/>
      <c r="W275" s="5"/>
    </row>
    <row r="276" spans="1:23" x14ac:dyDescent="0.2">
      <c r="A276" s="5">
        <v>50</v>
      </c>
      <c r="B276" s="5">
        <v>0</v>
      </c>
      <c r="C276" s="5">
        <v>0</v>
      </c>
      <c r="D276" s="5">
        <v>1</v>
      </c>
      <c r="E276" s="5">
        <v>231</v>
      </c>
      <c r="F276" s="5">
        <f>ROUND(Source!BB263,O276)</f>
        <v>0</v>
      </c>
      <c r="G276" s="5" t="s">
        <v>72</v>
      </c>
      <c r="H276" s="5" t="s">
        <v>73</v>
      </c>
      <c r="I276" s="5"/>
      <c r="J276" s="5"/>
      <c r="K276" s="5">
        <v>231</v>
      </c>
      <c r="L276" s="5">
        <v>12</v>
      </c>
      <c r="M276" s="5">
        <v>3</v>
      </c>
      <c r="N276" s="5" t="s">
        <v>6</v>
      </c>
      <c r="O276" s="5">
        <v>2</v>
      </c>
      <c r="P276" s="5">
        <f>ROUND(Source!ET263,O276)</f>
        <v>0</v>
      </c>
      <c r="Q276" s="5"/>
      <c r="R276" s="5"/>
      <c r="S276" s="5"/>
      <c r="T276" s="5"/>
      <c r="U276" s="5"/>
      <c r="V276" s="5"/>
      <c r="W276" s="5"/>
    </row>
    <row r="277" spans="1:23" x14ac:dyDescent="0.2">
      <c r="A277" s="5">
        <v>50</v>
      </c>
      <c r="B277" s="5">
        <v>0</v>
      </c>
      <c r="C277" s="5">
        <v>0</v>
      </c>
      <c r="D277" s="5">
        <v>1</v>
      </c>
      <c r="E277" s="5">
        <v>204</v>
      </c>
      <c r="F277" s="5">
        <f>ROUND(Source!R263,O277)</f>
        <v>2.13</v>
      </c>
      <c r="G277" s="5" t="s">
        <v>74</v>
      </c>
      <c r="H277" s="5" t="s">
        <v>75</v>
      </c>
      <c r="I277" s="5"/>
      <c r="J277" s="5"/>
      <c r="K277" s="5">
        <v>204</v>
      </c>
      <c r="L277" s="5">
        <v>13</v>
      </c>
      <c r="M277" s="5">
        <v>3</v>
      </c>
      <c r="N277" s="5" t="s">
        <v>6</v>
      </c>
      <c r="O277" s="5">
        <v>2</v>
      </c>
      <c r="P277" s="5">
        <f>ROUND(Source!DJ263,O277)</f>
        <v>51.61</v>
      </c>
      <c r="Q277" s="5"/>
      <c r="R277" s="5"/>
      <c r="S277" s="5"/>
      <c r="T277" s="5"/>
      <c r="U277" s="5"/>
      <c r="V277" s="5"/>
      <c r="W277" s="5"/>
    </row>
    <row r="278" spans="1:23" x14ac:dyDescent="0.2">
      <c r="A278" s="5">
        <v>50</v>
      </c>
      <c r="B278" s="5">
        <v>0</v>
      </c>
      <c r="C278" s="5">
        <v>0</v>
      </c>
      <c r="D278" s="5">
        <v>1</v>
      </c>
      <c r="E278" s="5">
        <v>205</v>
      </c>
      <c r="F278" s="5">
        <f>ROUND(Source!S263,O278)</f>
        <v>315.8</v>
      </c>
      <c r="G278" s="5" t="s">
        <v>76</v>
      </c>
      <c r="H278" s="5" t="s">
        <v>77</v>
      </c>
      <c r="I278" s="5"/>
      <c r="J278" s="5"/>
      <c r="K278" s="5">
        <v>205</v>
      </c>
      <c r="L278" s="5">
        <v>14</v>
      </c>
      <c r="M278" s="5">
        <v>3</v>
      </c>
      <c r="N278" s="5" t="s">
        <v>6</v>
      </c>
      <c r="O278" s="5">
        <v>2</v>
      </c>
      <c r="P278" s="5">
        <f>ROUND(Source!DK263,O278)</f>
        <v>7651.83</v>
      </c>
      <c r="Q278" s="5"/>
      <c r="R278" s="5"/>
      <c r="S278" s="5"/>
      <c r="T278" s="5"/>
      <c r="U278" s="5"/>
      <c r="V278" s="5"/>
      <c r="W278" s="5"/>
    </row>
    <row r="279" spans="1:23" x14ac:dyDescent="0.2">
      <c r="A279" s="5">
        <v>50</v>
      </c>
      <c r="B279" s="5">
        <v>0</v>
      </c>
      <c r="C279" s="5">
        <v>0</v>
      </c>
      <c r="D279" s="5">
        <v>1</v>
      </c>
      <c r="E279" s="5">
        <v>232</v>
      </c>
      <c r="F279" s="5">
        <f>ROUND(Source!BC263,O279)</f>
        <v>0</v>
      </c>
      <c r="G279" s="5" t="s">
        <v>78</v>
      </c>
      <c r="H279" s="5" t="s">
        <v>79</v>
      </c>
      <c r="I279" s="5"/>
      <c r="J279" s="5"/>
      <c r="K279" s="5">
        <v>232</v>
      </c>
      <c r="L279" s="5">
        <v>15</v>
      </c>
      <c r="M279" s="5">
        <v>3</v>
      </c>
      <c r="N279" s="5" t="s">
        <v>6</v>
      </c>
      <c r="O279" s="5">
        <v>2</v>
      </c>
      <c r="P279" s="5">
        <f>ROUND(Source!EU263,O279)</f>
        <v>0</v>
      </c>
      <c r="Q279" s="5"/>
      <c r="R279" s="5"/>
      <c r="S279" s="5"/>
      <c r="T279" s="5"/>
      <c r="U279" s="5"/>
      <c r="V279" s="5"/>
      <c r="W279" s="5"/>
    </row>
    <row r="280" spans="1:23" x14ac:dyDescent="0.2">
      <c r="A280" s="5">
        <v>50</v>
      </c>
      <c r="B280" s="5">
        <v>0</v>
      </c>
      <c r="C280" s="5">
        <v>0</v>
      </c>
      <c r="D280" s="5">
        <v>1</v>
      </c>
      <c r="E280" s="5">
        <v>214</v>
      </c>
      <c r="F280" s="5">
        <f>ROUND(Source!AS263,O280)</f>
        <v>22223.24</v>
      </c>
      <c r="G280" s="5" t="s">
        <v>80</v>
      </c>
      <c r="H280" s="5" t="s">
        <v>81</v>
      </c>
      <c r="I280" s="5"/>
      <c r="J280" s="5"/>
      <c r="K280" s="5">
        <v>214</v>
      </c>
      <c r="L280" s="5">
        <v>16</v>
      </c>
      <c r="M280" s="5">
        <v>3</v>
      </c>
      <c r="N280" s="5" t="s">
        <v>6</v>
      </c>
      <c r="O280" s="5">
        <v>2</v>
      </c>
      <c r="P280" s="5">
        <f>ROUND(Source!EK263,O280)</f>
        <v>53135.96</v>
      </c>
      <c r="Q280" s="5"/>
      <c r="R280" s="5"/>
      <c r="S280" s="5"/>
      <c r="T280" s="5"/>
      <c r="U280" s="5"/>
      <c r="V280" s="5"/>
      <c r="W280" s="5"/>
    </row>
    <row r="281" spans="1:23" x14ac:dyDescent="0.2">
      <c r="A281" s="5">
        <v>50</v>
      </c>
      <c r="B281" s="5">
        <v>0</v>
      </c>
      <c r="C281" s="5">
        <v>0</v>
      </c>
      <c r="D281" s="5">
        <v>1</v>
      </c>
      <c r="E281" s="5">
        <v>215</v>
      </c>
      <c r="F281" s="5">
        <f>ROUND(Source!AT263,O281)</f>
        <v>0</v>
      </c>
      <c r="G281" s="5" t="s">
        <v>82</v>
      </c>
      <c r="H281" s="5" t="s">
        <v>83</v>
      </c>
      <c r="I281" s="5"/>
      <c r="J281" s="5"/>
      <c r="K281" s="5">
        <v>215</v>
      </c>
      <c r="L281" s="5">
        <v>17</v>
      </c>
      <c r="M281" s="5">
        <v>3</v>
      </c>
      <c r="N281" s="5" t="s">
        <v>6</v>
      </c>
      <c r="O281" s="5">
        <v>2</v>
      </c>
      <c r="P281" s="5">
        <f>ROUND(Source!EL263,O281)</f>
        <v>0</v>
      </c>
      <c r="Q281" s="5"/>
      <c r="R281" s="5"/>
      <c r="S281" s="5"/>
      <c r="T281" s="5"/>
      <c r="U281" s="5"/>
      <c r="V281" s="5"/>
      <c r="W281" s="5"/>
    </row>
    <row r="282" spans="1:23" x14ac:dyDescent="0.2">
      <c r="A282" s="5">
        <v>50</v>
      </c>
      <c r="B282" s="5">
        <v>0</v>
      </c>
      <c r="C282" s="5">
        <v>0</v>
      </c>
      <c r="D282" s="5">
        <v>1</v>
      </c>
      <c r="E282" s="5">
        <v>217</v>
      </c>
      <c r="F282" s="5">
        <f>ROUND(Source!AU263,O282)</f>
        <v>0</v>
      </c>
      <c r="G282" s="5" t="s">
        <v>84</v>
      </c>
      <c r="H282" s="5" t="s">
        <v>85</v>
      </c>
      <c r="I282" s="5"/>
      <c r="J282" s="5"/>
      <c r="K282" s="5">
        <v>217</v>
      </c>
      <c r="L282" s="5">
        <v>18</v>
      </c>
      <c r="M282" s="5">
        <v>3</v>
      </c>
      <c r="N282" s="5" t="s">
        <v>6</v>
      </c>
      <c r="O282" s="5">
        <v>2</v>
      </c>
      <c r="P282" s="5">
        <f>ROUND(Source!EM263,O282)</f>
        <v>0</v>
      </c>
      <c r="Q282" s="5"/>
      <c r="R282" s="5"/>
      <c r="S282" s="5"/>
      <c r="T282" s="5"/>
      <c r="U282" s="5"/>
      <c r="V282" s="5"/>
      <c r="W282" s="5"/>
    </row>
    <row r="283" spans="1:23" x14ac:dyDescent="0.2">
      <c r="A283" s="5">
        <v>50</v>
      </c>
      <c r="B283" s="5">
        <v>0</v>
      </c>
      <c r="C283" s="5">
        <v>0</v>
      </c>
      <c r="D283" s="5">
        <v>1</v>
      </c>
      <c r="E283" s="5">
        <v>230</v>
      </c>
      <c r="F283" s="5">
        <f>ROUND(Source!BA263,O283)</f>
        <v>0</v>
      </c>
      <c r="G283" s="5" t="s">
        <v>86</v>
      </c>
      <c r="H283" s="5" t="s">
        <v>87</v>
      </c>
      <c r="I283" s="5"/>
      <c r="J283" s="5"/>
      <c r="K283" s="5">
        <v>230</v>
      </c>
      <c r="L283" s="5">
        <v>19</v>
      </c>
      <c r="M283" s="5">
        <v>3</v>
      </c>
      <c r="N283" s="5" t="s">
        <v>6</v>
      </c>
      <c r="O283" s="5">
        <v>2</v>
      </c>
      <c r="P283" s="5">
        <f>ROUND(Source!ES263,O283)</f>
        <v>0</v>
      </c>
      <c r="Q283" s="5"/>
      <c r="R283" s="5"/>
      <c r="S283" s="5"/>
      <c r="T283" s="5"/>
      <c r="U283" s="5"/>
      <c r="V283" s="5"/>
      <c r="W283" s="5"/>
    </row>
    <row r="284" spans="1:23" x14ac:dyDescent="0.2">
      <c r="A284" s="5">
        <v>50</v>
      </c>
      <c r="B284" s="5">
        <v>0</v>
      </c>
      <c r="C284" s="5">
        <v>0</v>
      </c>
      <c r="D284" s="5">
        <v>1</v>
      </c>
      <c r="E284" s="5">
        <v>206</v>
      </c>
      <c r="F284" s="5">
        <f>ROUND(Source!T263,O284)</f>
        <v>0</v>
      </c>
      <c r="G284" s="5" t="s">
        <v>88</v>
      </c>
      <c r="H284" s="5" t="s">
        <v>89</v>
      </c>
      <c r="I284" s="5"/>
      <c r="J284" s="5"/>
      <c r="K284" s="5">
        <v>206</v>
      </c>
      <c r="L284" s="5">
        <v>20</v>
      </c>
      <c r="M284" s="5">
        <v>3</v>
      </c>
      <c r="N284" s="5" t="s">
        <v>6</v>
      </c>
      <c r="O284" s="5">
        <v>2</v>
      </c>
      <c r="P284" s="5">
        <f>ROUND(Source!DL263,O284)</f>
        <v>0</v>
      </c>
      <c r="Q284" s="5"/>
      <c r="R284" s="5"/>
      <c r="S284" s="5"/>
      <c r="T284" s="5"/>
      <c r="U284" s="5"/>
      <c r="V284" s="5"/>
      <c r="W284" s="5"/>
    </row>
    <row r="285" spans="1:23" x14ac:dyDescent="0.2">
      <c r="A285" s="5">
        <v>50</v>
      </c>
      <c r="B285" s="5">
        <v>0</v>
      </c>
      <c r="C285" s="5">
        <v>0</v>
      </c>
      <c r="D285" s="5">
        <v>1</v>
      </c>
      <c r="E285" s="5">
        <v>207</v>
      </c>
      <c r="F285" s="5">
        <f>Source!U263</f>
        <v>23.688000000000002</v>
      </c>
      <c r="G285" s="5" t="s">
        <v>90</v>
      </c>
      <c r="H285" s="5" t="s">
        <v>91</v>
      </c>
      <c r="I285" s="5"/>
      <c r="J285" s="5"/>
      <c r="K285" s="5">
        <v>207</v>
      </c>
      <c r="L285" s="5">
        <v>21</v>
      </c>
      <c r="M285" s="5">
        <v>3</v>
      </c>
      <c r="N285" s="5" t="s">
        <v>6</v>
      </c>
      <c r="O285" s="5">
        <v>-1</v>
      </c>
      <c r="P285" s="5">
        <f>Source!DM263</f>
        <v>23.688000000000002</v>
      </c>
      <c r="Q285" s="5"/>
      <c r="R285" s="5"/>
      <c r="S285" s="5"/>
      <c r="T285" s="5"/>
      <c r="U285" s="5"/>
      <c r="V285" s="5"/>
      <c r="W285" s="5"/>
    </row>
    <row r="286" spans="1:23" x14ac:dyDescent="0.2">
      <c r="A286" s="5">
        <v>50</v>
      </c>
      <c r="B286" s="5">
        <v>0</v>
      </c>
      <c r="C286" s="5">
        <v>0</v>
      </c>
      <c r="D286" s="5">
        <v>1</v>
      </c>
      <c r="E286" s="5">
        <v>208</v>
      </c>
      <c r="F286" s="5">
        <f>Source!V263</f>
        <v>0</v>
      </c>
      <c r="G286" s="5" t="s">
        <v>92</v>
      </c>
      <c r="H286" s="5" t="s">
        <v>93</v>
      </c>
      <c r="I286" s="5"/>
      <c r="J286" s="5"/>
      <c r="K286" s="5">
        <v>208</v>
      </c>
      <c r="L286" s="5">
        <v>22</v>
      </c>
      <c r="M286" s="5">
        <v>3</v>
      </c>
      <c r="N286" s="5" t="s">
        <v>6</v>
      </c>
      <c r="O286" s="5">
        <v>-1</v>
      </c>
      <c r="P286" s="5">
        <f>Source!DN263</f>
        <v>0</v>
      </c>
      <c r="Q286" s="5"/>
      <c r="R286" s="5"/>
      <c r="S286" s="5"/>
      <c r="T286" s="5"/>
      <c r="U286" s="5"/>
      <c r="V286" s="5"/>
      <c r="W286" s="5"/>
    </row>
    <row r="287" spans="1:23" x14ac:dyDescent="0.2">
      <c r="A287" s="5">
        <v>50</v>
      </c>
      <c r="B287" s="5">
        <v>0</v>
      </c>
      <c r="C287" s="5">
        <v>0</v>
      </c>
      <c r="D287" s="5">
        <v>1</v>
      </c>
      <c r="E287" s="5">
        <v>209</v>
      </c>
      <c r="F287" s="5">
        <f>ROUND(Source!W263,O287)</f>
        <v>0</v>
      </c>
      <c r="G287" s="5" t="s">
        <v>94</v>
      </c>
      <c r="H287" s="5" t="s">
        <v>95</v>
      </c>
      <c r="I287" s="5"/>
      <c r="J287" s="5"/>
      <c r="K287" s="5">
        <v>209</v>
      </c>
      <c r="L287" s="5">
        <v>23</v>
      </c>
      <c r="M287" s="5">
        <v>3</v>
      </c>
      <c r="N287" s="5" t="s">
        <v>6</v>
      </c>
      <c r="O287" s="5">
        <v>2</v>
      </c>
      <c r="P287" s="5">
        <f>ROUND(Source!DO263,O287)</f>
        <v>0</v>
      </c>
      <c r="Q287" s="5"/>
      <c r="R287" s="5"/>
      <c r="S287" s="5"/>
      <c r="T287" s="5"/>
      <c r="U287" s="5"/>
      <c r="V287" s="5"/>
      <c r="W287" s="5"/>
    </row>
    <row r="288" spans="1:23" x14ac:dyDescent="0.2">
      <c r="A288" s="5">
        <v>50</v>
      </c>
      <c r="B288" s="5">
        <v>0</v>
      </c>
      <c r="C288" s="5">
        <v>0</v>
      </c>
      <c r="D288" s="5">
        <v>1</v>
      </c>
      <c r="E288" s="5">
        <v>233</v>
      </c>
      <c r="F288" s="5">
        <f>ROUND(Source!BD263,O288)</f>
        <v>0</v>
      </c>
      <c r="G288" s="5" t="s">
        <v>96</v>
      </c>
      <c r="H288" s="5" t="s">
        <v>97</v>
      </c>
      <c r="I288" s="5"/>
      <c r="J288" s="5"/>
      <c r="K288" s="5">
        <v>233</v>
      </c>
      <c r="L288" s="5">
        <v>24</v>
      </c>
      <c r="M288" s="5">
        <v>3</v>
      </c>
      <c r="N288" s="5" t="s">
        <v>6</v>
      </c>
      <c r="O288" s="5">
        <v>2</v>
      </c>
      <c r="P288" s="5">
        <f>ROUND(Source!EV263,O288)</f>
        <v>0</v>
      </c>
      <c r="Q288" s="5"/>
      <c r="R288" s="5"/>
      <c r="S288" s="5"/>
      <c r="T288" s="5"/>
      <c r="U288" s="5"/>
      <c r="V288" s="5"/>
      <c r="W288" s="5"/>
    </row>
    <row r="289" spans="1:206" x14ac:dyDescent="0.2">
      <c r="A289" s="5">
        <v>50</v>
      </c>
      <c r="B289" s="5">
        <v>0</v>
      </c>
      <c r="C289" s="5">
        <v>0</v>
      </c>
      <c r="D289" s="5">
        <v>1</v>
      </c>
      <c r="E289" s="5">
        <v>210</v>
      </c>
      <c r="F289" s="5">
        <f>ROUND(Source!X263,O289)</f>
        <v>508.44</v>
      </c>
      <c r="G289" s="5" t="s">
        <v>98</v>
      </c>
      <c r="H289" s="5" t="s">
        <v>99</v>
      </c>
      <c r="I289" s="5"/>
      <c r="J289" s="5"/>
      <c r="K289" s="5">
        <v>210</v>
      </c>
      <c r="L289" s="5">
        <v>25</v>
      </c>
      <c r="M289" s="5">
        <v>3</v>
      </c>
      <c r="N289" s="5" t="s">
        <v>6</v>
      </c>
      <c r="O289" s="5">
        <v>2</v>
      </c>
      <c r="P289" s="5">
        <f>ROUND(Source!DP263,O289)</f>
        <v>10023.9</v>
      </c>
      <c r="Q289" s="5"/>
      <c r="R289" s="5"/>
      <c r="S289" s="5"/>
      <c r="T289" s="5"/>
      <c r="U289" s="5"/>
      <c r="V289" s="5"/>
      <c r="W289" s="5"/>
    </row>
    <row r="290" spans="1:206" x14ac:dyDescent="0.2">
      <c r="A290" s="5">
        <v>50</v>
      </c>
      <c r="B290" s="5">
        <v>0</v>
      </c>
      <c r="C290" s="5">
        <v>0</v>
      </c>
      <c r="D290" s="5">
        <v>1</v>
      </c>
      <c r="E290" s="5">
        <v>211</v>
      </c>
      <c r="F290" s="5">
        <f>ROUND(Source!Y263,O290)</f>
        <v>337.91</v>
      </c>
      <c r="G290" s="5" t="s">
        <v>100</v>
      </c>
      <c r="H290" s="5" t="s">
        <v>101</v>
      </c>
      <c r="I290" s="5"/>
      <c r="J290" s="5"/>
      <c r="K290" s="5">
        <v>211</v>
      </c>
      <c r="L290" s="5">
        <v>26</v>
      </c>
      <c r="M290" s="5">
        <v>3</v>
      </c>
      <c r="N290" s="5" t="s">
        <v>6</v>
      </c>
      <c r="O290" s="5">
        <v>2</v>
      </c>
      <c r="P290" s="5">
        <f>ROUND(Source!DQ263,O290)</f>
        <v>4131.99</v>
      </c>
      <c r="Q290" s="5"/>
      <c r="R290" s="5"/>
      <c r="S290" s="5"/>
      <c r="T290" s="5"/>
      <c r="U290" s="5"/>
      <c r="V290" s="5"/>
      <c r="W290" s="5"/>
    </row>
    <row r="291" spans="1:206" x14ac:dyDescent="0.2">
      <c r="A291" s="5">
        <v>50</v>
      </c>
      <c r="B291" s="5">
        <v>0</v>
      </c>
      <c r="C291" s="5">
        <v>0</v>
      </c>
      <c r="D291" s="5">
        <v>1</v>
      </c>
      <c r="E291" s="5">
        <v>224</v>
      </c>
      <c r="F291" s="5">
        <f>ROUND(Source!AR263,O291)</f>
        <v>22223.24</v>
      </c>
      <c r="G291" s="5" t="s">
        <v>102</v>
      </c>
      <c r="H291" s="5" t="s">
        <v>103</v>
      </c>
      <c r="I291" s="5"/>
      <c r="J291" s="5"/>
      <c r="K291" s="5">
        <v>224</v>
      </c>
      <c r="L291" s="5">
        <v>27</v>
      </c>
      <c r="M291" s="5">
        <v>3</v>
      </c>
      <c r="N291" s="5" t="s">
        <v>6</v>
      </c>
      <c r="O291" s="5">
        <v>2</v>
      </c>
      <c r="P291" s="5">
        <f>ROUND(Source!EJ263,O291)</f>
        <v>53135.96</v>
      </c>
      <c r="Q291" s="5"/>
      <c r="R291" s="5"/>
      <c r="S291" s="5"/>
      <c r="T291" s="5"/>
      <c r="U291" s="5"/>
      <c r="V291" s="5"/>
      <c r="W291" s="5"/>
    </row>
    <row r="293" spans="1:206" x14ac:dyDescent="0.2">
      <c r="A293" s="3">
        <v>51</v>
      </c>
      <c r="B293" s="3">
        <f>B20</f>
        <v>1</v>
      </c>
      <c r="C293" s="3">
        <f>A20</f>
        <v>3</v>
      </c>
      <c r="D293" s="3">
        <f>ROW(A20)</f>
        <v>20</v>
      </c>
      <c r="E293" s="3"/>
      <c r="F293" s="3" t="str">
        <f>IF(F20&lt;&gt;"",F20,"")</f>
        <v>02-01-07</v>
      </c>
      <c r="G293" s="3" t="str">
        <f>IF(G20&lt;&gt;"",G20,"")</f>
        <v>ПОДД на период эксплуатации</v>
      </c>
      <c r="H293" s="3">
        <v>0</v>
      </c>
      <c r="I293" s="3"/>
      <c r="J293" s="3"/>
      <c r="K293" s="3"/>
      <c r="L293" s="3"/>
      <c r="M293" s="3"/>
      <c r="N293" s="3"/>
      <c r="O293" s="3">
        <f t="shared" ref="O293:T293" si="254">ROUND(O41+O96+O137+O177+O220+O263+AB293,2)</f>
        <v>130467.08</v>
      </c>
      <c r="P293" s="3">
        <f t="shared" si="254"/>
        <v>124673.18</v>
      </c>
      <c r="Q293" s="3">
        <f t="shared" si="254"/>
        <v>1860.38</v>
      </c>
      <c r="R293" s="3">
        <f t="shared" si="254"/>
        <v>687.1</v>
      </c>
      <c r="S293" s="3">
        <f t="shared" si="254"/>
        <v>3933.52</v>
      </c>
      <c r="T293" s="3">
        <f t="shared" si="254"/>
        <v>0</v>
      </c>
      <c r="U293" s="3">
        <f>U41+U96+U137+U177+U220+U263+AH293</f>
        <v>318.25765999999999</v>
      </c>
      <c r="V293" s="3">
        <f>V41+V96+V137+V177+V220+V263+AI293</f>
        <v>0</v>
      </c>
      <c r="W293" s="3">
        <f>ROUND(W41+W96+W137+W177+W220+W263+AJ293,2)</f>
        <v>0</v>
      </c>
      <c r="X293" s="3">
        <f>ROUND(X41+X96+X137+X177+X220+X263+AK293,2)</f>
        <v>5681.24</v>
      </c>
      <c r="Y293" s="3">
        <f>ROUND(Y41+Y96+Y137+Y177+Y220+Y263+AL293,2)</f>
        <v>3858.72</v>
      </c>
      <c r="Z293" s="3"/>
      <c r="AA293" s="3"/>
      <c r="AB293" s="3">
        <f>ROUND(SUMIF(AA24:AA26,"=101231159",O24:O26),2)</f>
        <v>0</v>
      </c>
      <c r="AC293" s="3">
        <f>ROUND(SUMIF(AA24:AA26,"=101231159",P24:P26),2)</f>
        <v>0</v>
      </c>
      <c r="AD293" s="3">
        <f>ROUND(SUMIF(AA24:AA26,"=101231159",Q24:Q26),2)</f>
        <v>0</v>
      </c>
      <c r="AE293" s="3">
        <f>ROUND(SUMIF(AA24:AA26,"=101231159",R24:R26),2)</f>
        <v>0</v>
      </c>
      <c r="AF293" s="3">
        <f>ROUND(SUMIF(AA24:AA26,"=101231159",S24:S26),2)</f>
        <v>0</v>
      </c>
      <c r="AG293" s="3">
        <f>ROUND(SUMIF(AA24:AA26,"=101231159",T24:T26),2)</f>
        <v>0</v>
      </c>
      <c r="AH293" s="3">
        <f>SUMIF(AA24:AA26,"=101231159",U24:U26)</f>
        <v>0</v>
      </c>
      <c r="AI293" s="3">
        <f>SUMIF(AA24:AA26,"=101231159",V24:V26)</f>
        <v>0</v>
      </c>
      <c r="AJ293" s="3">
        <f>ROUND(SUMIF(AA24:AA26,"=101231159",W24:W26),2)</f>
        <v>0</v>
      </c>
      <c r="AK293" s="3">
        <f>ROUND(SUMIF(AA24:AA26,"=101231159",X24:X26),2)</f>
        <v>0</v>
      </c>
      <c r="AL293" s="3">
        <f>ROUND(SUMIF(AA24:AA26,"=101231159",Y24:Y26),2)</f>
        <v>0</v>
      </c>
      <c r="AM293" s="3"/>
      <c r="AN293" s="3"/>
      <c r="AO293" s="3">
        <f t="shared" ref="AO293:BD293" si="255">ROUND(AO41+AO96+AO137+AO177+AO220+AO263+BX293,2)</f>
        <v>0</v>
      </c>
      <c r="AP293" s="3">
        <f t="shared" si="255"/>
        <v>0</v>
      </c>
      <c r="AQ293" s="3">
        <f t="shared" si="255"/>
        <v>0</v>
      </c>
      <c r="AR293" s="3">
        <f t="shared" si="255"/>
        <v>141209.48000000001</v>
      </c>
      <c r="AS293" s="3">
        <f t="shared" si="255"/>
        <v>141209.48000000001</v>
      </c>
      <c r="AT293" s="3">
        <f t="shared" si="255"/>
        <v>0</v>
      </c>
      <c r="AU293" s="3">
        <f t="shared" si="255"/>
        <v>0</v>
      </c>
      <c r="AV293" s="3">
        <f t="shared" si="255"/>
        <v>124673.18</v>
      </c>
      <c r="AW293" s="3">
        <f t="shared" si="255"/>
        <v>124673.18</v>
      </c>
      <c r="AX293" s="3">
        <f t="shared" si="255"/>
        <v>0</v>
      </c>
      <c r="AY293" s="3">
        <f t="shared" si="255"/>
        <v>124673.18</v>
      </c>
      <c r="AZ293" s="3">
        <f t="shared" si="255"/>
        <v>0</v>
      </c>
      <c r="BA293" s="3">
        <f t="shared" si="255"/>
        <v>0</v>
      </c>
      <c r="BB293" s="3">
        <f t="shared" si="255"/>
        <v>0</v>
      </c>
      <c r="BC293" s="3">
        <f t="shared" si="255"/>
        <v>0</v>
      </c>
      <c r="BD293" s="3">
        <f t="shared" si="255"/>
        <v>0</v>
      </c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>
        <f>ROUND(SUMIF(AA24:AA26,"=101231159",FQ24:FQ26),2)</f>
        <v>0</v>
      </c>
      <c r="BY293" s="3">
        <f>ROUND(SUMIF(AA24:AA26,"=101231159",FR24:FR26),2)</f>
        <v>0</v>
      </c>
      <c r="BZ293" s="3">
        <f>ROUND(SUMIF(AA24:AA26,"=101231159",GL24:GL26),2)</f>
        <v>0</v>
      </c>
      <c r="CA293" s="3">
        <f>ROUND(SUMIF(AA24:AA26,"=101231159",GM24:GM26),2)</f>
        <v>0</v>
      </c>
      <c r="CB293" s="3">
        <f>ROUND(SUMIF(AA24:AA26,"=101231159",GN24:GN26),2)</f>
        <v>0</v>
      </c>
      <c r="CC293" s="3">
        <f>ROUND(SUMIF(AA24:AA26,"=101231159",GO24:GO26),2)</f>
        <v>0</v>
      </c>
      <c r="CD293" s="3">
        <f>ROUND(SUMIF(AA24:AA26,"=101231159",GP24:GP26),2)</f>
        <v>0</v>
      </c>
      <c r="CE293" s="3">
        <f>AC293-BX293</f>
        <v>0</v>
      </c>
      <c r="CF293" s="3">
        <f>AC293-BY293</f>
        <v>0</v>
      </c>
      <c r="CG293" s="3">
        <f>BX293-BZ293</f>
        <v>0</v>
      </c>
      <c r="CH293" s="3">
        <f>AC293-BX293-BY293+BZ293</f>
        <v>0</v>
      </c>
      <c r="CI293" s="3">
        <f>BY293-BZ293</f>
        <v>0</v>
      </c>
      <c r="CJ293" s="3">
        <f>ROUND(SUMIF(AA24:AA26,"=101231159",GX24:GX26),2)</f>
        <v>0</v>
      </c>
      <c r="CK293" s="3">
        <f>ROUND(SUMIF(AA24:AA26,"=101231159",GY24:GY26),2)</f>
        <v>0</v>
      </c>
      <c r="CL293" s="3">
        <f>ROUND(SUMIF(AA24:AA26,"=101231159",GZ24:GZ26),2)</f>
        <v>0</v>
      </c>
      <c r="CM293" s="3">
        <f>ROUND(SUMIF(AA24:AA26,"=101231159",HD24:HD26),2)</f>
        <v>0</v>
      </c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4">
        <f t="shared" ref="DG293:DL293" si="256">ROUND(DG41+DG96+DG137+DG177+DG220+DG263+DT293,2)</f>
        <v>374655.15</v>
      </c>
      <c r="DH293" s="4">
        <f t="shared" si="256"/>
        <v>256476.71</v>
      </c>
      <c r="DI293" s="4">
        <f t="shared" si="256"/>
        <v>22869.25</v>
      </c>
      <c r="DJ293" s="4">
        <f t="shared" si="256"/>
        <v>16648.43</v>
      </c>
      <c r="DK293" s="4">
        <f t="shared" si="256"/>
        <v>95309.19</v>
      </c>
      <c r="DL293" s="4">
        <f t="shared" si="256"/>
        <v>0</v>
      </c>
      <c r="DM293" s="4">
        <f>DM41+DM96+DM137+DM177+DM220+DM263+DZ293</f>
        <v>318.25765999999999</v>
      </c>
      <c r="DN293" s="4">
        <f>DN41+DN96+DN137+DN177+DN220+DN263+EA293</f>
        <v>0</v>
      </c>
      <c r="DO293" s="4">
        <f>ROUND(DO41+DO96+DO137+DO177+DO220+DO263+EB293,2)</f>
        <v>0</v>
      </c>
      <c r="DP293" s="4">
        <f>ROUND(DP41+DP96+DP137+DP177+DP220+DP263+EC293,2)</f>
        <v>111979</v>
      </c>
      <c r="DQ293" s="4">
        <f>ROUND(DQ41+DQ96+DQ137+DQ177+DQ220+DQ263+ED293,2)</f>
        <v>47993.02</v>
      </c>
      <c r="DR293" s="4"/>
      <c r="DS293" s="4"/>
      <c r="DT293" s="4">
        <f>ROUND(SUMIF(AA24:AA26,"=101231156",O24:O26),2)</f>
        <v>0</v>
      </c>
      <c r="DU293" s="4">
        <f>ROUND(SUMIF(AA24:AA26,"=101231156",P24:P26),2)</f>
        <v>0</v>
      </c>
      <c r="DV293" s="4">
        <f>ROUND(SUMIF(AA24:AA26,"=101231156",Q24:Q26),2)</f>
        <v>0</v>
      </c>
      <c r="DW293" s="4">
        <f>ROUND(SUMIF(AA24:AA26,"=101231156",R24:R26),2)</f>
        <v>0</v>
      </c>
      <c r="DX293" s="4">
        <f>ROUND(SUMIF(AA24:AA26,"=101231156",S24:S26),2)</f>
        <v>0</v>
      </c>
      <c r="DY293" s="4">
        <f>ROUND(SUMIF(AA24:AA26,"=101231156",T24:T26),2)</f>
        <v>0</v>
      </c>
      <c r="DZ293" s="4">
        <f>SUMIF(AA24:AA26,"=101231156",U24:U26)</f>
        <v>0</v>
      </c>
      <c r="EA293" s="4">
        <f>SUMIF(AA24:AA26,"=101231156",V24:V26)</f>
        <v>0</v>
      </c>
      <c r="EB293" s="4">
        <f>ROUND(SUMIF(AA24:AA26,"=101231156",W24:W26),2)</f>
        <v>0</v>
      </c>
      <c r="EC293" s="4">
        <f>ROUND(SUMIF(AA24:AA26,"=101231156",X24:X26),2)</f>
        <v>0</v>
      </c>
      <c r="ED293" s="4">
        <f>ROUND(SUMIF(AA24:AA26,"=101231156",Y24:Y26),2)</f>
        <v>0</v>
      </c>
      <c r="EE293" s="4"/>
      <c r="EF293" s="4"/>
      <c r="EG293" s="4">
        <f t="shared" ref="EG293:EV293" si="257">ROUND(EG41+EG96+EG137+EG177+EG220+EG263+FP293,2)</f>
        <v>0</v>
      </c>
      <c r="EH293" s="4">
        <f t="shared" si="257"/>
        <v>0</v>
      </c>
      <c r="EI293" s="4">
        <f t="shared" si="257"/>
        <v>0</v>
      </c>
      <c r="EJ293" s="4">
        <f t="shared" si="257"/>
        <v>560765.21</v>
      </c>
      <c r="EK293" s="4">
        <f t="shared" si="257"/>
        <v>560765.21</v>
      </c>
      <c r="EL293" s="4">
        <f t="shared" si="257"/>
        <v>0</v>
      </c>
      <c r="EM293" s="4">
        <f t="shared" si="257"/>
        <v>0</v>
      </c>
      <c r="EN293" s="4">
        <f t="shared" si="257"/>
        <v>256476.71</v>
      </c>
      <c r="EO293" s="4">
        <f t="shared" si="257"/>
        <v>256476.71</v>
      </c>
      <c r="EP293" s="4">
        <f t="shared" si="257"/>
        <v>0</v>
      </c>
      <c r="EQ293" s="4">
        <f t="shared" si="257"/>
        <v>256476.71</v>
      </c>
      <c r="ER293" s="4">
        <f t="shared" si="257"/>
        <v>0</v>
      </c>
      <c r="ES293" s="4">
        <f t="shared" si="257"/>
        <v>0</v>
      </c>
      <c r="ET293" s="4">
        <f t="shared" si="257"/>
        <v>0</v>
      </c>
      <c r="EU293" s="4">
        <f t="shared" si="257"/>
        <v>0</v>
      </c>
      <c r="EV293" s="4">
        <f t="shared" si="257"/>
        <v>0</v>
      </c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>
        <f>ROUND(SUMIF(AA24:AA26,"=101231156",FQ24:FQ26),2)</f>
        <v>0</v>
      </c>
      <c r="FQ293" s="4">
        <f>ROUND(SUMIF(AA24:AA26,"=101231156",FR24:FR26),2)</f>
        <v>0</v>
      </c>
      <c r="FR293" s="4">
        <f>ROUND(SUMIF(AA24:AA26,"=101231156",GL24:GL26),2)</f>
        <v>0</v>
      </c>
      <c r="FS293" s="4">
        <f>ROUND(SUMIF(AA24:AA26,"=101231156",GM24:GM26),2)</f>
        <v>0</v>
      </c>
      <c r="FT293" s="4">
        <f>ROUND(SUMIF(AA24:AA26,"=101231156",GN24:GN26),2)</f>
        <v>0</v>
      </c>
      <c r="FU293" s="4">
        <f>ROUND(SUMIF(AA24:AA26,"=101231156",GO24:GO26),2)</f>
        <v>0</v>
      </c>
      <c r="FV293" s="4">
        <f>ROUND(SUMIF(AA24:AA26,"=101231156",GP24:GP26),2)</f>
        <v>0</v>
      </c>
      <c r="FW293" s="4">
        <f>DU293-FP293</f>
        <v>0</v>
      </c>
      <c r="FX293" s="4">
        <f>DU293-FQ293</f>
        <v>0</v>
      </c>
      <c r="FY293" s="4">
        <f>FP293-FR293</f>
        <v>0</v>
      </c>
      <c r="FZ293" s="4">
        <f>DU293-FP293-FQ293+FR293</f>
        <v>0</v>
      </c>
      <c r="GA293" s="4">
        <f>FQ293-FR293</f>
        <v>0</v>
      </c>
      <c r="GB293" s="4">
        <f>ROUND(SUMIF(AA24:AA26,"=101231156",GX24:GX26),2)</f>
        <v>0</v>
      </c>
      <c r="GC293" s="4">
        <f>ROUND(SUMIF(AA24:AA26,"=101231156",GY24:GY26),2)</f>
        <v>0</v>
      </c>
      <c r="GD293" s="4">
        <f>ROUND(SUMIF(AA24:AA26,"=101231156",GZ24:GZ26),2)</f>
        <v>0</v>
      </c>
      <c r="GE293" s="4">
        <f>ROUND(SUMIF(AA24:AA26,"=101231156",HD24:HD26),2)</f>
        <v>0</v>
      </c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>
        <v>0</v>
      </c>
    </row>
    <row r="295" spans="1:206" x14ac:dyDescent="0.2">
      <c r="A295" s="5">
        <v>50</v>
      </c>
      <c r="B295" s="5">
        <v>0</v>
      </c>
      <c r="C295" s="5">
        <v>0</v>
      </c>
      <c r="D295" s="5">
        <v>1</v>
      </c>
      <c r="E295" s="5">
        <v>201</v>
      </c>
      <c r="F295" s="5">
        <f>ROUND(Source!O293,O295)</f>
        <v>130467.08</v>
      </c>
      <c r="G295" s="5" t="s">
        <v>50</v>
      </c>
      <c r="H295" s="5" t="s">
        <v>51</v>
      </c>
      <c r="I295" s="5"/>
      <c r="J295" s="5"/>
      <c r="K295" s="5">
        <v>201</v>
      </c>
      <c r="L295" s="5">
        <v>1</v>
      </c>
      <c r="M295" s="5">
        <v>3</v>
      </c>
      <c r="N295" s="5" t="s">
        <v>6</v>
      </c>
      <c r="O295" s="5">
        <v>2</v>
      </c>
      <c r="P295" s="5">
        <f>ROUND(Source!DG293,O295)</f>
        <v>374655.15</v>
      </c>
      <c r="Q295" s="5"/>
      <c r="R295" s="5"/>
      <c r="S295" s="5"/>
      <c r="T295" s="5"/>
      <c r="U295" s="5"/>
      <c r="V295" s="5"/>
      <c r="W295" s="5"/>
    </row>
    <row r="296" spans="1:206" x14ac:dyDescent="0.2">
      <c r="A296" s="5">
        <v>50</v>
      </c>
      <c r="B296" s="5">
        <v>0</v>
      </c>
      <c r="C296" s="5">
        <v>0</v>
      </c>
      <c r="D296" s="5">
        <v>1</v>
      </c>
      <c r="E296" s="5">
        <v>202</v>
      </c>
      <c r="F296" s="5">
        <f>ROUND(Source!P293,O296)</f>
        <v>124673.18</v>
      </c>
      <c r="G296" s="5" t="s">
        <v>52</v>
      </c>
      <c r="H296" s="5" t="s">
        <v>53</v>
      </c>
      <c r="I296" s="5"/>
      <c r="J296" s="5"/>
      <c r="K296" s="5">
        <v>202</v>
      </c>
      <c r="L296" s="5">
        <v>2</v>
      </c>
      <c r="M296" s="5">
        <v>3</v>
      </c>
      <c r="N296" s="5" t="s">
        <v>6</v>
      </c>
      <c r="O296" s="5">
        <v>2</v>
      </c>
      <c r="P296" s="5">
        <f>ROUND(Source!DH293,O296)</f>
        <v>256476.71</v>
      </c>
      <c r="Q296" s="5"/>
      <c r="R296" s="5"/>
      <c r="S296" s="5"/>
      <c r="T296" s="5"/>
      <c r="U296" s="5"/>
      <c r="V296" s="5"/>
      <c r="W296" s="5"/>
    </row>
    <row r="297" spans="1:206" x14ac:dyDescent="0.2">
      <c r="A297" s="5">
        <v>50</v>
      </c>
      <c r="B297" s="5">
        <v>0</v>
      </c>
      <c r="C297" s="5">
        <v>0</v>
      </c>
      <c r="D297" s="5">
        <v>1</v>
      </c>
      <c r="E297" s="5">
        <v>222</v>
      </c>
      <c r="F297" s="5">
        <f>ROUND(Source!AO293,O297)</f>
        <v>0</v>
      </c>
      <c r="G297" s="5" t="s">
        <v>54</v>
      </c>
      <c r="H297" s="5" t="s">
        <v>55</v>
      </c>
      <c r="I297" s="5"/>
      <c r="J297" s="5"/>
      <c r="K297" s="5">
        <v>222</v>
      </c>
      <c r="L297" s="5">
        <v>3</v>
      </c>
      <c r="M297" s="5">
        <v>3</v>
      </c>
      <c r="N297" s="5" t="s">
        <v>6</v>
      </c>
      <c r="O297" s="5">
        <v>2</v>
      </c>
      <c r="P297" s="5">
        <f>ROUND(Source!EG293,O297)</f>
        <v>0</v>
      </c>
      <c r="Q297" s="5"/>
      <c r="R297" s="5"/>
      <c r="S297" s="5"/>
      <c r="T297" s="5"/>
      <c r="U297" s="5"/>
      <c r="V297" s="5"/>
      <c r="W297" s="5"/>
    </row>
    <row r="298" spans="1:206" x14ac:dyDescent="0.2">
      <c r="A298" s="5">
        <v>50</v>
      </c>
      <c r="B298" s="5">
        <v>0</v>
      </c>
      <c r="C298" s="5">
        <v>0</v>
      </c>
      <c r="D298" s="5">
        <v>1</v>
      </c>
      <c r="E298" s="5">
        <v>225</v>
      </c>
      <c r="F298" s="5">
        <f>ROUND(Source!AV293,O298)</f>
        <v>124673.18</v>
      </c>
      <c r="G298" s="5" t="s">
        <v>56</v>
      </c>
      <c r="H298" s="5" t="s">
        <v>57</v>
      </c>
      <c r="I298" s="5"/>
      <c r="J298" s="5"/>
      <c r="K298" s="5">
        <v>225</v>
      </c>
      <c r="L298" s="5">
        <v>4</v>
      </c>
      <c r="M298" s="5">
        <v>3</v>
      </c>
      <c r="N298" s="5" t="s">
        <v>6</v>
      </c>
      <c r="O298" s="5">
        <v>2</v>
      </c>
      <c r="P298" s="5">
        <f>ROUND(Source!EN293,O298)</f>
        <v>256476.71</v>
      </c>
      <c r="Q298" s="5"/>
      <c r="R298" s="5"/>
      <c r="S298" s="5"/>
      <c r="T298" s="5"/>
      <c r="U298" s="5"/>
      <c r="V298" s="5"/>
      <c r="W298" s="5"/>
    </row>
    <row r="299" spans="1:206" x14ac:dyDescent="0.2">
      <c r="A299" s="5">
        <v>50</v>
      </c>
      <c r="B299" s="5">
        <v>0</v>
      </c>
      <c r="C299" s="5">
        <v>0</v>
      </c>
      <c r="D299" s="5">
        <v>1</v>
      </c>
      <c r="E299" s="5">
        <v>226</v>
      </c>
      <c r="F299" s="5">
        <f>ROUND(Source!AW293,O299)</f>
        <v>124673.18</v>
      </c>
      <c r="G299" s="5" t="s">
        <v>58</v>
      </c>
      <c r="H299" s="5" t="s">
        <v>59</v>
      </c>
      <c r="I299" s="5"/>
      <c r="J299" s="5"/>
      <c r="K299" s="5">
        <v>226</v>
      </c>
      <c r="L299" s="5">
        <v>5</v>
      </c>
      <c r="M299" s="5">
        <v>3</v>
      </c>
      <c r="N299" s="5" t="s">
        <v>6</v>
      </c>
      <c r="O299" s="5">
        <v>2</v>
      </c>
      <c r="P299" s="5">
        <f>ROUND(Source!EO293,O299)</f>
        <v>256476.71</v>
      </c>
      <c r="Q299" s="5"/>
      <c r="R299" s="5"/>
      <c r="S299" s="5"/>
      <c r="T299" s="5"/>
      <c r="U299" s="5"/>
      <c r="V299" s="5"/>
      <c r="W299" s="5"/>
    </row>
    <row r="300" spans="1:206" x14ac:dyDescent="0.2">
      <c r="A300" s="5">
        <v>50</v>
      </c>
      <c r="B300" s="5">
        <v>0</v>
      </c>
      <c r="C300" s="5">
        <v>0</v>
      </c>
      <c r="D300" s="5">
        <v>1</v>
      </c>
      <c r="E300" s="5">
        <v>227</v>
      </c>
      <c r="F300" s="5">
        <f>ROUND(Source!AX293,O300)</f>
        <v>0</v>
      </c>
      <c r="G300" s="5" t="s">
        <v>60</v>
      </c>
      <c r="H300" s="5" t="s">
        <v>61</v>
      </c>
      <c r="I300" s="5"/>
      <c r="J300" s="5"/>
      <c r="K300" s="5">
        <v>227</v>
      </c>
      <c r="L300" s="5">
        <v>6</v>
      </c>
      <c r="M300" s="5">
        <v>3</v>
      </c>
      <c r="N300" s="5" t="s">
        <v>6</v>
      </c>
      <c r="O300" s="5">
        <v>2</v>
      </c>
      <c r="P300" s="5">
        <f>ROUND(Source!EP293,O300)</f>
        <v>0</v>
      </c>
      <c r="Q300" s="5"/>
      <c r="R300" s="5"/>
      <c r="S300" s="5"/>
      <c r="T300" s="5"/>
      <c r="U300" s="5"/>
      <c r="V300" s="5"/>
      <c r="W300" s="5"/>
    </row>
    <row r="301" spans="1:206" x14ac:dyDescent="0.2">
      <c r="A301" s="5">
        <v>50</v>
      </c>
      <c r="B301" s="5">
        <v>0</v>
      </c>
      <c r="C301" s="5">
        <v>0</v>
      </c>
      <c r="D301" s="5">
        <v>1</v>
      </c>
      <c r="E301" s="5">
        <v>228</v>
      </c>
      <c r="F301" s="5">
        <f>ROUND(Source!AY293,O301)</f>
        <v>124673.18</v>
      </c>
      <c r="G301" s="5" t="s">
        <v>62</v>
      </c>
      <c r="H301" s="5" t="s">
        <v>63</v>
      </c>
      <c r="I301" s="5"/>
      <c r="J301" s="5"/>
      <c r="K301" s="5">
        <v>228</v>
      </c>
      <c r="L301" s="5">
        <v>7</v>
      </c>
      <c r="M301" s="5">
        <v>3</v>
      </c>
      <c r="N301" s="5" t="s">
        <v>6</v>
      </c>
      <c r="O301" s="5">
        <v>2</v>
      </c>
      <c r="P301" s="5">
        <f>ROUND(Source!EQ293,O301)</f>
        <v>256476.71</v>
      </c>
      <c r="Q301" s="5"/>
      <c r="R301" s="5"/>
      <c r="S301" s="5"/>
      <c r="T301" s="5"/>
      <c r="U301" s="5"/>
      <c r="V301" s="5"/>
      <c r="W301" s="5"/>
    </row>
    <row r="302" spans="1:206" x14ac:dyDescent="0.2">
      <c r="A302" s="5">
        <v>50</v>
      </c>
      <c r="B302" s="5">
        <v>0</v>
      </c>
      <c r="C302" s="5">
        <v>0</v>
      </c>
      <c r="D302" s="5">
        <v>1</v>
      </c>
      <c r="E302" s="5">
        <v>216</v>
      </c>
      <c r="F302" s="5">
        <f>ROUND(Source!AP293,O302)</f>
        <v>0</v>
      </c>
      <c r="G302" s="5" t="s">
        <v>64</v>
      </c>
      <c r="H302" s="5" t="s">
        <v>65</v>
      </c>
      <c r="I302" s="5"/>
      <c r="J302" s="5"/>
      <c r="K302" s="5">
        <v>216</v>
      </c>
      <c r="L302" s="5">
        <v>8</v>
      </c>
      <c r="M302" s="5">
        <v>3</v>
      </c>
      <c r="N302" s="5" t="s">
        <v>6</v>
      </c>
      <c r="O302" s="5">
        <v>2</v>
      </c>
      <c r="P302" s="5">
        <f>ROUND(Source!EH293,O302)</f>
        <v>0</v>
      </c>
      <c r="Q302" s="5"/>
      <c r="R302" s="5"/>
      <c r="S302" s="5"/>
      <c r="T302" s="5"/>
      <c r="U302" s="5"/>
      <c r="V302" s="5"/>
      <c r="W302" s="5"/>
    </row>
    <row r="303" spans="1:206" x14ac:dyDescent="0.2">
      <c r="A303" s="5">
        <v>50</v>
      </c>
      <c r="B303" s="5">
        <v>0</v>
      </c>
      <c r="C303" s="5">
        <v>0</v>
      </c>
      <c r="D303" s="5">
        <v>1</v>
      </c>
      <c r="E303" s="5">
        <v>223</v>
      </c>
      <c r="F303" s="5">
        <f>ROUND(Source!AQ293,O303)</f>
        <v>0</v>
      </c>
      <c r="G303" s="5" t="s">
        <v>66</v>
      </c>
      <c r="H303" s="5" t="s">
        <v>67</v>
      </c>
      <c r="I303" s="5"/>
      <c r="J303" s="5"/>
      <c r="K303" s="5">
        <v>223</v>
      </c>
      <c r="L303" s="5">
        <v>9</v>
      </c>
      <c r="M303" s="5">
        <v>3</v>
      </c>
      <c r="N303" s="5" t="s">
        <v>6</v>
      </c>
      <c r="O303" s="5">
        <v>2</v>
      </c>
      <c r="P303" s="5">
        <f>ROUND(Source!EI293,O303)</f>
        <v>0</v>
      </c>
      <c r="Q303" s="5"/>
      <c r="R303" s="5"/>
      <c r="S303" s="5"/>
      <c r="T303" s="5"/>
      <c r="U303" s="5"/>
      <c r="V303" s="5"/>
      <c r="W303" s="5"/>
    </row>
    <row r="304" spans="1:206" x14ac:dyDescent="0.2">
      <c r="A304" s="5">
        <v>50</v>
      </c>
      <c r="B304" s="5">
        <v>0</v>
      </c>
      <c r="C304" s="5">
        <v>0</v>
      </c>
      <c r="D304" s="5">
        <v>1</v>
      </c>
      <c r="E304" s="5">
        <v>229</v>
      </c>
      <c r="F304" s="5">
        <f>ROUND(Source!AZ293,O304)</f>
        <v>0</v>
      </c>
      <c r="G304" s="5" t="s">
        <v>68</v>
      </c>
      <c r="H304" s="5" t="s">
        <v>69</v>
      </c>
      <c r="I304" s="5"/>
      <c r="J304" s="5"/>
      <c r="K304" s="5">
        <v>229</v>
      </c>
      <c r="L304" s="5">
        <v>10</v>
      </c>
      <c r="M304" s="5">
        <v>3</v>
      </c>
      <c r="N304" s="5" t="s">
        <v>6</v>
      </c>
      <c r="O304" s="5">
        <v>2</v>
      </c>
      <c r="P304" s="5">
        <f>ROUND(Source!ER293,O304)</f>
        <v>0</v>
      </c>
      <c r="Q304" s="5"/>
      <c r="R304" s="5"/>
      <c r="S304" s="5"/>
      <c r="T304" s="5"/>
      <c r="U304" s="5"/>
      <c r="V304" s="5"/>
      <c r="W304" s="5"/>
    </row>
    <row r="305" spans="1:23" x14ac:dyDescent="0.2">
      <c r="A305" s="5">
        <v>50</v>
      </c>
      <c r="B305" s="5">
        <v>0</v>
      </c>
      <c r="C305" s="5">
        <v>0</v>
      </c>
      <c r="D305" s="5">
        <v>1</v>
      </c>
      <c r="E305" s="5">
        <v>203</v>
      </c>
      <c r="F305" s="5">
        <f>ROUND(Source!Q293,O305)</f>
        <v>1860.38</v>
      </c>
      <c r="G305" s="5" t="s">
        <v>70</v>
      </c>
      <c r="H305" s="5" t="s">
        <v>71</v>
      </c>
      <c r="I305" s="5"/>
      <c r="J305" s="5"/>
      <c r="K305" s="5">
        <v>203</v>
      </c>
      <c r="L305" s="5">
        <v>11</v>
      </c>
      <c r="M305" s="5">
        <v>3</v>
      </c>
      <c r="N305" s="5" t="s">
        <v>6</v>
      </c>
      <c r="O305" s="5">
        <v>2</v>
      </c>
      <c r="P305" s="5">
        <f>ROUND(Source!DI293,O305)</f>
        <v>22869.25</v>
      </c>
      <c r="Q305" s="5"/>
      <c r="R305" s="5"/>
      <c r="S305" s="5"/>
      <c r="T305" s="5"/>
      <c r="U305" s="5"/>
      <c r="V305" s="5"/>
      <c r="W305" s="5"/>
    </row>
    <row r="306" spans="1:23" x14ac:dyDescent="0.2">
      <c r="A306" s="5">
        <v>50</v>
      </c>
      <c r="B306" s="5">
        <v>0</v>
      </c>
      <c r="C306" s="5">
        <v>0</v>
      </c>
      <c r="D306" s="5">
        <v>1</v>
      </c>
      <c r="E306" s="5">
        <v>231</v>
      </c>
      <c r="F306" s="5">
        <f>ROUND(Source!BB293,O306)</f>
        <v>0</v>
      </c>
      <c r="G306" s="5" t="s">
        <v>72</v>
      </c>
      <c r="H306" s="5" t="s">
        <v>73</v>
      </c>
      <c r="I306" s="5"/>
      <c r="J306" s="5"/>
      <c r="K306" s="5">
        <v>231</v>
      </c>
      <c r="L306" s="5">
        <v>12</v>
      </c>
      <c r="M306" s="5">
        <v>3</v>
      </c>
      <c r="N306" s="5" t="s">
        <v>6</v>
      </c>
      <c r="O306" s="5">
        <v>2</v>
      </c>
      <c r="P306" s="5">
        <f>ROUND(Source!ET293,O306)</f>
        <v>0</v>
      </c>
      <c r="Q306" s="5"/>
      <c r="R306" s="5"/>
      <c r="S306" s="5"/>
      <c r="T306" s="5"/>
      <c r="U306" s="5"/>
      <c r="V306" s="5"/>
      <c r="W306" s="5"/>
    </row>
    <row r="307" spans="1:23" x14ac:dyDescent="0.2">
      <c r="A307" s="5">
        <v>50</v>
      </c>
      <c r="B307" s="5">
        <v>0</v>
      </c>
      <c r="C307" s="5">
        <v>0</v>
      </c>
      <c r="D307" s="5">
        <v>1</v>
      </c>
      <c r="E307" s="5">
        <v>204</v>
      </c>
      <c r="F307" s="5">
        <f>ROUND(Source!R293,O307)</f>
        <v>687.1</v>
      </c>
      <c r="G307" s="5" t="s">
        <v>74</v>
      </c>
      <c r="H307" s="5" t="s">
        <v>75</v>
      </c>
      <c r="I307" s="5"/>
      <c r="J307" s="5"/>
      <c r="K307" s="5">
        <v>204</v>
      </c>
      <c r="L307" s="5">
        <v>13</v>
      </c>
      <c r="M307" s="5">
        <v>3</v>
      </c>
      <c r="N307" s="5" t="s">
        <v>6</v>
      </c>
      <c r="O307" s="5">
        <v>2</v>
      </c>
      <c r="P307" s="5">
        <f>ROUND(Source!DJ293,O307)</f>
        <v>16648.43</v>
      </c>
      <c r="Q307" s="5"/>
      <c r="R307" s="5"/>
      <c r="S307" s="5"/>
      <c r="T307" s="5"/>
      <c r="U307" s="5"/>
      <c r="V307" s="5"/>
      <c r="W307" s="5"/>
    </row>
    <row r="308" spans="1:23" x14ac:dyDescent="0.2">
      <c r="A308" s="5">
        <v>50</v>
      </c>
      <c r="B308" s="5">
        <v>0</v>
      </c>
      <c r="C308" s="5">
        <v>0</v>
      </c>
      <c r="D308" s="5">
        <v>1</v>
      </c>
      <c r="E308" s="5">
        <v>205</v>
      </c>
      <c r="F308" s="5">
        <f>ROUND(Source!S293,O308)</f>
        <v>3933.52</v>
      </c>
      <c r="G308" s="5" t="s">
        <v>76</v>
      </c>
      <c r="H308" s="5" t="s">
        <v>77</v>
      </c>
      <c r="I308" s="5"/>
      <c r="J308" s="5"/>
      <c r="K308" s="5">
        <v>205</v>
      </c>
      <c r="L308" s="5">
        <v>14</v>
      </c>
      <c r="M308" s="5">
        <v>3</v>
      </c>
      <c r="N308" s="5" t="s">
        <v>6</v>
      </c>
      <c r="O308" s="5">
        <v>2</v>
      </c>
      <c r="P308" s="5">
        <f>ROUND(Source!DK293,O308)</f>
        <v>95309.19</v>
      </c>
      <c r="Q308" s="5"/>
      <c r="R308" s="5"/>
      <c r="S308" s="5"/>
      <c r="T308" s="5"/>
      <c r="U308" s="5"/>
      <c r="V308" s="5"/>
      <c r="W308" s="5"/>
    </row>
    <row r="309" spans="1:23" x14ac:dyDescent="0.2">
      <c r="A309" s="5">
        <v>50</v>
      </c>
      <c r="B309" s="5">
        <v>0</v>
      </c>
      <c r="C309" s="5">
        <v>0</v>
      </c>
      <c r="D309" s="5">
        <v>1</v>
      </c>
      <c r="E309" s="5">
        <v>232</v>
      </c>
      <c r="F309" s="5">
        <f>ROUND(Source!BC293,O309)</f>
        <v>0</v>
      </c>
      <c r="G309" s="5" t="s">
        <v>78</v>
      </c>
      <c r="H309" s="5" t="s">
        <v>79</v>
      </c>
      <c r="I309" s="5"/>
      <c r="J309" s="5"/>
      <c r="K309" s="5">
        <v>232</v>
      </c>
      <c r="L309" s="5">
        <v>15</v>
      </c>
      <c r="M309" s="5">
        <v>3</v>
      </c>
      <c r="N309" s="5" t="s">
        <v>6</v>
      </c>
      <c r="O309" s="5">
        <v>2</v>
      </c>
      <c r="P309" s="5">
        <f>ROUND(Source!EU293,O309)</f>
        <v>0</v>
      </c>
      <c r="Q309" s="5"/>
      <c r="R309" s="5"/>
      <c r="S309" s="5"/>
      <c r="T309" s="5"/>
      <c r="U309" s="5"/>
      <c r="V309" s="5"/>
      <c r="W309" s="5"/>
    </row>
    <row r="310" spans="1:23" x14ac:dyDescent="0.2">
      <c r="A310" s="5">
        <v>50</v>
      </c>
      <c r="B310" s="5">
        <v>0</v>
      </c>
      <c r="C310" s="5">
        <v>0</v>
      </c>
      <c r="D310" s="5">
        <v>1</v>
      </c>
      <c r="E310" s="5">
        <v>214</v>
      </c>
      <c r="F310" s="5">
        <f>ROUND(Source!AS293,O310)</f>
        <v>141209.48000000001</v>
      </c>
      <c r="G310" s="5" t="s">
        <v>80</v>
      </c>
      <c r="H310" s="5" t="s">
        <v>81</v>
      </c>
      <c r="I310" s="5"/>
      <c r="J310" s="5"/>
      <c r="K310" s="5">
        <v>214</v>
      </c>
      <c r="L310" s="5">
        <v>16</v>
      </c>
      <c r="M310" s="5">
        <v>3</v>
      </c>
      <c r="N310" s="5" t="s">
        <v>6</v>
      </c>
      <c r="O310" s="5">
        <v>2</v>
      </c>
      <c r="P310" s="5">
        <f>ROUND(Source!EK293,O310)</f>
        <v>560765.21</v>
      </c>
      <c r="Q310" s="5"/>
      <c r="R310" s="5"/>
      <c r="S310" s="5"/>
      <c r="T310" s="5"/>
      <c r="U310" s="5"/>
      <c r="V310" s="5"/>
      <c r="W310" s="5"/>
    </row>
    <row r="311" spans="1:23" x14ac:dyDescent="0.2">
      <c r="A311" s="5">
        <v>50</v>
      </c>
      <c r="B311" s="5">
        <v>0</v>
      </c>
      <c r="C311" s="5">
        <v>0</v>
      </c>
      <c r="D311" s="5">
        <v>1</v>
      </c>
      <c r="E311" s="5">
        <v>215</v>
      </c>
      <c r="F311" s="5">
        <f>ROUND(Source!AT293,O311)</f>
        <v>0</v>
      </c>
      <c r="G311" s="5" t="s">
        <v>82</v>
      </c>
      <c r="H311" s="5" t="s">
        <v>83</v>
      </c>
      <c r="I311" s="5"/>
      <c r="J311" s="5"/>
      <c r="K311" s="5">
        <v>215</v>
      </c>
      <c r="L311" s="5">
        <v>17</v>
      </c>
      <c r="M311" s="5">
        <v>3</v>
      </c>
      <c r="N311" s="5" t="s">
        <v>6</v>
      </c>
      <c r="O311" s="5">
        <v>2</v>
      </c>
      <c r="P311" s="5">
        <f>ROUND(Source!EL293,O311)</f>
        <v>0</v>
      </c>
      <c r="Q311" s="5"/>
      <c r="R311" s="5"/>
      <c r="S311" s="5"/>
      <c r="T311" s="5"/>
      <c r="U311" s="5"/>
      <c r="V311" s="5"/>
      <c r="W311" s="5"/>
    </row>
    <row r="312" spans="1:23" x14ac:dyDescent="0.2">
      <c r="A312" s="5">
        <v>50</v>
      </c>
      <c r="B312" s="5">
        <v>0</v>
      </c>
      <c r="C312" s="5">
        <v>0</v>
      </c>
      <c r="D312" s="5">
        <v>1</v>
      </c>
      <c r="E312" s="5">
        <v>217</v>
      </c>
      <c r="F312" s="5">
        <f>ROUND(Source!AU293,O312)</f>
        <v>0</v>
      </c>
      <c r="G312" s="5" t="s">
        <v>84</v>
      </c>
      <c r="H312" s="5" t="s">
        <v>85</v>
      </c>
      <c r="I312" s="5"/>
      <c r="J312" s="5"/>
      <c r="K312" s="5">
        <v>217</v>
      </c>
      <c r="L312" s="5">
        <v>18</v>
      </c>
      <c r="M312" s="5">
        <v>3</v>
      </c>
      <c r="N312" s="5" t="s">
        <v>6</v>
      </c>
      <c r="O312" s="5">
        <v>2</v>
      </c>
      <c r="P312" s="5">
        <f>ROUND(Source!EM293,O312)</f>
        <v>0</v>
      </c>
      <c r="Q312" s="5"/>
      <c r="R312" s="5"/>
      <c r="S312" s="5"/>
      <c r="T312" s="5"/>
      <c r="U312" s="5"/>
      <c r="V312" s="5"/>
      <c r="W312" s="5"/>
    </row>
    <row r="313" spans="1:23" x14ac:dyDescent="0.2">
      <c r="A313" s="5">
        <v>50</v>
      </c>
      <c r="B313" s="5">
        <v>0</v>
      </c>
      <c r="C313" s="5">
        <v>0</v>
      </c>
      <c r="D313" s="5">
        <v>1</v>
      </c>
      <c r="E313" s="5">
        <v>230</v>
      </c>
      <c r="F313" s="5">
        <f>ROUND(Source!BA293,O313)</f>
        <v>0</v>
      </c>
      <c r="G313" s="5" t="s">
        <v>86</v>
      </c>
      <c r="H313" s="5" t="s">
        <v>87</v>
      </c>
      <c r="I313" s="5"/>
      <c r="J313" s="5"/>
      <c r="K313" s="5">
        <v>230</v>
      </c>
      <c r="L313" s="5">
        <v>19</v>
      </c>
      <c r="M313" s="5">
        <v>3</v>
      </c>
      <c r="N313" s="5" t="s">
        <v>6</v>
      </c>
      <c r="O313" s="5">
        <v>2</v>
      </c>
      <c r="P313" s="5">
        <f>ROUND(Source!ES293,O313)</f>
        <v>0</v>
      </c>
      <c r="Q313" s="5"/>
      <c r="R313" s="5"/>
      <c r="S313" s="5"/>
      <c r="T313" s="5"/>
      <c r="U313" s="5"/>
      <c r="V313" s="5"/>
      <c r="W313" s="5"/>
    </row>
    <row r="314" spans="1:23" x14ac:dyDescent="0.2">
      <c r="A314" s="5">
        <v>50</v>
      </c>
      <c r="B314" s="5">
        <v>0</v>
      </c>
      <c r="C314" s="5">
        <v>0</v>
      </c>
      <c r="D314" s="5">
        <v>1</v>
      </c>
      <c r="E314" s="5">
        <v>206</v>
      </c>
      <c r="F314" s="5">
        <f>ROUND(Source!T293,O314)</f>
        <v>0</v>
      </c>
      <c r="G314" s="5" t="s">
        <v>88</v>
      </c>
      <c r="H314" s="5" t="s">
        <v>89</v>
      </c>
      <c r="I314" s="5"/>
      <c r="J314" s="5"/>
      <c r="K314" s="5">
        <v>206</v>
      </c>
      <c r="L314" s="5">
        <v>20</v>
      </c>
      <c r="M314" s="5">
        <v>3</v>
      </c>
      <c r="N314" s="5" t="s">
        <v>6</v>
      </c>
      <c r="O314" s="5">
        <v>2</v>
      </c>
      <c r="P314" s="5">
        <f>ROUND(Source!DL293,O314)</f>
        <v>0</v>
      </c>
      <c r="Q314" s="5"/>
      <c r="R314" s="5"/>
      <c r="S314" s="5"/>
      <c r="T314" s="5"/>
      <c r="U314" s="5"/>
      <c r="V314" s="5"/>
      <c r="W314" s="5"/>
    </row>
    <row r="315" spans="1:23" x14ac:dyDescent="0.2">
      <c r="A315" s="5">
        <v>50</v>
      </c>
      <c r="B315" s="5">
        <v>0</v>
      </c>
      <c r="C315" s="5">
        <v>0</v>
      </c>
      <c r="D315" s="5">
        <v>1</v>
      </c>
      <c r="E315" s="5">
        <v>207</v>
      </c>
      <c r="F315" s="5">
        <f>Source!U293</f>
        <v>318.25765999999999</v>
      </c>
      <c r="G315" s="5" t="s">
        <v>90</v>
      </c>
      <c r="H315" s="5" t="s">
        <v>91</v>
      </c>
      <c r="I315" s="5"/>
      <c r="J315" s="5"/>
      <c r="K315" s="5">
        <v>207</v>
      </c>
      <c r="L315" s="5">
        <v>21</v>
      </c>
      <c r="M315" s="5">
        <v>3</v>
      </c>
      <c r="N315" s="5" t="s">
        <v>6</v>
      </c>
      <c r="O315" s="5">
        <v>-1</v>
      </c>
      <c r="P315" s="5">
        <f>Source!DM293</f>
        <v>318.25765999999999</v>
      </c>
      <c r="Q315" s="5"/>
      <c r="R315" s="5"/>
      <c r="S315" s="5"/>
      <c r="T315" s="5"/>
      <c r="U315" s="5"/>
      <c r="V315" s="5"/>
      <c r="W315" s="5"/>
    </row>
    <row r="316" spans="1:23" x14ac:dyDescent="0.2">
      <c r="A316" s="5">
        <v>50</v>
      </c>
      <c r="B316" s="5">
        <v>0</v>
      </c>
      <c r="C316" s="5">
        <v>0</v>
      </c>
      <c r="D316" s="5">
        <v>1</v>
      </c>
      <c r="E316" s="5">
        <v>208</v>
      </c>
      <c r="F316" s="5">
        <f>Source!V293</f>
        <v>0</v>
      </c>
      <c r="G316" s="5" t="s">
        <v>92</v>
      </c>
      <c r="H316" s="5" t="s">
        <v>93</v>
      </c>
      <c r="I316" s="5"/>
      <c r="J316" s="5"/>
      <c r="K316" s="5">
        <v>208</v>
      </c>
      <c r="L316" s="5">
        <v>22</v>
      </c>
      <c r="M316" s="5">
        <v>3</v>
      </c>
      <c r="N316" s="5" t="s">
        <v>6</v>
      </c>
      <c r="O316" s="5">
        <v>-1</v>
      </c>
      <c r="P316" s="5">
        <f>Source!DN293</f>
        <v>0</v>
      </c>
      <c r="Q316" s="5"/>
      <c r="R316" s="5"/>
      <c r="S316" s="5"/>
      <c r="T316" s="5"/>
      <c r="U316" s="5"/>
      <c r="V316" s="5"/>
      <c r="W316" s="5"/>
    </row>
    <row r="317" spans="1:23" x14ac:dyDescent="0.2">
      <c r="A317" s="5">
        <v>50</v>
      </c>
      <c r="B317" s="5">
        <v>0</v>
      </c>
      <c r="C317" s="5">
        <v>0</v>
      </c>
      <c r="D317" s="5">
        <v>1</v>
      </c>
      <c r="E317" s="5">
        <v>209</v>
      </c>
      <c r="F317" s="5">
        <f>ROUND(Source!W293,O317)</f>
        <v>0</v>
      </c>
      <c r="G317" s="5" t="s">
        <v>94</v>
      </c>
      <c r="H317" s="5" t="s">
        <v>95</v>
      </c>
      <c r="I317" s="5"/>
      <c r="J317" s="5"/>
      <c r="K317" s="5">
        <v>209</v>
      </c>
      <c r="L317" s="5">
        <v>23</v>
      </c>
      <c r="M317" s="5">
        <v>3</v>
      </c>
      <c r="N317" s="5" t="s">
        <v>6</v>
      </c>
      <c r="O317" s="5">
        <v>2</v>
      </c>
      <c r="P317" s="5">
        <f>ROUND(Source!DO293,O317)</f>
        <v>0</v>
      </c>
      <c r="Q317" s="5"/>
      <c r="R317" s="5"/>
      <c r="S317" s="5"/>
      <c r="T317" s="5"/>
      <c r="U317" s="5"/>
      <c r="V317" s="5"/>
      <c r="W317" s="5"/>
    </row>
    <row r="318" spans="1:23" x14ac:dyDescent="0.2">
      <c r="A318" s="5">
        <v>50</v>
      </c>
      <c r="B318" s="5">
        <v>0</v>
      </c>
      <c r="C318" s="5">
        <v>0</v>
      </c>
      <c r="D318" s="5">
        <v>1</v>
      </c>
      <c r="E318" s="5">
        <v>233</v>
      </c>
      <c r="F318" s="5">
        <f>ROUND(Source!BD293,O318)</f>
        <v>0</v>
      </c>
      <c r="G318" s="5" t="s">
        <v>96</v>
      </c>
      <c r="H318" s="5" t="s">
        <v>97</v>
      </c>
      <c r="I318" s="5"/>
      <c r="J318" s="5"/>
      <c r="K318" s="5">
        <v>233</v>
      </c>
      <c r="L318" s="5">
        <v>24</v>
      </c>
      <c r="M318" s="5">
        <v>3</v>
      </c>
      <c r="N318" s="5" t="s">
        <v>6</v>
      </c>
      <c r="O318" s="5">
        <v>2</v>
      </c>
      <c r="P318" s="5">
        <f>ROUND(Source!EV293,O318)</f>
        <v>0</v>
      </c>
      <c r="Q318" s="5"/>
      <c r="R318" s="5"/>
      <c r="S318" s="5"/>
      <c r="T318" s="5"/>
      <c r="U318" s="5"/>
      <c r="V318" s="5"/>
      <c r="W318" s="5"/>
    </row>
    <row r="319" spans="1:23" x14ac:dyDescent="0.2">
      <c r="A319" s="5">
        <v>50</v>
      </c>
      <c r="B319" s="5">
        <v>0</v>
      </c>
      <c r="C319" s="5">
        <v>0</v>
      </c>
      <c r="D319" s="5">
        <v>1</v>
      </c>
      <c r="E319" s="5">
        <v>210</v>
      </c>
      <c r="F319" s="5">
        <f>ROUND(Source!X293,O319)</f>
        <v>5681.24</v>
      </c>
      <c r="G319" s="5" t="s">
        <v>98</v>
      </c>
      <c r="H319" s="5" t="s">
        <v>99</v>
      </c>
      <c r="I319" s="5"/>
      <c r="J319" s="5"/>
      <c r="K319" s="5">
        <v>210</v>
      </c>
      <c r="L319" s="5">
        <v>25</v>
      </c>
      <c r="M319" s="5">
        <v>3</v>
      </c>
      <c r="N319" s="5" t="s">
        <v>6</v>
      </c>
      <c r="O319" s="5">
        <v>2</v>
      </c>
      <c r="P319" s="5">
        <f>ROUND(Source!DP293,O319)</f>
        <v>111979</v>
      </c>
      <c r="Q319" s="5"/>
      <c r="R319" s="5"/>
      <c r="S319" s="5"/>
      <c r="T319" s="5"/>
      <c r="U319" s="5"/>
      <c r="V319" s="5"/>
      <c r="W319" s="5"/>
    </row>
    <row r="320" spans="1:23" x14ac:dyDescent="0.2">
      <c r="A320" s="5">
        <v>50</v>
      </c>
      <c r="B320" s="5">
        <v>0</v>
      </c>
      <c r="C320" s="5">
        <v>0</v>
      </c>
      <c r="D320" s="5">
        <v>1</v>
      </c>
      <c r="E320" s="5">
        <v>211</v>
      </c>
      <c r="F320" s="5">
        <f>ROUND(Source!Y293,O320)</f>
        <v>3858.72</v>
      </c>
      <c r="G320" s="5" t="s">
        <v>100</v>
      </c>
      <c r="H320" s="5" t="s">
        <v>101</v>
      </c>
      <c r="I320" s="5"/>
      <c r="J320" s="5"/>
      <c r="K320" s="5">
        <v>211</v>
      </c>
      <c r="L320" s="5">
        <v>26</v>
      </c>
      <c r="M320" s="5">
        <v>3</v>
      </c>
      <c r="N320" s="5" t="s">
        <v>6</v>
      </c>
      <c r="O320" s="5">
        <v>2</v>
      </c>
      <c r="P320" s="5">
        <f>ROUND(Source!DQ293,O320)</f>
        <v>47993.02</v>
      </c>
      <c r="Q320" s="5"/>
      <c r="R320" s="5"/>
      <c r="S320" s="5"/>
      <c r="T320" s="5"/>
      <c r="U320" s="5"/>
      <c r="V320" s="5"/>
      <c r="W320" s="5"/>
    </row>
    <row r="321" spans="1:206" x14ac:dyDescent="0.2">
      <c r="A321" s="5">
        <v>50</v>
      </c>
      <c r="B321" s="5">
        <v>0</v>
      </c>
      <c r="C321" s="5">
        <v>0</v>
      </c>
      <c r="D321" s="5">
        <v>1</v>
      </c>
      <c r="E321" s="5">
        <v>224</v>
      </c>
      <c r="F321" s="5">
        <f>ROUND(Source!AR293,O321)</f>
        <v>141209.48000000001</v>
      </c>
      <c r="G321" s="5" t="s">
        <v>102</v>
      </c>
      <c r="H321" s="5" t="s">
        <v>103</v>
      </c>
      <c r="I321" s="5"/>
      <c r="J321" s="5"/>
      <c r="K321" s="5">
        <v>224</v>
      </c>
      <c r="L321" s="5">
        <v>27</v>
      </c>
      <c r="M321" s="5">
        <v>3</v>
      </c>
      <c r="N321" s="5" t="s">
        <v>6</v>
      </c>
      <c r="O321" s="5">
        <v>2</v>
      </c>
      <c r="P321" s="5">
        <f>ROUND(Source!EJ293,O321)</f>
        <v>560765.21</v>
      </c>
      <c r="Q321" s="5"/>
      <c r="R321" s="5"/>
      <c r="S321" s="5"/>
      <c r="T321" s="5"/>
      <c r="U321" s="5"/>
      <c r="V321" s="5"/>
      <c r="W321" s="5"/>
    </row>
    <row r="323" spans="1:206" x14ac:dyDescent="0.2">
      <c r="A323" s="3">
        <v>51</v>
      </c>
      <c r="B323" s="3">
        <f>B12</f>
        <v>358</v>
      </c>
      <c r="C323" s="3">
        <f>A12</f>
        <v>1</v>
      </c>
      <c r="D323" s="3">
        <f>ROW(A12)</f>
        <v>12</v>
      </c>
      <c r="E323" s="3"/>
      <c r="F323" s="3" t="str">
        <f>IF(F12&lt;&gt;"",F12,"")</f>
        <v>02-01-07</v>
      </c>
      <c r="G323" s="3" t="str">
        <f>IF(G12&lt;&gt;"",G12,"")</f>
        <v>02-01-07 ПОДД на период эксплуатации</v>
      </c>
      <c r="H323" s="3">
        <v>0</v>
      </c>
      <c r="I323" s="3"/>
      <c r="J323" s="3"/>
      <c r="K323" s="3"/>
      <c r="L323" s="3"/>
      <c r="M323" s="3"/>
      <c r="N323" s="3"/>
      <c r="O323" s="3">
        <f t="shared" ref="O323:T323" si="258">ROUND(O293,2)</f>
        <v>130467.08</v>
      </c>
      <c r="P323" s="3">
        <f t="shared" si="258"/>
        <v>124673.18</v>
      </c>
      <c r="Q323" s="3">
        <f t="shared" si="258"/>
        <v>1860.38</v>
      </c>
      <c r="R323" s="3">
        <f t="shared" si="258"/>
        <v>687.1</v>
      </c>
      <c r="S323" s="3">
        <f t="shared" si="258"/>
        <v>3933.52</v>
      </c>
      <c r="T323" s="3">
        <f t="shared" si="258"/>
        <v>0</v>
      </c>
      <c r="U323" s="3">
        <f>U293</f>
        <v>318.25765999999999</v>
      </c>
      <c r="V323" s="3">
        <f>V293</f>
        <v>0</v>
      </c>
      <c r="W323" s="3">
        <f>ROUND(W293,2)</f>
        <v>0</v>
      </c>
      <c r="X323" s="3">
        <f>ROUND(X293,2)</f>
        <v>5681.24</v>
      </c>
      <c r="Y323" s="3">
        <f>ROUND(Y293,2)</f>
        <v>3858.72</v>
      </c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>
        <f t="shared" ref="AO323:BD323" si="259">ROUND(AO293,2)</f>
        <v>0</v>
      </c>
      <c r="AP323" s="3">
        <f t="shared" si="259"/>
        <v>0</v>
      </c>
      <c r="AQ323" s="3">
        <f t="shared" si="259"/>
        <v>0</v>
      </c>
      <c r="AR323" s="3">
        <f t="shared" si="259"/>
        <v>141209.48000000001</v>
      </c>
      <c r="AS323" s="3">
        <f t="shared" si="259"/>
        <v>141209.48000000001</v>
      </c>
      <c r="AT323" s="3">
        <f t="shared" si="259"/>
        <v>0</v>
      </c>
      <c r="AU323" s="3">
        <f t="shared" si="259"/>
        <v>0</v>
      </c>
      <c r="AV323" s="3">
        <f t="shared" si="259"/>
        <v>124673.18</v>
      </c>
      <c r="AW323" s="3">
        <f t="shared" si="259"/>
        <v>124673.18</v>
      </c>
      <c r="AX323" s="3">
        <f t="shared" si="259"/>
        <v>0</v>
      </c>
      <c r="AY323" s="3">
        <f t="shared" si="259"/>
        <v>124673.18</v>
      </c>
      <c r="AZ323" s="3">
        <f t="shared" si="259"/>
        <v>0</v>
      </c>
      <c r="BA323" s="3">
        <f t="shared" si="259"/>
        <v>0</v>
      </c>
      <c r="BB323" s="3">
        <f t="shared" si="259"/>
        <v>0</v>
      </c>
      <c r="BC323" s="3">
        <f t="shared" si="259"/>
        <v>0</v>
      </c>
      <c r="BD323" s="3">
        <f t="shared" si="259"/>
        <v>0</v>
      </c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4">
        <f t="shared" ref="DG323:DL323" si="260">ROUND(DG293,2)</f>
        <v>374655.15</v>
      </c>
      <c r="DH323" s="4">
        <f t="shared" si="260"/>
        <v>256476.71</v>
      </c>
      <c r="DI323" s="4">
        <f t="shared" si="260"/>
        <v>22869.25</v>
      </c>
      <c r="DJ323" s="4">
        <f t="shared" si="260"/>
        <v>16648.43</v>
      </c>
      <c r="DK323" s="4">
        <f t="shared" si="260"/>
        <v>95309.19</v>
      </c>
      <c r="DL323" s="4">
        <f t="shared" si="260"/>
        <v>0</v>
      </c>
      <c r="DM323" s="4">
        <f>DM293</f>
        <v>318.25765999999999</v>
      </c>
      <c r="DN323" s="4">
        <f>DN293</f>
        <v>0</v>
      </c>
      <c r="DO323" s="4">
        <f>ROUND(DO293,2)</f>
        <v>0</v>
      </c>
      <c r="DP323" s="4">
        <f>ROUND(DP293,2)</f>
        <v>111979</v>
      </c>
      <c r="DQ323" s="4">
        <f>ROUND(DQ293,2)</f>
        <v>47993.02</v>
      </c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>
        <f t="shared" ref="EG323:EV323" si="261">ROUND(EG293,2)</f>
        <v>0</v>
      </c>
      <c r="EH323" s="4">
        <f t="shared" si="261"/>
        <v>0</v>
      </c>
      <c r="EI323" s="4">
        <f t="shared" si="261"/>
        <v>0</v>
      </c>
      <c r="EJ323" s="4">
        <f t="shared" si="261"/>
        <v>560765.21</v>
      </c>
      <c r="EK323" s="4">
        <f t="shared" si="261"/>
        <v>560765.21</v>
      </c>
      <c r="EL323" s="4">
        <f t="shared" si="261"/>
        <v>0</v>
      </c>
      <c r="EM323" s="4">
        <f t="shared" si="261"/>
        <v>0</v>
      </c>
      <c r="EN323" s="4">
        <f t="shared" si="261"/>
        <v>256476.71</v>
      </c>
      <c r="EO323" s="4">
        <f t="shared" si="261"/>
        <v>256476.71</v>
      </c>
      <c r="EP323" s="4">
        <f t="shared" si="261"/>
        <v>0</v>
      </c>
      <c r="EQ323" s="4">
        <f t="shared" si="261"/>
        <v>256476.71</v>
      </c>
      <c r="ER323" s="4">
        <f t="shared" si="261"/>
        <v>0</v>
      </c>
      <c r="ES323" s="4">
        <f t="shared" si="261"/>
        <v>0</v>
      </c>
      <c r="ET323" s="4">
        <f t="shared" si="261"/>
        <v>0</v>
      </c>
      <c r="EU323" s="4">
        <f t="shared" si="261"/>
        <v>0</v>
      </c>
      <c r="EV323" s="4">
        <f t="shared" si="261"/>
        <v>0</v>
      </c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>
        <v>0</v>
      </c>
    </row>
    <row r="325" spans="1:206" x14ac:dyDescent="0.2">
      <c r="A325" s="5">
        <v>50</v>
      </c>
      <c r="B325" s="5">
        <v>0</v>
      </c>
      <c r="C325" s="5">
        <v>0</v>
      </c>
      <c r="D325" s="5">
        <v>1</v>
      </c>
      <c r="E325" s="5">
        <v>201</v>
      </c>
      <c r="F325" s="5">
        <f>ROUND(Source!O323,O325)</f>
        <v>130467.08</v>
      </c>
      <c r="G325" s="5" t="s">
        <v>50</v>
      </c>
      <c r="H325" s="5" t="s">
        <v>51</v>
      </c>
      <c r="I325" s="5"/>
      <c r="J325" s="5"/>
      <c r="K325" s="5">
        <v>201</v>
      </c>
      <c r="L325" s="5">
        <v>1</v>
      </c>
      <c r="M325" s="5">
        <v>3</v>
      </c>
      <c r="N325" s="5" t="s">
        <v>6</v>
      </c>
      <c r="O325" s="5">
        <v>2</v>
      </c>
      <c r="P325" s="5">
        <f>ROUND(Source!DG323,O325)</f>
        <v>374655.15</v>
      </c>
      <c r="Q325" s="5"/>
      <c r="R325" s="5"/>
      <c r="S325" s="5"/>
      <c r="T325" s="5"/>
      <c r="U325" s="5"/>
      <c r="V325" s="5"/>
      <c r="W325" s="5"/>
    </row>
    <row r="326" spans="1:206" x14ac:dyDescent="0.2">
      <c r="A326" s="5">
        <v>50</v>
      </c>
      <c r="B326" s="5">
        <v>0</v>
      </c>
      <c r="C326" s="5">
        <v>0</v>
      </c>
      <c r="D326" s="5">
        <v>1</v>
      </c>
      <c r="E326" s="5">
        <v>202</v>
      </c>
      <c r="F326" s="5">
        <f>ROUND(Source!P323,O326)</f>
        <v>124673.18</v>
      </c>
      <c r="G326" s="5" t="s">
        <v>52</v>
      </c>
      <c r="H326" s="5" t="s">
        <v>53</v>
      </c>
      <c r="I326" s="5"/>
      <c r="J326" s="5"/>
      <c r="K326" s="5">
        <v>202</v>
      </c>
      <c r="L326" s="5">
        <v>2</v>
      </c>
      <c r="M326" s="5">
        <v>3</v>
      </c>
      <c r="N326" s="5" t="s">
        <v>6</v>
      </c>
      <c r="O326" s="5">
        <v>2</v>
      </c>
      <c r="P326" s="5">
        <f>ROUND(Source!DH323,O326)</f>
        <v>256476.71</v>
      </c>
      <c r="Q326" s="5"/>
      <c r="R326" s="5"/>
      <c r="S326" s="5"/>
      <c r="T326" s="5"/>
      <c r="U326" s="5"/>
      <c r="V326" s="5"/>
      <c r="W326" s="5"/>
    </row>
    <row r="327" spans="1:206" x14ac:dyDescent="0.2">
      <c r="A327" s="5">
        <v>50</v>
      </c>
      <c r="B327" s="5">
        <v>0</v>
      </c>
      <c r="C327" s="5">
        <v>0</v>
      </c>
      <c r="D327" s="5">
        <v>1</v>
      </c>
      <c r="E327" s="5">
        <v>222</v>
      </c>
      <c r="F327" s="5">
        <f>ROUND(Source!AO323,O327)</f>
        <v>0</v>
      </c>
      <c r="G327" s="5" t="s">
        <v>54</v>
      </c>
      <c r="H327" s="5" t="s">
        <v>55</v>
      </c>
      <c r="I327" s="5"/>
      <c r="J327" s="5"/>
      <c r="K327" s="5">
        <v>222</v>
      </c>
      <c r="L327" s="5">
        <v>3</v>
      </c>
      <c r="M327" s="5">
        <v>3</v>
      </c>
      <c r="N327" s="5" t="s">
        <v>6</v>
      </c>
      <c r="O327" s="5">
        <v>2</v>
      </c>
      <c r="P327" s="5">
        <f>ROUND(Source!EG323,O327)</f>
        <v>0</v>
      </c>
      <c r="Q327" s="5"/>
      <c r="R327" s="5"/>
      <c r="S327" s="5"/>
      <c r="T327" s="5"/>
      <c r="U327" s="5"/>
      <c r="V327" s="5"/>
      <c r="W327" s="5"/>
    </row>
    <row r="328" spans="1:206" x14ac:dyDescent="0.2">
      <c r="A328" s="5">
        <v>50</v>
      </c>
      <c r="B328" s="5">
        <v>0</v>
      </c>
      <c r="C328" s="5">
        <v>0</v>
      </c>
      <c r="D328" s="5">
        <v>1</v>
      </c>
      <c r="E328" s="5">
        <v>225</v>
      </c>
      <c r="F328" s="5">
        <f>ROUND(Source!AV323,O328)</f>
        <v>124673.18</v>
      </c>
      <c r="G328" s="5" t="s">
        <v>56</v>
      </c>
      <c r="H328" s="5" t="s">
        <v>57</v>
      </c>
      <c r="I328" s="5"/>
      <c r="J328" s="5"/>
      <c r="K328" s="5">
        <v>225</v>
      </c>
      <c r="L328" s="5">
        <v>4</v>
      </c>
      <c r="M328" s="5">
        <v>3</v>
      </c>
      <c r="N328" s="5" t="s">
        <v>6</v>
      </c>
      <c r="O328" s="5">
        <v>2</v>
      </c>
      <c r="P328" s="5">
        <f>ROUND(Source!EN323,O328)</f>
        <v>256476.71</v>
      </c>
      <c r="Q328" s="5"/>
      <c r="R328" s="5"/>
      <c r="S328" s="5"/>
      <c r="T328" s="5"/>
      <c r="U328" s="5"/>
      <c r="V328" s="5"/>
      <c r="W328" s="5"/>
    </row>
    <row r="329" spans="1:206" x14ac:dyDescent="0.2">
      <c r="A329" s="5">
        <v>50</v>
      </c>
      <c r="B329" s="5">
        <v>0</v>
      </c>
      <c r="C329" s="5">
        <v>0</v>
      </c>
      <c r="D329" s="5">
        <v>1</v>
      </c>
      <c r="E329" s="5">
        <v>226</v>
      </c>
      <c r="F329" s="5">
        <f>ROUND(Source!AW323,O329)</f>
        <v>124673.18</v>
      </c>
      <c r="G329" s="5" t="s">
        <v>58</v>
      </c>
      <c r="H329" s="5" t="s">
        <v>59</v>
      </c>
      <c r="I329" s="5"/>
      <c r="J329" s="5"/>
      <c r="K329" s="5">
        <v>226</v>
      </c>
      <c r="L329" s="5">
        <v>5</v>
      </c>
      <c r="M329" s="5">
        <v>3</v>
      </c>
      <c r="N329" s="5" t="s">
        <v>6</v>
      </c>
      <c r="O329" s="5">
        <v>2</v>
      </c>
      <c r="P329" s="5">
        <f>ROUND(Source!EO323,O329)</f>
        <v>256476.71</v>
      </c>
      <c r="Q329" s="5"/>
      <c r="R329" s="5"/>
      <c r="S329" s="5"/>
      <c r="T329" s="5"/>
      <c r="U329" s="5"/>
      <c r="V329" s="5"/>
      <c r="W329" s="5"/>
    </row>
    <row r="330" spans="1:206" x14ac:dyDescent="0.2">
      <c r="A330" s="5">
        <v>50</v>
      </c>
      <c r="B330" s="5">
        <v>0</v>
      </c>
      <c r="C330" s="5">
        <v>0</v>
      </c>
      <c r="D330" s="5">
        <v>1</v>
      </c>
      <c r="E330" s="5">
        <v>227</v>
      </c>
      <c r="F330" s="5">
        <f>ROUND(Source!AX323,O330)</f>
        <v>0</v>
      </c>
      <c r="G330" s="5" t="s">
        <v>60</v>
      </c>
      <c r="H330" s="5" t="s">
        <v>61</v>
      </c>
      <c r="I330" s="5"/>
      <c r="J330" s="5"/>
      <c r="K330" s="5">
        <v>227</v>
      </c>
      <c r="L330" s="5">
        <v>6</v>
      </c>
      <c r="M330" s="5">
        <v>3</v>
      </c>
      <c r="N330" s="5" t="s">
        <v>6</v>
      </c>
      <c r="O330" s="5">
        <v>2</v>
      </c>
      <c r="P330" s="5">
        <f>ROUND(Source!EP323,O330)</f>
        <v>0</v>
      </c>
      <c r="Q330" s="5"/>
      <c r="R330" s="5"/>
      <c r="S330" s="5"/>
      <c r="T330" s="5"/>
      <c r="U330" s="5"/>
      <c r="V330" s="5"/>
      <c r="W330" s="5"/>
    </row>
    <row r="331" spans="1:206" x14ac:dyDescent="0.2">
      <c r="A331" s="5">
        <v>50</v>
      </c>
      <c r="B331" s="5">
        <v>0</v>
      </c>
      <c r="C331" s="5">
        <v>0</v>
      </c>
      <c r="D331" s="5">
        <v>1</v>
      </c>
      <c r="E331" s="5">
        <v>228</v>
      </c>
      <c r="F331" s="5">
        <f>ROUND(Source!AY323,O331)</f>
        <v>124673.18</v>
      </c>
      <c r="G331" s="5" t="s">
        <v>62</v>
      </c>
      <c r="H331" s="5" t="s">
        <v>63</v>
      </c>
      <c r="I331" s="5"/>
      <c r="J331" s="5"/>
      <c r="K331" s="5">
        <v>228</v>
      </c>
      <c r="L331" s="5">
        <v>7</v>
      </c>
      <c r="M331" s="5">
        <v>3</v>
      </c>
      <c r="N331" s="5" t="s">
        <v>6</v>
      </c>
      <c r="O331" s="5">
        <v>2</v>
      </c>
      <c r="P331" s="5">
        <f>ROUND(Source!EQ323,O331)</f>
        <v>256476.71</v>
      </c>
      <c r="Q331" s="5"/>
      <c r="R331" s="5"/>
      <c r="S331" s="5"/>
      <c r="T331" s="5"/>
      <c r="U331" s="5"/>
      <c r="V331" s="5"/>
      <c r="W331" s="5"/>
    </row>
    <row r="332" spans="1:206" x14ac:dyDescent="0.2">
      <c r="A332" s="5">
        <v>50</v>
      </c>
      <c r="B332" s="5">
        <v>0</v>
      </c>
      <c r="C332" s="5">
        <v>0</v>
      </c>
      <c r="D332" s="5">
        <v>1</v>
      </c>
      <c r="E332" s="5">
        <v>216</v>
      </c>
      <c r="F332" s="5">
        <f>ROUND(Source!AP323,O332)</f>
        <v>0</v>
      </c>
      <c r="G332" s="5" t="s">
        <v>64</v>
      </c>
      <c r="H332" s="5" t="s">
        <v>65</v>
      </c>
      <c r="I332" s="5"/>
      <c r="J332" s="5"/>
      <c r="K332" s="5">
        <v>216</v>
      </c>
      <c r="L332" s="5">
        <v>8</v>
      </c>
      <c r="M332" s="5">
        <v>3</v>
      </c>
      <c r="N332" s="5" t="s">
        <v>6</v>
      </c>
      <c r="O332" s="5">
        <v>2</v>
      </c>
      <c r="P332" s="5">
        <f>ROUND(Source!EH323,O332)</f>
        <v>0</v>
      </c>
      <c r="Q332" s="5"/>
      <c r="R332" s="5"/>
      <c r="S332" s="5"/>
      <c r="T332" s="5"/>
      <c r="U332" s="5"/>
      <c r="V332" s="5"/>
      <c r="W332" s="5"/>
    </row>
    <row r="333" spans="1:206" x14ac:dyDescent="0.2">
      <c r="A333" s="5">
        <v>50</v>
      </c>
      <c r="B333" s="5">
        <v>0</v>
      </c>
      <c r="C333" s="5">
        <v>0</v>
      </c>
      <c r="D333" s="5">
        <v>1</v>
      </c>
      <c r="E333" s="5">
        <v>223</v>
      </c>
      <c r="F333" s="5">
        <f>ROUND(Source!AQ323,O333)</f>
        <v>0</v>
      </c>
      <c r="G333" s="5" t="s">
        <v>66</v>
      </c>
      <c r="H333" s="5" t="s">
        <v>67</v>
      </c>
      <c r="I333" s="5"/>
      <c r="J333" s="5"/>
      <c r="K333" s="5">
        <v>223</v>
      </c>
      <c r="L333" s="5">
        <v>9</v>
      </c>
      <c r="M333" s="5">
        <v>3</v>
      </c>
      <c r="N333" s="5" t="s">
        <v>6</v>
      </c>
      <c r="O333" s="5">
        <v>2</v>
      </c>
      <c r="P333" s="5">
        <f>ROUND(Source!EI323,O333)</f>
        <v>0</v>
      </c>
      <c r="Q333" s="5"/>
      <c r="R333" s="5"/>
      <c r="S333" s="5"/>
      <c r="T333" s="5"/>
      <c r="U333" s="5"/>
      <c r="V333" s="5"/>
      <c r="W333" s="5"/>
    </row>
    <row r="334" spans="1:206" x14ac:dyDescent="0.2">
      <c r="A334" s="5">
        <v>50</v>
      </c>
      <c r="B334" s="5">
        <v>0</v>
      </c>
      <c r="C334" s="5">
        <v>0</v>
      </c>
      <c r="D334" s="5">
        <v>1</v>
      </c>
      <c r="E334" s="5">
        <v>229</v>
      </c>
      <c r="F334" s="5">
        <f>ROUND(Source!AZ323,O334)</f>
        <v>0</v>
      </c>
      <c r="G334" s="5" t="s">
        <v>68</v>
      </c>
      <c r="H334" s="5" t="s">
        <v>69</v>
      </c>
      <c r="I334" s="5"/>
      <c r="J334" s="5"/>
      <c r="K334" s="5">
        <v>229</v>
      </c>
      <c r="L334" s="5">
        <v>10</v>
      </c>
      <c r="M334" s="5">
        <v>3</v>
      </c>
      <c r="N334" s="5" t="s">
        <v>6</v>
      </c>
      <c r="O334" s="5">
        <v>2</v>
      </c>
      <c r="P334" s="5">
        <f>ROUND(Source!ER323,O334)</f>
        <v>0</v>
      </c>
      <c r="Q334" s="5"/>
      <c r="R334" s="5"/>
      <c r="S334" s="5"/>
      <c r="T334" s="5"/>
      <c r="U334" s="5"/>
      <c r="V334" s="5"/>
      <c r="W334" s="5"/>
    </row>
    <row r="335" spans="1:206" x14ac:dyDescent="0.2">
      <c r="A335" s="5">
        <v>50</v>
      </c>
      <c r="B335" s="5">
        <v>0</v>
      </c>
      <c r="C335" s="5">
        <v>0</v>
      </c>
      <c r="D335" s="5">
        <v>1</v>
      </c>
      <c r="E335" s="5">
        <v>203</v>
      </c>
      <c r="F335" s="5">
        <f>ROUND(Source!Q323,O335)</f>
        <v>1860.38</v>
      </c>
      <c r="G335" s="5" t="s">
        <v>70</v>
      </c>
      <c r="H335" s="5" t="s">
        <v>71</v>
      </c>
      <c r="I335" s="5"/>
      <c r="J335" s="5"/>
      <c r="K335" s="5">
        <v>203</v>
      </c>
      <c r="L335" s="5">
        <v>11</v>
      </c>
      <c r="M335" s="5">
        <v>3</v>
      </c>
      <c r="N335" s="5" t="s">
        <v>6</v>
      </c>
      <c r="O335" s="5">
        <v>2</v>
      </c>
      <c r="P335" s="5">
        <f>ROUND(Source!DI323,O335)</f>
        <v>22869.25</v>
      </c>
      <c r="Q335" s="5"/>
      <c r="R335" s="5"/>
      <c r="S335" s="5"/>
      <c r="T335" s="5"/>
      <c r="U335" s="5"/>
      <c r="V335" s="5"/>
      <c r="W335" s="5"/>
    </row>
    <row r="336" spans="1:206" x14ac:dyDescent="0.2">
      <c r="A336" s="5">
        <v>50</v>
      </c>
      <c r="B336" s="5">
        <v>0</v>
      </c>
      <c r="C336" s="5">
        <v>0</v>
      </c>
      <c r="D336" s="5">
        <v>1</v>
      </c>
      <c r="E336" s="5">
        <v>231</v>
      </c>
      <c r="F336" s="5">
        <f>ROUND(Source!BB323,O336)</f>
        <v>0</v>
      </c>
      <c r="G336" s="5" t="s">
        <v>72</v>
      </c>
      <c r="H336" s="5" t="s">
        <v>73</v>
      </c>
      <c r="I336" s="5"/>
      <c r="J336" s="5"/>
      <c r="K336" s="5">
        <v>231</v>
      </c>
      <c r="L336" s="5">
        <v>12</v>
      </c>
      <c r="M336" s="5">
        <v>3</v>
      </c>
      <c r="N336" s="5" t="s">
        <v>6</v>
      </c>
      <c r="O336" s="5">
        <v>2</v>
      </c>
      <c r="P336" s="5">
        <f>ROUND(Source!ET323,O336)</f>
        <v>0</v>
      </c>
      <c r="Q336" s="5"/>
      <c r="R336" s="5"/>
      <c r="S336" s="5"/>
      <c r="T336" s="5"/>
      <c r="U336" s="5"/>
      <c r="V336" s="5"/>
      <c r="W336" s="5"/>
    </row>
    <row r="337" spans="1:23" x14ac:dyDescent="0.2">
      <c r="A337" s="5">
        <v>50</v>
      </c>
      <c r="B337" s="5">
        <v>0</v>
      </c>
      <c r="C337" s="5">
        <v>0</v>
      </c>
      <c r="D337" s="5">
        <v>1</v>
      </c>
      <c r="E337" s="5">
        <v>204</v>
      </c>
      <c r="F337" s="5">
        <f>ROUND(Source!R323,O337)</f>
        <v>687.1</v>
      </c>
      <c r="G337" s="5" t="s">
        <v>74</v>
      </c>
      <c r="H337" s="5" t="s">
        <v>75</v>
      </c>
      <c r="I337" s="5"/>
      <c r="J337" s="5"/>
      <c r="K337" s="5">
        <v>204</v>
      </c>
      <c r="L337" s="5">
        <v>13</v>
      </c>
      <c r="M337" s="5">
        <v>3</v>
      </c>
      <c r="N337" s="5" t="s">
        <v>6</v>
      </c>
      <c r="O337" s="5">
        <v>2</v>
      </c>
      <c r="P337" s="5">
        <f>ROUND(Source!DJ323,O337)</f>
        <v>16648.43</v>
      </c>
      <c r="Q337" s="5"/>
      <c r="R337" s="5"/>
      <c r="S337" s="5"/>
      <c r="T337" s="5"/>
      <c r="U337" s="5"/>
      <c r="V337" s="5"/>
      <c r="W337" s="5"/>
    </row>
    <row r="338" spans="1:23" x14ac:dyDescent="0.2">
      <c r="A338" s="5">
        <v>50</v>
      </c>
      <c r="B338" s="5">
        <v>0</v>
      </c>
      <c r="C338" s="5">
        <v>0</v>
      </c>
      <c r="D338" s="5">
        <v>1</v>
      </c>
      <c r="E338" s="5">
        <v>205</v>
      </c>
      <c r="F338" s="5">
        <f>ROUND(Source!S323,O338)</f>
        <v>3933.52</v>
      </c>
      <c r="G338" s="5" t="s">
        <v>76</v>
      </c>
      <c r="H338" s="5" t="s">
        <v>77</v>
      </c>
      <c r="I338" s="5"/>
      <c r="J338" s="5"/>
      <c r="K338" s="5">
        <v>205</v>
      </c>
      <c r="L338" s="5">
        <v>14</v>
      </c>
      <c r="M338" s="5">
        <v>3</v>
      </c>
      <c r="N338" s="5" t="s">
        <v>6</v>
      </c>
      <c r="O338" s="5">
        <v>2</v>
      </c>
      <c r="P338" s="5">
        <f>ROUND(Source!DK323,O338)</f>
        <v>95309.19</v>
      </c>
      <c r="Q338" s="5"/>
      <c r="R338" s="5"/>
      <c r="S338" s="5"/>
      <c r="T338" s="5"/>
      <c r="U338" s="5"/>
      <c r="V338" s="5"/>
      <c r="W338" s="5"/>
    </row>
    <row r="339" spans="1:23" x14ac:dyDescent="0.2">
      <c r="A339" s="5">
        <v>50</v>
      </c>
      <c r="B339" s="5">
        <v>0</v>
      </c>
      <c r="C339" s="5">
        <v>0</v>
      </c>
      <c r="D339" s="5">
        <v>1</v>
      </c>
      <c r="E339" s="5">
        <v>232</v>
      </c>
      <c r="F339" s="5">
        <f>ROUND(Source!BC323,O339)</f>
        <v>0</v>
      </c>
      <c r="G339" s="5" t="s">
        <v>78</v>
      </c>
      <c r="H339" s="5" t="s">
        <v>79</v>
      </c>
      <c r="I339" s="5"/>
      <c r="J339" s="5"/>
      <c r="K339" s="5">
        <v>232</v>
      </c>
      <c r="L339" s="5">
        <v>15</v>
      </c>
      <c r="M339" s="5">
        <v>3</v>
      </c>
      <c r="N339" s="5" t="s">
        <v>6</v>
      </c>
      <c r="O339" s="5">
        <v>2</v>
      </c>
      <c r="P339" s="5">
        <f>ROUND(Source!EU323,O339)</f>
        <v>0</v>
      </c>
      <c r="Q339" s="5"/>
      <c r="R339" s="5"/>
      <c r="S339" s="5"/>
      <c r="T339" s="5"/>
      <c r="U339" s="5"/>
      <c r="V339" s="5"/>
      <c r="W339" s="5"/>
    </row>
    <row r="340" spans="1:23" x14ac:dyDescent="0.2">
      <c r="A340" s="5">
        <v>50</v>
      </c>
      <c r="B340" s="5">
        <v>0</v>
      </c>
      <c r="C340" s="5">
        <v>0</v>
      </c>
      <c r="D340" s="5">
        <v>1</v>
      </c>
      <c r="E340" s="5">
        <v>214</v>
      </c>
      <c r="F340" s="5">
        <f>ROUND(Source!AS323,O340)</f>
        <v>141209.48000000001</v>
      </c>
      <c r="G340" s="5" t="s">
        <v>80</v>
      </c>
      <c r="H340" s="5" t="s">
        <v>81</v>
      </c>
      <c r="I340" s="5"/>
      <c r="J340" s="5"/>
      <c r="K340" s="5">
        <v>214</v>
      </c>
      <c r="L340" s="5">
        <v>16</v>
      </c>
      <c r="M340" s="5">
        <v>3</v>
      </c>
      <c r="N340" s="5" t="s">
        <v>6</v>
      </c>
      <c r="O340" s="5">
        <v>2</v>
      </c>
      <c r="P340" s="5">
        <f>ROUND(Source!EK323,O340)</f>
        <v>560765.21</v>
      </c>
      <c r="Q340" s="5"/>
      <c r="R340" s="5"/>
      <c r="S340" s="5"/>
      <c r="T340" s="5"/>
      <c r="U340" s="5"/>
      <c r="V340" s="5"/>
      <c r="W340" s="5"/>
    </row>
    <row r="341" spans="1:23" x14ac:dyDescent="0.2">
      <c r="A341" s="5">
        <v>50</v>
      </c>
      <c r="B341" s="5">
        <v>0</v>
      </c>
      <c r="C341" s="5">
        <v>0</v>
      </c>
      <c r="D341" s="5">
        <v>1</v>
      </c>
      <c r="E341" s="5">
        <v>215</v>
      </c>
      <c r="F341" s="5">
        <f>ROUND(Source!AT323,O341)</f>
        <v>0</v>
      </c>
      <c r="G341" s="5" t="s">
        <v>82</v>
      </c>
      <c r="H341" s="5" t="s">
        <v>83</v>
      </c>
      <c r="I341" s="5"/>
      <c r="J341" s="5"/>
      <c r="K341" s="5">
        <v>215</v>
      </c>
      <c r="L341" s="5">
        <v>17</v>
      </c>
      <c r="M341" s="5">
        <v>3</v>
      </c>
      <c r="N341" s="5" t="s">
        <v>6</v>
      </c>
      <c r="O341" s="5">
        <v>2</v>
      </c>
      <c r="P341" s="5">
        <f>ROUND(Source!EL323,O341)</f>
        <v>0</v>
      </c>
      <c r="Q341" s="5"/>
      <c r="R341" s="5"/>
      <c r="S341" s="5"/>
      <c r="T341" s="5"/>
      <c r="U341" s="5"/>
      <c r="V341" s="5"/>
      <c r="W341" s="5"/>
    </row>
    <row r="342" spans="1:23" x14ac:dyDescent="0.2">
      <c r="A342" s="5">
        <v>50</v>
      </c>
      <c r="B342" s="5">
        <v>0</v>
      </c>
      <c r="C342" s="5">
        <v>0</v>
      </c>
      <c r="D342" s="5">
        <v>1</v>
      </c>
      <c r="E342" s="5">
        <v>217</v>
      </c>
      <c r="F342" s="5">
        <f>ROUND(Source!AU323,O342)</f>
        <v>0</v>
      </c>
      <c r="G342" s="5" t="s">
        <v>84</v>
      </c>
      <c r="H342" s="5" t="s">
        <v>85</v>
      </c>
      <c r="I342" s="5"/>
      <c r="J342" s="5"/>
      <c r="K342" s="5">
        <v>217</v>
      </c>
      <c r="L342" s="5">
        <v>18</v>
      </c>
      <c r="M342" s="5">
        <v>3</v>
      </c>
      <c r="N342" s="5" t="s">
        <v>6</v>
      </c>
      <c r="O342" s="5">
        <v>2</v>
      </c>
      <c r="P342" s="5">
        <f>ROUND(Source!EM323,O342)</f>
        <v>0</v>
      </c>
      <c r="Q342" s="5"/>
      <c r="R342" s="5"/>
      <c r="S342" s="5"/>
      <c r="T342" s="5"/>
      <c r="U342" s="5"/>
      <c r="V342" s="5"/>
      <c r="W342" s="5"/>
    </row>
    <row r="343" spans="1:23" x14ac:dyDescent="0.2">
      <c r="A343" s="5">
        <v>50</v>
      </c>
      <c r="B343" s="5">
        <v>0</v>
      </c>
      <c r="C343" s="5">
        <v>0</v>
      </c>
      <c r="D343" s="5">
        <v>1</v>
      </c>
      <c r="E343" s="5">
        <v>230</v>
      </c>
      <c r="F343" s="5">
        <f>ROUND(Source!BA323,O343)</f>
        <v>0</v>
      </c>
      <c r="G343" s="5" t="s">
        <v>86</v>
      </c>
      <c r="H343" s="5" t="s">
        <v>87</v>
      </c>
      <c r="I343" s="5"/>
      <c r="J343" s="5"/>
      <c r="K343" s="5">
        <v>230</v>
      </c>
      <c r="L343" s="5">
        <v>19</v>
      </c>
      <c r="M343" s="5">
        <v>3</v>
      </c>
      <c r="N343" s="5" t="s">
        <v>6</v>
      </c>
      <c r="O343" s="5">
        <v>2</v>
      </c>
      <c r="P343" s="5">
        <f>ROUND(Source!ES323,O343)</f>
        <v>0</v>
      </c>
      <c r="Q343" s="5"/>
      <c r="R343" s="5"/>
      <c r="S343" s="5"/>
      <c r="T343" s="5"/>
      <c r="U343" s="5"/>
      <c r="V343" s="5"/>
      <c r="W343" s="5"/>
    </row>
    <row r="344" spans="1:23" x14ac:dyDescent="0.2">
      <c r="A344" s="5">
        <v>50</v>
      </c>
      <c r="B344" s="5">
        <v>0</v>
      </c>
      <c r="C344" s="5">
        <v>0</v>
      </c>
      <c r="D344" s="5">
        <v>1</v>
      </c>
      <c r="E344" s="5">
        <v>206</v>
      </c>
      <c r="F344" s="5">
        <f>ROUND(Source!T323,O344)</f>
        <v>0</v>
      </c>
      <c r="G344" s="5" t="s">
        <v>88</v>
      </c>
      <c r="H344" s="5" t="s">
        <v>89</v>
      </c>
      <c r="I344" s="5"/>
      <c r="J344" s="5"/>
      <c r="K344" s="5">
        <v>206</v>
      </c>
      <c r="L344" s="5">
        <v>20</v>
      </c>
      <c r="M344" s="5">
        <v>3</v>
      </c>
      <c r="N344" s="5" t="s">
        <v>6</v>
      </c>
      <c r="O344" s="5">
        <v>2</v>
      </c>
      <c r="P344" s="5">
        <f>ROUND(Source!DL323,O344)</f>
        <v>0</v>
      </c>
      <c r="Q344" s="5"/>
      <c r="R344" s="5"/>
      <c r="S344" s="5"/>
      <c r="T344" s="5"/>
      <c r="U344" s="5"/>
      <c r="V344" s="5"/>
      <c r="W344" s="5"/>
    </row>
    <row r="345" spans="1:23" x14ac:dyDescent="0.2">
      <c r="A345" s="5">
        <v>50</v>
      </c>
      <c r="B345" s="5">
        <v>0</v>
      </c>
      <c r="C345" s="5">
        <v>0</v>
      </c>
      <c r="D345" s="5">
        <v>1</v>
      </c>
      <c r="E345" s="5">
        <v>207</v>
      </c>
      <c r="F345" s="5">
        <f>Source!U323</f>
        <v>318.25765999999999</v>
      </c>
      <c r="G345" s="5" t="s">
        <v>90</v>
      </c>
      <c r="H345" s="5" t="s">
        <v>91</v>
      </c>
      <c r="I345" s="5"/>
      <c r="J345" s="5"/>
      <c r="K345" s="5">
        <v>207</v>
      </c>
      <c r="L345" s="5">
        <v>21</v>
      </c>
      <c r="M345" s="5">
        <v>3</v>
      </c>
      <c r="N345" s="5" t="s">
        <v>6</v>
      </c>
      <c r="O345" s="5">
        <v>-1</v>
      </c>
      <c r="P345" s="5">
        <f>Source!DM323</f>
        <v>318.25765999999999</v>
      </c>
      <c r="Q345" s="5"/>
      <c r="R345" s="5"/>
      <c r="S345" s="5"/>
      <c r="T345" s="5"/>
      <c r="U345" s="5"/>
      <c r="V345" s="5"/>
      <c r="W345" s="5"/>
    </row>
    <row r="346" spans="1:23" x14ac:dyDescent="0.2">
      <c r="A346" s="5">
        <v>50</v>
      </c>
      <c r="B346" s="5">
        <v>0</v>
      </c>
      <c r="C346" s="5">
        <v>0</v>
      </c>
      <c r="D346" s="5">
        <v>1</v>
      </c>
      <c r="E346" s="5">
        <v>208</v>
      </c>
      <c r="F346" s="5">
        <f>Source!V323</f>
        <v>0</v>
      </c>
      <c r="G346" s="5" t="s">
        <v>92</v>
      </c>
      <c r="H346" s="5" t="s">
        <v>93</v>
      </c>
      <c r="I346" s="5"/>
      <c r="J346" s="5"/>
      <c r="K346" s="5">
        <v>208</v>
      </c>
      <c r="L346" s="5">
        <v>22</v>
      </c>
      <c r="M346" s="5">
        <v>3</v>
      </c>
      <c r="N346" s="5" t="s">
        <v>6</v>
      </c>
      <c r="O346" s="5">
        <v>-1</v>
      </c>
      <c r="P346" s="5">
        <f>Source!DN323</f>
        <v>0</v>
      </c>
      <c r="Q346" s="5"/>
      <c r="R346" s="5"/>
      <c r="S346" s="5"/>
      <c r="T346" s="5"/>
      <c r="U346" s="5"/>
      <c r="V346" s="5"/>
      <c r="W346" s="5"/>
    </row>
    <row r="347" spans="1:23" x14ac:dyDescent="0.2">
      <c r="A347" s="5">
        <v>50</v>
      </c>
      <c r="B347" s="5">
        <v>0</v>
      </c>
      <c r="C347" s="5">
        <v>0</v>
      </c>
      <c r="D347" s="5">
        <v>1</v>
      </c>
      <c r="E347" s="5">
        <v>209</v>
      </c>
      <c r="F347" s="5">
        <f>ROUND(Source!W323,O347)</f>
        <v>0</v>
      </c>
      <c r="G347" s="5" t="s">
        <v>94</v>
      </c>
      <c r="H347" s="5" t="s">
        <v>95</v>
      </c>
      <c r="I347" s="5"/>
      <c r="J347" s="5"/>
      <c r="K347" s="5">
        <v>209</v>
      </c>
      <c r="L347" s="5">
        <v>23</v>
      </c>
      <c r="M347" s="5">
        <v>3</v>
      </c>
      <c r="N347" s="5" t="s">
        <v>6</v>
      </c>
      <c r="O347" s="5">
        <v>2</v>
      </c>
      <c r="P347" s="5">
        <f>ROUND(Source!DO323,O347)</f>
        <v>0</v>
      </c>
      <c r="Q347" s="5"/>
      <c r="R347" s="5"/>
      <c r="S347" s="5"/>
      <c r="T347" s="5"/>
      <c r="U347" s="5"/>
      <c r="V347" s="5"/>
      <c r="W347" s="5"/>
    </row>
    <row r="348" spans="1:23" x14ac:dyDescent="0.2">
      <c r="A348" s="5">
        <v>50</v>
      </c>
      <c r="B348" s="5">
        <v>0</v>
      </c>
      <c r="C348" s="5">
        <v>0</v>
      </c>
      <c r="D348" s="5">
        <v>1</v>
      </c>
      <c r="E348" s="5">
        <v>233</v>
      </c>
      <c r="F348" s="5">
        <f>ROUND(Source!BD323,O348)</f>
        <v>0</v>
      </c>
      <c r="G348" s="5" t="s">
        <v>96</v>
      </c>
      <c r="H348" s="5" t="s">
        <v>97</v>
      </c>
      <c r="I348" s="5"/>
      <c r="J348" s="5"/>
      <c r="K348" s="5">
        <v>233</v>
      </c>
      <c r="L348" s="5">
        <v>24</v>
      </c>
      <c r="M348" s="5">
        <v>3</v>
      </c>
      <c r="N348" s="5" t="s">
        <v>6</v>
      </c>
      <c r="O348" s="5">
        <v>2</v>
      </c>
      <c r="P348" s="5">
        <f>ROUND(Source!EV323,O348)</f>
        <v>0</v>
      </c>
      <c r="Q348" s="5"/>
      <c r="R348" s="5"/>
      <c r="S348" s="5"/>
      <c r="T348" s="5"/>
      <c r="U348" s="5"/>
      <c r="V348" s="5"/>
      <c r="W348" s="5"/>
    </row>
    <row r="349" spans="1:23" x14ac:dyDescent="0.2">
      <c r="A349" s="5">
        <v>50</v>
      </c>
      <c r="B349" s="5">
        <v>0</v>
      </c>
      <c r="C349" s="5">
        <v>0</v>
      </c>
      <c r="D349" s="5">
        <v>1</v>
      </c>
      <c r="E349" s="5">
        <v>210</v>
      </c>
      <c r="F349" s="5">
        <f>ROUND(Source!X323,O349)</f>
        <v>5681.24</v>
      </c>
      <c r="G349" s="5" t="s">
        <v>98</v>
      </c>
      <c r="H349" s="5" t="s">
        <v>99</v>
      </c>
      <c r="I349" s="5"/>
      <c r="J349" s="5"/>
      <c r="K349" s="5">
        <v>210</v>
      </c>
      <c r="L349" s="5">
        <v>25</v>
      </c>
      <c r="M349" s="5">
        <v>3</v>
      </c>
      <c r="N349" s="5" t="s">
        <v>6</v>
      </c>
      <c r="O349" s="5">
        <v>2</v>
      </c>
      <c r="P349" s="5">
        <f>ROUND(Source!DP323,O349)</f>
        <v>111979</v>
      </c>
      <c r="Q349" s="5"/>
      <c r="R349" s="5"/>
      <c r="S349" s="5"/>
      <c r="T349" s="5"/>
      <c r="U349" s="5"/>
      <c r="V349" s="5"/>
      <c r="W349" s="5"/>
    </row>
    <row r="350" spans="1:23" x14ac:dyDescent="0.2">
      <c r="A350" s="5">
        <v>50</v>
      </c>
      <c r="B350" s="5">
        <v>0</v>
      </c>
      <c r="C350" s="5">
        <v>0</v>
      </c>
      <c r="D350" s="5">
        <v>1</v>
      </c>
      <c r="E350" s="5">
        <v>211</v>
      </c>
      <c r="F350" s="5">
        <f>ROUND(Source!Y323,O350)</f>
        <v>3858.72</v>
      </c>
      <c r="G350" s="5" t="s">
        <v>100</v>
      </c>
      <c r="H350" s="5" t="s">
        <v>101</v>
      </c>
      <c r="I350" s="5"/>
      <c r="J350" s="5"/>
      <c r="K350" s="5">
        <v>211</v>
      </c>
      <c r="L350" s="5">
        <v>26</v>
      </c>
      <c r="M350" s="5">
        <v>3</v>
      </c>
      <c r="N350" s="5" t="s">
        <v>6</v>
      </c>
      <c r="O350" s="5">
        <v>2</v>
      </c>
      <c r="P350" s="5">
        <f>ROUND(Source!DQ323,O350)</f>
        <v>47993.02</v>
      </c>
      <c r="Q350" s="5"/>
      <c r="R350" s="5"/>
      <c r="S350" s="5"/>
      <c r="T350" s="5"/>
      <c r="U350" s="5"/>
      <c r="V350" s="5"/>
      <c r="W350" s="5"/>
    </row>
    <row r="351" spans="1:23" x14ac:dyDescent="0.2">
      <c r="A351" s="5">
        <v>50</v>
      </c>
      <c r="B351" s="5">
        <v>0</v>
      </c>
      <c r="C351" s="5">
        <v>0</v>
      </c>
      <c r="D351" s="5">
        <v>1</v>
      </c>
      <c r="E351" s="5">
        <v>224</v>
      </c>
      <c r="F351" s="5">
        <f>ROUND(Source!AR323,O351)</f>
        <v>141209.48000000001</v>
      </c>
      <c r="G351" s="5" t="s">
        <v>102</v>
      </c>
      <c r="H351" s="5" t="s">
        <v>103</v>
      </c>
      <c r="I351" s="5"/>
      <c r="J351" s="5"/>
      <c r="K351" s="5">
        <v>224</v>
      </c>
      <c r="L351" s="5">
        <v>27</v>
      </c>
      <c r="M351" s="5">
        <v>3</v>
      </c>
      <c r="N351" s="5" t="s">
        <v>6</v>
      </c>
      <c r="O351" s="5">
        <v>2</v>
      </c>
      <c r="P351" s="5">
        <f>ROUND(Source!EJ323,O351)</f>
        <v>560765.21</v>
      </c>
      <c r="Q351" s="5"/>
      <c r="R351" s="5"/>
      <c r="S351" s="5"/>
      <c r="T351" s="5"/>
      <c r="U351" s="5"/>
      <c r="V351" s="5"/>
      <c r="W351" s="5"/>
    </row>
    <row r="353" spans="1:40" x14ac:dyDescent="0.2">
      <c r="A353" s="6">
        <v>61</v>
      </c>
      <c r="B353" s="6"/>
      <c r="C353" s="6"/>
      <c r="D353" s="6"/>
      <c r="E353" s="6"/>
      <c r="F353" s="6">
        <v>0</v>
      </c>
      <c r="G353" s="6" t="s">
        <v>215</v>
      </c>
      <c r="H353" s="6" t="s">
        <v>216</v>
      </c>
    </row>
    <row r="356" spans="1:40" x14ac:dyDescent="0.2">
      <c r="A356">
        <v>-1</v>
      </c>
    </row>
    <row r="358" spans="1:40" x14ac:dyDescent="0.2">
      <c r="A358" s="4">
        <v>75</v>
      </c>
      <c r="B358" s="4" t="s">
        <v>217</v>
      </c>
      <c r="C358" s="4">
        <v>2020</v>
      </c>
      <c r="D358" s="4">
        <v>0</v>
      </c>
      <c r="E358" s="4">
        <v>8</v>
      </c>
      <c r="F358" s="4"/>
      <c r="G358" s="4">
        <v>0</v>
      </c>
      <c r="H358" s="4">
        <v>2</v>
      </c>
      <c r="I358" s="4">
        <v>1</v>
      </c>
      <c r="J358" s="4">
        <v>1</v>
      </c>
      <c r="K358" s="4">
        <v>93</v>
      </c>
      <c r="L358" s="4">
        <v>64</v>
      </c>
      <c r="M358" s="4">
        <v>1</v>
      </c>
      <c r="N358" s="4">
        <v>101231156</v>
      </c>
      <c r="O358" s="4">
        <v>1</v>
      </c>
    </row>
    <row r="359" spans="1:40" x14ac:dyDescent="0.2">
      <c r="A359" s="7">
        <v>1</v>
      </c>
      <c r="B359" s="7" t="s">
        <v>218</v>
      </c>
      <c r="C359" s="7" t="s">
        <v>219</v>
      </c>
      <c r="D359" s="7">
        <v>2020</v>
      </c>
      <c r="E359" s="7">
        <v>8</v>
      </c>
      <c r="F359" s="7">
        <v>1</v>
      </c>
      <c r="G359" s="7">
        <v>1</v>
      </c>
      <c r="H359" s="7">
        <v>0</v>
      </c>
      <c r="I359" s="7">
        <v>2</v>
      </c>
      <c r="J359" s="7">
        <v>1</v>
      </c>
      <c r="K359" s="7">
        <v>5.58</v>
      </c>
      <c r="L359" s="7">
        <v>4.5599999999999996</v>
      </c>
      <c r="M359" s="7">
        <v>1</v>
      </c>
      <c r="N359" s="7">
        <v>1</v>
      </c>
      <c r="O359" s="7">
        <v>5.58</v>
      </c>
      <c r="P359" s="7">
        <v>4.5599999999999996</v>
      </c>
      <c r="Q359" s="7">
        <v>1</v>
      </c>
      <c r="R359" s="7" t="s">
        <v>6</v>
      </c>
      <c r="S359" s="7" t="s">
        <v>6</v>
      </c>
      <c r="T359" s="7" t="s">
        <v>6</v>
      </c>
      <c r="U359" s="7" t="s">
        <v>6</v>
      </c>
      <c r="V359" s="7" t="s">
        <v>6</v>
      </c>
      <c r="W359" s="7" t="s">
        <v>6</v>
      </c>
      <c r="X359" s="7" t="s">
        <v>6</v>
      </c>
      <c r="Y359" s="7" t="s">
        <v>6</v>
      </c>
      <c r="Z359" s="7" t="s">
        <v>6</v>
      </c>
      <c r="AA359" s="7" t="s">
        <v>220</v>
      </c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>
        <v>101231157</v>
      </c>
    </row>
    <row r="360" spans="1:40" x14ac:dyDescent="0.2">
      <c r="A360" s="7">
        <v>1</v>
      </c>
      <c r="B360" s="7" t="s">
        <v>218</v>
      </c>
      <c r="C360" s="7" t="s">
        <v>221</v>
      </c>
      <c r="D360" s="7">
        <v>2020</v>
      </c>
      <c r="E360" s="7">
        <v>6</v>
      </c>
      <c r="F360" s="7">
        <v>1</v>
      </c>
      <c r="G360" s="7">
        <v>1</v>
      </c>
      <c r="H360" s="7">
        <v>0</v>
      </c>
      <c r="I360" s="7">
        <v>2</v>
      </c>
      <c r="J360" s="7">
        <v>1</v>
      </c>
      <c r="K360" s="7">
        <v>5.58</v>
      </c>
      <c r="L360" s="7">
        <v>4.5599999999999996</v>
      </c>
      <c r="M360" s="7">
        <v>1</v>
      </c>
      <c r="N360" s="7">
        <v>1</v>
      </c>
      <c r="O360" s="7">
        <v>5.58</v>
      </c>
      <c r="P360" s="7">
        <v>4.5599999999999996</v>
      </c>
      <c r="Q360" s="7">
        <v>1</v>
      </c>
      <c r="R360" s="7" t="s">
        <v>6</v>
      </c>
      <c r="S360" s="7" t="s">
        <v>6</v>
      </c>
      <c r="T360" s="7" t="s">
        <v>6</v>
      </c>
      <c r="U360" s="7" t="s">
        <v>6</v>
      </c>
      <c r="V360" s="7" t="s">
        <v>6</v>
      </c>
      <c r="W360" s="7" t="s">
        <v>6</v>
      </c>
      <c r="X360" s="7" t="s">
        <v>6</v>
      </c>
      <c r="Y360" s="7" t="s">
        <v>6</v>
      </c>
      <c r="Z360" s="7" t="s">
        <v>6</v>
      </c>
      <c r="AA360" s="7" t="s">
        <v>6</v>
      </c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>
        <v>101231158</v>
      </c>
    </row>
    <row r="361" spans="1:40" x14ac:dyDescent="0.2">
      <c r="A361" s="4">
        <v>75</v>
      </c>
      <c r="B361" s="4" t="s">
        <v>222</v>
      </c>
      <c r="C361" s="4">
        <v>2000</v>
      </c>
      <c r="D361" s="4">
        <v>0</v>
      </c>
      <c r="E361" s="4">
        <v>1</v>
      </c>
      <c r="F361" s="4"/>
      <c r="G361" s="4">
        <v>0</v>
      </c>
      <c r="H361" s="4">
        <v>1</v>
      </c>
      <c r="I361" s="4">
        <v>0</v>
      </c>
      <c r="J361" s="4">
        <v>1</v>
      </c>
      <c r="K361" s="4">
        <v>98</v>
      </c>
      <c r="L361" s="4">
        <v>77</v>
      </c>
      <c r="M361" s="4">
        <v>0</v>
      </c>
      <c r="N361" s="4">
        <v>101231159</v>
      </c>
      <c r="O361" s="4">
        <v>2</v>
      </c>
    </row>
    <row r="365" spans="1:40" x14ac:dyDescent="0.2">
      <c r="A365">
        <v>65</v>
      </c>
      <c r="C365">
        <v>1</v>
      </c>
      <c r="D365">
        <v>0</v>
      </c>
      <c r="E365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C5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223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29346</v>
      </c>
      <c r="M1">
        <v>10</v>
      </c>
      <c r="N1">
        <v>11</v>
      </c>
      <c r="O1">
        <v>2</v>
      </c>
      <c r="P1">
        <v>0</v>
      </c>
      <c r="Q1">
        <v>3</v>
      </c>
    </row>
    <row r="4" spans="1:133" x14ac:dyDescent="0.2">
      <c r="A4" s="1">
        <v>1</v>
      </c>
      <c r="B4" s="1">
        <v>1</v>
      </c>
      <c r="C4" s="1">
        <v>-1</v>
      </c>
      <c r="D4" s="1"/>
      <c r="E4" s="1"/>
      <c r="F4" s="1" t="s">
        <v>4</v>
      </c>
      <c r="G4" s="1" t="s">
        <v>5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>
        <v>0</v>
      </c>
      <c r="Q4" s="1" t="s">
        <v>6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v>0</v>
      </c>
    </row>
    <row r="12" spans="1:133" x14ac:dyDescent="0.2">
      <c r="A12" s="1">
        <v>1</v>
      </c>
      <c r="B12" s="1">
        <v>51</v>
      </c>
      <c r="C12" s="1">
        <v>0</v>
      </c>
      <c r="D12" s="1"/>
      <c r="E12" s="1">
        <v>0</v>
      </c>
      <c r="F12" s="1" t="s">
        <v>7</v>
      </c>
      <c r="G12" s="1" t="s">
        <v>8</v>
      </c>
      <c r="H12" s="1" t="s">
        <v>6</v>
      </c>
      <c r="I12" s="1">
        <v>0</v>
      </c>
      <c r="J12" s="1" t="s">
        <v>6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175</v>
      </c>
      <c r="S12" s="1">
        <v>157</v>
      </c>
      <c r="T12" s="1">
        <v>1</v>
      </c>
      <c r="U12" s="1" t="s">
        <v>6</v>
      </c>
      <c r="V12" s="1">
        <v>0</v>
      </c>
      <c r="W12" s="1" t="s">
        <v>6</v>
      </c>
      <c r="X12" s="1" t="s">
        <v>6</v>
      </c>
      <c r="Y12" s="1" t="s">
        <v>6</v>
      </c>
      <c r="Z12" s="1" t="s">
        <v>6</v>
      </c>
      <c r="AA12" s="1" t="s">
        <v>6</v>
      </c>
      <c r="AB12" s="1" t="s">
        <v>9</v>
      </c>
      <c r="AC12" s="1" t="s">
        <v>10</v>
      </c>
      <c r="AD12" s="1" t="s">
        <v>11</v>
      </c>
      <c r="AE12" s="1" t="s">
        <v>12</v>
      </c>
      <c r="AF12" s="1" t="s">
        <v>6</v>
      </c>
      <c r="AG12" s="1" t="s">
        <v>6</v>
      </c>
      <c r="AH12" s="1" t="s">
        <v>6</v>
      </c>
      <c r="AI12" s="1" t="s">
        <v>6</v>
      </c>
      <c r="AJ12" s="1" t="s">
        <v>6</v>
      </c>
      <c r="AK12" s="1"/>
      <c r="AL12" s="1" t="s">
        <v>6</v>
      </c>
      <c r="AM12" s="1" t="s">
        <v>6</v>
      </c>
      <c r="AN12" s="1" t="s">
        <v>6</v>
      </c>
      <c r="AO12" s="1"/>
      <c r="AP12" s="1" t="s">
        <v>6</v>
      </c>
      <c r="AQ12" s="1" t="s">
        <v>6</v>
      </c>
      <c r="AR12" s="1" t="s">
        <v>6</v>
      </c>
      <c r="AS12" s="1"/>
      <c r="AT12" s="1"/>
      <c r="AU12" s="1"/>
      <c r="AV12" s="1"/>
      <c r="AW12" s="1"/>
      <c r="AX12" s="1" t="s">
        <v>6</v>
      </c>
      <c r="AY12" s="1" t="s">
        <v>6</v>
      </c>
      <c r="AZ12" s="1" t="s">
        <v>6</v>
      </c>
      <c r="BA12" s="1"/>
      <c r="BB12" s="1"/>
      <c r="BC12" s="1"/>
      <c r="BD12" s="1"/>
      <c r="BE12" s="1"/>
      <c r="BF12" s="1"/>
      <c r="BG12" s="1"/>
      <c r="BH12" s="1" t="s">
        <v>13</v>
      </c>
      <c r="BI12" s="1" t="s">
        <v>14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1</v>
      </c>
      <c r="BW12" s="1">
        <v>0</v>
      </c>
      <c r="BX12" s="1">
        <v>0</v>
      </c>
      <c r="BY12" s="1" t="s">
        <v>15</v>
      </c>
      <c r="BZ12" s="1" t="s">
        <v>16</v>
      </c>
      <c r="CA12" s="1" t="s">
        <v>17</v>
      </c>
      <c r="CB12" s="1" t="s">
        <v>17</v>
      </c>
      <c r="CC12" s="1" t="s">
        <v>17</v>
      </c>
      <c r="CD12" s="1" t="s">
        <v>17</v>
      </c>
      <c r="CE12" s="1" t="s">
        <v>18</v>
      </c>
      <c r="CF12" s="1">
        <v>0</v>
      </c>
      <c r="CG12" s="1">
        <v>0</v>
      </c>
      <c r="CH12" s="1">
        <v>16777224</v>
      </c>
      <c r="CI12" s="1" t="s">
        <v>6</v>
      </c>
      <c r="CJ12" s="1" t="s">
        <v>6</v>
      </c>
      <c r="CK12" s="1">
        <v>58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101231156</v>
      </c>
      <c r="E14" s="1">
        <v>101231159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8">
        <v>3</v>
      </c>
      <c r="B16" s="8">
        <v>1</v>
      </c>
      <c r="C16" s="8" t="s">
        <v>7</v>
      </c>
      <c r="D16" s="8" t="s">
        <v>19</v>
      </c>
      <c r="E16" s="9">
        <f>(Source!P310)/1000</f>
        <v>560.76520999999991</v>
      </c>
      <c r="F16" s="9">
        <f>(Source!P311)/1000</f>
        <v>0</v>
      </c>
      <c r="G16" s="9">
        <f>(Source!P302)/1000</f>
        <v>0</v>
      </c>
      <c r="H16" s="9">
        <f>(Source!P312)/1000+(Source!P313)/1000</f>
        <v>0</v>
      </c>
      <c r="I16" s="9">
        <f>E16+F16+G16+H16</f>
        <v>560.76520999999991</v>
      </c>
      <c r="J16" s="9">
        <f>(Source!P308)/1000</f>
        <v>95.309190000000001</v>
      </c>
      <c r="T16" s="10">
        <f>(Source!F310)/1000</f>
        <v>141.20948000000001</v>
      </c>
      <c r="U16" s="10">
        <f>(Source!F311)/1000</f>
        <v>0</v>
      </c>
      <c r="V16" s="10">
        <f>(Source!F302)/1000</f>
        <v>0</v>
      </c>
      <c r="W16" s="10">
        <f>(Source!F312)/1000+(Source!F313)/1000</f>
        <v>0</v>
      </c>
      <c r="X16" s="10">
        <f>T16+U16+V16+W16</f>
        <v>141.20948000000001</v>
      </c>
      <c r="Y16" s="10">
        <f>(Source!F308)/1000</f>
        <v>3.9335200000000001</v>
      </c>
      <c r="AI16" s="8">
        <v>0</v>
      </c>
      <c r="AJ16" s="8">
        <v>-1</v>
      </c>
      <c r="AK16" s="8" t="s">
        <v>6</v>
      </c>
      <c r="AL16" s="8" t="s">
        <v>6</v>
      </c>
      <c r="AM16" s="8" t="s">
        <v>6</v>
      </c>
      <c r="AN16" s="8">
        <v>0</v>
      </c>
      <c r="AO16" s="8" t="s">
        <v>6</v>
      </c>
      <c r="AP16" s="8" t="s">
        <v>6</v>
      </c>
      <c r="AT16" s="9">
        <v>374655.15</v>
      </c>
      <c r="AU16" s="9">
        <v>256476.71</v>
      </c>
      <c r="AV16" s="9">
        <v>0</v>
      </c>
      <c r="AW16" s="9">
        <v>0</v>
      </c>
      <c r="AX16" s="9">
        <v>0</v>
      </c>
      <c r="AY16" s="9">
        <v>22869.25</v>
      </c>
      <c r="AZ16" s="9">
        <v>16648.43</v>
      </c>
      <c r="BA16" s="9">
        <v>95309.19</v>
      </c>
      <c r="BB16" s="9">
        <v>560765.21</v>
      </c>
      <c r="BC16" s="9">
        <v>0</v>
      </c>
      <c r="BD16" s="9">
        <v>0</v>
      </c>
      <c r="BE16" s="9">
        <v>0</v>
      </c>
      <c r="BF16" s="9">
        <v>318.25765999999999</v>
      </c>
      <c r="BG16" s="9">
        <v>0</v>
      </c>
      <c r="BH16" s="9">
        <v>0</v>
      </c>
      <c r="BI16" s="9">
        <v>111979</v>
      </c>
      <c r="BJ16" s="9">
        <v>47993.02</v>
      </c>
      <c r="BK16" s="9">
        <v>560765.21</v>
      </c>
      <c r="BR16" s="10">
        <v>130467.08</v>
      </c>
      <c r="BS16" s="10">
        <v>124673.18</v>
      </c>
      <c r="BT16" s="10">
        <v>0</v>
      </c>
      <c r="BU16" s="10">
        <v>0</v>
      </c>
      <c r="BV16" s="10">
        <v>0</v>
      </c>
      <c r="BW16" s="10">
        <v>1860.38</v>
      </c>
      <c r="BX16" s="10">
        <v>687.1</v>
      </c>
      <c r="BY16" s="10">
        <v>3933.52</v>
      </c>
      <c r="BZ16" s="10">
        <v>141209.48000000001</v>
      </c>
      <c r="CA16" s="10">
        <v>0</v>
      </c>
      <c r="CB16" s="10">
        <v>0</v>
      </c>
      <c r="CC16" s="10">
        <v>0</v>
      </c>
      <c r="CD16" s="10">
        <v>318.25765999999999</v>
      </c>
      <c r="CE16" s="10">
        <v>0</v>
      </c>
      <c r="CF16" s="10">
        <v>0</v>
      </c>
      <c r="CG16" s="10">
        <v>5681.24</v>
      </c>
      <c r="CH16" s="10">
        <v>3858.72</v>
      </c>
      <c r="CI16" s="10">
        <v>141209.48000000001</v>
      </c>
    </row>
    <row r="18" spans="1:40" x14ac:dyDescent="0.2">
      <c r="A18">
        <v>51</v>
      </c>
      <c r="E18" s="6">
        <f>SUMIF(A16:A17,3,E16:E17)</f>
        <v>560.76520999999991</v>
      </c>
      <c r="F18" s="6">
        <f>SUMIF(A16:A17,3,F16:F17)</f>
        <v>0</v>
      </c>
      <c r="G18" s="6">
        <f>SUMIF(A16:A17,3,G16:G17)</f>
        <v>0</v>
      </c>
      <c r="H18" s="6">
        <f>SUMIF(A16:A17,3,H16:H17)</f>
        <v>0</v>
      </c>
      <c r="I18" s="6">
        <f>SUMIF(A16:A17,3,I16:I17)</f>
        <v>560.76520999999991</v>
      </c>
      <c r="J18" s="6">
        <f>SUMIF(A16:A17,3,J16:J17)</f>
        <v>95.309190000000001</v>
      </c>
      <c r="K18" s="6"/>
      <c r="L18" s="6"/>
      <c r="M18" s="6"/>
      <c r="N18" s="6"/>
      <c r="O18" s="6"/>
      <c r="P18" s="6"/>
      <c r="Q18" s="6"/>
      <c r="R18" s="6"/>
      <c r="S18" s="6"/>
      <c r="T18" s="3">
        <f>SUMIF(A16:A17,3,T16:T17)</f>
        <v>141.20948000000001</v>
      </c>
      <c r="U18" s="3">
        <f>SUMIF(A16:A17,3,U16:U17)</f>
        <v>0</v>
      </c>
      <c r="V18" s="3">
        <f>SUMIF(A16:A17,3,V16:V17)</f>
        <v>0</v>
      </c>
      <c r="W18" s="3">
        <f>SUMIF(A16:A17,3,W16:W17)</f>
        <v>0</v>
      </c>
      <c r="X18" s="3">
        <f>SUMIF(A16:A17,3,X16:X17)</f>
        <v>141.20948000000001</v>
      </c>
      <c r="Y18" s="3">
        <f>SUMIF(A16:A17,3,Y16:Y17)</f>
        <v>3.9335200000000001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20" spans="1:40" x14ac:dyDescent="0.2">
      <c r="A20" s="5">
        <v>50</v>
      </c>
      <c r="B20" s="5">
        <v>0</v>
      </c>
      <c r="C20" s="5">
        <v>0</v>
      </c>
      <c r="D20" s="5">
        <v>1</v>
      </c>
      <c r="E20" s="5">
        <v>201</v>
      </c>
      <c r="F20" s="5">
        <v>374655.15</v>
      </c>
      <c r="G20" s="5" t="s">
        <v>50</v>
      </c>
      <c r="H20" s="5" t="s">
        <v>51</v>
      </c>
      <c r="I20" s="5"/>
      <c r="J20" s="5"/>
      <c r="K20" s="5">
        <v>201</v>
      </c>
      <c r="L20" s="5">
        <v>1</v>
      </c>
      <c r="M20" s="5">
        <v>3</v>
      </c>
      <c r="N20" s="5" t="s">
        <v>6</v>
      </c>
      <c r="O20" s="5">
        <v>2</v>
      </c>
      <c r="P20" s="5">
        <v>130467.08</v>
      </c>
    </row>
    <row r="21" spans="1:40" x14ac:dyDescent="0.2">
      <c r="A21" s="5">
        <v>50</v>
      </c>
      <c r="B21" s="5">
        <v>0</v>
      </c>
      <c r="C21" s="5">
        <v>0</v>
      </c>
      <c r="D21" s="5">
        <v>1</v>
      </c>
      <c r="E21" s="5">
        <v>202</v>
      </c>
      <c r="F21" s="5">
        <v>256476.71</v>
      </c>
      <c r="G21" s="5" t="s">
        <v>52</v>
      </c>
      <c r="H21" s="5" t="s">
        <v>53</v>
      </c>
      <c r="I21" s="5"/>
      <c r="J21" s="5"/>
      <c r="K21" s="5">
        <v>202</v>
      </c>
      <c r="L21" s="5">
        <v>2</v>
      </c>
      <c r="M21" s="5">
        <v>3</v>
      </c>
      <c r="N21" s="5" t="s">
        <v>6</v>
      </c>
      <c r="O21" s="5">
        <v>2</v>
      </c>
      <c r="P21" s="5">
        <v>124673.18</v>
      </c>
    </row>
    <row r="22" spans="1:40" x14ac:dyDescent="0.2">
      <c r="A22" s="5">
        <v>50</v>
      </c>
      <c r="B22" s="5">
        <v>0</v>
      </c>
      <c r="C22" s="5">
        <v>0</v>
      </c>
      <c r="D22" s="5">
        <v>1</v>
      </c>
      <c r="E22" s="5">
        <v>222</v>
      </c>
      <c r="F22" s="5">
        <v>0</v>
      </c>
      <c r="G22" s="5" t="s">
        <v>54</v>
      </c>
      <c r="H22" s="5" t="s">
        <v>55</v>
      </c>
      <c r="I22" s="5"/>
      <c r="J22" s="5"/>
      <c r="K22" s="5">
        <v>222</v>
      </c>
      <c r="L22" s="5">
        <v>3</v>
      </c>
      <c r="M22" s="5">
        <v>3</v>
      </c>
      <c r="N22" s="5" t="s">
        <v>6</v>
      </c>
      <c r="O22" s="5">
        <v>2</v>
      </c>
      <c r="P22" s="5">
        <v>0</v>
      </c>
    </row>
    <row r="23" spans="1:40" x14ac:dyDescent="0.2">
      <c r="A23" s="5">
        <v>50</v>
      </c>
      <c r="B23" s="5">
        <v>0</v>
      </c>
      <c r="C23" s="5">
        <v>0</v>
      </c>
      <c r="D23" s="5">
        <v>1</v>
      </c>
      <c r="E23" s="5">
        <v>225</v>
      </c>
      <c r="F23" s="5">
        <v>256476.71</v>
      </c>
      <c r="G23" s="5" t="s">
        <v>56</v>
      </c>
      <c r="H23" s="5" t="s">
        <v>57</v>
      </c>
      <c r="I23" s="5"/>
      <c r="J23" s="5"/>
      <c r="K23" s="5">
        <v>225</v>
      </c>
      <c r="L23" s="5">
        <v>4</v>
      </c>
      <c r="M23" s="5">
        <v>3</v>
      </c>
      <c r="N23" s="5" t="s">
        <v>6</v>
      </c>
      <c r="O23" s="5">
        <v>2</v>
      </c>
      <c r="P23" s="5">
        <v>124673.18</v>
      </c>
    </row>
    <row r="24" spans="1:40" x14ac:dyDescent="0.2">
      <c r="A24" s="5">
        <v>50</v>
      </c>
      <c r="B24" s="5">
        <v>0</v>
      </c>
      <c r="C24" s="5">
        <v>0</v>
      </c>
      <c r="D24" s="5">
        <v>1</v>
      </c>
      <c r="E24" s="5">
        <v>226</v>
      </c>
      <c r="F24" s="5">
        <v>256476.71</v>
      </c>
      <c r="G24" s="5" t="s">
        <v>58</v>
      </c>
      <c r="H24" s="5" t="s">
        <v>59</v>
      </c>
      <c r="I24" s="5"/>
      <c r="J24" s="5"/>
      <c r="K24" s="5">
        <v>226</v>
      </c>
      <c r="L24" s="5">
        <v>5</v>
      </c>
      <c r="M24" s="5">
        <v>3</v>
      </c>
      <c r="N24" s="5" t="s">
        <v>6</v>
      </c>
      <c r="O24" s="5">
        <v>2</v>
      </c>
      <c r="P24" s="5">
        <v>124673.18</v>
      </c>
    </row>
    <row r="25" spans="1:40" x14ac:dyDescent="0.2">
      <c r="A25" s="5">
        <v>50</v>
      </c>
      <c r="B25" s="5">
        <v>0</v>
      </c>
      <c r="C25" s="5">
        <v>0</v>
      </c>
      <c r="D25" s="5">
        <v>1</v>
      </c>
      <c r="E25" s="5">
        <v>227</v>
      </c>
      <c r="F25" s="5">
        <v>0</v>
      </c>
      <c r="G25" s="5" t="s">
        <v>60</v>
      </c>
      <c r="H25" s="5" t="s">
        <v>61</v>
      </c>
      <c r="I25" s="5"/>
      <c r="J25" s="5"/>
      <c r="K25" s="5">
        <v>227</v>
      </c>
      <c r="L25" s="5">
        <v>6</v>
      </c>
      <c r="M25" s="5">
        <v>3</v>
      </c>
      <c r="N25" s="5" t="s">
        <v>6</v>
      </c>
      <c r="O25" s="5">
        <v>2</v>
      </c>
      <c r="P25" s="5">
        <v>0</v>
      </c>
    </row>
    <row r="26" spans="1:40" x14ac:dyDescent="0.2">
      <c r="A26" s="5">
        <v>50</v>
      </c>
      <c r="B26" s="5">
        <v>0</v>
      </c>
      <c r="C26" s="5">
        <v>0</v>
      </c>
      <c r="D26" s="5">
        <v>1</v>
      </c>
      <c r="E26" s="5">
        <v>228</v>
      </c>
      <c r="F26" s="5">
        <v>256476.71</v>
      </c>
      <c r="G26" s="5" t="s">
        <v>62</v>
      </c>
      <c r="H26" s="5" t="s">
        <v>63</v>
      </c>
      <c r="I26" s="5"/>
      <c r="J26" s="5"/>
      <c r="K26" s="5">
        <v>228</v>
      </c>
      <c r="L26" s="5">
        <v>7</v>
      </c>
      <c r="M26" s="5">
        <v>3</v>
      </c>
      <c r="N26" s="5" t="s">
        <v>6</v>
      </c>
      <c r="O26" s="5">
        <v>2</v>
      </c>
      <c r="P26" s="5">
        <v>124673.18</v>
      </c>
    </row>
    <row r="27" spans="1:40" x14ac:dyDescent="0.2">
      <c r="A27" s="5">
        <v>50</v>
      </c>
      <c r="B27" s="5">
        <v>0</v>
      </c>
      <c r="C27" s="5">
        <v>0</v>
      </c>
      <c r="D27" s="5">
        <v>1</v>
      </c>
      <c r="E27" s="5">
        <v>216</v>
      </c>
      <c r="F27" s="5">
        <v>0</v>
      </c>
      <c r="G27" s="5" t="s">
        <v>64</v>
      </c>
      <c r="H27" s="5" t="s">
        <v>65</v>
      </c>
      <c r="I27" s="5"/>
      <c r="J27" s="5"/>
      <c r="K27" s="5">
        <v>216</v>
      </c>
      <c r="L27" s="5">
        <v>8</v>
      </c>
      <c r="M27" s="5">
        <v>3</v>
      </c>
      <c r="N27" s="5" t="s">
        <v>6</v>
      </c>
      <c r="O27" s="5">
        <v>2</v>
      </c>
      <c r="P27" s="5">
        <v>0</v>
      </c>
    </row>
    <row r="28" spans="1:40" x14ac:dyDescent="0.2">
      <c r="A28" s="5">
        <v>50</v>
      </c>
      <c r="B28" s="5">
        <v>0</v>
      </c>
      <c r="C28" s="5">
        <v>0</v>
      </c>
      <c r="D28" s="5">
        <v>1</v>
      </c>
      <c r="E28" s="5">
        <v>223</v>
      </c>
      <c r="F28" s="5">
        <v>0</v>
      </c>
      <c r="G28" s="5" t="s">
        <v>66</v>
      </c>
      <c r="H28" s="5" t="s">
        <v>67</v>
      </c>
      <c r="I28" s="5"/>
      <c r="J28" s="5"/>
      <c r="K28" s="5">
        <v>223</v>
      </c>
      <c r="L28" s="5">
        <v>9</v>
      </c>
      <c r="M28" s="5">
        <v>3</v>
      </c>
      <c r="N28" s="5" t="s">
        <v>6</v>
      </c>
      <c r="O28" s="5">
        <v>2</v>
      </c>
      <c r="P28" s="5">
        <v>0</v>
      </c>
    </row>
    <row r="29" spans="1:40" x14ac:dyDescent="0.2">
      <c r="A29" s="5">
        <v>50</v>
      </c>
      <c r="B29" s="5">
        <v>0</v>
      </c>
      <c r="C29" s="5">
        <v>0</v>
      </c>
      <c r="D29" s="5">
        <v>1</v>
      </c>
      <c r="E29" s="5">
        <v>229</v>
      </c>
      <c r="F29" s="5">
        <v>0</v>
      </c>
      <c r="G29" s="5" t="s">
        <v>68</v>
      </c>
      <c r="H29" s="5" t="s">
        <v>69</v>
      </c>
      <c r="I29" s="5"/>
      <c r="J29" s="5"/>
      <c r="K29" s="5">
        <v>229</v>
      </c>
      <c r="L29" s="5">
        <v>10</v>
      </c>
      <c r="M29" s="5">
        <v>3</v>
      </c>
      <c r="N29" s="5" t="s">
        <v>6</v>
      </c>
      <c r="O29" s="5">
        <v>2</v>
      </c>
      <c r="P29" s="5">
        <v>0</v>
      </c>
    </row>
    <row r="30" spans="1:40" x14ac:dyDescent="0.2">
      <c r="A30" s="5">
        <v>50</v>
      </c>
      <c r="B30" s="5">
        <v>0</v>
      </c>
      <c r="C30" s="5">
        <v>0</v>
      </c>
      <c r="D30" s="5">
        <v>1</v>
      </c>
      <c r="E30" s="5">
        <v>203</v>
      </c>
      <c r="F30" s="5">
        <v>22869.25</v>
      </c>
      <c r="G30" s="5" t="s">
        <v>70</v>
      </c>
      <c r="H30" s="5" t="s">
        <v>71</v>
      </c>
      <c r="I30" s="5"/>
      <c r="J30" s="5"/>
      <c r="K30" s="5">
        <v>203</v>
      </c>
      <c r="L30" s="5">
        <v>11</v>
      </c>
      <c r="M30" s="5">
        <v>3</v>
      </c>
      <c r="N30" s="5" t="s">
        <v>6</v>
      </c>
      <c r="O30" s="5">
        <v>2</v>
      </c>
      <c r="P30" s="5">
        <v>1860.38</v>
      </c>
    </row>
    <row r="31" spans="1:40" x14ac:dyDescent="0.2">
      <c r="A31" s="5">
        <v>50</v>
      </c>
      <c r="B31" s="5">
        <v>0</v>
      </c>
      <c r="C31" s="5">
        <v>0</v>
      </c>
      <c r="D31" s="5">
        <v>1</v>
      </c>
      <c r="E31" s="5">
        <v>231</v>
      </c>
      <c r="F31" s="5">
        <v>0</v>
      </c>
      <c r="G31" s="5" t="s">
        <v>72</v>
      </c>
      <c r="H31" s="5" t="s">
        <v>73</v>
      </c>
      <c r="I31" s="5"/>
      <c r="J31" s="5"/>
      <c r="K31" s="5">
        <v>231</v>
      </c>
      <c r="L31" s="5">
        <v>12</v>
      </c>
      <c r="M31" s="5">
        <v>3</v>
      </c>
      <c r="N31" s="5" t="s">
        <v>6</v>
      </c>
      <c r="O31" s="5">
        <v>2</v>
      </c>
      <c r="P31" s="5">
        <v>0</v>
      </c>
    </row>
    <row r="32" spans="1:40" x14ac:dyDescent="0.2">
      <c r="A32" s="5">
        <v>50</v>
      </c>
      <c r="B32" s="5">
        <v>0</v>
      </c>
      <c r="C32" s="5">
        <v>0</v>
      </c>
      <c r="D32" s="5">
        <v>1</v>
      </c>
      <c r="E32" s="5">
        <v>204</v>
      </c>
      <c r="F32" s="5">
        <v>16648.43</v>
      </c>
      <c r="G32" s="5" t="s">
        <v>74</v>
      </c>
      <c r="H32" s="5" t="s">
        <v>75</v>
      </c>
      <c r="I32" s="5"/>
      <c r="J32" s="5"/>
      <c r="K32" s="5">
        <v>204</v>
      </c>
      <c r="L32" s="5">
        <v>13</v>
      </c>
      <c r="M32" s="5">
        <v>3</v>
      </c>
      <c r="N32" s="5" t="s">
        <v>6</v>
      </c>
      <c r="O32" s="5">
        <v>2</v>
      </c>
      <c r="P32" s="5">
        <v>687.1</v>
      </c>
    </row>
    <row r="33" spans="1:16" x14ac:dyDescent="0.2">
      <c r="A33" s="5">
        <v>50</v>
      </c>
      <c r="B33" s="5">
        <v>0</v>
      </c>
      <c r="C33" s="5">
        <v>0</v>
      </c>
      <c r="D33" s="5">
        <v>1</v>
      </c>
      <c r="E33" s="5">
        <v>205</v>
      </c>
      <c r="F33" s="5">
        <v>95309.19</v>
      </c>
      <c r="G33" s="5" t="s">
        <v>76</v>
      </c>
      <c r="H33" s="5" t="s">
        <v>77</v>
      </c>
      <c r="I33" s="5"/>
      <c r="J33" s="5"/>
      <c r="K33" s="5">
        <v>205</v>
      </c>
      <c r="L33" s="5">
        <v>14</v>
      </c>
      <c r="M33" s="5">
        <v>3</v>
      </c>
      <c r="N33" s="5" t="s">
        <v>6</v>
      </c>
      <c r="O33" s="5">
        <v>2</v>
      </c>
      <c r="P33" s="5">
        <v>3933.52</v>
      </c>
    </row>
    <row r="34" spans="1:16" x14ac:dyDescent="0.2">
      <c r="A34" s="5">
        <v>50</v>
      </c>
      <c r="B34" s="5">
        <v>0</v>
      </c>
      <c r="C34" s="5">
        <v>0</v>
      </c>
      <c r="D34" s="5">
        <v>1</v>
      </c>
      <c r="E34" s="5">
        <v>232</v>
      </c>
      <c r="F34" s="5">
        <v>0</v>
      </c>
      <c r="G34" s="5" t="s">
        <v>78</v>
      </c>
      <c r="H34" s="5" t="s">
        <v>79</v>
      </c>
      <c r="I34" s="5"/>
      <c r="J34" s="5"/>
      <c r="K34" s="5">
        <v>232</v>
      </c>
      <c r="L34" s="5">
        <v>15</v>
      </c>
      <c r="M34" s="5">
        <v>3</v>
      </c>
      <c r="N34" s="5" t="s">
        <v>6</v>
      </c>
      <c r="O34" s="5">
        <v>2</v>
      </c>
      <c r="P34" s="5">
        <v>0</v>
      </c>
    </row>
    <row r="35" spans="1:16" x14ac:dyDescent="0.2">
      <c r="A35" s="5">
        <v>50</v>
      </c>
      <c r="B35" s="5">
        <v>0</v>
      </c>
      <c r="C35" s="5">
        <v>0</v>
      </c>
      <c r="D35" s="5">
        <v>1</v>
      </c>
      <c r="E35" s="5">
        <v>214</v>
      </c>
      <c r="F35" s="5">
        <v>560765.21</v>
      </c>
      <c r="G35" s="5" t="s">
        <v>80</v>
      </c>
      <c r="H35" s="5" t="s">
        <v>81</v>
      </c>
      <c r="I35" s="5"/>
      <c r="J35" s="5"/>
      <c r="K35" s="5">
        <v>214</v>
      </c>
      <c r="L35" s="5">
        <v>16</v>
      </c>
      <c r="M35" s="5">
        <v>3</v>
      </c>
      <c r="N35" s="5" t="s">
        <v>6</v>
      </c>
      <c r="O35" s="5">
        <v>2</v>
      </c>
      <c r="P35" s="5">
        <v>141209.48000000001</v>
      </c>
    </row>
    <row r="36" spans="1:16" x14ac:dyDescent="0.2">
      <c r="A36" s="5">
        <v>50</v>
      </c>
      <c r="B36" s="5">
        <v>0</v>
      </c>
      <c r="C36" s="5">
        <v>0</v>
      </c>
      <c r="D36" s="5">
        <v>1</v>
      </c>
      <c r="E36" s="5">
        <v>215</v>
      </c>
      <c r="F36" s="5">
        <v>0</v>
      </c>
      <c r="G36" s="5" t="s">
        <v>82</v>
      </c>
      <c r="H36" s="5" t="s">
        <v>83</v>
      </c>
      <c r="I36" s="5"/>
      <c r="J36" s="5"/>
      <c r="K36" s="5">
        <v>215</v>
      </c>
      <c r="L36" s="5">
        <v>17</v>
      </c>
      <c r="M36" s="5">
        <v>3</v>
      </c>
      <c r="N36" s="5" t="s">
        <v>6</v>
      </c>
      <c r="O36" s="5">
        <v>2</v>
      </c>
      <c r="P36" s="5">
        <v>0</v>
      </c>
    </row>
    <row r="37" spans="1:16" x14ac:dyDescent="0.2">
      <c r="A37" s="5">
        <v>50</v>
      </c>
      <c r="B37" s="5">
        <v>0</v>
      </c>
      <c r="C37" s="5">
        <v>0</v>
      </c>
      <c r="D37" s="5">
        <v>1</v>
      </c>
      <c r="E37" s="5">
        <v>217</v>
      </c>
      <c r="F37" s="5">
        <v>0</v>
      </c>
      <c r="G37" s="5" t="s">
        <v>84</v>
      </c>
      <c r="H37" s="5" t="s">
        <v>85</v>
      </c>
      <c r="I37" s="5"/>
      <c r="J37" s="5"/>
      <c r="K37" s="5">
        <v>217</v>
      </c>
      <c r="L37" s="5">
        <v>18</v>
      </c>
      <c r="M37" s="5">
        <v>3</v>
      </c>
      <c r="N37" s="5" t="s">
        <v>6</v>
      </c>
      <c r="O37" s="5">
        <v>2</v>
      </c>
      <c r="P37" s="5">
        <v>0</v>
      </c>
    </row>
    <row r="38" spans="1:16" x14ac:dyDescent="0.2">
      <c r="A38" s="5">
        <v>50</v>
      </c>
      <c r="B38" s="5">
        <v>0</v>
      </c>
      <c r="C38" s="5">
        <v>0</v>
      </c>
      <c r="D38" s="5">
        <v>1</v>
      </c>
      <c r="E38" s="5">
        <v>230</v>
      </c>
      <c r="F38" s="5">
        <v>0</v>
      </c>
      <c r="G38" s="5" t="s">
        <v>86</v>
      </c>
      <c r="H38" s="5" t="s">
        <v>87</v>
      </c>
      <c r="I38" s="5"/>
      <c r="J38" s="5"/>
      <c r="K38" s="5">
        <v>230</v>
      </c>
      <c r="L38" s="5">
        <v>19</v>
      </c>
      <c r="M38" s="5">
        <v>3</v>
      </c>
      <c r="N38" s="5" t="s">
        <v>6</v>
      </c>
      <c r="O38" s="5">
        <v>2</v>
      </c>
      <c r="P38" s="5">
        <v>0</v>
      </c>
    </row>
    <row r="39" spans="1:16" x14ac:dyDescent="0.2">
      <c r="A39" s="5">
        <v>50</v>
      </c>
      <c r="B39" s="5">
        <v>0</v>
      </c>
      <c r="C39" s="5">
        <v>0</v>
      </c>
      <c r="D39" s="5">
        <v>1</v>
      </c>
      <c r="E39" s="5">
        <v>206</v>
      </c>
      <c r="F39" s="5">
        <v>0</v>
      </c>
      <c r="G39" s="5" t="s">
        <v>88</v>
      </c>
      <c r="H39" s="5" t="s">
        <v>89</v>
      </c>
      <c r="I39" s="5"/>
      <c r="J39" s="5"/>
      <c r="K39" s="5">
        <v>206</v>
      </c>
      <c r="L39" s="5">
        <v>20</v>
      </c>
      <c r="M39" s="5">
        <v>3</v>
      </c>
      <c r="N39" s="5" t="s">
        <v>6</v>
      </c>
      <c r="O39" s="5">
        <v>2</v>
      </c>
      <c r="P39" s="5">
        <v>0</v>
      </c>
    </row>
    <row r="40" spans="1:16" x14ac:dyDescent="0.2">
      <c r="A40" s="5">
        <v>50</v>
      </c>
      <c r="B40" s="5">
        <v>0</v>
      </c>
      <c r="C40" s="5">
        <v>0</v>
      </c>
      <c r="D40" s="5">
        <v>1</v>
      </c>
      <c r="E40" s="5">
        <v>207</v>
      </c>
      <c r="F40" s="5">
        <v>318.25765999999999</v>
      </c>
      <c r="G40" s="5" t="s">
        <v>90</v>
      </c>
      <c r="H40" s="5" t="s">
        <v>91</v>
      </c>
      <c r="I40" s="5"/>
      <c r="J40" s="5"/>
      <c r="K40" s="5">
        <v>207</v>
      </c>
      <c r="L40" s="5">
        <v>21</v>
      </c>
      <c r="M40" s="5">
        <v>3</v>
      </c>
      <c r="N40" s="5" t="s">
        <v>6</v>
      </c>
      <c r="O40" s="5">
        <v>-1</v>
      </c>
      <c r="P40" s="5">
        <v>318.25765999999999</v>
      </c>
    </row>
    <row r="41" spans="1:16" x14ac:dyDescent="0.2">
      <c r="A41" s="5">
        <v>50</v>
      </c>
      <c r="B41" s="5">
        <v>0</v>
      </c>
      <c r="C41" s="5">
        <v>0</v>
      </c>
      <c r="D41" s="5">
        <v>1</v>
      </c>
      <c r="E41" s="5">
        <v>208</v>
      </c>
      <c r="F41" s="5">
        <v>0</v>
      </c>
      <c r="G41" s="5" t="s">
        <v>92</v>
      </c>
      <c r="H41" s="5" t="s">
        <v>93</v>
      </c>
      <c r="I41" s="5"/>
      <c r="J41" s="5"/>
      <c r="K41" s="5">
        <v>208</v>
      </c>
      <c r="L41" s="5">
        <v>22</v>
      </c>
      <c r="M41" s="5">
        <v>3</v>
      </c>
      <c r="N41" s="5" t="s">
        <v>6</v>
      </c>
      <c r="O41" s="5">
        <v>-1</v>
      </c>
      <c r="P41" s="5">
        <v>0</v>
      </c>
    </row>
    <row r="42" spans="1:16" x14ac:dyDescent="0.2">
      <c r="A42" s="5">
        <v>50</v>
      </c>
      <c r="B42" s="5">
        <v>0</v>
      </c>
      <c r="C42" s="5">
        <v>0</v>
      </c>
      <c r="D42" s="5">
        <v>1</v>
      </c>
      <c r="E42" s="5">
        <v>209</v>
      </c>
      <c r="F42" s="5">
        <v>0</v>
      </c>
      <c r="G42" s="5" t="s">
        <v>94</v>
      </c>
      <c r="H42" s="5" t="s">
        <v>95</v>
      </c>
      <c r="I42" s="5"/>
      <c r="J42" s="5"/>
      <c r="K42" s="5">
        <v>209</v>
      </c>
      <c r="L42" s="5">
        <v>23</v>
      </c>
      <c r="M42" s="5">
        <v>3</v>
      </c>
      <c r="N42" s="5" t="s">
        <v>6</v>
      </c>
      <c r="O42" s="5">
        <v>2</v>
      </c>
      <c r="P42" s="5">
        <v>0</v>
      </c>
    </row>
    <row r="43" spans="1:16" x14ac:dyDescent="0.2">
      <c r="A43" s="5">
        <v>50</v>
      </c>
      <c r="B43" s="5">
        <v>0</v>
      </c>
      <c r="C43" s="5">
        <v>0</v>
      </c>
      <c r="D43" s="5">
        <v>1</v>
      </c>
      <c r="E43" s="5">
        <v>233</v>
      </c>
      <c r="F43" s="5">
        <v>0</v>
      </c>
      <c r="G43" s="5" t="s">
        <v>96</v>
      </c>
      <c r="H43" s="5" t="s">
        <v>97</v>
      </c>
      <c r="I43" s="5"/>
      <c r="J43" s="5"/>
      <c r="K43" s="5">
        <v>233</v>
      </c>
      <c r="L43" s="5">
        <v>24</v>
      </c>
      <c r="M43" s="5">
        <v>3</v>
      </c>
      <c r="N43" s="5" t="s">
        <v>6</v>
      </c>
      <c r="O43" s="5">
        <v>2</v>
      </c>
      <c r="P43" s="5">
        <v>0</v>
      </c>
    </row>
    <row r="44" spans="1:16" x14ac:dyDescent="0.2">
      <c r="A44" s="5">
        <v>50</v>
      </c>
      <c r="B44" s="5">
        <v>0</v>
      </c>
      <c r="C44" s="5">
        <v>0</v>
      </c>
      <c r="D44" s="5">
        <v>1</v>
      </c>
      <c r="E44" s="5">
        <v>210</v>
      </c>
      <c r="F44" s="5">
        <v>111979</v>
      </c>
      <c r="G44" s="5" t="s">
        <v>98</v>
      </c>
      <c r="H44" s="5" t="s">
        <v>99</v>
      </c>
      <c r="I44" s="5"/>
      <c r="J44" s="5"/>
      <c r="K44" s="5">
        <v>210</v>
      </c>
      <c r="L44" s="5">
        <v>25</v>
      </c>
      <c r="M44" s="5">
        <v>3</v>
      </c>
      <c r="N44" s="5" t="s">
        <v>6</v>
      </c>
      <c r="O44" s="5">
        <v>2</v>
      </c>
      <c r="P44" s="5">
        <v>5681.24</v>
      </c>
    </row>
    <row r="45" spans="1:16" x14ac:dyDescent="0.2">
      <c r="A45" s="5">
        <v>50</v>
      </c>
      <c r="B45" s="5">
        <v>0</v>
      </c>
      <c r="C45" s="5">
        <v>0</v>
      </c>
      <c r="D45" s="5">
        <v>1</v>
      </c>
      <c r="E45" s="5">
        <v>211</v>
      </c>
      <c r="F45" s="5">
        <v>47993.02</v>
      </c>
      <c r="G45" s="5" t="s">
        <v>100</v>
      </c>
      <c r="H45" s="5" t="s">
        <v>101</v>
      </c>
      <c r="I45" s="5"/>
      <c r="J45" s="5"/>
      <c r="K45" s="5">
        <v>211</v>
      </c>
      <c r="L45" s="5">
        <v>26</v>
      </c>
      <c r="M45" s="5">
        <v>3</v>
      </c>
      <c r="N45" s="5" t="s">
        <v>6</v>
      </c>
      <c r="O45" s="5">
        <v>2</v>
      </c>
      <c r="P45" s="5">
        <v>3858.72</v>
      </c>
    </row>
    <row r="46" spans="1:16" x14ac:dyDescent="0.2">
      <c r="A46" s="5">
        <v>50</v>
      </c>
      <c r="B46" s="5">
        <v>0</v>
      </c>
      <c r="C46" s="5">
        <v>0</v>
      </c>
      <c r="D46" s="5">
        <v>1</v>
      </c>
      <c r="E46" s="5">
        <v>224</v>
      </c>
      <c r="F46" s="5">
        <v>560765.21</v>
      </c>
      <c r="G46" s="5" t="s">
        <v>102</v>
      </c>
      <c r="H46" s="5" t="s">
        <v>103</v>
      </c>
      <c r="I46" s="5"/>
      <c r="J46" s="5"/>
      <c r="K46" s="5">
        <v>224</v>
      </c>
      <c r="L46" s="5">
        <v>27</v>
      </c>
      <c r="M46" s="5">
        <v>3</v>
      </c>
      <c r="N46" s="5" t="s">
        <v>6</v>
      </c>
      <c r="O46" s="5">
        <v>2</v>
      </c>
      <c r="P46" s="5">
        <v>141209.48000000001</v>
      </c>
    </row>
    <row r="48" spans="1:16" x14ac:dyDescent="0.2">
      <c r="A48">
        <v>-1</v>
      </c>
    </row>
    <row r="51" spans="1:40" x14ac:dyDescent="0.2">
      <c r="A51" s="4">
        <v>75</v>
      </c>
      <c r="B51" s="4" t="s">
        <v>217</v>
      </c>
      <c r="C51" s="4">
        <v>2020</v>
      </c>
      <c r="D51" s="4">
        <v>0</v>
      </c>
      <c r="E51" s="4">
        <v>8</v>
      </c>
      <c r="F51" s="4"/>
      <c r="G51" s="4">
        <v>0</v>
      </c>
      <c r="H51" s="4">
        <v>2</v>
      </c>
      <c r="I51" s="4">
        <v>1</v>
      </c>
      <c r="J51" s="4">
        <v>1</v>
      </c>
      <c r="K51" s="4">
        <v>93</v>
      </c>
      <c r="L51" s="4">
        <v>64</v>
      </c>
      <c r="M51" s="4">
        <v>1</v>
      </c>
      <c r="N51" s="4">
        <v>101231156</v>
      </c>
      <c r="O51" s="4">
        <v>1</v>
      </c>
    </row>
    <row r="52" spans="1:40" x14ac:dyDescent="0.2">
      <c r="A52" s="7">
        <v>1</v>
      </c>
      <c r="B52" s="7" t="s">
        <v>218</v>
      </c>
      <c r="C52" s="7" t="s">
        <v>219</v>
      </c>
      <c r="D52" s="7">
        <v>2020</v>
      </c>
      <c r="E52" s="7">
        <v>8</v>
      </c>
      <c r="F52" s="7">
        <v>1</v>
      </c>
      <c r="G52" s="7">
        <v>1</v>
      </c>
      <c r="H52" s="7">
        <v>0</v>
      </c>
      <c r="I52" s="7">
        <v>2</v>
      </c>
      <c r="J52" s="7">
        <v>1</v>
      </c>
      <c r="K52" s="7">
        <v>5.58</v>
      </c>
      <c r="L52" s="7">
        <v>4.5599999999999996</v>
      </c>
      <c r="M52" s="7">
        <v>1</v>
      </c>
      <c r="N52" s="7">
        <v>1</v>
      </c>
      <c r="O52" s="7">
        <v>5.58</v>
      </c>
      <c r="P52" s="7">
        <v>4.5599999999999996</v>
      </c>
      <c r="Q52" s="7">
        <v>1</v>
      </c>
      <c r="R52" s="7" t="s">
        <v>6</v>
      </c>
      <c r="S52" s="7" t="s">
        <v>6</v>
      </c>
      <c r="T52" s="7" t="s">
        <v>6</v>
      </c>
      <c r="U52" s="7" t="s">
        <v>6</v>
      </c>
      <c r="V52" s="7" t="s">
        <v>6</v>
      </c>
      <c r="W52" s="7" t="s">
        <v>6</v>
      </c>
      <c r="X52" s="7" t="s">
        <v>6</v>
      </c>
      <c r="Y52" s="7" t="s">
        <v>6</v>
      </c>
      <c r="Z52" s="7" t="s">
        <v>6</v>
      </c>
      <c r="AA52" s="7" t="s">
        <v>220</v>
      </c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>
        <v>101231157</v>
      </c>
    </row>
    <row r="53" spans="1:40" x14ac:dyDescent="0.2">
      <c r="A53" s="7">
        <v>1</v>
      </c>
      <c r="B53" s="7" t="s">
        <v>218</v>
      </c>
      <c r="C53" s="7" t="s">
        <v>221</v>
      </c>
      <c r="D53" s="7">
        <v>2020</v>
      </c>
      <c r="E53" s="7">
        <v>6</v>
      </c>
      <c r="F53" s="7">
        <v>1</v>
      </c>
      <c r="G53" s="7">
        <v>1</v>
      </c>
      <c r="H53" s="7">
        <v>0</v>
      </c>
      <c r="I53" s="7">
        <v>2</v>
      </c>
      <c r="J53" s="7">
        <v>1</v>
      </c>
      <c r="K53" s="7">
        <v>5.58</v>
      </c>
      <c r="L53" s="7">
        <v>4.5599999999999996</v>
      </c>
      <c r="M53" s="7">
        <v>1</v>
      </c>
      <c r="N53" s="7">
        <v>1</v>
      </c>
      <c r="O53" s="7">
        <v>5.58</v>
      </c>
      <c r="P53" s="7">
        <v>4.5599999999999996</v>
      </c>
      <c r="Q53" s="7">
        <v>1</v>
      </c>
      <c r="R53" s="7" t="s">
        <v>6</v>
      </c>
      <c r="S53" s="7" t="s">
        <v>6</v>
      </c>
      <c r="T53" s="7" t="s">
        <v>6</v>
      </c>
      <c r="U53" s="7" t="s">
        <v>6</v>
      </c>
      <c r="V53" s="7" t="s">
        <v>6</v>
      </c>
      <c r="W53" s="7" t="s">
        <v>6</v>
      </c>
      <c r="X53" s="7" t="s">
        <v>6</v>
      </c>
      <c r="Y53" s="7" t="s">
        <v>6</v>
      </c>
      <c r="Z53" s="7" t="s">
        <v>6</v>
      </c>
      <c r="AA53" s="7" t="s">
        <v>6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>
        <v>101231158</v>
      </c>
    </row>
    <row r="54" spans="1:40" x14ac:dyDescent="0.2">
      <c r="A54" s="4">
        <v>75</v>
      </c>
      <c r="B54" s="4" t="s">
        <v>222</v>
      </c>
      <c r="C54" s="4">
        <v>2000</v>
      </c>
      <c r="D54" s="4">
        <v>0</v>
      </c>
      <c r="E54" s="4">
        <v>1</v>
      </c>
      <c r="F54" s="4"/>
      <c r="G54" s="4">
        <v>0</v>
      </c>
      <c r="H54" s="4">
        <v>1</v>
      </c>
      <c r="I54" s="4">
        <v>0</v>
      </c>
      <c r="J54" s="4">
        <v>1</v>
      </c>
      <c r="K54" s="4">
        <v>98</v>
      </c>
      <c r="L54" s="4">
        <v>77</v>
      </c>
      <c r="M54" s="4">
        <v>0</v>
      </c>
      <c r="N54" s="4">
        <v>101231159</v>
      </c>
      <c r="O54" s="4">
        <v>2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12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ROW(Source!A32)</f>
        <v>32</v>
      </c>
      <c r="B1">
        <v>101231159</v>
      </c>
      <c r="C1">
        <v>101231572</v>
      </c>
      <c r="D1">
        <v>48186564</v>
      </c>
      <c r="E1">
        <v>48186558</v>
      </c>
      <c r="F1">
        <v>1</v>
      </c>
      <c r="G1">
        <v>48186558</v>
      </c>
      <c r="H1">
        <v>1</v>
      </c>
      <c r="I1" t="s">
        <v>224</v>
      </c>
      <c r="J1" t="s">
        <v>6</v>
      </c>
      <c r="K1" t="s">
        <v>225</v>
      </c>
      <c r="L1">
        <v>1191</v>
      </c>
      <c r="N1">
        <v>1013</v>
      </c>
      <c r="O1" t="s">
        <v>226</v>
      </c>
      <c r="P1" t="s">
        <v>226</v>
      </c>
      <c r="Q1">
        <v>1</v>
      </c>
      <c r="W1">
        <v>0</v>
      </c>
      <c r="X1">
        <v>476480486</v>
      </c>
      <c r="Y1">
        <v>0.85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6</v>
      </c>
      <c r="AT1">
        <v>0.85</v>
      </c>
      <c r="AU1" t="s">
        <v>6</v>
      </c>
      <c r="AV1">
        <v>1</v>
      </c>
      <c r="AW1">
        <v>2</v>
      </c>
      <c r="AX1">
        <v>101231579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Y1*Source!I32</f>
        <v>0.57120000000000004</v>
      </c>
      <c r="CY1">
        <f>AD1</f>
        <v>0</v>
      </c>
      <c r="CZ1">
        <f>AH1</f>
        <v>0</v>
      </c>
      <c r="DA1">
        <f>AL1</f>
        <v>1</v>
      </c>
      <c r="DB1">
        <f t="shared" ref="DB1:DB36" si="0">ROUND(ROUND(AT1*CZ1,2),6)</f>
        <v>0</v>
      </c>
      <c r="DC1">
        <f t="shared" ref="DC1:DC36" si="1">ROUND(ROUND(AT1*AG1,2),6)</f>
        <v>0</v>
      </c>
    </row>
    <row r="2" spans="1:107" x14ac:dyDescent="0.2">
      <c r="A2">
        <f>ROW(Source!A32)</f>
        <v>32</v>
      </c>
      <c r="B2">
        <v>101231159</v>
      </c>
      <c r="C2">
        <v>101231572</v>
      </c>
      <c r="D2">
        <v>48265964</v>
      </c>
      <c r="E2">
        <v>1</v>
      </c>
      <c r="F2">
        <v>1</v>
      </c>
      <c r="G2">
        <v>48186558</v>
      </c>
      <c r="H2">
        <v>2</v>
      </c>
      <c r="I2" t="s">
        <v>227</v>
      </c>
      <c r="J2" t="s">
        <v>228</v>
      </c>
      <c r="K2" t="s">
        <v>229</v>
      </c>
      <c r="L2">
        <v>1367</v>
      </c>
      <c r="N2">
        <v>1011</v>
      </c>
      <c r="O2" t="s">
        <v>230</v>
      </c>
      <c r="P2" t="s">
        <v>230</v>
      </c>
      <c r="Q2">
        <v>1</v>
      </c>
      <c r="W2">
        <v>0</v>
      </c>
      <c r="X2">
        <v>-668768829</v>
      </c>
      <c r="Y2">
        <v>0.2</v>
      </c>
      <c r="AA2">
        <v>0</v>
      </c>
      <c r="AB2">
        <v>41.62</v>
      </c>
      <c r="AC2">
        <v>13.33</v>
      </c>
      <c r="AD2">
        <v>0</v>
      </c>
      <c r="AE2">
        <v>0</v>
      </c>
      <c r="AF2">
        <v>41.62</v>
      </c>
      <c r="AG2">
        <v>13.33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6</v>
      </c>
      <c r="AT2">
        <v>0.2</v>
      </c>
      <c r="AU2" t="s">
        <v>6</v>
      </c>
      <c r="AV2">
        <v>0</v>
      </c>
      <c r="AW2">
        <v>2</v>
      </c>
      <c r="AX2">
        <v>101231580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Y2*Source!I32</f>
        <v>0.13440000000000002</v>
      </c>
      <c r="CY2">
        <f>AB2</f>
        <v>41.62</v>
      </c>
      <c r="CZ2">
        <f>AF2</f>
        <v>41.62</v>
      </c>
      <c r="DA2">
        <f>AJ2</f>
        <v>1</v>
      </c>
      <c r="DB2">
        <f t="shared" si="0"/>
        <v>8.32</v>
      </c>
      <c r="DC2">
        <f t="shared" si="1"/>
        <v>2.67</v>
      </c>
    </row>
    <row r="3" spans="1:107" x14ac:dyDescent="0.2">
      <c r="A3">
        <f>ROW(Source!A32)</f>
        <v>32</v>
      </c>
      <c r="B3">
        <v>101231159</v>
      </c>
      <c r="C3">
        <v>101231572</v>
      </c>
      <c r="D3">
        <v>48266375</v>
      </c>
      <c r="E3">
        <v>1</v>
      </c>
      <c r="F3">
        <v>1</v>
      </c>
      <c r="G3">
        <v>48186558</v>
      </c>
      <c r="H3">
        <v>2</v>
      </c>
      <c r="I3" t="s">
        <v>231</v>
      </c>
      <c r="J3" t="s">
        <v>232</v>
      </c>
      <c r="K3" t="s">
        <v>233</v>
      </c>
      <c r="L3">
        <v>1367</v>
      </c>
      <c r="N3">
        <v>1011</v>
      </c>
      <c r="O3" t="s">
        <v>230</v>
      </c>
      <c r="P3" t="s">
        <v>230</v>
      </c>
      <c r="Q3">
        <v>1</v>
      </c>
      <c r="W3">
        <v>0</v>
      </c>
      <c r="X3">
        <v>1280158331</v>
      </c>
      <c r="Y3">
        <v>0.4</v>
      </c>
      <c r="AA3">
        <v>0</v>
      </c>
      <c r="AB3">
        <v>0.56000000000000005</v>
      </c>
      <c r="AC3">
        <v>0.09</v>
      </c>
      <c r="AD3">
        <v>0</v>
      </c>
      <c r="AE3">
        <v>0</v>
      </c>
      <c r="AF3">
        <v>0.56000000000000005</v>
      </c>
      <c r="AG3">
        <v>0.09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6</v>
      </c>
      <c r="AT3">
        <v>0.4</v>
      </c>
      <c r="AU3" t="s">
        <v>6</v>
      </c>
      <c r="AV3">
        <v>0</v>
      </c>
      <c r="AW3">
        <v>2</v>
      </c>
      <c r="AX3">
        <v>101231581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Y3*Source!I32</f>
        <v>0.26880000000000004</v>
      </c>
      <c r="CY3">
        <f>AB3</f>
        <v>0.56000000000000005</v>
      </c>
      <c r="CZ3">
        <f>AF3</f>
        <v>0.56000000000000005</v>
      </c>
      <c r="DA3">
        <f>AJ3</f>
        <v>1</v>
      </c>
      <c r="DB3">
        <f t="shared" si="0"/>
        <v>0.22</v>
      </c>
      <c r="DC3">
        <f t="shared" si="1"/>
        <v>0.04</v>
      </c>
    </row>
    <row r="4" spans="1:107" x14ac:dyDescent="0.2">
      <c r="A4">
        <f>ROW(Source!A32)</f>
        <v>32</v>
      </c>
      <c r="B4">
        <v>101231159</v>
      </c>
      <c r="C4">
        <v>101231572</v>
      </c>
      <c r="D4">
        <v>48265682</v>
      </c>
      <c r="E4">
        <v>1</v>
      </c>
      <c r="F4">
        <v>1</v>
      </c>
      <c r="G4">
        <v>48186558</v>
      </c>
      <c r="H4">
        <v>2</v>
      </c>
      <c r="I4" t="s">
        <v>234</v>
      </c>
      <c r="J4" t="s">
        <v>235</v>
      </c>
      <c r="K4" t="s">
        <v>236</v>
      </c>
      <c r="L4">
        <v>1367</v>
      </c>
      <c r="N4">
        <v>1011</v>
      </c>
      <c r="O4" t="s">
        <v>230</v>
      </c>
      <c r="P4" t="s">
        <v>230</v>
      </c>
      <c r="Q4">
        <v>1</v>
      </c>
      <c r="W4">
        <v>0</v>
      </c>
      <c r="X4">
        <v>1022351366</v>
      </c>
      <c r="Y4">
        <v>7.0000000000000007E-2</v>
      </c>
      <c r="AA4">
        <v>0</v>
      </c>
      <c r="AB4">
        <v>106.74</v>
      </c>
      <c r="AC4">
        <v>19.2</v>
      </c>
      <c r="AD4">
        <v>0</v>
      </c>
      <c r="AE4">
        <v>0</v>
      </c>
      <c r="AF4">
        <v>106.74</v>
      </c>
      <c r="AG4">
        <v>19.2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6</v>
      </c>
      <c r="AT4">
        <v>7.0000000000000007E-2</v>
      </c>
      <c r="AU4" t="s">
        <v>6</v>
      </c>
      <c r="AV4">
        <v>0</v>
      </c>
      <c r="AW4">
        <v>2</v>
      </c>
      <c r="AX4">
        <v>101231582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Y4*Source!I32</f>
        <v>4.7040000000000005E-2</v>
      </c>
      <c r="CY4">
        <f>AB4</f>
        <v>106.74</v>
      </c>
      <c r="CZ4">
        <f>AF4</f>
        <v>106.74</v>
      </c>
      <c r="DA4">
        <f>AJ4</f>
        <v>1</v>
      </c>
      <c r="DB4">
        <f t="shared" si="0"/>
        <v>7.47</v>
      </c>
      <c r="DC4">
        <f t="shared" si="1"/>
        <v>1.34</v>
      </c>
    </row>
    <row r="5" spans="1:107" x14ac:dyDescent="0.2">
      <c r="A5">
        <f>ROW(Source!A32)</f>
        <v>32</v>
      </c>
      <c r="B5">
        <v>101231159</v>
      </c>
      <c r="C5">
        <v>101231572</v>
      </c>
      <c r="D5">
        <v>48241453</v>
      </c>
      <c r="E5">
        <v>1</v>
      </c>
      <c r="F5">
        <v>1</v>
      </c>
      <c r="G5">
        <v>48186558</v>
      </c>
      <c r="H5">
        <v>3</v>
      </c>
      <c r="I5" t="s">
        <v>237</v>
      </c>
      <c r="J5" t="s">
        <v>238</v>
      </c>
      <c r="K5" t="s">
        <v>239</v>
      </c>
      <c r="L5">
        <v>1339</v>
      </c>
      <c r="N5">
        <v>1007</v>
      </c>
      <c r="O5" t="s">
        <v>37</v>
      </c>
      <c r="P5" t="s">
        <v>37</v>
      </c>
      <c r="Q5">
        <v>1</v>
      </c>
      <c r="W5">
        <v>0</v>
      </c>
      <c r="X5">
        <v>-862991314</v>
      </c>
      <c r="Y5">
        <v>0.15</v>
      </c>
      <c r="AA5">
        <v>7.07</v>
      </c>
      <c r="AB5">
        <v>0</v>
      </c>
      <c r="AC5">
        <v>0</v>
      </c>
      <c r="AD5">
        <v>0</v>
      </c>
      <c r="AE5">
        <v>7.07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6</v>
      </c>
      <c r="AT5">
        <v>0.15</v>
      </c>
      <c r="AU5" t="s">
        <v>6</v>
      </c>
      <c r="AV5">
        <v>0</v>
      </c>
      <c r="AW5">
        <v>2</v>
      </c>
      <c r="AX5">
        <v>101231583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Y5*Source!I32</f>
        <v>0.1008</v>
      </c>
      <c r="CY5">
        <f>AA5</f>
        <v>7.07</v>
      </c>
      <c r="CZ5">
        <f>AE5</f>
        <v>7.07</v>
      </c>
      <c r="DA5">
        <f>AI5</f>
        <v>1</v>
      </c>
      <c r="DB5">
        <f t="shared" si="0"/>
        <v>1.06</v>
      </c>
      <c r="DC5">
        <f t="shared" si="1"/>
        <v>0</v>
      </c>
    </row>
    <row r="6" spans="1:107" x14ac:dyDescent="0.2">
      <c r="A6">
        <f>ROW(Source!A32)</f>
        <v>32</v>
      </c>
      <c r="B6">
        <v>101231159</v>
      </c>
      <c r="C6">
        <v>101231572</v>
      </c>
      <c r="D6">
        <v>48241488</v>
      </c>
      <c r="E6">
        <v>1</v>
      </c>
      <c r="F6">
        <v>1</v>
      </c>
      <c r="G6">
        <v>48186558</v>
      </c>
      <c r="H6">
        <v>3</v>
      </c>
      <c r="I6" t="s">
        <v>35</v>
      </c>
      <c r="J6" t="s">
        <v>38</v>
      </c>
      <c r="K6" t="s">
        <v>36</v>
      </c>
      <c r="L6">
        <v>1339</v>
      </c>
      <c r="N6">
        <v>1007</v>
      </c>
      <c r="O6" t="s">
        <v>37</v>
      </c>
      <c r="P6" t="s">
        <v>37</v>
      </c>
      <c r="Q6">
        <v>1</v>
      </c>
      <c r="W6">
        <v>0</v>
      </c>
      <c r="X6">
        <v>-711068409</v>
      </c>
      <c r="Y6">
        <v>1.1499999999999999</v>
      </c>
      <c r="AA6">
        <v>157.1</v>
      </c>
      <c r="AB6">
        <v>0</v>
      </c>
      <c r="AC6">
        <v>0</v>
      </c>
      <c r="AD6">
        <v>0</v>
      </c>
      <c r="AE6">
        <v>157.1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0</v>
      </c>
      <c r="AP6">
        <v>0</v>
      </c>
      <c r="AQ6">
        <v>0</v>
      </c>
      <c r="AR6">
        <v>0</v>
      </c>
      <c r="AS6" t="s">
        <v>6</v>
      </c>
      <c r="AT6">
        <v>1.1499999999999999</v>
      </c>
      <c r="AU6" t="s">
        <v>6</v>
      </c>
      <c r="AV6">
        <v>0</v>
      </c>
      <c r="AW6">
        <v>1</v>
      </c>
      <c r="AX6">
        <v>-1</v>
      </c>
      <c r="AY6">
        <v>0</v>
      </c>
      <c r="AZ6">
        <v>0</v>
      </c>
      <c r="BA6" t="s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Y6*Source!I32</f>
        <v>0.77280000000000004</v>
      </c>
      <c r="CY6">
        <f>AA6</f>
        <v>157.1</v>
      </c>
      <c r="CZ6">
        <f>AE6</f>
        <v>157.1</v>
      </c>
      <c r="DA6">
        <f>AI6</f>
        <v>1</v>
      </c>
      <c r="DB6">
        <f t="shared" si="0"/>
        <v>180.67</v>
      </c>
      <c r="DC6">
        <f t="shared" si="1"/>
        <v>0</v>
      </c>
    </row>
    <row r="7" spans="1:107" x14ac:dyDescent="0.2">
      <c r="A7">
        <f>ROW(Source!A33)</f>
        <v>33</v>
      </c>
      <c r="B7">
        <v>101231156</v>
      </c>
      <c r="C7">
        <v>101231572</v>
      </c>
      <c r="D7">
        <v>48186564</v>
      </c>
      <c r="E7">
        <v>48186558</v>
      </c>
      <c r="F7">
        <v>1</v>
      </c>
      <c r="G7">
        <v>48186558</v>
      </c>
      <c r="H7">
        <v>1</v>
      </c>
      <c r="I7" t="s">
        <v>224</v>
      </c>
      <c r="J7" t="s">
        <v>6</v>
      </c>
      <c r="K7" t="s">
        <v>225</v>
      </c>
      <c r="L7">
        <v>1191</v>
      </c>
      <c r="N7">
        <v>1013</v>
      </c>
      <c r="O7" t="s">
        <v>226</v>
      </c>
      <c r="P7" t="s">
        <v>226</v>
      </c>
      <c r="Q7">
        <v>1</v>
      </c>
      <c r="W7">
        <v>0</v>
      </c>
      <c r="X7">
        <v>476480486</v>
      </c>
      <c r="Y7">
        <v>0.85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6</v>
      </c>
      <c r="AT7">
        <v>0.85</v>
      </c>
      <c r="AU7" t="s">
        <v>6</v>
      </c>
      <c r="AV7">
        <v>1</v>
      </c>
      <c r="AW7">
        <v>2</v>
      </c>
      <c r="AX7">
        <v>101231579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Y7*Source!I33</f>
        <v>0.57120000000000004</v>
      </c>
      <c r="CY7">
        <f>AD7</f>
        <v>0</v>
      </c>
      <c r="CZ7">
        <f>AH7</f>
        <v>0</v>
      </c>
      <c r="DA7">
        <f>AL7</f>
        <v>1</v>
      </c>
      <c r="DB7">
        <f t="shared" si="0"/>
        <v>0</v>
      </c>
      <c r="DC7">
        <f t="shared" si="1"/>
        <v>0</v>
      </c>
    </row>
    <row r="8" spans="1:107" x14ac:dyDescent="0.2">
      <c r="A8">
        <f>ROW(Source!A33)</f>
        <v>33</v>
      </c>
      <c r="B8">
        <v>101231156</v>
      </c>
      <c r="C8">
        <v>101231572</v>
      </c>
      <c r="D8">
        <v>48265964</v>
      </c>
      <c r="E8">
        <v>1</v>
      </c>
      <c r="F8">
        <v>1</v>
      </c>
      <c r="G8">
        <v>48186558</v>
      </c>
      <c r="H8">
        <v>2</v>
      </c>
      <c r="I8" t="s">
        <v>227</v>
      </c>
      <c r="J8" t="s">
        <v>228</v>
      </c>
      <c r="K8" t="s">
        <v>229</v>
      </c>
      <c r="L8">
        <v>1367</v>
      </c>
      <c r="N8">
        <v>1011</v>
      </c>
      <c r="O8" t="s">
        <v>230</v>
      </c>
      <c r="P8" t="s">
        <v>230</v>
      </c>
      <c r="Q8">
        <v>1</v>
      </c>
      <c r="W8">
        <v>0</v>
      </c>
      <c r="X8">
        <v>-668768829</v>
      </c>
      <c r="Y8">
        <v>0.2</v>
      </c>
      <c r="AA8">
        <v>0</v>
      </c>
      <c r="AB8">
        <v>488.92</v>
      </c>
      <c r="AC8">
        <v>338.17</v>
      </c>
      <c r="AD8">
        <v>0</v>
      </c>
      <c r="AE8">
        <v>0</v>
      </c>
      <c r="AF8">
        <v>41.62</v>
      </c>
      <c r="AG8">
        <v>13.33</v>
      </c>
      <c r="AH8">
        <v>0</v>
      </c>
      <c r="AI8">
        <v>1</v>
      </c>
      <c r="AJ8">
        <v>11.22</v>
      </c>
      <c r="AK8">
        <v>24.23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6</v>
      </c>
      <c r="AT8">
        <v>0.2</v>
      </c>
      <c r="AU8" t="s">
        <v>6</v>
      </c>
      <c r="AV8">
        <v>0</v>
      </c>
      <c r="AW8">
        <v>2</v>
      </c>
      <c r="AX8">
        <v>101231580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Y8*Source!I33</f>
        <v>0.13440000000000002</v>
      </c>
      <c r="CY8">
        <f>AB8</f>
        <v>488.92</v>
      </c>
      <c r="CZ8">
        <f>AF8</f>
        <v>41.62</v>
      </c>
      <c r="DA8">
        <f>AJ8</f>
        <v>11.22</v>
      </c>
      <c r="DB8">
        <f t="shared" si="0"/>
        <v>8.32</v>
      </c>
      <c r="DC8">
        <f t="shared" si="1"/>
        <v>2.67</v>
      </c>
    </row>
    <row r="9" spans="1:107" x14ac:dyDescent="0.2">
      <c r="A9">
        <f>ROW(Source!A33)</f>
        <v>33</v>
      </c>
      <c r="B9">
        <v>101231156</v>
      </c>
      <c r="C9">
        <v>101231572</v>
      </c>
      <c r="D9">
        <v>48266375</v>
      </c>
      <c r="E9">
        <v>1</v>
      </c>
      <c r="F9">
        <v>1</v>
      </c>
      <c r="G9">
        <v>48186558</v>
      </c>
      <c r="H9">
        <v>2</v>
      </c>
      <c r="I9" t="s">
        <v>231</v>
      </c>
      <c r="J9" t="s">
        <v>232</v>
      </c>
      <c r="K9" t="s">
        <v>233</v>
      </c>
      <c r="L9">
        <v>1367</v>
      </c>
      <c r="N9">
        <v>1011</v>
      </c>
      <c r="O9" t="s">
        <v>230</v>
      </c>
      <c r="P9" t="s">
        <v>230</v>
      </c>
      <c r="Q9">
        <v>1</v>
      </c>
      <c r="W9">
        <v>0</v>
      </c>
      <c r="X9">
        <v>1280158331</v>
      </c>
      <c r="Y9">
        <v>0.4</v>
      </c>
      <c r="AA9">
        <v>0</v>
      </c>
      <c r="AB9">
        <v>3.85</v>
      </c>
      <c r="AC9">
        <v>2.2799999999999998</v>
      </c>
      <c r="AD9">
        <v>0</v>
      </c>
      <c r="AE9">
        <v>0</v>
      </c>
      <c r="AF9">
        <v>0.56000000000000005</v>
      </c>
      <c r="AG9">
        <v>0.09</v>
      </c>
      <c r="AH9">
        <v>0</v>
      </c>
      <c r="AI9">
        <v>1</v>
      </c>
      <c r="AJ9">
        <v>6.57</v>
      </c>
      <c r="AK9">
        <v>24.23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6</v>
      </c>
      <c r="AT9">
        <v>0.4</v>
      </c>
      <c r="AU9" t="s">
        <v>6</v>
      </c>
      <c r="AV9">
        <v>0</v>
      </c>
      <c r="AW9">
        <v>2</v>
      </c>
      <c r="AX9">
        <v>101231581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Y9*Source!I33</f>
        <v>0.26880000000000004</v>
      </c>
      <c r="CY9">
        <f>AB9</f>
        <v>3.85</v>
      </c>
      <c r="CZ9">
        <f>AF9</f>
        <v>0.56000000000000005</v>
      </c>
      <c r="DA9">
        <f>AJ9</f>
        <v>6.57</v>
      </c>
      <c r="DB9">
        <f t="shared" si="0"/>
        <v>0.22</v>
      </c>
      <c r="DC9">
        <f t="shared" si="1"/>
        <v>0.04</v>
      </c>
    </row>
    <row r="10" spans="1:107" x14ac:dyDescent="0.2">
      <c r="A10">
        <f>ROW(Source!A33)</f>
        <v>33</v>
      </c>
      <c r="B10">
        <v>101231156</v>
      </c>
      <c r="C10">
        <v>101231572</v>
      </c>
      <c r="D10">
        <v>48265682</v>
      </c>
      <c r="E10">
        <v>1</v>
      </c>
      <c r="F10">
        <v>1</v>
      </c>
      <c r="G10">
        <v>48186558</v>
      </c>
      <c r="H10">
        <v>2</v>
      </c>
      <c r="I10" t="s">
        <v>234</v>
      </c>
      <c r="J10" t="s">
        <v>235</v>
      </c>
      <c r="K10" t="s">
        <v>236</v>
      </c>
      <c r="L10">
        <v>1367</v>
      </c>
      <c r="N10">
        <v>1011</v>
      </c>
      <c r="O10" t="s">
        <v>230</v>
      </c>
      <c r="P10" t="s">
        <v>230</v>
      </c>
      <c r="Q10">
        <v>1</v>
      </c>
      <c r="W10">
        <v>0</v>
      </c>
      <c r="X10">
        <v>1022351366</v>
      </c>
      <c r="Y10">
        <v>7.0000000000000007E-2</v>
      </c>
      <c r="AA10">
        <v>0</v>
      </c>
      <c r="AB10">
        <v>1222.6199999999999</v>
      </c>
      <c r="AC10">
        <v>487.08</v>
      </c>
      <c r="AD10">
        <v>0</v>
      </c>
      <c r="AE10">
        <v>0</v>
      </c>
      <c r="AF10">
        <v>106.74</v>
      </c>
      <c r="AG10">
        <v>19.2</v>
      </c>
      <c r="AH10">
        <v>0</v>
      </c>
      <c r="AI10">
        <v>1</v>
      </c>
      <c r="AJ10">
        <v>10.94</v>
      </c>
      <c r="AK10">
        <v>24.23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6</v>
      </c>
      <c r="AT10">
        <v>7.0000000000000007E-2</v>
      </c>
      <c r="AU10" t="s">
        <v>6</v>
      </c>
      <c r="AV10">
        <v>0</v>
      </c>
      <c r="AW10">
        <v>2</v>
      </c>
      <c r="AX10">
        <v>101231582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Y10*Source!I33</f>
        <v>4.7040000000000005E-2</v>
      </c>
      <c r="CY10">
        <f>AB10</f>
        <v>1222.6199999999999</v>
      </c>
      <c r="CZ10">
        <f>AF10</f>
        <v>106.74</v>
      </c>
      <c r="DA10">
        <f>AJ10</f>
        <v>10.94</v>
      </c>
      <c r="DB10">
        <f t="shared" si="0"/>
        <v>7.47</v>
      </c>
      <c r="DC10">
        <f t="shared" si="1"/>
        <v>1.34</v>
      </c>
    </row>
    <row r="11" spans="1:107" x14ac:dyDescent="0.2">
      <c r="A11">
        <f>ROW(Source!A33)</f>
        <v>33</v>
      </c>
      <c r="B11">
        <v>101231156</v>
      </c>
      <c r="C11">
        <v>101231572</v>
      </c>
      <c r="D11">
        <v>48241453</v>
      </c>
      <c r="E11">
        <v>1</v>
      </c>
      <c r="F11">
        <v>1</v>
      </c>
      <c r="G11">
        <v>48186558</v>
      </c>
      <c r="H11">
        <v>3</v>
      </c>
      <c r="I11" t="s">
        <v>237</v>
      </c>
      <c r="J11" t="s">
        <v>238</v>
      </c>
      <c r="K11" t="s">
        <v>239</v>
      </c>
      <c r="L11">
        <v>1339</v>
      </c>
      <c r="N11">
        <v>1007</v>
      </c>
      <c r="O11" t="s">
        <v>37</v>
      </c>
      <c r="P11" t="s">
        <v>37</v>
      </c>
      <c r="Q11">
        <v>1</v>
      </c>
      <c r="W11">
        <v>0</v>
      </c>
      <c r="X11">
        <v>-862991314</v>
      </c>
      <c r="Y11">
        <v>0.15</v>
      </c>
      <c r="AA11">
        <v>35.39</v>
      </c>
      <c r="AB11">
        <v>0</v>
      </c>
      <c r="AC11">
        <v>0</v>
      </c>
      <c r="AD11">
        <v>0</v>
      </c>
      <c r="AE11">
        <v>7.07</v>
      </c>
      <c r="AF11">
        <v>0</v>
      </c>
      <c r="AG11">
        <v>0</v>
      </c>
      <c r="AH11">
        <v>0</v>
      </c>
      <c r="AI11">
        <v>4.99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6</v>
      </c>
      <c r="AT11">
        <v>0.15</v>
      </c>
      <c r="AU11" t="s">
        <v>6</v>
      </c>
      <c r="AV11">
        <v>0</v>
      </c>
      <c r="AW11">
        <v>2</v>
      </c>
      <c r="AX11">
        <v>101231583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Y11*Source!I33</f>
        <v>0.1008</v>
      </c>
      <c r="CY11">
        <f>AA11</f>
        <v>35.39</v>
      </c>
      <c r="CZ11">
        <f>AE11</f>
        <v>7.07</v>
      </c>
      <c r="DA11">
        <f>AI11</f>
        <v>4.99</v>
      </c>
      <c r="DB11">
        <f t="shared" si="0"/>
        <v>1.06</v>
      </c>
      <c r="DC11">
        <f t="shared" si="1"/>
        <v>0</v>
      </c>
    </row>
    <row r="12" spans="1:107" x14ac:dyDescent="0.2">
      <c r="A12">
        <f>ROW(Source!A33)</f>
        <v>33</v>
      </c>
      <c r="B12">
        <v>101231156</v>
      </c>
      <c r="C12">
        <v>101231572</v>
      </c>
      <c r="D12">
        <v>48241488</v>
      </c>
      <c r="E12">
        <v>1</v>
      </c>
      <c r="F12">
        <v>1</v>
      </c>
      <c r="G12">
        <v>48186558</v>
      </c>
      <c r="H12">
        <v>3</v>
      </c>
      <c r="I12" t="s">
        <v>35</v>
      </c>
      <c r="J12" t="s">
        <v>38</v>
      </c>
      <c r="K12" t="s">
        <v>36</v>
      </c>
      <c r="L12">
        <v>1339</v>
      </c>
      <c r="N12">
        <v>1007</v>
      </c>
      <c r="O12" t="s">
        <v>37</v>
      </c>
      <c r="P12" t="s">
        <v>37</v>
      </c>
      <c r="Q12">
        <v>1</v>
      </c>
      <c r="W12">
        <v>0</v>
      </c>
      <c r="X12">
        <v>-711068409</v>
      </c>
      <c r="Y12">
        <v>1.1499999999999999</v>
      </c>
      <c r="AA12">
        <v>1728.56</v>
      </c>
      <c r="AB12">
        <v>0</v>
      </c>
      <c r="AC12">
        <v>0</v>
      </c>
      <c r="AD12">
        <v>0</v>
      </c>
      <c r="AE12">
        <v>157.1</v>
      </c>
      <c r="AF12">
        <v>0</v>
      </c>
      <c r="AG12">
        <v>0</v>
      </c>
      <c r="AH12">
        <v>0</v>
      </c>
      <c r="AI12">
        <v>10.97</v>
      </c>
      <c r="AJ12">
        <v>1</v>
      </c>
      <c r="AK12">
        <v>1</v>
      </c>
      <c r="AL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6</v>
      </c>
      <c r="AT12">
        <v>1.1499999999999999</v>
      </c>
      <c r="AU12" t="s">
        <v>6</v>
      </c>
      <c r="AV12">
        <v>0</v>
      </c>
      <c r="AW12">
        <v>1</v>
      </c>
      <c r="AX12">
        <v>-1</v>
      </c>
      <c r="AY12">
        <v>0</v>
      </c>
      <c r="AZ12">
        <v>0</v>
      </c>
      <c r="BA12" t="s">
        <v>6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Y12*Source!I33</f>
        <v>0.77280000000000004</v>
      </c>
      <c r="CY12">
        <f>AA12</f>
        <v>1728.56</v>
      </c>
      <c r="CZ12">
        <f>AE12</f>
        <v>157.1</v>
      </c>
      <c r="DA12">
        <f>AI12</f>
        <v>10.97</v>
      </c>
      <c r="DB12">
        <f t="shared" si="0"/>
        <v>180.67</v>
      </c>
      <c r="DC12">
        <f t="shared" si="1"/>
        <v>0</v>
      </c>
    </row>
    <row r="13" spans="1:107" x14ac:dyDescent="0.2">
      <c r="A13">
        <f>ROW(Source!A36)</f>
        <v>36</v>
      </c>
      <c r="B13">
        <v>101231159</v>
      </c>
      <c r="C13">
        <v>101231586</v>
      </c>
      <c r="D13">
        <v>48186564</v>
      </c>
      <c r="E13">
        <v>48186558</v>
      </c>
      <c r="F13">
        <v>1</v>
      </c>
      <c r="G13">
        <v>48186558</v>
      </c>
      <c r="H13">
        <v>1</v>
      </c>
      <c r="I13" t="s">
        <v>224</v>
      </c>
      <c r="J13" t="s">
        <v>6</v>
      </c>
      <c r="K13" t="s">
        <v>225</v>
      </c>
      <c r="L13">
        <v>1191</v>
      </c>
      <c r="N13">
        <v>1013</v>
      </c>
      <c r="O13" t="s">
        <v>226</v>
      </c>
      <c r="P13" t="s">
        <v>226</v>
      </c>
      <c r="Q13">
        <v>1</v>
      </c>
      <c r="W13">
        <v>0</v>
      </c>
      <c r="X13">
        <v>476480486</v>
      </c>
      <c r="Y13">
        <v>135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6</v>
      </c>
      <c r="AT13">
        <v>135</v>
      </c>
      <c r="AU13" t="s">
        <v>6</v>
      </c>
      <c r="AV13">
        <v>1</v>
      </c>
      <c r="AW13">
        <v>2</v>
      </c>
      <c r="AX13">
        <v>101231593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Y13*Source!I36</f>
        <v>3.024</v>
      </c>
      <c r="CY13">
        <f>AD13</f>
        <v>0</v>
      </c>
      <c r="CZ13">
        <f>AH13</f>
        <v>0</v>
      </c>
      <c r="DA13">
        <f>AL13</f>
        <v>1</v>
      </c>
      <c r="DB13">
        <f t="shared" si="0"/>
        <v>0</v>
      </c>
      <c r="DC13">
        <f t="shared" si="1"/>
        <v>0</v>
      </c>
    </row>
    <row r="14" spans="1:107" x14ac:dyDescent="0.2">
      <c r="A14">
        <f>ROW(Source!A36)</f>
        <v>36</v>
      </c>
      <c r="B14">
        <v>101231159</v>
      </c>
      <c r="C14">
        <v>101231586</v>
      </c>
      <c r="D14">
        <v>48266348</v>
      </c>
      <c r="E14">
        <v>1</v>
      </c>
      <c r="F14">
        <v>1</v>
      </c>
      <c r="G14">
        <v>48186558</v>
      </c>
      <c r="H14">
        <v>2</v>
      </c>
      <c r="I14" t="s">
        <v>240</v>
      </c>
      <c r="J14" t="s">
        <v>241</v>
      </c>
      <c r="K14" t="s">
        <v>242</v>
      </c>
      <c r="L14">
        <v>1367</v>
      </c>
      <c r="N14">
        <v>1011</v>
      </c>
      <c r="O14" t="s">
        <v>230</v>
      </c>
      <c r="P14" t="s">
        <v>230</v>
      </c>
      <c r="Q14">
        <v>1</v>
      </c>
      <c r="W14">
        <v>0</v>
      </c>
      <c r="X14">
        <v>-1695718102</v>
      </c>
      <c r="Y14">
        <v>0.12</v>
      </c>
      <c r="AA14">
        <v>0</v>
      </c>
      <c r="AB14">
        <v>108.75</v>
      </c>
      <c r="AC14">
        <v>15.42</v>
      </c>
      <c r="AD14">
        <v>0</v>
      </c>
      <c r="AE14">
        <v>0</v>
      </c>
      <c r="AF14">
        <v>108.75</v>
      </c>
      <c r="AG14">
        <v>15.42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6</v>
      </c>
      <c r="AT14">
        <v>0.12</v>
      </c>
      <c r="AU14" t="s">
        <v>6</v>
      </c>
      <c r="AV14">
        <v>0</v>
      </c>
      <c r="AW14">
        <v>2</v>
      </c>
      <c r="AX14">
        <v>101231594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Y14*Source!I36</f>
        <v>2.6879999999999999E-3</v>
      </c>
      <c r="CY14">
        <f>AB14</f>
        <v>108.75</v>
      </c>
      <c r="CZ14">
        <f>AF14</f>
        <v>108.75</v>
      </c>
      <c r="DA14">
        <f>AJ14</f>
        <v>1</v>
      </c>
      <c r="DB14">
        <f t="shared" si="0"/>
        <v>13.05</v>
      </c>
      <c r="DC14">
        <f t="shared" si="1"/>
        <v>1.85</v>
      </c>
    </row>
    <row r="15" spans="1:107" x14ac:dyDescent="0.2">
      <c r="A15">
        <f>ROW(Source!A36)</f>
        <v>36</v>
      </c>
      <c r="B15">
        <v>101231159</v>
      </c>
      <c r="C15">
        <v>101231586</v>
      </c>
      <c r="D15">
        <v>48265876</v>
      </c>
      <c r="E15">
        <v>1</v>
      </c>
      <c r="F15">
        <v>1</v>
      </c>
      <c r="G15">
        <v>48186558</v>
      </c>
      <c r="H15">
        <v>2</v>
      </c>
      <c r="I15" t="s">
        <v>243</v>
      </c>
      <c r="J15" t="s">
        <v>244</v>
      </c>
      <c r="K15" t="s">
        <v>245</v>
      </c>
      <c r="L15">
        <v>1367</v>
      </c>
      <c r="N15">
        <v>1011</v>
      </c>
      <c r="O15" t="s">
        <v>230</v>
      </c>
      <c r="P15" t="s">
        <v>230</v>
      </c>
      <c r="Q15">
        <v>1</v>
      </c>
      <c r="W15">
        <v>0</v>
      </c>
      <c r="X15">
        <v>1029667330</v>
      </c>
      <c r="Y15">
        <v>5.93</v>
      </c>
      <c r="AA15">
        <v>0</v>
      </c>
      <c r="AB15">
        <v>1.61</v>
      </c>
      <c r="AC15">
        <v>0.04</v>
      </c>
      <c r="AD15">
        <v>0</v>
      </c>
      <c r="AE15">
        <v>0</v>
      </c>
      <c r="AF15">
        <v>1.61</v>
      </c>
      <c r="AG15">
        <v>0.04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6</v>
      </c>
      <c r="AT15">
        <v>5.93</v>
      </c>
      <c r="AU15" t="s">
        <v>6</v>
      </c>
      <c r="AV15">
        <v>0</v>
      </c>
      <c r="AW15">
        <v>2</v>
      </c>
      <c r="AX15">
        <v>101231595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Y15*Source!I36</f>
        <v>0.13283200000000001</v>
      </c>
      <c r="CY15">
        <f>AB15</f>
        <v>1.61</v>
      </c>
      <c r="CZ15">
        <f>AF15</f>
        <v>1.61</v>
      </c>
      <c r="DA15">
        <f>AJ15</f>
        <v>1</v>
      </c>
      <c r="DB15">
        <f t="shared" si="0"/>
        <v>9.5500000000000007</v>
      </c>
      <c r="DC15">
        <f t="shared" si="1"/>
        <v>0.24</v>
      </c>
    </row>
    <row r="16" spans="1:107" x14ac:dyDescent="0.2">
      <c r="A16">
        <f>ROW(Source!A36)</f>
        <v>36</v>
      </c>
      <c r="B16">
        <v>101231159</v>
      </c>
      <c r="C16">
        <v>101231586</v>
      </c>
      <c r="D16">
        <v>48241453</v>
      </c>
      <c r="E16">
        <v>1</v>
      </c>
      <c r="F16">
        <v>1</v>
      </c>
      <c r="G16">
        <v>48186558</v>
      </c>
      <c r="H16">
        <v>3</v>
      </c>
      <c r="I16" t="s">
        <v>237</v>
      </c>
      <c r="J16" t="s">
        <v>238</v>
      </c>
      <c r="K16" t="s">
        <v>239</v>
      </c>
      <c r="L16">
        <v>1339</v>
      </c>
      <c r="N16">
        <v>1007</v>
      </c>
      <c r="O16" t="s">
        <v>37</v>
      </c>
      <c r="P16" t="s">
        <v>37</v>
      </c>
      <c r="Q16">
        <v>1</v>
      </c>
      <c r="W16">
        <v>0</v>
      </c>
      <c r="X16">
        <v>-862991314</v>
      </c>
      <c r="Y16">
        <v>1.75</v>
      </c>
      <c r="AA16">
        <v>7.07</v>
      </c>
      <c r="AB16">
        <v>0</v>
      </c>
      <c r="AC16">
        <v>0</v>
      </c>
      <c r="AD16">
        <v>0</v>
      </c>
      <c r="AE16">
        <v>7.07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6</v>
      </c>
      <c r="AT16">
        <v>1.75</v>
      </c>
      <c r="AU16" t="s">
        <v>6</v>
      </c>
      <c r="AV16">
        <v>0</v>
      </c>
      <c r="AW16">
        <v>2</v>
      </c>
      <c r="AX16">
        <v>101231596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Y16*Source!I36</f>
        <v>3.9199999999999999E-2</v>
      </c>
      <c r="CY16">
        <f>AA16</f>
        <v>7.07</v>
      </c>
      <c r="CZ16">
        <f>AE16</f>
        <v>7.07</v>
      </c>
      <c r="DA16">
        <f>AI16</f>
        <v>1</v>
      </c>
      <c r="DB16">
        <f t="shared" si="0"/>
        <v>12.37</v>
      </c>
      <c r="DC16">
        <f t="shared" si="1"/>
        <v>0</v>
      </c>
    </row>
    <row r="17" spans="1:107" x14ac:dyDescent="0.2">
      <c r="A17">
        <f>ROW(Source!A36)</f>
        <v>36</v>
      </c>
      <c r="B17">
        <v>101231159</v>
      </c>
      <c r="C17">
        <v>101231586</v>
      </c>
      <c r="D17">
        <v>48241936</v>
      </c>
      <c r="E17">
        <v>1</v>
      </c>
      <c r="F17">
        <v>1</v>
      </c>
      <c r="G17">
        <v>48186558</v>
      </c>
      <c r="H17">
        <v>3</v>
      </c>
      <c r="I17" t="s">
        <v>246</v>
      </c>
      <c r="J17" t="s">
        <v>247</v>
      </c>
      <c r="K17" t="s">
        <v>248</v>
      </c>
      <c r="L17">
        <v>1327</v>
      </c>
      <c r="N17">
        <v>1005</v>
      </c>
      <c r="O17" t="s">
        <v>249</v>
      </c>
      <c r="P17" t="s">
        <v>249</v>
      </c>
      <c r="Q17">
        <v>1</v>
      </c>
      <c r="W17">
        <v>0</v>
      </c>
      <c r="X17">
        <v>-1476054991</v>
      </c>
      <c r="Y17">
        <v>250</v>
      </c>
      <c r="AA17">
        <v>7.39</v>
      </c>
      <c r="AB17">
        <v>0</v>
      </c>
      <c r="AC17">
        <v>0</v>
      </c>
      <c r="AD17">
        <v>0</v>
      </c>
      <c r="AE17">
        <v>7.39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6</v>
      </c>
      <c r="AT17">
        <v>250</v>
      </c>
      <c r="AU17" t="s">
        <v>6</v>
      </c>
      <c r="AV17">
        <v>0</v>
      </c>
      <c r="AW17">
        <v>2</v>
      </c>
      <c r="AX17">
        <v>101231597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Y17*Source!I36</f>
        <v>5.6</v>
      </c>
      <c r="CY17">
        <f>AA17</f>
        <v>7.39</v>
      </c>
      <c r="CZ17">
        <f>AE17</f>
        <v>7.39</v>
      </c>
      <c r="DA17">
        <f>AI17</f>
        <v>1</v>
      </c>
      <c r="DB17">
        <f t="shared" si="0"/>
        <v>1847.5</v>
      </c>
      <c r="DC17">
        <f t="shared" si="1"/>
        <v>0</v>
      </c>
    </row>
    <row r="18" spans="1:107" x14ac:dyDescent="0.2">
      <c r="A18">
        <f>ROW(Source!A36)</f>
        <v>36</v>
      </c>
      <c r="B18">
        <v>101231159</v>
      </c>
      <c r="C18">
        <v>101231586</v>
      </c>
      <c r="D18">
        <v>48259932</v>
      </c>
      <c r="E18">
        <v>1</v>
      </c>
      <c r="F18">
        <v>1</v>
      </c>
      <c r="G18">
        <v>48186558</v>
      </c>
      <c r="H18">
        <v>3</v>
      </c>
      <c r="I18" t="s">
        <v>47</v>
      </c>
      <c r="J18" t="s">
        <v>49</v>
      </c>
      <c r="K18" t="s">
        <v>48</v>
      </c>
      <c r="L18">
        <v>1339</v>
      </c>
      <c r="N18">
        <v>1007</v>
      </c>
      <c r="O18" t="s">
        <v>37</v>
      </c>
      <c r="P18" t="s">
        <v>37</v>
      </c>
      <c r="Q18">
        <v>1</v>
      </c>
      <c r="W18">
        <v>0</v>
      </c>
      <c r="X18">
        <v>2146370205</v>
      </c>
      <c r="Y18">
        <v>102</v>
      </c>
      <c r="AA18">
        <v>744.67</v>
      </c>
      <c r="AB18">
        <v>0</v>
      </c>
      <c r="AC18">
        <v>0</v>
      </c>
      <c r="AD18">
        <v>0</v>
      </c>
      <c r="AE18">
        <v>744.67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 t="s">
        <v>6</v>
      </c>
      <c r="AT18">
        <v>102</v>
      </c>
      <c r="AU18" t="s">
        <v>6</v>
      </c>
      <c r="AV18">
        <v>0</v>
      </c>
      <c r="AW18">
        <v>1</v>
      </c>
      <c r="AX18">
        <v>-1</v>
      </c>
      <c r="AY18">
        <v>0</v>
      </c>
      <c r="AZ18">
        <v>0</v>
      </c>
      <c r="BA18" t="s">
        <v>6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Y18*Source!I36</f>
        <v>2.2848000000000002</v>
      </c>
      <c r="CY18">
        <f>AA18</f>
        <v>744.67</v>
      </c>
      <c r="CZ18">
        <f>AE18</f>
        <v>744.67</v>
      </c>
      <c r="DA18">
        <f>AI18</f>
        <v>1</v>
      </c>
      <c r="DB18">
        <f t="shared" si="0"/>
        <v>75956.34</v>
      </c>
      <c r="DC18">
        <f t="shared" si="1"/>
        <v>0</v>
      </c>
    </row>
    <row r="19" spans="1:107" x14ac:dyDescent="0.2">
      <c r="A19">
        <f>ROW(Source!A37)</f>
        <v>37</v>
      </c>
      <c r="B19">
        <v>101231156</v>
      </c>
      <c r="C19">
        <v>101231586</v>
      </c>
      <c r="D19">
        <v>48186564</v>
      </c>
      <c r="E19">
        <v>48186558</v>
      </c>
      <c r="F19">
        <v>1</v>
      </c>
      <c r="G19">
        <v>48186558</v>
      </c>
      <c r="H19">
        <v>1</v>
      </c>
      <c r="I19" t="s">
        <v>224</v>
      </c>
      <c r="J19" t="s">
        <v>6</v>
      </c>
      <c r="K19" t="s">
        <v>225</v>
      </c>
      <c r="L19">
        <v>1191</v>
      </c>
      <c r="N19">
        <v>1013</v>
      </c>
      <c r="O19" t="s">
        <v>226</v>
      </c>
      <c r="P19" t="s">
        <v>226</v>
      </c>
      <c r="Q19">
        <v>1</v>
      </c>
      <c r="W19">
        <v>0</v>
      </c>
      <c r="X19">
        <v>476480486</v>
      </c>
      <c r="Y19">
        <v>135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6</v>
      </c>
      <c r="AT19">
        <v>135</v>
      </c>
      <c r="AU19" t="s">
        <v>6</v>
      </c>
      <c r="AV19">
        <v>1</v>
      </c>
      <c r="AW19">
        <v>2</v>
      </c>
      <c r="AX19">
        <v>101231593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Y19*Source!I37</f>
        <v>3.024</v>
      </c>
      <c r="CY19">
        <f>AD19</f>
        <v>0</v>
      </c>
      <c r="CZ19">
        <f>AH19</f>
        <v>0</v>
      </c>
      <c r="DA19">
        <f>AL19</f>
        <v>1</v>
      </c>
      <c r="DB19">
        <f t="shared" si="0"/>
        <v>0</v>
      </c>
      <c r="DC19">
        <f t="shared" si="1"/>
        <v>0</v>
      </c>
    </row>
    <row r="20" spans="1:107" x14ac:dyDescent="0.2">
      <c r="A20">
        <f>ROW(Source!A37)</f>
        <v>37</v>
      </c>
      <c r="B20">
        <v>101231156</v>
      </c>
      <c r="C20">
        <v>101231586</v>
      </c>
      <c r="D20">
        <v>48266348</v>
      </c>
      <c r="E20">
        <v>1</v>
      </c>
      <c r="F20">
        <v>1</v>
      </c>
      <c r="G20">
        <v>48186558</v>
      </c>
      <c r="H20">
        <v>2</v>
      </c>
      <c r="I20" t="s">
        <v>240</v>
      </c>
      <c r="J20" t="s">
        <v>241</v>
      </c>
      <c r="K20" t="s">
        <v>242</v>
      </c>
      <c r="L20">
        <v>1367</v>
      </c>
      <c r="N20">
        <v>1011</v>
      </c>
      <c r="O20" t="s">
        <v>230</v>
      </c>
      <c r="P20" t="s">
        <v>230</v>
      </c>
      <c r="Q20">
        <v>1</v>
      </c>
      <c r="W20">
        <v>0</v>
      </c>
      <c r="X20">
        <v>-1695718102</v>
      </c>
      <c r="Y20">
        <v>0.12</v>
      </c>
      <c r="AA20">
        <v>0</v>
      </c>
      <c r="AB20">
        <v>991.73</v>
      </c>
      <c r="AC20">
        <v>391.19</v>
      </c>
      <c r="AD20">
        <v>0</v>
      </c>
      <c r="AE20">
        <v>0</v>
      </c>
      <c r="AF20">
        <v>108.75</v>
      </c>
      <c r="AG20">
        <v>15.42</v>
      </c>
      <c r="AH20">
        <v>0</v>
      </c>
      <c r="AI20">
        <v>1</v>
      </c>
      <c r="AJ20">
        <v>8.7100000000000009</v>
      </c>
      <c r="AK20">
        <v>24.23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6</v>
      </c>
      <c r="AT20">
        <v>0.12</v>
      </c>
      <c r="AU20" t="s">
        <v>6</v>
      </c>
      <c r="AV20">
        <v>0</v>
      </c>
      <c r="AW20">
        <v>2</v>
      </c>
      <c r="AX20">
        <v>101231594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Y20*Source!I37</f>
        <v>2.6879999999999999E-3</v>
      </c>
      <c r="CY20">
        <f>AB20</f>
        <v>991.73</v>
      </c>
      <c r="CZ20">
        <f>AF20</f>
        <v>108.75</v>
      </c>
      <c r="DA20">
        <f>AJ20</f>
        <v>8.7100000000000009</v>
      </c>
      <c r="DB20">
        <f t="shared" si="0"/>
        <v>13.05</v>
      </c>
      <c r="DC20">
        <f t="shared" si="1"/>
        <v>1.85</v>
      </c>
    </row>
    <row r="21" spans="1:107" x14ac:dyDescent="0.2">
      <c r="A21">
        <f>ROW(Source!A37)</f>
        <v>37</v>
      </c>
      <c r="B21">
        <v>101231156</v>
      </c>
      <c r="C21">
        <v>101231586</v>
      </c>
      <c r="D21">
        <v>48265876</v>
      </c>
      <c r="E21">
        <v>1</v>
      </c>
      <c r="F21">
        <v>1</v>
      </c>
      <c r="G21">
        <v>48186558</v>
      </c>
      <c r="H21">
        <v>2</v>
      </c>
      <c r="I21" t="s">
        <v>243</v>
      </c>
      <c r="J21" t="s">
        <v>244</v>
      </c>
      <c r="K21" t="s">
        <v>245</v>
      </c>
      <c r="L21">
        <v>1367</v>
      </c>
      <c r="N21">
        <v>1011</v>
      </c>
      <c r="O21" t="s">
        <v>230</v>
      </c>
      <c r="P21" t="s">
        <v>230</v>
      </c>
      <c r="Q21">
        <v>1</v>
      </c>
      <c r="W21">
        <v>0</v>
      </c>
      <c r="X21">
        <v>1029667330</v>
      </c>
      <c r="Y21">
        <v>5.93</v>
      </c>
      <c r="AA21">
        <v>0</v>
      </c>
      <c r="AB21">
        <v>2.76</v>
      </c>
      <c r="AC21">
        <v>1.01</v>
      </c>
      <c r="AD21">
        <v>0</v>
      </c>
      <c r="AE21">
        <v>0</v>
      </c>
      <c r="AF21">
        <v>1.61</v>
      </c>
      <c r="AG21">
        <v>0.04</v>
      </c>
      <c r="AH21">
        <v>0</v>
      </c>
      <c r="AI21">
        <v>1</v>
      </c>
      <c r="AJ21">
        <v>1.64</v>
      </c>
      <c r="AK21">
        <v>24.23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6</v>
      </c>
      <c r="AT21">
        <v>5.93</v>
      </c>
      <c r="AU21" t="s">
        <v>6</v>
      </c>
      <c r="AV21">
        <v>0</v>
      </c>
      <c r="AW21">
        <v>2</v>
      </c>
      <c r="AX21">
        <v>101231595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Y21*Source!I37</f>
        <v>0.13283200000000001</v>
      </c>
      <c r="CY21">
        <f>AB21</f>
        <v>2.76</v>
      </c>
      <c r="CZ21">
        <f>AF21</f>
        <v>1.61</v>
      </c>
      <c r="DA21">
        <f>AJ21</f>
        <v>1.64</v>
      </c>
      <c r="DB21">
        <f t="shared" si="0"/>
        <v>9.5500000000000007</v>
      </c>
      <c r="DC21">
        <f t="shared" si="1"/>
        <v>0.24</v>
      </c>
    </row>
    <row r="22" spans="1:107" x14ac:dyDescent="0.2">
      <c r="A22">
        <f>ROW(Source!A37)</f>
        <v>37</v>
      </c>
      <c r="B22">
        <v>101231156</v>
      </c>
      <c r="C22">
        <v>101231586</v>
      </c>
      <c r="D22">
        <v>48241453</v>
      </c>
      <c r="E22">
        <v>1</v>
      </c>
      <c r="F22">
        <v>1</v>
      </c>
      <c r="G22">
        <v>48186558</v>
      </c>
      <c r="H22">
        <v>3</v>
      </c>
      <c r="I22" t="s">
        <v>237</v>
      </c>
      <c r="J22" t="s">
        <v>238</v>
      </c>
      <c r="K22" t="s">
        <v>239</v>
      </c>
      <c r="L22">
        <v>1339</v>
      </c>
      <c r="N22">
        <v>1007</v>
      </c>
      <c r="O22" t="s">
        <v>37</v>
      </c>
      <c r="P22" t="s">
        <v>37</v>
      </c>
      <c r="Q22">
        <v>1</v>
      </c>
      <c r="W22">
        <v>0</v>
      </c>
      <c r="X22">
        <v>-862991314</v>
      </c>
      <c r="Y22">
        <v>1.75</v>
      </c>
      <c r="AA22">
        <v>36.06</v>
      </c>
      <c r="AB22">
        <v>0</v>
      </c>
      <c r="AC22">
        <v>0</v>
      </c>
      <c r="AD22">
        <v>0</v>
      </c>
      <c r="AE22">
        <v>7.07</v>
      </c>
      <c r="AF22">
        <v>0</v>
      </c>
      <c r="AG22">
        <v>0</v>
      </c>
      <c r="AH22">
        <v>0</v>
      </c>
      <c r="AI22">
        <v>4.99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6</v>
      </c>
      <c r="AT22">
        <v>1.75</v>
      </c>
      <c r="AU22" t="s">
        <v>6</v>
      </c>
      <c r="AV22">
        <v>0</v>
      </c>
      <c r="AW22">
        <v>2</v>
      </c>
      <c r="AX22">
        <v>101231596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Y22*Source!I37</f>
        <v>3.9199999999999999E-2</v>
      </c>
      <c r="CY22">
        <f>AA22</f>
        <v>36.06</v>
      </c>
      <c r="CZ22">
        <f>AE22</f>
        <v>7.07</v>
      </c>
      <c r="DA22">
        <f>AI22</f>
        <v>4.99</v>
      </c>
      <c r="DB22">
        <f t="shared" si="0"/>
        <v>12.37</v>
      </c>
      <c r="DC22">
        <f t="shared" si="1"/>
        <v>0</v>
      </c>
    </row>
    <row r="23" spans="1:107" x14ac:dyDescent="0.2">
      <c r="A23">
        <f>ROW(Source!A37)</f>
        <v>37</v>
      </c>
      <c r="B23">
        <v>101231156</v>
      </c>
      <c r="C23">
        <v>101231586</v>
      </c>
      <c r="D23">
        <v>48241936</v>
      </c>
      <c r="E23">
        <v>1</v>
      </c>
      <c r="F23">
        <v>1</v>
      </c>
      <c r="G23">
        <v>48186558</v>
      </c>
      <c r="H23">
        <v>3</v>
      </c>
      <c r="I23" t="s">
        <v>246</v>
      </c>
      <c r="J23" t="s">
        <v>247</v>
      </c>
      <c r="K23" t="s">
        <v>248</v>
      </c>
      <c r="L23">
        <v>1327</v>
      </c>
      <c r="N23">
        <v>1005</v>
      </c>
      <c r="O23" t="s">
        <v>249</v>
      </c>
      <c r="P23" t="s">
        <v>249</v>
      </c>
      <c r="Q23">
        <v>1</v>
      </c>
      <c r="W23">
        <v>0</v>
      </c>
      <c r="X23">
        <v>-1476054991</v>
      </c>
      <c r="Y23">
        <v>250</v>
      </c>
      <c r="AA23">
        <v>22.2</v>
      </c>
      <c r="AB23">
        <v>0</v>
      </c>
      <c r="AC23">
        <v>0</v>
      </c>
      <c r="AD23">
        <v>0</v>
      </c>
      <c r="AE23">
        <v>7.39</v>
      </c>
      <c r="AF23">
        <v>0</v>
      </c>
      <c r="AG23">
        <v>0</v>
      </c>
      <c r="AH23">
        <v>0</v>
      </c>
      <c r="AI23">
        <v>2.94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6</v>
      </c>
      <c r="AT23">
        <v>250</v>
      </c>
      <c r="AU23" t="s">
        <v>6</v>
      </c>
      <c r="AV23">
        <v>0</v>
      </c>
      <c r="AW23">
        <v>2</v>
      </c>
      <c r="AX23">
        <v>101231597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Y23*Source!I37</f>
        <v>5.6</v>
      </c>
      <c r="CY23">
        <f>AA23</f>
        <v>22.2</v>
      </c>
      <c r="CZ23">
        <f>AE23</f>
        <v>7.39</v>
      </c>
      <c r="DA23">
        <f>AI23</f>
        <v>2.94</v>
      </c>
      <c r="DB23">
        <f t="shared" si="0"/>
        <v>1847.5</v>
      </c>
      <c r="DC23">
        <f t="shared" si="1"/>
        <v>0</v>
      </c>
    </row>
    <row r="24" spans="1:107" x14ac:dyDescent="0.2">
      <c r="A24">
        <f>ROW(Source!A37)</f>
        <v>37</v>
      </c>
      <c r="B24">
        <v>101231156</v>
      </c>
      <c r="C24">
        <v>101231586</v>
      </c>
      <c r="D24">
        <v>48259932</v>
      </c>
      <c r="E24">
        <v>1</v>
      </c>
      <c r="F24">
        <v>1</v>
      </c>
      <c r="G24">
        <v>48186558</v>
      </c>
      <c r="H24">
        <v>3</v>
      </c>
      <c r="I24" t="s">
        <v>47</v>
      </c>
      <c r="J24" t="s">
        <v>49</v>
      </c>
      <c r="K24" t="s">
        <v>48</v>
      </c>
      <c r="L24">
        <v>1339</v>
      </c>
      <c r="N24">
        <v>1007</v>
      </c>
      <c r="O24" t="s">
        <v>37</v>
      </c>
      <c r="P24" t="s">
        <v>37</v>
      </c>
      <c r="Q24">
        <v>1</v>
      </c>
      <c r="W24">
        <v>0</v>
      </c>
      <c r="X24">
        <v>2146370205</v>
      </c>
      <c r="Y24">
        <v>102</v>
      </c>
      <c r="AA24">
        <v>4406.5</v>
      </c>
      <c r="AB24">
        <v>0</v>
      </c>
      <c r="AC24">
        <v>0</v>
      </c>
      <c r="AD24">
        <v>0</v>
      </c>
      <c r="AE24">
        <v>744.67</v>
      </c>
      <c r="AF24">
        <v>0</v>
      </c>
      <c r="AG24">
        <v>0</v>
      </c>
      <c r="AH24">
        <v>0</v>
      </c>
      <c r="AI24">
        <v>5.79</v>
      </c>
      <c r="AJ24">
        <v>1</v>
      </c>
      <c r="AK24">
        <v>1</v>
      </c>
      <c r="AL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 t="s">
        <v>6</v>
      </c>
      <c r="AT24">
        <v>102</v>
      </c>
      <c r="AU24" t="s">
        <v>6</v>
      </c>
      <c r="AV24">
        <v>0</v>
      </c>
      <c r="AW24">
        <v>1</v>
      </c>
      <c r="AX24">
        <v>-1</v>
      </c>
      <c r="AY24">
        <v>0</v>
      </c>
      <c r="AZ24">
        <v>0</v>
      </c>
      <c r="BA24" t="s">
        <v>6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Y24*Source!I37</f>
        <v>2.2848000000000002</v>
      </c>
      <c r="CY24">
        <f>AA24</f>
        <v>4406.5</v>
      </c>
      <c r="CZ24">
        <f>AE24</f>
        <v>744.67</v>
      </c>
      <c r="DA24">
        <f>AI24</f>
        <v>5.79</v>
      </c>
      <c r="DB24">
        <f t="shared" si="0"/>
        <v>75956.34</v>
      </c>
      <c r="DC24">
        <f t="shared" si="1"/>
        <v>0</v>
      </c>
    </row>
    <row r="25" spans="1:107" x14ac:dyDescent="0.2">
      <c r="A25">
        <f>ROW(Source!A75)</f>
        <v>75</v>
      </c>
      <c r="B25">
        <v>101231159</v>
      </c>
      <c r="C25">
        <v>101231600</v>
      </c>
      <c r="D25">
        <v>48186564</v>
      </c>
      <c r="E25">
        <v>48186558</v>
      </c>
      <c r="F25">
        <v>1</v>
      </c>
      <c r="G25">
        <v>48186558</v>
      </c>
      <c r="H25">
        <v>1</v>
      </c>
      <c r="I25" t="s">
        <v>224</v>
      </c>
      <c r="J25" t="s">
        <v>6</v>
      </c>
      <c r="K25" t="s">
        <v>225</v>
      </c>
      <c r="L25">
        <v>1191</v>
      </c>
      <c r="N25">
        <v>1013</v>
      </c>
      <c r="O25" t="s">
        <v>226</v>
      </c>
      <c r="P25" t="s">
        <v>226</v>
      </c>
      <c r="Q25">
        <v>1</v>
      </c>
      <c r="W25">
        <v>0</v>
      </c>
      <c r="X25">
        <v>476480486</v>
      </c>
      <c r="Y25">
        <v>297.86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6</v>
      </c>
      <c r="AT25">
        <v>297.86</v>
      </c>
      <c r="AU25" t="s">
        <v>6</v>
      </c>
      <c r="AV25">
        <v>1</v>
      </c>
      <c r="AW25">
        <v>2</v>
      </c>
      <c r="AX25">
        <v>101231605</v>
      </c>
      <c r="AY25">
        <v>1</v>
      </c>
      <c r="AZ25">
        <v>0</v>
      </c>
      <c r="BA25">
        <v>25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Y25*Source!I75</f>
        <v>83.400800000000018</v>
      </c>
      <c r="CY25">
        <f>AD25</f>
        <v>0</v>
      </c>
      <c r="CZ25">
        <f>AH25</f>
        <v>0</v>
      </c>
      <c r="DA25">
        <f>AL25</f>
        <v>1</v>
      </c>
      <c r="DB25">
        <f t="shared" si="0"/>
        <v>0</v>
      </c>
      <c r="DC25">
        <f t="shared" si="1"/>
        <v>0</v>
      </c>
    </row>
    <row r="26" spans="1:107" x14ac:dyDescent="0.2">
      <c r="A26">
        <f>ROW(Source!A75)</f>
        <v>75</v>
      </c>
      <c r="B26">
        <v>101231159</v>
      </c>
      <c r="C26">
        <v>101231600</v>
      </c>
      <c r="D26">
        <v>48265931</v>
      </c>
      <c r="E26">
        <v>1</v>
      </c>
      <c r="F26">
        <v>1</v>
      </c>
      <c r="G26">
        <v>48186558</v>
      </c>
      <c r="H26">
        <v>2</v>
      </c>
      <c r="I26" t="s">
        <v>250</v>
      </c>
      <c r="J26" t="s">
        <v>251</v>
      </c>
      <c r="K26" t="s">
        <v>252</v>
      </c>
      <c r="L26">
        <v>1367</v>
      </c>
      <c r="N26">
        <v>1011</v>
      </c>
      <c r="O26" t="s">
        <v>230</v>
      </c>
      <c r="P26" t="s">
        <v>230</v>
      </c>
      <c r="Q26">
        <v>1</v>
      </c>
      <c r="W26">
        <v>0</v>
      </c>
      <c r="X26">
        <v>-1376231497</v>
      </c>
      <c r="Y26">
        <v>11</v>
      </c>
      <c r="AA26">
        <v>0</v>
      </c>
      <c r="AB26">
        <v>101.39</v>
      </c>
      <c r="AC26">
        <v>22.54</v>
      </c>
      <c r="AD26">
        <v>0</v>
      </c>
      <c r="AE26">
        <v>0</v>
      </c>
      <c r="AF26">
        <v>101.39</v>
      </c>
      <c r="AG26">
        <v>22.54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6</v>
      </c>
      <c r="AT26">
        <v>11</v>
      </c>
      <c r="AU26" t="s">
        <v>6</v>
      </c>
      <c r="AV26">
        <v>0</v>
      </c>
      <c r="AW26">
        <v>2</v>
      </c>
      <c r="AX26">
        <v>101231606</v>
      </c>
      <c r="AY26">
        <v>1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Y26*Source!I75</f>
        <v>3.08</v>
      </c>
      <c r="CY26">
        <f>AB26</f>
        <v>101.39</v>
      </c>
      <c r="CZ26">
        <f>AF26</f>
        <v>101.39</v>
      </c>
      <c r="DA26">
        <f>AJ26</f>
        <v>1</v>
      </c>
      <c r="DB26">
        <f t="shared" si="0"/>
        <v>1115.29</v>
      </c>
      <c r="DC26">
        <f t="shared" si="1"/>
        <v>247.94</v>
      </c>
    </row>
    <row r="27" spans="1:107" x14ac:dyDescent="0.2">
      <c r="A27">
        <f>ROW(Source!A75)</f>
        <v>75</v>
      </c>
      <c r="B27">
        <v>101231159</v>
      </c>
      <c r="C27">
        <v>101231600</v>
      </c>
      <c r="D27">
        <v>48241400</v>
      </c>
      <c r="E27">
        <v>1</v>
      </c>
      <c r="F27">
        <v>1</v>
      </c>
      <c r="G27">
        <v>48186558</v>
      </c>
      <c r="H27">
        <v>3</v>
      </c>
      <c r="I27" t="s">
        <v>253</v>
      </c>
      <c r="J27" t="s">
        <v>254</v>
      </c>
      <c r="K27" t="s">
        <v>255</v>
      </c>
      <c r="L27">
        <v>1348</v>
      </c>
      <c r="N27">
        <v>1009</v>
      </c>
      <c r="O27" t="s">
        <v>256</v>
      </c>
      <c r="P27" t="s">
        <v>256</v>
      </c>
      <c r="Q27">
        <v>1000</v>
      </c>
      <c r="W27">
        <v>0</v>
      </c>
      <c r="X27">
        <v>238444175</v>
      </c>
      <c r="Y27">
        <v>4.8000000000000001E-2</v>
      </c>
      <c r="AA27">
        <v>24618.39</v>
      </c>
      <c r="AB27">
        <v>0</v>
      </c>
      <c r="AC27">
        <v>0</v>
      </c>
      <c r="AD27">
        <v>0</v>
      </c>
      <c r="AE27">
        <v>24618.39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6</v>
      </c>
      <c r="AT27">
        <v>4.8000000000000001E-2</v>
      </c>
      <c r="AU27" t="s">
        <v>6</v>
      </c>
      <c r="AV27">
        <v>0</v>
      </c>
      <c r="AW27">
        <v>2</v>
      </c>
      <c r="AX27">
        <v>101231607</v>
      </c>
      <c r="AY27">
        <v>1</v>
      </c>
      <c r="AZ27">
        <v>0</v>
      </c>
      <c r="BA27">
        <v>27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Y27*Source!I75</f>
        <v>1.3440000000000002E-2</v>
      </c>
      <c r="CY27">
        <f>AA27</f>
        <v>24618.39</v>
      </c>
      <c r="CZ27">
        <f>AE27</f>
        <v>24618.39</v>
      </c>
      <c r="DA27">
        <f>AI27</f>
        <v>1</v>
      </c>
      <c r="DB27">
        <f t="shared" si="0"/>
        <v>1181.68</v>
      </c>
      <c r="DC27">
        <f t="shared" si="1"/>
        <v>0</v>
      </c>
    </row>
    <row r="28" spans="1:107" x14ac:dyDescent="0.2">
      <c r="A28">
        <f>ROW(Source!A75)</f>
        <v>75</v>
      </c>
      <c r="B28">
        <v>101231159</v>
      </c>
      <c r="C28">
        <v>101231600</v>
      </c>
      <c r="D28">
        <v>48264506</v>
      </c>
      <c r="E28">
        <v>1</v>
      </c>
      <c r="F28">
        <v>1</v>
      </c>
      <c r="G28">
        <v>48186558</v>
      </c>
      <c r="H28">
        <v>3</v>
      </c>
      <c r="I28" t="s">
        <v>113</v>
      </c>
      <c r="J28" t="s">
        <v>116</v>
      </c>
      <c r="K28" t="s">
        <v>114</v>
      </c>
      <c r="L28">
        <v>1301</v>
      </c>
      <c r="N28">
        <v>1003</v>
      </c>
      <c r="O28" t="s">
        <v>115</v>
      </c>
      <c r="P28" t="s">
        <v>115</v>
      </c>
      <c r="Q28">
        <v>1</v>
      </c>
      <c r="W28">
        <v>0</v>
      </c>
      <c r="X28">
        <v>-579046366</v>
      </c>
      <c r="Y28">
        <v>500</v>
      </c>
      <c r="AA28">
        <v>191.48</v>
      </c>
      <c r="AB28">
        <v>0</v>
      </c>
      <c r="AC28">
        <v>0</v>
      </c>
      <c r="AD28">
        <v>0</v>
      </c>
      <c r="AE28">
        <v>191.48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 t="s">
        <v>6</v>
      </c>
      <c r="AT28">
        <v>500</v>
      </c>
      <c r="AU28" t="s">
        <v>6</v>
      </c>
      <c r="AV28">
        <v>0</v>
      </c>
      <c r="AW28">
        <v>1</v>
      </c>
      <c r="AX28">
        <v>-1</v>
      </c>
      <c r="AY28">
        <v>0</v>
      </c>
      <c r="AZ28">
        <v>0</v>
      </c>
      <c r="BA28" t="s">
        <v>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Y28*Source!I75</f>
        <v>140</v>
      </c>
      <c r="CY28">
        <f>AA28</f>
        <v>191.48</v>
      </c>
      <c r="CZ28">
        <f>AE28</f>
        <v>191.48</v>
      </c>
      <c r="DA28">
        <f>AI28</f>
        <v>1</v>
      </c>
      <c r="DB28">
        <f t="shared" si="0"/>
        <v>95740</v>
      </c>
      <c r="DC28">
        <f t="shared" si="1"/>
        <v>0</v>
      </c>
    </row>
    <row r="29" spans="1:107" x14ac:dyDescent="0.2">
      <c r="A29">
        <f>ROW(Source!A76)</f>
        <v>76</v>
      </c>
      <c r="B29">
        <v>101231156</v>
      </c>
      <c r="C29">
        <v>101231600</v>
      </c>
      <c r="D29">
        <v>48186564</v>
      </c>
      <c r="E29">
        <v>48186558</v>
      </c>
      <c r="F29">
        <v>1</v>
      </c>
      <c r="G29">
        <v>48186558</v>
      </c>
      <c r="H29">
        <v>1</v>
      </c>
      <c r="I29" t="s">
        <v>224</v>
      </c>
      <c r="J29" t="s">
        <v>6</v>
      </c>
      <c r="K29" t="s">
        <v>225</v>
      </c>
      <c r="L29">
        <v>1191</v>
      </c>
      <c r="N29">
        <v>1013</v>
      </c>
      <c r="O29" t="s">
        <v>226</v>
      </c>
      <c r="P29" t="s">
        <v>226</v>
      </c>
      <c r="Q29">
        <v>1</v>
      </c>
      <c r="W29">
        <v>0</v>
      </c>
      <c r="X29">
        <v>476480486</v>
      </c>
      <c r="Y29">
        <v>297.86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6</v>
      </c>
      <c r="AT29">
        <v>297.86</v>
      </c>
      <c r="AU29" t="s">
        <v>6</v>
      </c>
      <c r="AV29">
        <v>1</v>
      </c>
      <c r="AW29">
        <v>2</v>
      </c>
      <c r="AX29">
        <v>101231605</v>
      </c>
      <c r="AY29">
        <v>1</v>
      </c>
      <c r="AZ29">
        <v>0</v>
      </c>
      <c r="BA29">
        <v>30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Y29*Source!I76</f>
        <v>83.400800000000018</v>
      </c>
      <c r="CY29">
        <f>AD29</f>
        <v>0</v>
      </c>
      <c r="CZ29">
        <f>AH29</f>
        <v>0</v>
      </c>
      <c r="DA29">
        <f>AL29</f>
        <v>1</v>
      </c>
      <c r="DB29">
        <f t="shared" si="0"/>
        <v>0</v>
      </c>
      <c r="DC29">
        <f t="shared" si="1"/>
        <v>0</v>
      </c>
    </row>
    <row r="30" spans="1:107" x14ac:dyDescent="0.2">
      <c r="A30">
        <f>ROW(Source!A76)</f>
        <v>76</v>
      </c>
      <c r="B30">
        <v>101231156</v>
      </c>
      <c r="C30">
        <v>101231600</v>
      </c>
      <c r="D30">
        <v>48265931</v>
      </c>
      <c r="E30">
        <v>1</v>
      </c>
      <c r="F30">
        <v>1</v>
      </c>
      <c r="G30">
        <v>48186558</v>
      </c>
      <c r="H30">
        <v>2</v>
      </c>
      <c r="I30" t="s">
        <v>250</v>
      </c>
      <c r="J30" t="s">
        <v>251</v>
      </c>
      <c r="K30" t="s">
        <v>252</v>
      </c>
      <c r="L30">
        <v>1367</v>
      </c>
      <c r="N30">
        <v>1011</v>
      </c>
      <c r="O30" t="s">
        <v>230</v>
      </c>
      <c r="P30" t="s">
        <v>230</v>
      </c>
      <c r="Q30">
        <v>1</v>
      </c>
      <c r="W30">
        <v>0</v>
      </c>
      <c r="X30">
        <v>-1376231497</v>
      </c>
      <c r="Y30">
        <v>11</v>
      </c>
      <c r="AA30">
        <v>0</v>
      </c>
      <c r="AB30">
        <v>1318.45</v>
      </c>
      <c r="AC30">
        <v>571.80999999999995</v>
      </c>
      <c r="AD30">
        <v>0</v>
      </c>
      <c r="AE30">
        <v>0</v>
      </c>
      <c r="AF30">
        <v>101.39</v>
      </c>
      <c r="AG30">
        <v>22.54</v>
      </c>
      <c r="AH30">
        <v>0</v>
      </c>
      <c r="AI30">
        <v>1</v>
      </c>
      <c r="AJ30">
        <v>12.42</v>
      </c>
      <c r="AK30">
        <v>24.23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6</v>
      </c>
      <c r="AT30">
        <v>11</v>
      </c>
      <c r="AU30" t="s">
        <v>6</v>
      </c>
      <c r="AV30">
        <v>0</v>
      </c>
      <c r="AW30">
        <v>2</v>
      </c>
      <c r="AX30">
        <v>101231606</v>
      </c>
      <c r="AY30">
        <v>1</v>
      </c>
      <c r="AZ30">
        <v>0</v>
      </c>
      <c r="BA30">
        <v>31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Y30*Source!I76</f>
        <v>3.08</v>
      </c>
      <c r="CY30">
        <f>AB30</f>
        <v>1318.45</v>
      </c>
      <c r="CZ30">
        <f>AF30</f>
        <v>101.39</v>
      </c>
      <c r="DA30">
        <f>AJ30</f>
        <v>12.42</v>
      </c>
      <c r="DB30">
        <f t="shared" si="0"/>
        <v>1115.29</v>
      </c>
      <c r="DC30">
        <f t="shared" si="1"/>
        <v>247.94</v>
      </c>
    </row>
    <row r="31" spans="1:107" x14ac:dyDescent="0.2">
      <c r="A31">
        <f>ROW(Source!A76)</f>
        <v>76</v>
      </c>
      <c r="B31">
        <v>101231156</v>
      </c>
      <c r="C31">
        <v>101231600</v>
      </c>
      <c r="D31">
        <v>48241400</v>
      </c>
      <c r="E31">
        <v>1</v>
      </c>
      <c r="F31">
        <v>1</v>
      </c>
      <c r="G31">
        <v>48186558</v>
      </c>
      <c r="H31">
        <v>3</v>
      </c>
      <c r="I31" t="s">
        <v>253</v>
      </c>
      <c r="J31" t="s">
        <v>254</v>
      </c>
      <c r="K31" t="s">
        <v>255</v>
      </c>
      <c r="L31">
        <v>1348</v>
      </c>
      <c r="N31">
        <v>1009</v>
      </c>
      <c r="O31" t="s">
        <v>256</v>
      </c>
      <c r="P31" t="s">
        <v>256</v>
      </c>
      <c r="Q31">
        <v>1000</v>
      </c>
      <c r="W31">
        <v>0</v>
      </c>
      <c r="X31">
        <v>238444175</v>
      </c>
      <c r="Y31">
        <v>4.8000000000000001E-2</v>
      </c>
      <c r="AA31">
        <v>94042.25</v>
      </c>
      <c r="AB31">
        <v>0</v>
      </c>
      <c r="AC31">
        <v>0</v>
      </c>
      <c r="AD31">
        <v>0</v>
      </c>
      <c r="AE31">
        <v>24618.39</v>
      </c>
      <c r="AF31">
        <v>0</v>
      </c>
      <c r="AG31">
        <v>0</v>
      </c>
      <c r="AH31">
        <v>0</v>
      </c>
      <c r="AI31">
        <v>3.82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6</v>
      </c>
      <c r="AT31">
        <v>4.8000000000000001E-2</v>
      </c>
      <c r="AU31" t="s">
        <v>6</v>
      </c>
      <c r="AV31">
        <v>0</v>
      </c>
      <c r="AW31">
        <v>2</v>
      </c>
      <c r="AX31">
        <v>101231607</v>
      </c>
      <c r="AY31">
        <v>1</v>
      </c>
      <c r="AZ31">
        <v>0</v>
      </c>
      <c r="BA31">
        <v>32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Y31*Source!I76</f>
        <v>1.3440000000000002E-2</v>
      </c>
      <c r="CY31">
        <f>AA31</f>
        <v>94042.25</v>
      </c>
      <c r="CZ31">
        <f>AE31</f>
        <v>24618.39</v>
      </c>
      <c r="DA31">
        <f>AI31</f>
        <v>3.82</v>
      </c>
      <c r="DB31">
        <f t="shared" si="0"/>
        <v>1181.68</v>
      </c>
      <c r="DC31">
        <f t="shared" si="1"/>
        <v>0</v>
      </c>
    </row>
    <row r="32" spans="1:107" x14ac:dyDescent="0.2">
      <c r="A32">
        <f>ROW(Source!A76)</f>
        <v>76</v>
      </c>
      <c r="B32">
        <v>101231156</v>
      </c>
      <c r="C32">
        <v>101231600</v>
      </c>
      <c r="D32">
        <v>48264506</v>
      </c>
      <c r="E32">
        <v>1</v>
      </c>
      <c r="F32">
        <v>1</v>
      </c>
      <c r="G32">
        <v>48186558</v>
      </c>
      <c r="H32">
        <v>3</v>
      </c>
      <c r="I32" t="s">
        <v>113</v>
      </c>
      <c r="J32" t="s">
        <v>116</v>
      </c>
      <c r="K32" t="s">
        <v>114</v>
      </c>
      <c r="L32">
        <v>1301</v>
      </c>
      <c r="N32">
        <v>1003</v>
      </c>
      <c r="O32" t="s">
        <v>115</v>
      </c>
      <c r="P32" t="s">
        <v>115</v>
      </c>
      <c r="Q32">
        <v>1</v>
      </c>
      <c r="W32">
        <v>0</v>
      </c>
      <c r="X32">
        <v>-579046366</v>
      </c>
      <c r="Y32">
        <v>500</v>
      </c>
      <c r="AA32">
        <v>520.83000000000004</v>
      </c>
      <c r="AB32">
        <v>0</v>
      </c>
      <c r="AC32">
        <v>0</v>
      </c>
      <c r="AD32">
        <v>0</v>
      </c>
      <c r="AE32">
        <v>191.48</v>
      </c>
      <c r="AF32">
        <v>0</v>
      </c>
      <c r="AG32">
        <v>0</v>
      </c>
      <c r="AH32">
        <v>0</v>
      </c>
      <c r="AI32">
        <v>2.72</v>
      </c>
      <c r="AJ32">
        <v>1</v>
      </c>
      <c r="AK32">
        <v>1</v>
      </c>
      <c r="AL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 t="s">
        <v>6</v>
      </c>
      <c r="AT32">
        <v>500</v>
      </c>
      <c r="AU32" t="s">
        <v>6</v>
      </c>
      <c r="AV32">
        <v>0</v>
      </c>
      <c r="AW32">
        <v>1</v>
      </c>
      <c r="AX32">
        <v>-1</v>
      </c>
      <c r="AY32">
        <v>0</v>
      </c>
      <c r="AZ32">
        <v>0</v>
      </c>
      <c r="BA32" t="s">
        <v>6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Y32*Source!I76</f>
        <v>140</v>
      </c>
      <c r="CY32">
        <f>AA32</f>
        <v>520.83000000000004</v>
      </c>
      <c r="CZ32">
        <f>AE32</f>
        <v>191.48</v>
      </c>
      <c r="DA32">
        <f>AI32</f>
        <v>2.72</v>
      </c>
      <c r="DB32">
        <f t="shared" si="0"/>
        <v>95740</v>
      </c>
      <c r="DC32">
        <f t="shared" si="1"/>
        <v>0</v>
      </c>
    </row>
    <row r="33" spans="1:107" x14ac:dyDescent="0.2">
      <c r="A33">
        <f>ROW(Source!A81)</f>
        <v>81</v>
      </c>
      <c r="B33">
        <v>101231159</v>
      </c>
      <c r="C33">
        <v>101231612</v>
      </c>
      <c r="D33">
        <v>48186564</v>
      </c>
      <c r="E33">
        <v>48186558</v>
      </c>
      <c r="F33">
        <v>1</v>
      </c>
      <c r="G33">
        <v>48186558</v>
      </c>
      <c r="H33">
        <v>1</v>
      </c>
      <c r="I33" t="s">
        <v>224</v>
      </c>
      <c r="J33" t="s">
        <v>6</v>
      </c>
      <c r="K33" t="s">
        <v>225</v>
      </c>
      <c r="L33">
        <v>1191</v>
      </c>
      <c r="N33">
        <v>1013</v>
      </c>
      <c r="O33" t="s">
        <v>226</v>
      </c>
      <c r="P33" t="s">
        <v>226</v>
      </c>
      <c r="Q33">
        <v>1</v>
      </c>
      <c r="W33">
        <v>0</v>
      </c>
      <c r="X33">
        <v>476480486</v>
      </c>
      <c r="Y33">
        <v>69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6</v>
      </c>
      <c r="AT33">
        <v>69</v>
      </c>
      <c r="AU33" t="s">
        <v>6</v>
      </c>
      <c r="AV33">
        <v>1</v>
      </c>
      <c r="AW33">
        <v>2</v>
      </c>
      <c r="AX33">
        <v>101231615</v>
      </c>
      <c r="AY33">
        <v>1</v>
      </c>
      <c r="AZ33">
        <v>0</v>
      </c>
      <c r="BA33">
        <v>35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Y33*Source!I81</f>
        <v>14.49</v>
      </c>
      <c r="CY33">
        <f>AD33</f>
        <v>0</v>
      </c>
      <c r="CZ33">
        <f>AH33</f>
        <v>0</v>
      </c>
      <c r="DA33">
        <f>AL33</f>
        <v>1</v>
      </c>
      <c r="DB33">
        <f t="shared" si="0"/>
        <v>0</v>
      </c>
      <c r="DC33">
        <f t="shared" si="1"/>
        <v>0</v>
      </c>
    </row>
    <row r="34" spans="1:107" x14ac:dyDescent="0.2">
      <c r="A34">
        <f>ROW(Source!A81)</f>
        <v>81</v>
      </c>
      <c r="B34">
        <v>101231159</v>
      </c>
      <c r="C34">
        <v>101231612</v>
      </c>
      <c r="D34">
        <v>48264507</v>
      </c>
      <c r="E34">
        <v>1</v>
      </c>
      <c r="F34">
        <v>1</v>
      </c>
      <c r="G34">
        <v>48186558</v>
      </c>
      <c r="H34">
        <v>3</v>
      </c>
      <c r="I34" t="s">
        <v>118</v>
      </c>
      <c r="J34" t="s">
        <v>120</v>
      </c>
      <c r="K34" t="s">
        <v>119</v>
      </c>
      <c r="L34">
        <v>1354</v>
      </c>
      <c r="N34">
        <v>1010</v>
      </c>
      <c r="O34" t="s">
        <v>24</v>
      </c>
      <c r="P34" t="s">
        <v>24</v>
      </c>
      <c r="Q34">
        <v>1</v>
      </c>
      <c r="W34">
        <v>0</v>
      </c>
      <c r="X34">
        <v>645346249</v>
      </c>
      <c r="Y34">
        <v>100</v>
      </c>
      <c r="AA34">
        <v>47.28</v>
      </c>
      <c r="AB34">
        <v>0</v>
      </c>
      <c r="AC34">
        <v>0</v>
      </c>
      <c r="AD34">
        <v>0</v>
      </c>
      <c r="AE34">
        <v>47.28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6</v>
      </c>
      <c r="AT34">
        <v>100</v>
      </c>
      <c r="AU34" t="s">
        <v>6</v>
      </c>
      <c r="AV34">
        <v>0</v>
      </c>
      <c r="AW34">
        <v>2</v>
      </c>
      <c r="AX34">
        <v>101231616</v>
      </c>
      <c r="AY34">
        <v>1</v>
      </c>
      <c r="AZ34">
        <v>0</v>
      </c>
      <c r="BA34">
        <v>36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Y34*Source!I81</f>
        <v>21</v>
      </c>
      <c r="CY34">
        <f>AA34</f>
        <v>47.28</v>
      </c>
      <c r="CZ34">
        <f>AE34</f>
        <v>47.28</v>
      </c>
      <c r="DA34">
        <f>AI34</f>
        <v>1</v>
      </c>
      <c r="DB34">
        <f t="shared" si="0"/>
        <v>4728</v>
      </c>
      <c r="DC34">
        <f t="shared" si="1"/>
        <v>0</v>
      </c>
    </row>
    <row r="35" spans="1:107" x14ac:dyDescent="0.2">
      <c r="A35">
        <f>ROW(Source!A82)</f>
        <v>82</v>
      </c>
      <c r="B35">
        <v>101231156</v>
      </c>
      <c r="C35">
        <v>101231612</v>
      </c>
      <c r="D35">
        <v>48186564</v>
      </c>
      <c r="E35">
        <v>48186558</v>
      </c>
      <c r="F35">
        <v>1</v>
      </c>
      <c r="G35">
        <v>48186558</v>
      </c>
      <c r="H35">
        <v>1</v>
      </c>
      <c r="I35" t="s">
        <v>224</v>
      </c>
      <c r="J35" t="s">
        <v>6</v>
      </c>
      <c r="K35" t="s">
        <v>225</v>
      </c>
      <c r="L35">
        <v>1191</v>
      </c>
      <c r="N35">
        <v>1013</v>
      </c>
      <c r="O35" t="s">
        <v>226</v>
      </c>
      <c r="P35" t="s">
        <v>226</v>
      </c>
      <c r="Q35">
        <v>1</v>
      </c>
      <c r="W35">
        <v>0</v>
      </c>
      <c r="X35">
        <v>476480486</v>
      </c>
      <c r="Y35">
        <v>69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6</v>
      </c>
      <c r="AT35">
        <v>69</v>
      </c>
      <c r="AU35" t="s">
        <v>6</v>
      </c>
      <c r="AV35">
        <v>1</v>
      </c>
      <c r="AW35">
        <v>2</v>
      </c>
      <c r="AX35">
        <v>101231615</v>
      </c>
      <c r="AY35">
        <v>1</v>
      </c>
      <c r="AZ35">
        <v>0</v>
      </c>
      <c r="BA35">
        <v>38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Y35*Source!I82</f>
        <v>14.49</v>
      </c>
      <c r="CY35">
        <f>AD35</f>
        <v>0</v>
      </c>
      <c r="CZ35">
        <f>AH35</f>
        <v>0</v>
      </c>
      <c r="DA35">
        <f>AL35</f>
        <v>1</v>
      </c>
      <c r="DB35">
        <f t="shared" si="0"/>
        <v>0</v>
      </c>
      <c r="DC35">
        <f t="shared" si="1"/>
        <v>0</v>
      </c>
    </row>
    <row r="36" spans="1:107" x14ac:dyDescent="0.2">
      <c r="A36">
        <f>ROW(Source!A82)</f>
        <v>82</v>
      </c>
      <c r="B36">
        <v>101231156</v>
      </c>
      <c r="C36">
        <v>101231612</v>
      </c>
      <c r="D36">
        <v>48264507</v>
      </c>
      <c r="E36">
        <v>1</v>
      </c>
      <c r="F36">
        <v>1</v>
      </c>
      <c r="G36">
        <v>48186558</v>
      </c>
      <c r="H36">
        <v>3</v>
      </c>
      <c r="I36" t="s">
        <v>118</v>
      </c>
      <c r="J36" t="s">
        <v>120</v>
      </c>
      <c r="K36" t="s">
        <v>119</v>
      </c>
      <c r="L36">
        <v>1354</v>
      </c>
      <c r="N36">
        <v>1010</v>
      </c>
      <c r="O36" t="s">
        <v>24</v>
      </c>
      <c r="P36" t="s">
        <v>24</v>
      </c>
      <c r="Q36">
        <v>1</v>
      </c>
      <c r="W36">
        <v>0</v>
      </c>
      <c r="X36">
        <v>645346249</v>
      </c>
      <c r="Y36">
        <v>100</v>
      </c>
      <c r="AA36">
        <v>55.32</v>
      </c>
      <c r="AB36">
        <v>0</v>
      </c>
      <c r="AC36">
        <v>0</v>
      </c>
      <c r="AD36">
        <v>0</v>
      </c>
      <c r="AE36">
        <v>47.28</v>
      </c>
      <c r="AF36">
        <v>0</v>
      </c>
      <c r="AG36">
        <v>0</v>
      </c>
      <c r="AH36">
        <v>0</v>
      </c>
      <c r="AI36">
        <v>1.17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6</v>
      </c>
      <c r="AT36">
        <v>100</v>
      </c>
      <c r="AU36" t="s">
        <v>6</v>
      </c>
      <c r="AV36">
        <v>0</v>
      </c>
      <c r="AW36">
        <v>2</v>
      </c>
      <c r="AX36">
        <v>101231616</v>
      </c>
      <c r="AY36">
        <v>1</v>
      </c>
      <c r="AZ36">
        <v>0</v>
      </c>
      <c r="BA36">
        <v>39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Y36*Source!I82</f>
        <v>21</v>
      </c>
      <c r="CY36">
        <f>AA36</f>
        <v>55.32</v>
      </c>
      <c r="CZ36">
        <f>AE36</f>
        <v>47.28</v>
      </c>
      <c r="DA36">
        <f>AI36</f>
        <v>1.17</v>
      </c>
      <c r="DB36">
        <f t="shared" si="0"/>
        <v>4728</v>
      </c>
      <c r="DC36">
        <f t="shared" si="1"/>
        <v>0</v>
      </c>
    </row>
    <row r="37" spans="1:107" x14ac:dyDescent="0.2">
      <c r="A37">
        <f>ROW(Source!A130)</f>
        <v>130</v>
      </c>
      <c r="B37">
        <v>101231159</v>
      </c>
      <c r="C37">
        <v>101231624</v>
      </c>
      <c r="D37">
        <v>48186564</v>
      </c>
      <c r="E37">
        <v>48186558</v>
      </c>
      <c r="F37">
        <v>1</v>
      </c>
      <c r="G37">
        <v>48186558</v>
      </c>
      <c r="H37">
        <v>1</v>
      </c>
      <c r="I37" t="s">
        <v>224</v>
      </c>
      <c r="J37" t="s">
        <v>6</v>
      </c>
      <c r="K37" t="s">
        <v>225</v>
      </c>
      <c r="L37">
        <v>1191</v>
      </c>
      <c r="N37">
        <v>1013</v>
      </c>
      <c r="O37" t="s">
        <v>226</v>
      </c>
      <c r="P37" t="s">
        <v>226</v>
      </c>
      <c r="Q37">
        <v>1</v>
      </c>
      <c r="W37">
        <v>0</v>
      </c>
      <c r="X37">
        <v>476480486</v>
      </c>
      <c r="Y37">
        <v>178.71600000000001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1</v>
      </c>
      <c r="AQ37">
        <v>0</v>
      </c>
      <c r="AR37">
        <v>0</v>
      </c>
      <c r="AS37" t="s">
        <v>6</v>
      </c>
      <c r="AT37">
        <v>297.86</v>
      </c>
      <c r="AU37" t="s">
        <v>157</v>
      </c>
      <c r="AV37">
        <v>1</v>
      </c>
      <c r="AW37">
        <v>2</v>
      </c>
      <c r="AX37">
        <v>101231628</v>
      </c>
      <c r="AY37">
        <v>1</v>
      </c>
      <c r="AZ37">
        <v>0</v>
      </c>
      <c r="BA37">
        <v>41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Y37*Source!I130</f>
        <v>1.7871600000000001</v>
      </c>
      <c r="CY37">
        <f>AD37</f>
        <v>0</v>
      </c>
      <c r="CZ37">
        <f>AH37</f>
        <v>0</v>
      </c>
      <c r="DA37">
        <f>AL37</f>
        <v>1</v>
      </c>
      <c r="DB37">
        <f>ROUND((ROUND(AT37*CZ37,2)*0.6),6)</f>
        <v>0</v>
      </c>
      <c r="DC37">
        <f>ROUND((ROUND(AT37*AG37,2)*0.6),6)</f>
        <v>0</v>
      </c>
    </row>
    <row r="38" spans="1:107" x14ac:dyDescent="0.2">
      <c r="A38">
        <f>ROW(Source!A130)</f>
        <v>130</v>
      </c>
      <c r="B38">
        <v>101231159</v>
      </c>
      <c r="C38">
        <v>101231624</v>
      </c>
      <c r="D38">
        <v>48265931</v>
      </c>
      <c r="E38">
        <v>1</v>
      </c>
      <c r="F38">
        <v>1</v>
      </c>
      <c r="G38">
        <v>48186558</v>
      </c>
      <c r="H38">
        <v>2</v>
      </c>
      <c r="I38" t="s">
        <v>250</v>
      </c>
      <c r="J38" t="s">
        <v>251</v>
      </c>
      <c r="K38" t="s">
        <v>252</v>
      </c>
      <c r="L38">
        <v>1367</v>
      </c>
      <c r="N38">
        <v>1011</v>
      </c>
      <c r="O38" t="s">
        <v>230</v>
      </c>
      <c r="P38" t="s">
        <v>230</v>
      </c>
      <c r="Q38">
        <v>1</v>
      </c>
      <c r="W38">
        <v>0</v>
      </c>
      <c r="X38">
        <v>-1376231497</v>
      </c>
      <c r="Y38">
        <v>6.6</v>
      </c>
      <c r="AA38">
        <v>0</v>
      </c>
      <c r="AB38">
        <v>101.39</v>
      </c>
      <c r="AC38">
        <v>22.54</v>
      </c>
      <c r="AD38">
        <v>0</v>
      </c>
      <c r="AE38">
        <v>0</v>
      </c>
      <c r="AF38">
        <v>101.39</v>
      </c>
      <c r="AG38">
        <v>22.54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1</v>
      </c>
      <c r="AQ38">
        <v>0</v>
      </c>
      <c r="AR38">
        <v>0</v>
      </c>
      <c r="AS38" t="s">
        <v>6</v>
      </c>
      <c r="AT38">
        <v>11</v>
      </c>
      <c r="AU38" t="s">
        <v>157</v>
      </c>
      <c r="AV38">
        <v>0</v>
      </c>
      <c r="AW38">
        <v>2</v>
      </c>
      <c r="AX38">
        <v>101231629</v>
      </c>
      <c r="AY38">
        <v>1</v>
      </c>
      <c r="AZ38">
        <v>0</v>
      </c>
      <c r="BA38">
        <v>42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Y38*Source!I130</f>
        <v>6.6000000000000003E-2</v>
      </c>
      <c r="CY38">
        <f>AB38</f>
        <v>101.39</v>
      </c>
      <c r="CZ38">
        <f>AF38</f>
        <v>101.39</v>
      </c>
      <c r="DA38">
        <f>AJ38</f>
        <v>1</v>
      </c>
      <c r="DB38">
        <f>ROUND((ROUND(AT38*CZ38,2)*0.6),6)</f>
        <v>669.17399999999998</v>
      </c>
      <c r="DC38">
        <f>ROUND((ROUND(AT38*AG38,2)*0.6),6)</f>
        <v>148.76400000000001</v>
      </c>
    </row>
    <row r="39" spans="1:107" x14ac:dyDescent="0.2">
      <c r="A39">
        <f>ROW(Source!A130)</f>
        <v>130</v>
      </c>
      <c r="B39">
        <v>101231159</v>
      </c>
      <c r="C39">
        <v>101231624</v>
      </c>
      <c r="D39">
        <v>48241400</v>
      </c>
      <c r="E39">
        <v>1</v>
      </c>
      <c r="F39">
        <v>1</v>
      </c>
      <c r="G39">
        <v>48186558</v>
      </c>
      <c r="H39">
        <v>3</v>
      </c>
      <c r="I39" t="s">
        <v>253</v>
      </c>
      <c r="J39" t="s">
        <v>254</v>
      </c>
      <c r="K39" t="s">
        <v>255</v>
      </c>
      <c r="L39">
        <v>1348</v>
      </c>
      <c r="N39">
        <v>1009</v>
      </c>
      <c r="O39" t="s">
        <v>256</v>
      </c>
      <c r="P39" t="s">
        <v>256</v>
      </c>
      <c r="Q39">
        <v>1000</v>
      </c>
      <c r="W39">
        <v>0</v>
      </c>
      <c r="X39">
        <v>238444175</v>
      </c>
      <c r="Y39">
        <v>0</v>
      </c>
      <c r="AA39">
        <v>24618.39</v>
      </c>
      <c r="AB39">
        <v>0</v>
      </c>
      <c r="AC39">
        <v>0</v>
      </c>
      <c r="AD39">
        <v>0</v>
      </c>
      <c r="AE39">
        <v>24618.39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1</v>
      </c>
      <c r="AQ39">
        <v>0</v>
      </c>
      <c r="AR39">
        <v>0</v>
      </c>
      <c r="AS39" t="s">
        <v>6</v>
      </c>
      <c r="AT39">
        <v>4.8000000000000001E-2</v>
      </c>
      <c r="AU39" t="s">
        <v>156</v>
      </c>
      <c r="AV39">
        <v>0</v>
      </c>
      <c r="AW39">
        <v>2</v>
      </c>
      <c r="AX39">
        <v>101231630</v>
      </c>
      <c r="AY39">
        <v>1</v>
      </c>
      <c r="AZ39">
        <v>0</v>
      </c>
      <c r="BA39">
        <v>43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Y39*Source!I130</f>
        <v>0</v>
      </c>
      <c r="CY39">
        <f>AA39</f>
        <v>24618.39</v>
      </c>
      <c r="CZ39">
        <f>AE39</f>
        <v>24618.39</v>
      </c>
      <c r="DA39">
        <f>AI39</f>
        <v>1</v>
      </c>
      <c r="DB39">
        <f>ROUND((ROUND(AT39*CZ39,2)*0),6)</f>
        <v>0</v>
      </c>
      <c r="DC39">
        <f>ROUND((ROUND(AT39*AG39,2)*0),6)</f>
        <v>0</v>
      </c>
    </row>
    <row r="40" spans="1:107" x14ac:dyDescent="0.2">
      <c r="A40">
        <f>ROW(Source!A131)</f>
        <v>131</v>
      </c>
      <c r="B40">
        <v>101231156</v>
      </c>
      <c r="C40">
        <v>101231624</v>
      </c>
      <c r="D40">
        <v>48186564</v>
      </c>
      <c r="E40">
        <v>48186558</v>
      </c>
      <c r="F40">
        <v>1</v>
      </c>
      <c r="G40">
        <v>48186558</v>
      </c>
      <c r="H40">
        <v>1</v>
      </c>
      <c r="I40" t="s">
        <v>224</v>
      </c>
      <c r="J40" t="s">
        <v>6</v>
      </c>
      <c r="K40" t="s">
        <v>225</v>
      </c>
      <c r="L40">
        <v>1191</v>
      </c>
      <c r="N40">
        <v>1013</v>
      </c>
      <c r="O40" t="s">
        <v>226</v>
      </c>
      <c r="P40" t="s">
        <v>226</v>
      </c>
      <c r="Q40">
        <v>1</v>
      </c>
      <c r="W40">
        <v>0</v>
      </c>
      <c r="X40">
        <v>476480486</v>
      </c>
      <c r="Y40">
        <v>178.71600000000001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1</v>
      </c>
      <c r="AQ40">
        <v>0</v>
      </c>
      <c r="AR40">
        <v>0</v>
      </c>
      <c r="AS40" t="s">
        <v>6</v>
      </c>
      <c r="AT40">
        <v>297.86</v>
      </c>
      <c r="AU40" t="s">
        <v>157</v>
      </c>
      <c r="AV40">
        <v>1</v>
      </c>
      <c r="AW40">
        <v>2</v>
      </c>
      <c r="AX40">
        <v>101231628</v>
      </c>
      <c r="AY40">
        <v>1</v>
      </c>
      <c r="AZ40">
        <v>0</v>
      </c>
      <c r="BA40">
        <v>46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Y40*Source!I131</f>
        <v>1.7871600000000001</v>
      </c>
      <c r="CY40">
        <f>AD40</f>
        <v>0</v>
      </c>
      <c r="CZ40">
        <f>AH40</f>
        <v>0</v>
      </c>
      <c r="DA40">
        <f>AL40</f>
        <v>1</v>
      </c>
      <c r="DB40">
        <f>ROUND((ROUND(AT40*CZ40,2)*0.6),6)</f>
        <v>0</v>
      </c>
      <c r="DC40">
        <f>ROUND((ROUND(AT40*AG40,2)*0.6),6)</f>
        <v>0</v>
      </c>
    </row>
    <row r="41" spans="1:107" x14ac:dyDescent="0.2">
      <c r="A41">
        <f>ROW(Source!A131)</f>
        <v>131</v>
      </c>
      <c r="B41">
        <v>101231156</v>
      </c>
      <c r="C41">
        <v>101231624</v>
      </c>
      <c r="D41">
        <v>48265931</v>
      </c>
      <c r="E41">
        <v>1</v>
      </c>
      <c r="F41">
        <v>1</v>
      </c>
      <c r="G41">
        <v>48186558</v>
      </c>
      <c r="H41">
        <v>2</v>
      </c>
      <c r="I41" t="s">
        <v>250</v>
      </c>
      <c r="J41" t="s">
        <v>251</v>
      </c>
      <c r="K41" t="s">
        <v>252</v>
      </c>
      <c r="L41">
        <v>1367</v>
      </c>
      <c r="N41">
        <v>1011</v>
      </c>
      <c r="O41" t="s">
        <v>230</v>
      </c>
      <c r="P41" t="s">
        <v>230</v>
      </c>
      <c r="Q41">
        <v>1</v>
      </c>
      <c r="W41">
        <v>0</v>
      </c>
      <c r="X41">
        <v>-1376231497</v>
      </c>
      <c r="Y41">
        <v>6.6</v>
      </c>
      <c r="AA41">
        <v>0</v>
      </c>
      <c r="AB41">
        <v>1318.45</v>
      </c>
      <c r="AC41">
        <v>571.80999999999995</v>
      </c>
      <c r="AD41">
        <v>0</v>
      </c>
      <c r="AE41">
        <v>0</v>
      </c>
      <c r="AF41">
        <v>101.39</v>
      </c>
      <c r="AG41">
        <v>22.54</v>
      </c>
      <c r="AH41">
        <v>0</v>
      </c>
      <c r="AI41">
        <v>1</v>
      </c>
      <c r="AJ41">
        <v>12.42</v>
      </c>
      <c r="AK41">
        <v>24.23</v>
      </c>
      <c r="AL41">
        <v>1</v>
      </c>
      <c r="AN41">
        <v>0</v>
      </c>
      <c r="AO41">
        <v>1</v>
      </c>
      <c r="AP41">
        <v>1</v>
      </c>
      <c r="AQ41">
        <v>0</v>
      </c>
      <c r="AR41">
        <v>0</v>
      </c>
      <c r="AS41" t="s">
        <v>6</v>
      </c>
      <c r="AT41">
        <v>11</v>
      </c>
      <c r="AU41" t="s">
        <v>157</v>
      </c>
      <c r="AV41">
        <v>0</v>
      </c>
      <c r="AW41">
        <v>2</v>
      </c>
      <c r="AX41">
        <v>101231629</v>
      </c>
      <c r="AY41">
        <v>1</v>
      </c>
      <c r="AZ41">
        <v>0</v>
      </c>
      <c r="BA41">
        <v>47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Y41*Source!I131</f>
        <v>6.6000000000000003E-2</v>
      </c>
      <c r="CY41">
        <f>AB41</f>
        <v>1318.45</v>
      </c>
      <c r="CZ41">
        <f>AF41</f>
        <v>101.39</v>
      </c>
      <c r="DA41">
        <f>AJ41</f>
        <v>12.42</v>
      </c>
      <c r="DB41">
        <f>ROUND((ROUND(AT41*CZ41,2)*0.6),6)</f>
        <v>669.17399999999998</v>
      </c>
      <c r="DC41">
        <f>ROUND((ROUND(AT41*AG41,2)*0.6),6)</f>
        <v>148.76400000000001</v>
      </c>
    </row>
    <row r="42" spans="1:107" x14ac:dyDescent="0.2">
      <c r="A42">
        <f>ROW(Source!A131)</f>
        <v>131</v>
      </c>
      <c r="B42">
        <v>101231156</v>
      </c>
      <c r="C42">
        <v>101231624</v>
      </c>
      <c r="D42">
        <v>48241400</v>
      </c>
      <c r="E42">
        <v>1</v>
      </c>
      <c r="F42">
        <v>1</v>
      </c>
      <c r="G42">
        <v>48186558</v>
      </c>
      <c r="H42">
        <v>3</v>
      </c>
      <c r="I42" t="s">
        <v>253</v>
      </c>
      <c r="J42" t="s">
        <v>254</v>
      </c>
      <c r="K42" t="s">
        <v>255</v>
      </c>
      <c r="L42">
        <v>1348</v>
      </c>
      <c r="N42">
        <v>1009</v>
      </c>
      <c r="O42" t="s">
        <v>256</v>
      </c>
      <c r="P42" t="s">
        <v>256</v>
      </c>
      <c r="Q42">
        <v>1000</v>
      </c>
      <c r="W42">
        <v>0</v>
      </c>
      <c r="X42">
        <v>238444175</v>
      </c>
      <c r="Y42">
        <v>0</v>
      </c>
      <c r="AA42">
        <v>94042.25</v>
      </c>
      <c r="AB42">
        <v>0</v>
      </c>
      <c r="AC42">
        <v>0</v>
      </c>
      <c r="AD42">
        <v>0</v>
      </c>
      <c r="AE42">
        <v>24618.39</v>
      </c>
      <c r="AF42">
        <v>0</v>
      </c>
      <c r="AG42">
        <v>0</v>
      </c>
      <c r="AH42">
        <v>0</v>
      </c>
      <c r="AI42">
        <v>3.82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1</v>
      </c>
      <c r="AQ42">
        <v>0</v>
      </c>
      <c r="AR42">
        <v>0</v>
      </c>
      <c r="AS42" t="s">
        <v>6</v>
      </c>
      <c r="AT42">
        <v>4.8000000000000001E-2</v>
      </c>
      <c r="AU42" t="s">
        <v>156</v>
      </c>
      <c r="AV42">
        <v>0</v>
      </c>
      <c r="AW42">
        <v>2</v>
      </c>
      <c r="AX42">
        <v>101231630</v>
      </c>
      <c r="AY42">
        <v>1</v>
      </c>
      <c r="AZ42">
        <v>0</v>
      </c>
      <c r="BA42">
        <v>48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Y42*Source!I131</f>
        <v>0</v>
      </c>
      <c r="CY42">
        <f>AA42</f>
        <v>94042.25</v>
      </c>
      <c r="CZ42">
        <f>AE42</f>
        <v>24618.39</v>
      </c>
      <c r="DA42">
        <f>AI42</f>
        <v>3.82</v>
      </c>
      <c r="DB42">
        <f>ROUND((ROUND(AT42*CZ42,2)*0),6)</f>
        <v>0</v>
      </c>
      <c r="DC42">
        <f>ROUND((ROUND(AT42*AG42,2)*0),6)</f>
        <v>0</v>
      </c>
    </row>
    <row r="43" spans="1:107" x14ac:dyDescent="0.2">
      <c r="A43">
        <f>ROW(Source!A132)</f>
        <v>132</v>
      </c>
      <c r="B43">
        <v>101231159</v>
      </c>
      <c r="C43">
        <v>101231633</v>
      </c>
      <c r="D43">
        <v>48186564</v>
      </c>
      <c r="E43">
        <v>48186558</v>
      </c>
      <c r="F43">
        <v>1</v>
      </c>
      <c r="G43">
        <v>48186558</v>
      </c>
      <c r="H43">
        <v>1</v>
      </c>
      <c r="I43" t="s">
        <v>224</v>
      </c>
      <c r="J43" t="s">
        <v>6</v>
      </c>
      <c r="K43" t="s">
        <v>225</v>
      </c>
      <c r="L43">
        <v>1191</v>
      </c>
      <c r="N43">
        <v>1013</v>
      </c>
      <c r="O43" t="s">
        <v>226</v>
      </c>
      <c r="P43" t="s">
        <v>226</v>
      </c>
      <c r="Q43">
        <v>1</v>
      </c>
      <c r="W43">
        <v>0</v>
      </c>
      <c r="X43">
        <v>476480486</v>
      </c>
      <c r="Y43">
        <v>69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6</v>
      </c>
      <c r="AT43">
        <v>69</v>
      </c>
      <c r="AU43" t="s">
        <v>6</v>
      </c>
      <c r="AV43">
        <v>1</v>
      </c>
      <c r="AW43">
        <v>2</v>
      </c>
      <c r="AX43">
        <v>101231636</v>
      </c>
      <c r="AY43">
        <v>1</v>
      </c>
      <c r="AZ43">
        <v>0</v>
      </c>
      <c r="BA43">
        <v>51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Y43*Source!I132</f>
        <v>0</v>
      </c>
      <c r="CY43">
        <f>AD43</f>
        <v>0</v>
      </c>
      <c r="CZ43">
        <f>AH43</f>
        <v>0</v>
      </c>
      <c r="DA43">
        <f>AL43</f>
        <v>1</v>
      </c>
      <c r="DB43">
        <f t="shared" ref="DB43:DB74" si="2">ROUND(ROUND(AT43*CZ43,2),6)</f>
        <v>0</v>
      </c>
      <c r="DC43">
        <f t="shared" ref="DC43:DC74" si="3">ROUND(ROUND(AT43*AG43,2),6)</f>
        <v>0</v>
      </c>
    </row>
    <row r="44" spans="1:107" x14ac:dyDescent="0.2">
      <c r="A44">
        <f>ROW(Source!A132)</f>
        <v>132</v>
      </c>
      <c r="B44">
        <v>101231159</v>
      </c>
      <c r="C44">
        <v>101231633</v>
      </c>
      <c r="D44">
        <v>48264507</v>
      </c>
      <c r="E44">
        <v>1</v>
      </c>
      <c r="F44">
        <v>1</v>
      </c>
      <c r="G44">
        <v>48186558</v>
      </c>
      <c r="H44">
        <v>3</v>
      </c>
      <c r="I44" t="s">
        <v>118</v>
      </c>
      <c r="J44" t="s">
        <v>120</v>
      </c>
      <c r="K44" t="s">
        <v>119</v>
      </c>
      <c r="L44">
        <v>1354</v>
      </c>
      <c r="N44">
        <v>1010</v>
      </c>
      <c r="O44" t="s">
        <v>24</v>
      </c>
      <c r="P44" t="s">
        <v>24</v>
      </c>
      <c r="Q44">
        <v>1</v>
      </c>
      <c r="W44">
        <v>0</v>
      </c>
      <c r="X44">
        <v>645346249</v>
      </c>
      <c r="Y44">
        <v>100</v>
      </c>
      <c r="AA44">
        <v>47.28</v>
      </c>
      <c r="AB44">
        <v>0</v>
      </c>
      <c r="AC44">
        <v>0</v>
      </c>
      <c r="AD44">
        <v>0</v>
      </c>
      <c r="AE44">
        <v>47.28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6</v>
      </c>
      <c r="AT44">
        <v>100</v>
      </c>
      <c r="AU44" t="s">
        <v>6</v>
      </c>
      <c r="AV44">
        <v>0</v>
      </c>
      <c r="AW44">
        <v>2</v>
      </c>
      <c r="AX44">
        <v>101231637</v>
      </c>
      <c r="AY44">
        <v>1</v>
      </c>
      <c r="AZ44">
        <v>0</v>
      </c>
      <c r="BA44">
        <v>52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Y44*Source!I132</f>
        <v>0</v>
      </c>
      <c r="CY44">
        <f>AA44</f>
        <v>47.28</v>
      </c>
      <c r="CZ44">
        <f>AE44</f>
        <v>47.28</v>
      </c>
      <c r="DA44">
        <f>AI44</f>
        <v>1</v>
      </c>
      <c r="DB44">
        <f t="shared" si="2"/>
        <v>4728</v>
      </c>
      <c r="DC44">
        <f t="shared" si="3"/>
        <v>0</v>
      </c>
    </row>
    <row r="45" spans="1:107" x14ac:dyDescent="0.2">
      <c r="A45">
        <f>ROW(Source!A133)</f>
        <v>133</v>
      </c>
      <c r="B45">
        <v>101231156</v>
      </c>
      <c r="C45">
        <v>101231633</v>
      </c>
      <c r="D45">
        <v>48186564</v>
      </c>
      <c r="E45">
        <v>48186558</v>
      </c>
      <c r="F45">
        <v>1</v>
      </c>
      <c r="G45">
        <v>48186558</v>
      </c>
      <c r="H45">
        <v>1</v>
      </c>
      <c r="I45" t="s">
        <v>224</v>
      </c>
      <c r="J45" t="s">
        <v>6</v>
      </c>
      <c r="K45" t="s">
        <v>225</v>
      </c>
      <c r="L45">
        <v>1191</v>
      </c>
      <c r="N45">
        <v>1013</v>
      </c>
      <c r="O45" t="s">
        <v>226</v>
      </c>
      <c r="P45" t="s">
        <v>226</v>
      </c>
      <c r="Q45">
        <v>1</v>
      </c>
      <c r="W45">
        <v>0</v>
      </c>
      <c r="X45">
        <v>476480486</v>
      </c>
      <c r="Y45">
        <v>69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6</v>
      </c>
      <c r="AT45">
        <v>69</v>
      </c>
      <c r="AU45" t="s">
        <v>6</v>
      </c>
      <c r="AV45">
        <v>1</v>
      </c>
      <c r="AW45">
        <v>2</v>
      </c>
      <c r="AX45">
        <v>101231636</v>
      </c>
      <c r="AY45">
        <v>1</v>
      </c>
      <c r="AZ45">
        <v>0</v>
      </c>
      <c r="BA45">
        <v>54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Y45*Source!I133</f>
        <v>0</v>
      </c>
      <c r="CY45">
        <f>AD45</f>
        <v>0</v>
      </c>
      <c r="CZ45">
        <f>AH45</f>
        <v>0</v>
      </c>
      <c r="DA45">
        <f>AL45</f>
        <v>1</v>
      </c>
      <c r="DB45">
        <f t="shared" si="2"/>
        <v>0</v>
      </c>
      <c r="DC45">
        <f t="shared" si="3"/>
        <v>0</v>
      </c>
    </row>
    <row r="46" spans="1:107" x14ac:dyDescent="0.2">
      <c r="A46">
        <f>ROW(Source!A133)</f>
        <v>133</v>
      </c>
      <c r="B46">
        <v>101231156</v>
      </c>
      <c r="C46">
        <v>101231633</v>
      </c>
      <c r="D46">
        <v>48264507</v>
      </c>
      <c r="E46">
        <v>1</v>
      </c>
      <c r="F46">
        <v>1</v>
      </c>
      <c r="G46">
        <v>48186558</v>
      </c>
      <c r="H46">
        <v>3</v>
      </c>
      <c r="I46" t="s">
        <v>118</v>
      </c>
      <c r="J46" t="s">
        <v>120</v>
      </c>
      <c r="K46" t="s">
        <v>119</v>
      </c>
      <c r="L46">
        <v>1354</v>
      </c>
      <c r="N46">
        <v>1010</v>
      </c>
      <c r="O46" t="s">
        <v>24</v>
      </c>
      <c r="P46" t="s">
        <v>24</v>
      </c>
      <c r="Q46">
        <v>1</v>
      </c>
      <c r="W46">
        <v>0</v>
      </c>
      <c r="X46">
        <v>645346249</v>
      </c>
      <c r="Y46">
        <v>100</v>
      </c>
      <c r="AA46">
        <v>55.32</v>
      </c>
      <c r="AB46">
        <v>0</v>
      </c>
      <c r="AC46">
        <v>0</v>
      </c>
      <c r="AD46">
        <v>0</v>
      </c>
      <c r="AE46">
        <v>47.28</v>
      </c>
      <c r="AF46">
        <v>0</v>
      </c>
      <c r="AG46">
        <v>0</v>
      </c>
      <c r="AH46">
        <v>0</v>
      </c>
      <c r="AI46">
        <v>1.17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6</v>
      </c>
      <c r="AT46">
        <v>100</v>
      </c>
      <c r="AU46" t="s">
        <v>6</v>
      </c>
      <c r="AV46">
        <v>0</v>
      </c>
      <c r="AW46">
        <v>2</v>
      </c>
      <c r="AX46">
        <v>101231637</v>
      </c>
      <c r="AY46">
        <v>1</v>
      </c>
      <c r="AZ46">
        <v>0</v>
      </c>
      <c r="BA46">
        <v>55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Y46*Source!I133</f>
        <v>0</v>
      </c>
      <c r="CY46">
        <f>AA46</f>
        <v>55.32</v>
      </c>
      <c r="CZ46">
        <f>AE46</f>
        <v>47.28</v>
      </c>
      <c r="DA46">
        <f>AI46</f>
        <v>1.17</v>
      </c>
      <c r="DB46">
        <f t="shared" si="2"/>
        <v>4728</v>
      </c>
      <c r="DC46">
        <f t="shared" si="3"/>
        <v>0</v>
      </c>
    </row>
    <row r="47" spans="1:107" x14ac:dyDescent="0.2">
      <c r="A47">
        <f>ROW(Source!A134)</f>
        <v>134</v>
      </c>
      <c r="B47">
        <v>101231159</v>
      </c>
      <c r="C47">
        <v>101231639</v>
      </c>
      <c r="D47">
        <v>48187591</v>
      </c>
      <c r="E47">
        <v>48186558</v>
      </c>
      <c r="F47">
        <v>1</v>
      </c>
      <c r="G47">
        <v>48186558</v>
      </c>
      <c r="H47">
        <v>2</v>
      </c>
      <c r="I47" t="s">
        <v>257</v>
      </c>
      <c r="J47" t="s">
        <v>6</v>
      </c>
      <c r="K47" t="s">
        <v>258</v>
      </c>
      <c r="L47">
        <v>1344</v>
      </c>
      <c r="N47">
        <v>1008</v>
      </c>
      <c r="O47" t="s">
        <v>259</v>
      </c>
      <c r="P47" t="s">
        <v>259</v>
      </c>
      <c r="Q47">
        <v>1</v>
      </c>
      <c r="W47">
        <v>0</v>
      </c>
      <c r="X47">
        <v>-1180195794</v>
      </c>
      <c r="Y47">
        <v>8.86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6</v>
      </c>
      <c r="AT47">
        <v>8.86</v>
      </c>
      <c r="AU47" t="s">
        <v>6</v>
      </c>
      <c r="AV47">
        <v>0</v>
      </c>
      <c r="AW47">
        <v>2</v>
      </c>
      <c r="AX47">
        <v>101231641</v>
      </c>
      <c r="AY47">
        <v>1</v>
      </c>
      <c r="AZ47">
        <v>0</v>
      </c>
      <c r="BA47">
        <v>57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Y47*Source!I134</f>
        <v>0.21972799999999998</v>
      </c>
      <c r="CY47">
        <f>AB47</f>
        <v>1</v>
      </c>
      <c r="CZ47">
        <f>AF47</f>
        <v>1</v>
      </c>
      <c r="DA47">
        <f>AJ47</f>
        <v>1</v>
      </c>
      <c r="DB47">
        <f t="shared" si="2"/>
        <v>8.86</v>
      </c>
      <c r="DC47">
        <f t="shared" si="3"/>
        <v>0</v>
      </c>
    </row>
    <row r="48" spans="1:107" x14ac:dyDescent="0.2">
      <c r="A48">
        <f>ROW(Source!A135)</f>
        <v>135</v>
      </c>
      <c r="B48">
        <v>101231156</v>
      </c>
      <c r="C48">
        <v>101231639</v>
      </c>
      <c r="D48">
        <v>48187591</v>
      </c>
      <c r="E48">
        <v>48186558</v>
      </c>
      <c r="F48">
        <v>1</v>
      </c>
      <c r="G48">
        <v>48186558</v>
      </c>
      <c r="H48">
        <v>2</v>
      </c>
      <c r="I48" t="s">
        <v>257</v>
      </c>
      <c r="J48" t="s">
        <v>6</v>
      </c>
      <c r="K48" t="s">
        <v>258</v>
      </c>
      <c r="L48">
        <v>1344</v>
      </c>
      <c r="N48">
        <v>1008</v>
      </c>
      <c r="O48" t="s">
        <v>259</v>
      </c>
      <c r="P48" t="s">
        <v>259</v>
      </c>
      <c r="Q48">
        <v>1</v>
      </c>
      <c r="W48">
        <v>0</v>
      </c>
      <c r="X48">
        <v>-1180195794</v>
      </c>
      <c r="Y48">
        <v>8.86</v>
      </c>
      <c r="AA48">
        <v>0</v>
      </c>
      <c r="AB48">
        <v>1.05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6</v>
      </c>
      <c r="AT48">
        <v>8.86</v>
      </c>
      <c r="AU48" t="s">
        <v>6</v>
      </c>
      <c r="AV48">
        <v>0</v>
      </c>
      <c r="AW48">
        <v>2</v>
      </c>
      <c r="AX48">
        <v>101231641</v>
      </c>
      <c r="AY48">
        <v>1</v>
      </c>
      <c r="AZ48">
        <v>0</v>
      </c>
      <c r="BA48">
        <v>58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Y48*Source!I135</f>
        <v>0.21972799999999998</v>
      </c>
      <c r="CY48">
        <f>AB48</f>
        <v>1.05</v>
      </c>
      <c r="CZ48">
        <f>AF48</f>
        <v>1</v>
      </c>
      <c r="DA48">
        <f>AJ48</f>
        <v>1</v>
      </c>
      <c r="DB48">
        <f t="shared" si="2"/>
        <v>8.86</v>
      </c>
      <c r="DC48">
        <f t="shared" si="3"/>
        <v>0</v>
      </c>
    </row>
    <row r="49" spans="1:107" x14ac:dyDescent="0.2">
      <c r="A49">
        <f>ROW(Source!A172)</f>
        <v>172</v>
      </c>
      <c r="B49">
        <v>101231159</v>
      </c>
      <c r="C49">
        <v>101231643</v>
      </c>
      <c r="D49">
        <v>48186564</v>
      </c>
      <c r="E49">
        <v>48186558</v>
      </c>
      <c r="F49">
        <v>1</v>
      </c>
      <c r="G49">
        <v>48186558</v>
      </c>
      <c r="H49">
        <v>1</v>
      </c>
      <c r="I49" t="s">
        <v>224</v>
      </c>
      <c r="J49" t="s">
        <v>6</v>
      </c>
      <c r="K49" t="s">
        <v>225</v>
      </c>
      <c r="L49">
        <v>1191</v>
      </c>
      <c r="N49">
        <v>1013</v>
      </c>
      <c r="O49" t="s">
        <v>226</v>
      </c>
      <c r="P49" t="s">
        <v>226</v>
      </c>
      <c r="Q49">
        <v>1</v>
      </c>
      <c r="W49">
        <v>0</v>
      </c>
      <c r="X49">
        <v>476480486</v>
      </c>
      <c r="Y49">
        <v>0.41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6</v>
      </c>
      <c r="AT49">
        <v>0.41</v>
      </c>
      <c r="AU49" t="s">
        <v>6</v>
      </c>
      <c r="AV49">
        <v>1</v>
      </c>
      <c r="AW49">
        <v>2</v>
      </c>
      <c r="AX49">
        <v>101231649</v>
      </c>
      <c r="AY49">
        <v>1</v>
      </c>
      <c r="AZ49">
        <v>0</v>
      </c>
      <c r="BA49">
        <v>59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Y49*Source!I172</f>
        <v>21.32</v>
      </c>
      <c r="CY49">
        <f>AD49</f>
        <v>0</v>
      </c>
      <c r="CZ49">
        <f>AH49</f>
        <v>0</v>
      </c>
      <c r="DA49">
        <f>AL49</f>
        <v>1</v>
      </c>
      <c r="DB49">
        <f t="shared" si="2"/>
        <v>0</v>
      </c>
      <c r="DC49">
        <f t="shared" si="3"/>
        <v>0</v>
      </c>
    </row>
    <row r="50" spans="1:107" x14ac:dyDescent="0.2">
      <c r="A50">
        <f>ROW(Source!A172)</f>
        <v>172</v>
      </c>
      <c r="B50">
        <v>101231159</v>
      </c>
      <c r="C50">
        <v>101231643</v>
      </c>
      <c r="D50">
        <v>48265772</v>
      </c>
      <c r="E50">
        <v>1</v>
      </c>
      <c r="F50">
        <v>1</v>
      </c>
      <c r="G50">
        <v>48186558</v>
      </c>
      <c r="H50">
        <v>2</v>
      </c>
      <c r="I50" t="s">
        <v>260</v>
      </c>
      <c r="J50" t="s">
        <v>261</v>
      </c>
      <c r="K50" t="s">
        <v>262</v>
      </c>
      <c r="L50">
        <v>1367</v>
      </c>
      <c r="N50">
        <v>1011</v>
      </c>
      <c r="O50" t="s">
        <v>230</v>
      </c>
      <c r="P50" t="s">
        <v>230</v>
      </c>
      <c r="Q50">
        <v>1</v>
      </c>
      <c r="W50">
        <v>0</v>
      </c>
      <c r="X50">
        <v>366114799</v>
      </c>
      <c r="Y50">
        <v>0.02</v>
      </c>
      <c r="AA50">
        <v>0</v>
      </c>
      <c r="AB50">
        <v>246.68</v>
      </c>
      <c r="AC50">
        <v>13.37</v>
      </c>
      <c r="AD50">
        <v>0</v>
      </c>
      <c r="AE50">
        <v>0</v>
      </c>
      <c r="AF50">
        <v>246.68</v>
      </c>
      <c r="AG50">
        <v>13.37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6</v>
      </c>
      <c r="AT50">
        <v>0.02</v>
      </c>
      <c r="AU50" t="s">
        <v>6</v>
      </c>
      <c r="AV50">
        <v>0</v>
      </c>
      <c r="AW50">
        <v>2</v>
      </c>
      <c r="AX50">
        <v>101231650</v>
      </c>
      <c r="AY50">
        <v>1</v>
      </c>
      <c r="AZ50">
        <v>0</v>
      </c>
      <c r="BA50">
        <v>60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Y50*Source!I172</f>
        <v>1.04</v>
      </c>
      <c r="CY50">
        <f>AB50</f>
        <v>246.68</v>
      </c>
      <c r="CZ50">
        <f>AF50</f>
        <v>246.68</v>
      </c>
      <c r="DA50">
        <f>AJ50</f>
        <v>1</v>
      </c>
      <c r="DB50">
        <f t="shared" si="2"/>
        <v>4.93</v>
      </c>
      <c r="DC50">
        <f t="shared" si="3"/>
        <v>0.27</v>
      </c>
    </row>
    <row r="51" spans="1:107" x14ac:dyDescent="0.2">
      <c r="A51">
        <f>ROW(Source!A172)</f>
        <v>172</v>
      </c>
      <c r="B51">
        <v>101231159</v>
      </c>
      <c r="C51">
        <v>101231643</v>
      </c>
      <c r="D51">
        <v>48265801</v>
      </c>
      <c r="E51">
        <v>1</v>
      </c>
      <c r="F51">
        <v>1</v>
      </c>
      <c r="G51">
        <v>48186558</v>
      </c>
      <c r="H51">
        <v>2</v>
      </c>
      <c r="I51" t="s">
        <v>263</v>
      </c>
      <c r="J51" t="s">
        <v>264</v>
      </c>
      <c r="K51" t="s">
        <v>265</v>
      </c>
      <c r="L51">
        <v>1367</v>
      </c>
      <c r="N51">
        <v>1011</v>
      </c>
      <c r="O51" t="s">
        <v>230</v>
      </c>
      <c r="P51" t="s">
        <v>230</v>
      </c>
      <c r="Q51">
        <v>1</v>
      </c>
      <c r="W51">
        <v>0</v>
      </c>
      <c r="X51">
        <v>-1261843537</v>
      </c>
      <c r="Y51">
        <v>0.2</v>
      </c>
      <c r="AA51">
        <v>0</v>
      </c>
      <c r="AB51">
        <v>36.549999999999997</v>
      </c>
      <c r="AC51">
        <v>14.83</v>
      </c>
      <c r="AD51">
        <v>0</v>
      </c>
      <c r="AE51">
        <v>0</v>
      </c>
      <c r="AF51">
        <v>36.549999999999997</v>
      </c>
      <c r="AG51">
        <v>14.83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6</v>
      </c>
      <c r="AT51">
        <v>0.2</v>
      </c>
      <c r="AU51" t="s">
        <v>6</v>
      </c>
      <c r="AV51">
        <v>0</v>
      </c>
      <c r="AW51">
        <v>2</v>
      </c>
      <c r="AX51">
        <v>101231651</v>
      </c>
      <c r="AY51">
        <v>1</v>
      </c>
      <c r="AZ51">
        <v>0</v>
      </c>
      <c r="BA51">
        <v>61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Y51*Source!I172</f>
        <v>10.4</v>
      </c>
      <c r="CY51">
        <f>AB51</f>
        <v>36.549999999999997</v>
      </c>
      <c r="CZ51">
        <f>AF51</f>
        <v>36.549999999999997</v>
      </c>
      <c r="DA51">
        <f>AJ51</f>
        <v>1</v>
      </c>
      <c r="DB51">
        <f t="shared" si="2"/>
        <v>7.31</v>
      </c>
      <c r="DC51">
        <f t="shared" si="3"/>
        <v>2.97</v>
      </c>
    </row>
    <row r="52" spans="1:107" x14ac:dyDescent="0.2">
      <c r="A52">
        <f>ROW(Source!A172)</f>
        <v>172</v>
      </c>
      <c r="B52">
        <v>101231159</v>
      </c>
      <c r="C52">
        <v>101231643</v>
      </c>
      <c r="D52">
        <v>48187591</v>
      </c>
      <c r="E52">
        <v>48186558</v>
      </c>
      <c r="F52">
        <v>1</v>
      </c>
      <c r="G52">
        <v>48186558</v>
      </c>
      <c r="H52">
        <v>2</v>
      </c>
      <c r="I52" t="s">
        <v>257</v>
      </c>
      <c r="J52" t="s">
        <v>6</v>
      </c>
      <c r="K52" t="s">
        <v>258</v>
      </c>
      <c r="L52">
        <v>1344</v>
      </c>
      <c r="N52">
        <v>1008</v>
      </c>
      <c r="O52" t="s">
        <v>259</v>
      </c>
      <c r="P52" t="s">
        <v>259</v>
      </c>
      <c r="Q52">
        <v>1</v>
      </c>
      <c r="W52">
        <v>0</v>
      </c>
      <c r="X52">
        <v>-1180195794</v>
      </c>
      <c r="Y52">
        <v>5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6</v>
      </c>
      <c r="AT52">
        <v>5</v>
      </c>
      <c r="AU52" t="s">
        <v>6</v>
      </c>
      <c r="AV52">
        <v>0</v>
      </c>
      <c r="AW52">
        <v>2</v>
      </c>
      <c r="AX52">
        <v>101231652</v>
      </c>
      <c r="AY52">
        <v>1</v>
      </c>
      <c r="AZ52">
        <v>0</v>
      </c>
      <c r="BA52">
        <v>62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Y52*Source!I172</f>
        <v>260</v>
      </c>
      <c r="CY52">
        <f>AB52</f>
        <v>1</v>
      </c>
      <c r="CZ52">
        <f>AF52</f>
        <v>1</v>
      </c>
      <c r="DA52">
        <f>AJ52</f>
        <v>1</v>
      </c>
      <c r="DB52">
        <f t="shared" si="2"/>
        <v>5</v>
      </c>
      <c r="DC52">
        <f t="shared" si="3"/>
        <v>0</v>
      </c>
    </row>
    <row r="53" spans="1:107" x14ac:dyDescent="0.2">
      <c r="A53">
        <f>ROW(Source!A172)</f>
        <v>172</v>
      </c>
      <c r="B53">
        <v>101231159</v>
      </c>
      <c r="C53">
        <v>101231643</v>
      </c>
      <c r="D53">
        <v>48264524</v>
      </c>
      <c r="E53">
        <v>1</v>
      </c>
      <c r="F53">
        <v>1</v>
      </c>
      <c r="G53">
        <v>48186558</v>
      </c>
      <c r="H53">
        <v>3</v>
      </c>
      <c r="I53" t="s">
        <v>176</v>
      </c>
      <c r="J53" t="s">
        <v>179</v>
      </c>
      <c r="K53" t="s">
        <v>177</v>
      </c>
      <c r="L53">
        <v>1391</v>
      </c>
      <c r="N53">
        <v>1013</v>
      </c>
      <c r="O53" t="s">
        <v>178</v>
      </c>
      <c r="P53" t="s">
        <v>178</v>
      </c>
      <c r="Q53">
        <v>1</v>
      </c>
      <c r="W53">
        <v>0</v>
      </c>
      <c r="X53">
        <v>-1293121352</v>
      </c>
      <c r="Y53">
        <v>4.0000000000000001E-3</v>
      </c>
      <c r="AA53">
        <v>29678.62</v>
      </c>
      <c r="AB53">
        <v>0</v>
      </c>
      <c r="AC53">
        <v>0</v>
      </c>
      <c r="AD53">
        <v>0</v>
      </c>
      <c r="AE53">
        <v>29678.62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 t="s">
        <v>6</v>
      </c>
      <c r="AT53">
        <v>4.0000000000000001E-3</v>
      </c>
      <c r="AU53" t="s">
        <v>6</v>
      </c>
      <c r="AV53">
        <v>0</v>
      </c>
      <c r="AW53">
        <v>1</v>
      </c>
      <c r="AX53">
        <v>-1</v>
      </c>
      <c r="AY53">
        <v>0</v>
      </c>
      <c r="AZ53">
        <v>0</v>
      </c>
      <c r="BA53" t="s">
        <v>6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Y53*Source!I172</f>
        <v>0.20800000000000002</v>
      </c>
      <c r="CY53">
        <f>AA53</f>
        <v>29678.62</v>
      </c>
      <c r="CZ53">
        <f>AE53</f>
        <v>29678.62</v>
      </c>
      <c r="DA53">
        <f>AI53</f>
        <v>1</v>
      </c>
      <c r="DB53">
        <f t="shared" si="2"/>
        <v>118.71</v>
      </c>
      <c r="DC53">
        <f t="shared" si="3"/>
        <v>0</v>
      </c>
    </row>
    <row r="54" spans="1:107" x14ac:dyDescent="0.2">
      <c r="A54">
        <f>ROW(Source!A173)</f>
        <v>173</v>
      </c>
      <c r="B54">
        <v>101231156</v>
      </c>
      <c r="C54">
        <v>101231643</v>
      </c>
      <c r="D54">
        <v>48186564</v>
      </c>
      <c r="E54">
        <v>48186558</v>
      </c>
      <c r="F54">
        <v>1</v>
      </c>
      <c r="G54">
        <v>48186558</v>
      </c>
      <c r="H54">
        <v>1</v>
      </c>
      <c r="I54" t="s">
        <v>224</v>
      </c>
      <c r="J54" t="s">
        <v>6</v>
      </c>
      <c r="K54" t="s">
        <v>225</v>
      </c>
      <c r="L54">
        <v>1191</v>
      </c>
      <c r="N54">
        <v>1013</v>
      </c>
      <c r="O54" t="s">
        <v>226</v>
      </c>
      <c r="P54" t="s">
        <v>226</v>
      </c>
      <c r="Q54">
        <v>1</v>
      </c>
      <c r="W54">
        <v>0</v>
      </c>
      <c r="X54">
        <v>476480486</v>
      </c>
      <c r="Y54">
        <v>0.41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6</v>
      </c>
      <c r="AT54">
        <v>0.41</v>
      </c>
      <c r="AU54" t="s">
        <v>6</v>
      </c>
      <c r="AV54">
        <v>1</v>
      </c>
      <c r="AW54">
        <v>2</v>
      </c>
      <c r="AX54">
        <v>101231649</v>
      </c>
      <c r="AY54">
        <v>1</v>
      </c>
      <c r="AZ54">
        <v>0</v>
      </c>
      <c r="BA54">
        <v>64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Y54*Source!I173</f>
        <v>21.32</v>
      </c>
      <c r="CY54">
        <f>AD54</f>
        <v>0</v>
      </c>
      <c r="CZ54">
        <f>AH54</f>
        <v>0</v>
      </c>
      <c r="DA54">
        <f>AL54</f>
        <v>1</v>
      </c>
      <c r="DB54">
        <f t="shared" si="2"/>
        <v>0</v>
      </c>
      <c r="DC54">
        <f t="shared" si="3"/>
        <v>0</v>
      </c>
    </row>
    <row r="55" spans="1:107" x14ac:dyDescent="0.2">
      <c r="A55">
        <f>ROW(Source!A173)</f>
        <v>173</v>
      </c>
      <c r="B55">
        <v>101231156</v>
      </c>
      <c r="C55">
        <v>101231643</v>
      </c>
      <c r="D55">
        <v>48265772</v>
      </c>
      <c r="E55">
        <v>1</v>
      </c>
      <c r="F55">
        <v>1</v>
      </c>
      <c r="G55">
        <v>48186558</v>
      </c>
      <c r="H55">
        <v>2</v>
      </c>
      <c r="I55" t="s">
        <v>260</v>
      </c>
      <c r="J55" t="s">
        <v>261</v>
      </c>
      <c r="K55" t="s">
        <v>262</v>
      </c>
      <c r="L55">
        <v>1367</v>
      </c>
      <c r="N55">
        <v>1011</v>
      </c>
      <c r="O55" t="s">
        <v>230</v>
      </c>
      <c r="P55" t="s">
        <v>230</v>
      </c>
      <c r="Q55">
        <v>1</v>
      </c>
      <c r="W55">
        <v>0</v>
      </c>
      <c r="X55">
        <v>366114799</v>
      </c>
      <c r="Y55">
        <v>0.02</v>
      </c>
      <c r="AA55">
        <v>0</v>
      </c>
      <c r="AB55">
        <v>1929.04</v>
      </c>
      <c r="AC55">
        <v>323.95999999999998</v>
      </c>
      <c r="AD55">
        <v>0</v>
      </c>
      <c r="AE55">
        <v>0</v>
      </c>
      <c r="AF55">
        <v>246.68</v>
      </c>
      <c r="AG55">
        <v>13.37</v>
      </c>
      <c r="AH55">
        <v>0</v>
      </c>
      <c r="AI55">
        <v>1</v>
      </c>
      <c r="AJ55">
        <v>7.82</v>
      </c>
      <c r="AK55">
        <v>24.23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6</v>
      </c>
      <c r="AT55">
        <v>0.02</v>
      </c>
      <c r="AU55" t="s">
        <v>6</v>
      </c>
      <c r="AV55">
        <v>0</v>
      </c>
      <c r="AW55">
        <v>2</v>
      </c>
      <c r="AX55">
        <v>101231650</v>
      </c>
      <c r="AY55">
        <v>1</v>
      </c>
      <c r="AZ55">
        <v>0</v>
      </c>
      <c r="BA55">
        <v>65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Y55*Source!I173</f>
        <v>1.04</v>
      </c>
      <c r="CY55">
        <f>AB55</f>
        <v>1929.04</v>
      </c>
      <c r="CZ55">
        <f>AF55</f>
        <v>246.68</v>
      </c>
      <c r="DA55">
        <f>AJ55</f>
        <v>7.82</v>
      </c>
      <c r="DB55">
        <f t="shared" si="2"/>
        <v>4.93</v>
      </c>
      <c r="DC55">
        <f t="shared" si="3"/>
        <v>0.27</v>
      </c>
    </row>
    <row r="56" spans="1:107" x14ac:dyDescent="0.2">
      <c r="A56">
        <f>ROW(Source!A173)</f>
        <v>173</v>
      </c>
      <c r="B56">
        <v>101231156</v>
      </c>
      <c r="C56">
        <v>101231643</v>
      </c>
      <c r="D56">
        <v>48265801</v>
      </c>
      <c r="E56">
        <v>1</v>
      </c>
      <c r="F56">
        <v>1</v>
      </c>
      <c r="G56">
        <v>48186558</v>
      </c>
      <c r="H56">
        <v>2</v>
      </c>
      <c r="I56" t="s">
        <v>263</v>
      </c>
      <c r="J56" t="s">
        <v>264</v>
      </c>
      <c r="K56" t="s">
        <v>265</v>
      </c>
      <c r="L56">
        <v>1367</v>
      </c>
      <c r="N56">
        <v>1011</v>
      </c>
      <c r="O56" t="s">
        <v>230</v>
      </c>
      <c r="P56" t="s">
        <v>230</v>
      </c>
      <c r="Q56">
        <v>1</v>
      </c>
      <c r="W56">
        <v>0</v>
      </c>
      <c r="X56">
        <v>-1261843537</v>
      </c>
      <c r="Y56">
        <v>0.2</v>
      </c>
      <c r="AA56">
        <v>0</v>
      </c>
      <c r="AB56">
        <v>521.92999999999995</v>
      </c>
      <c r="AC56">
        <v>359.33</v>
      </c>
      <c r="AD56">
        <v>0</v>
      </c>
      <c r="AE56">
        <v>0</v>
      </c>
      <c r="AF56">
        <v>36.549999999999997</v>
      </c>
      <c r="AG56">
        <v>14.83</v>
      </c>
      <c r="AH56">
        <v>0</v>
      </c>
      <c r="AI56">
        <v>1</v>
      </c>
      <c r="AJ56">
        <v>14.28</v>
      </c>
      <c r="AK56">
        <v>24.23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6</v>
      </c>
      <c r="AT56">
        <v>0.2</v>
      </c>
      <c r="AU56" t="s">
        <v>6</v>
      </c>
      <c r="AV56">
        <v>0</v>
      </c>
      <c r="AW56">
        <v>2</v>
      </c>
      <c r="AX56">
        <v>101231651</v>
      </c>
      <c r="AY56">
        <v>1</v>
      </c>
      <c r="AZ56">
        <v>0</v>
      </c>
      <c r="BA56">
        <v>66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Y56*Source!I173</f>
        <v>10.4</v>
      </c>
      <c r="CY56">
        <f>AB56</f>
        <v>521.92999999999995</v>
      </c>
      <c r="CZ56">
        <f>AF56</f>
        <v>36.549999999999997</v>
      </c>
      <c r="DA56">
        <f>AJ56</f>
        <v>14.28</v>
      </c>
      <c r="DB56">
        <f t="shared" si="2"/>
        <v>7.31</v>
      </c>
      <c r="DC56">
        <f t="shared" si="3"/>
        <v>2.97</v>
      </c>
    </row>
    <row r="57" spans="1:107" x14ac:dyDescent="0.2">
      <c r="A57">
        <f>ROW(Source!A173)</f>
        <v>173</v>
      </c>
      <c r="B57">
        <v>101231156</v>
      </c>
      <c r="C57">
        <v>101231643</v>
      </c>
      <c r="D57">
        <v>48187591</v>
      </c>
      <c r="E57">
        <v>48186558</v>
      </c>
      <c r="F57">
        <v>1</v>
      </c>
      <c r="G57">
        <v>48186558</v>
      </c>
      <c r="H57">
        <v>2</v>
      </c>
      <c r="I57" t="s">
        <v>257</v>
      </c>
      <c r="J57" t="s">
        <v>6</v>
      </c>
      <c r="K57" t="s">
        <v>258</v>
      </c>
      <c r="L57">
        <v>1344</v>
      </c>
      <c r="N57">
        <v>1008</v>
      </c>
      <c r="O57" t="s">
        <v>259</v>
      </c>
      <c r="P57" t="s">
        <v>259</v>
      </c>
      <c r="Q57">
        <v>1</v>
      </c>
      <c r="W57">
        <v>0</v>
      </c>
      <c r="X57">
        <v>-1180195794</v>
      </c>
      <c r="Y57">
        <v>5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6</v>
      </c>
      <c r="AT57">
        <v>5</v>
      </c>
      <c r="AU57" t="s">
        <v>6</v>
      </c>
      <c r="AV57">
        <v>0</v>
      </c>
      <c r="AW57">
        <v>2</v>
      </c>
      <c r="AX57">
        <v>101231652</v>
      </c>
      <c r="AY57">
        <v>1</v>
      </c>
      <c r="AZ57">
        <v>0</v>
      </c>
      <c r="BA57">
        <v>67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Y57*Source!I173</f>
        <v>260</v>
      </c>
      <c r="CY57">
        <f>AB57</f>
        <v>1</v>
      </c>
      <c r="CZ57">
        <f>AF57</f>
        <v>1</v>
      </c>
      <c r="DA57">
        <f>AJ57</f>
        <v>1</v>
      </c>
      <c r="DB57">
        <f t="shared" si="2"/>
        <v>5</v>
      </c>
      <c r="DC57">
        <f t="shared" si="3"/>
        <v>0</v>
      </c>
    </row>
    <row r="58" spans="1:107" x14ac:dyDescent="0.2">
      <c r="A58">
        <f>ROW(Source!A173)</f>
        <v>173</v>
      </c>
      <c r="B58">
        <v>101231156</v>
      </c>
      <c r="C58">
        <v>101231643</v>
      </c>
      <c r="D58">
        <v>48264524</v>
      </c>
      <c r="E58">
        <v>1</v>
      </c>
      <c r="F58">
        <v>1</v>
      </c>
      <c r="G58">
        <v>48186558</v>
      </c>
      <c r="H58">
        <v>3</v>
      </c>
      <c r="I58" t="s">
        <v>176</v>
      </c>
      <c r="J58" t="s">
        <v>179</v>
      </c>
      <c r="K58" t="s">
        <v>177</v>
      </c>
      <c r="L58">
        <v>1391</v>
      </c>
      <c r="N58">
        <v>1013</v>
      </c>
      <c r="O58" t="s">
        <v>178</v>
      </c>
      <c r="P58" t="s">
        <v>178</v>
      </c>
      <c r="Q58">
        <v>1</v>
      </c>
      <c r="W58">
        <v>0</v>
      </c>
      <c r="X58">
        <v>-1293121352</v>
      </c>
      <c r="Y58">
        <v>4.0000000000000001E-3</v>
      </c>
      <c r="AA58">
        <v>98236.23</v>
      </c>
      <c r="AB58">
        <v>0</v>
      </c>
      <c r="AC58">
        <v>0</v>
      </c>
      <c r="AD58">
        <v>0</v>
      </c>
      <c r="AE58">
        <v>29678.62</v>
      </c>
      <c r="AF58">
        <v>0</v>
      </c>
      <c r="AG58">
        <v>0</v>
      </c>
      <c r="AH58">
        <v>0</v>
      </c>
      <c r="AI58">
        <v>3.31</v>
      </c>
      <c r="AJ58">
        <v>1</v>
      </c>
      <c r="AK58">
        <v>1</v>
      </c>
      <c r="AL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 t="s">
        <v>6</v>
      </c>
      <c r="AT58">
        <v>4.0000000000000001E-3</v>
      </c>
      <c r="AU58" t="s">
        <v>6</v>
      </c>
      <c r="AV58">
        <v>0</v>
      </c>
      <c r="AW58">
        <v>1</v>
      </c>
      <c r="AX58">
        <v>-1</v>
      </c>
      <c r="AY58">
        <v>0</v>
      </c>
      <c r="AZ58">
        <v>0</v>
      </c>
      <c r="BA58" t="s">
        <v>6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Y58*Source!I173</f>
        <v>0.20800000000000002</v>
      </c>
      <c r="CY58">
        <f>AA58</f>
        <v>98236.23</v>
      </c>
      <c r="CZ58">
        <f>AE58</f>
        <v>29678.62</v>
      </c>
      <c r="DA58">
        <f>AI58</f>
        <v>3.31</v>
      </c>
      <c r="DB58">
        <f t="shared" si="2"/>
        <v>118.71</v>
      </c>
      <c r="DC58">
        <f t="shared" si="3"/>
        <v>0</v>
      </c>
    </row>
    <row r="59" spans="1:107" x14ac:dyDescent="0.2">
      <c r="A59">
        <f>ROW(Source!A211)</f>
        <v>211</v>
      </c>
      <c r="B59">
        <v>101231159</v>
      </c>
      <c r="C59">
        <v>101231655</v>
      </c>
      <c r="D59">
        <v>48186564</v>
      </c>
      <c r="E59">
        <v>48186558</v>
      </c>
      <c r="F59">
        <v>1</v>
      </c>
      <c r="G59">
        <v>48186558</v>
      </c>
      <c r="H59">
        <v>1</v>
      </c>
      <c r="I59" t="s">
        <v>224</v>
      </c>
      <c r="J59" t="s">
        <v>6</v>
      </c>
      <c r="K59" t="s">
        <v>225</v>
      </c>
      <c r="L59">
        <v>1191</v>
      </c>
      <c r="N59">
        <v>1013</v>
      </c>
      <c r="O59" t="s">
        <v>226</v>
      </c>
      <c r="P59" t="s">
        <v>226</v>
      </c>
      <c r="Q59">
        <v>1</v>
      </c>
      <c r="W59">
        <v>0</v>
      </c>
      <c r="X59">
        <v>476480486</v>
      </c>
      <c r="Y59">
        <v>2.0499999999999998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6</v>
      </c>
      <c r="AT59">
        <v>2.0499999999999998</v>
      </c>
      <c r="AU59" t="s">
        <v>6</v>
      </c>
      <c r="AV59">
        <v>1</v>
      </c>
      <c r="AW59">
        <v>2</v>
      </c>
      <c r="AX59">
        <v>101231661</v>
      </c>
      <c r="AY59">
        <v>1</v>
      </c>
      <c r="AZ59">
        <v>0</v>
      </c>
      <c r="BA59">
        <v>69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Y59*Source!I211</f>
        <v>170.21969999999999</v>
      </c>
      <c r="CY59">
        <f>AD59</f>
        <v>0</v>
      </c>
      <c r="CZ59">
        <f>AH59</f>
        <v>0</v>
      </c>
      <c r="DA59">
        <f>AL59</f>
        <v>1</v>
      </c>
      <c r="DB59">
        <f t="shared" si="2"/>
        <v>0</v>
      </c>
      <c r="DC59">
        <f t="shared" si="3"/>
        <v>0</v>
      </c>
    </row>
    <row r="60" spans="1:107" x14ac:dyDescent="0.2">
      <c r="A60">
        <f>ROW(Source!A211)</f>
        <v>211</v>
      </c>
      <c r="B60">
        <v>101231159</v>
      </c>
      <c r="C60">
        <v>101231655</v>
      </c>
      <c r="D60">
        <v>48265972</v>
      </c>
      <c r="E60">
        <v>1</v>
      </c>
      <c r="F60">
        <v>1</v>
      </c>
      <c r="G60">
        <v>48186558</v>
      </c>
      <c r="H60">
        <v>2</v>
      </c>
      <c r="I60" t="s">
        <v>266</v>
      </c>
      <c r="J60" t="s">
        <v>267</v>
      </c>
      <c r="K60" t="s">
        <v>268</v>
      </c>
      <c r="L60">
        <v>1367</v>
      </c>
      <c r="N60">
        <v>1011</v>
      </c>
      <c r="O60" t="s">
        <v>230</v>
      </c>
      <c r="P60" t="s">
        <v>230</v>
      </c>
      <c r="Q60">
        <v>1</v>
      </c>
      <c r="W60">
        <v>0</v>
      </c>
      <c r="X60">
        <v>-421688854</v>
      </c>
      <c r="Y60">
        <v>0.41</v>
      </c>
      <c r="AA60">
        <v>0</v>
      </c>
      <c r="AB60">
        <v>17.32</v>
      </c>
      <c r="AC60">
        <v>1.36</v>
      </c>
      <c r="AD60">
        <v>0</v>
      </c>
      <c r="AE60">
        <v>0</v>
      </c>
      <c r="AF60">
        <v>17.32</v>
      </c>
      <c r="AG60">
        <v>1.36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6</v>
      </c>
      <c r="AT60">
        <v>0.41</v>
      </c>
      <c r="AU60" t="s">
        <v>6</v>
      </c>
      <c r="AV60">
        <v>0</v>
      </c>
      <c r="AW60">
        <v>2</v>
      </c>
      <c r="AX60">
        <v>101231662</v>
      </c>
      <c r="AY60">
        <v>1</v>
      </c>
      <c r="AZ60">
        <v>0</v>
      </c>
      <c r="BA60">
        <v>70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Y60*Source!I211</f>
        <v>34.043939999999999</v>
      </c>
      <c r="CY60">
        <f>AB60</f>
        <v>17.32</v>
      </c>
      <c r="CZ60">
        <f>AF60</f>
        <v>17.32</v>
      </c>
      <c r="DA60">
        <f>AJ60</f>
        <v>1</v>
      </c>
      <c r="DB60">
        <f t="shared" si="2"/>
        <v>7.1</v>
      </c>
      <c r="DC60">
        <f t="shared" si="3"/>
        <v>0.56000000000000005</v>
      </c>
    </row>
    <row r="61" spans="1:107" x14ac:dyDescent="0.2">
      <c r="A61">
        <f>ROW(Source!A211)</f>
        <v>211</v>
      </c>
      <c r="B61">
        <v>101231159</v>
      </c>
      <c r="C61">
        <v>101231655</v>
      </c>
      <c r="D61">
        <v>48266051</v>
      </c>
      <c r="E61">
        <v>1</v>
      </c>
      <c r="F61">
        <v>1</v>
      </c>
      <c r="G61">
        <v>48186558</v>
      </c>
      <c r="H61">
        <v>2</v>
      </c>
      <c r="I61" t="s">
        <v>269</v>
      </c>
      <c r="J61" t="s">
        <v>270</v>
      </c>
      <c r="K61" t="s">
        <v>271</v>
      </c>
      <c r="L61">
        <v>1367</v>
      </c>
      <c r="N61">
        <v>1011</v>
      </c>
      <c r="O61" t="s">
        <v>230</v>
      </c>
      <c r="P61" t="s">
        <v>230</v>
      </c>
      <c r="Q61">
        <v>1</v>
      </c>
      <c r="W61">
        <v>0</v>
      </c>
      <c r="X61">
        <v>1442856483</v>
      </c>
      <c r="Y61">
        <v>0.41</v>
      </c>
      <c r="AA61">
        <v>0</v>
      </c>
      <c r="AB61">
        <v>22.01</v>
      </c>
      <c r="AC61">
        <v>14.64</v>
      </c>
      <c r="AD61">
        <v>0</v>
      </c>
      <c r="AE61">
        <v>0</v>
      </c>
      <c r="AF61">
        <v>22.01</v>
      </c>
      <c r="AG61">
        <v>14.64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6</v>
      </c>
      <c r="AT61">
        <v>0.41</v>
      </c>
      <c r="AU61" t="s">
        <v>6</v>
      </c>
      <c r="AV61">
        <v>0</v>
      </c>
      <c r="AW61">
        <v>2</v>
      </c>
      <c r="AX61">
        <v>101231663</v>
      </c>
      <c r="AY61">
        <v>1</v>
      </c>
      <c r="AZ61">
        <v>0</v>
      </c>
      <c r="BA61">
        <v>71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Y61*Source!I211</f>
        <v>34.043939999999999</v>
      </c>
      <c r="CY61">
        <f>AB61</f>
        <v>22.01</v>
      </c>
      <c r="CZ61">
        <f>AF61</f>
        <v>22.01</v>
      </c>
      <c r="DA61">
        <f>AJ61</f>
        <v>1</v>
      </c>
      <c r="DB61">
        <f t="shared" si="2"/>
        <v>9.02</v>
      </c>
      <c r="DC61">
        <f t="shared" si="3"/>
        <v>6</v>
      </c>
    </row>
    <row r="62" spans="1:107" x14ac:dyDescent="0.2">
      <c r="A62">
        <f>ROW(Source!A211)</f>
        <v>211</v>
      </c>
      <c r="B62">
        <v>101231159</v>
      </c>
      <c r="C62">
        <v>101231655</v>
      </c>
      <c r="D62">
        <v>48243954</v>
      </c>
      <c r="E62">
        <v>1</v>
      </c>
      <c r="F62">
        <v>1</v>
      </c>
      <c r="G62">
        <v>48186558</v>
      </c>
      <c r="H62">
        <v>3</v>
      </c>
      <c r="I62" t="s">
        <v>186</v>
      </c>
      <c r="J62" t="s">
        <v>189</v>
      </c>
      <c r="K62" t="s">
        <v>187</v>
      </c>
      <c r="L62">
        <v>1346</v>
      </c>
      <c r="N62">
        <v>1009</v>
      </c>
      <c r="O62" t="s">
        <v>188</v>
      </c>
      <c r="P62" t="s">
        <v>188</v>
      </c>
      <c r="Q62">
        <v>1</v>
      </c>
      <c r="W62">
        <v>0</v>
      </c>
      <c r="X62">
        <v>-832319079</v>
      </c>
      <c r="Y62">
        <v>6.6</v>
      </c>
      <c r="AA62">
        <v>64.959999999999994</v>
      </c>
      <c r="AB62">
        <v>0</v>
      </c>
      <c r="AC62">
        <v>0</v>
      </c>
      <c r="AD62">
        <v>0</v>
      </c>
      <c r="AE62">
        <v>64.959999999999994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6</v>
      </c>
      <c r="AT62">
        <v>6.6</v>
      </c>
      <c r="AU62" t="s">
        <v>6</v>
      </c>
      <c r="AV62">
        <v>0</v>
      </c>
      <c r="AW62">
        <v>1</v>
      </c>
      <c r="AX62">
        <v>-1</v>
      </c>
      <c r="AY62">
        <v>0</v>
      </c>
      <c r="AZ62">
        <v>0</v>
      </c>
      <c r="BA62" t="s">
        <v>6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Y62*Source!I211</f>
        <v>548.02440000000001</v>
      </c>
      <c r="CY62">
        <f>AA62</f>
        <v>64.959999999999994</v>
      </c>
      <c r="CZ62">
        <f>AE62</f>
        <v>64.959999999999994</v>
      </c>
      <c r="DA62">
        <f>AI62</f>
        <v>1</v>
      </c>
      <c r="DB62">
        <f t="shared" si="2"/>
        <v>428.74</v>
      </c>
      <c r="DC62">
        <f t="shared" si="3"/>
        <v>0</v>
      </c>
    </row>
    <row r="63" spans="1:107" x14ac:dyDescent="0.2">
      <c r="A63">
        <f>ROW(Source!A211)</f>
        <v>211</v>
      </c>
      <c r="B63">
        <v>101231159</v>
      </c>
      <c r="C63">
        <v>101231655</v>
      </c>
      <c r="D63">
        <v>48241819</v>
      </c>
      <c r="E63">
        <v>1</v>
      </c>
      <c r="F63">
        <v>1</v>
      </c>
      <c r="G63">
        <v>48186558</v>
      </c>
      <c r="H63">
        <v>3</v>
      </c>
      <c r="I63" t="s">
        <v>272</v>
      </c>
      <c r="J63" t="s">
        <v>273</v>
      </c>
      <c r="K63" t="s">
        <v>274</v>
      </c>
      <c r="L63">
        <v>1301</v>
      </c>
      <c r="N63">
        <v>1003</v>
      </c>
      <c r="O63" t="s">
        <v>115</v>
      </c>
      <c r="P63" t="s">
        <v>115</v>
      </c>
      <c r="Q63">
        <v>1</v>
      </c>
      <c r="W63">
        <v>0</v>
      </c>
      <c r="X63">
        <v>1822075318</v>
      </c>
      <c r="Y63">
        <v>12</v>
      </c>
      <c r="AA63">
        <v>2.35</v>
      </c>
      <c r="AB63">
        <v>0</v>
      </c>
      <c r="AC63">
        <v>0</v>
      </c>
      <c r="AD63">
        <v>0</v>
      </c>
      <c r="AE63">
        <v>2.35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6</v>
      </c>
      <c r="AT63">
        <v>12</v>
      </c>
      <c r="AU63" t="s">
        <v>6</v>
      </c>
      <c r="AV63">
        <v>0</v>
      </c>
      <c r="AW63">
        <v>2</v>
      </c>
      <c r="AX63">
        <v>101231664</v>
      </c>
      <c r="AY63">
        <v>1</v>
      </c>
      <c r="AZ63">
        <v>0</v>
      </c>
      <c r="BA63">
        <v>72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Y63*Source!I211</f>
        <v>996.40800000000013</v>
      </c>
      <c r="CY63">
        <f>AA63</f>
        <v>2.35</v>
      </c>
      <c r="CZ63">
        <f>AE63</f>
        <v>2.35</v>
      </c>
      <c r="DA63">
        <f>AI63</f>
        <v>1</v>
      </c>
      <c r="DB63">
        <f t="shared" si="2"/>
        <v>28.2</v>
      </c>
      <c r="DC63">
        <f t="shared" si="3"/>
        <v>0</v>
      </c>
    </row>
    <row r="64" spans="1:107" x14ac:dyDescent="0.2">
      <c r="A64">
        <f>ROW(Source!A212)</f>
        <v>212</v>
      </c>
      <c r="B64">
        <v>101231156</v>
      </c>
      <c r="C64">
        <v>101231655</v>
      </c>
      <c r="D64">
        <v>48186564</v>
      </c>
      <c r="E64">
        <v>48186558</v>
      </c>
      <c r="F64">
        <v>1</v>
      </c>
      <c r="G64">
        <v>48186558</v>
      </c>
      <c r="H64">
        <v>1</v>
      </c>
      <c r="I64" t="s">
        <v>224</v>
      </c>
      <c r="J64" t="s">
        <v>6</v>
      </c>
      <c r="K64" t="s">
        <v>225</v>
      </c>
      <c r="L64">
        <v>1191</v>
      </c>
      <c r="N64">
        <v>1013</v>
      </c>
      <c r="O64" t="s">
        <v>226</v>
      </c>
      <c r="P64" t="s">
        <v>226</v>
      </c>
      <c r="Q64">
        <v>1</v>
      </c>
      <c r="W64">
        <v>0</v>
      </c>
      <c r="X64">
        <v>476480486</v>
      </c>
      <c r="Y64">
        <v>2.0499999999999998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6</v>
      </c>
      <c r="AT64">
        <v>2.0499999999999998</v>
      </c>
      <c r="AU64" t="s">
        <v>6</v>
      </c>
      <c r="AV64">
        <v>1</v>
      </c>
      <c r="AW64">
        <v>2</v>
      </c>
      <c r="AX64">
        <v>101231661</v>
      </c>
      <c r="AY64">
        <v>1</v>
      </c>
      <c r="AZ64">
        <v>0</v>
      </c>
      <c r="BA64">
        <v>74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Y64*Source!I212</f>
        <v>170.21969999999999</v>
      </c>
      <c r="CY64">
        <f>AD64</f>
        <v>0</v>
      </c>
      <c r="CZ64">
        <f>AH64</f>
        <v>0</v>
      </c>
      <c r="DA64">
        <f>AL64</f>
        <v>1</v>
      </c>
      <c r="DB64">
        <f t="shared" si="2"/>
        <v>0</v>
      </c>
      <c r="DC64">
        <f t="shared" si="3"/>
        <v>0</v>
      </c>
    </row>
    <row r="65" spans="1:107" x14ac:dyDescent="0.2">
      <c r="A65">
        <f>ROW(Source!A212)</f>
        <v>212</v>
      </c>
      <c r="B65">
        <v>101231156</v>
      </c>
      <c r="C65">
        <v>101231655</v>
      </c>
      <c r="D65">
        <v>48265972</v>
      </c>
      <c r="E65">
        <v>1</v>
      </c>
      <c r="F65">
        <v>1</v>
      </c>
      <c r="G65">
        <v>48186558</v>
      </c>
      <c r="H65">
        <v>2</v>
      </c>
      <c r="I65" t="s">
        <v>266</v>
      </c>
      <c r="J65" t="s">
        <v>267</v>
      </c>
      <c r="K65" t="s">
        <v>268</v>
      </c>
      <c r="L65">
        <v>1367</v>
      </c>
      <c r="N65">
        <v>1011</v>
      </c>
      <c r="O65" t="s">
        <v>230</v>
      </c>
      <c r="P65" t="s">
        <v>230</v>
      </c>
      <c r="Q65">
        <v>1</v>
      </c>
      <c r="W65">
        <v>0</v>
      </c>
      <c r="X65">
        <v>-421688854</v>
      </c>
      <c r="Y65">
        <v>0.41</v>
      </c>
      <c r="AA65">
        <v>0</v>
      </c>
      <c r="AB65">
        <v>101.32</v>
      </c>
      <c r="AC65">
        <v>32.950000000000003</v>
      </c>
      <c r="AD65">
        <v>0</v>
      </c>
      <c r="AE65">
        <v>0</v>
      </c>
      <c r="AF65">
        <v>17.32</v>
      </c>
      <c r="AG65">
        <v>1.36</v>
      </c>
      <c r="AH65">
        <v>0</v>
      </c>
      <c r="AI65">
        <v>1</v>
      </c>
      <c r="AJ65">
        <v>5.85</v>
      </c>
      <c r="AK65">
        <v>24.23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6</v>
      </c>
      <c r="AT65">
        <v>0.41</v>
      </c>
      <c r="AU65" t="s">
        <v>6</v>
      </c>
      <c r="AV65">
        <v>0</v>
      </c>
      <c r="AW65">
        <v>2</v>
      </c>
      <c r="AX65">
        <v>101231662</v>
      </c>
      <c r="AY65">
        <v>1</v>
      </c>
      <c r="AZ65">
        <v>0</v>
      </c>
      <c r="BA65">
        <v>75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Y65*Source!I212</f>
        <v>34.043939999999999</v>
      </c>
      <c r="CY65">
        <f>AB65</f>
        <v>101.32</v>
      </c>
      <c r="CZ65">
        <f>AF65</f>
        <v>17.32</v>
      </c>
      <c r="DA65">
        <f>AJ65</f>
        <v>5.85</v>
      </c>
      <c r="DB65">
        <f t="shared" si="2"/>
        <v>7.1</v>
      </c>
      <c r="DC65">
        <f t="shared" si="3"/>
        <v>0.56000000000000005</v>
      </c>
    </row>
    <row r="66" spans="1:107" x14ac:dyDescent="0.2">
      <c r="A66">
        <f>ROW(Source!A212)</f>
        <v>212</v>
      </c>
      <c r="B66">
        <v>101231156</v>
      </c>
      <c r="C66">
        <v>101231655</v>
      </c>
      <c r="D66">
        <v>48266051</v>
      </c>
      <c r="E66">
        <v>1</v>
      </c>
      <c r="F66">
        <v>1</v>
      </c>
      <c r="G66">
        <v>48186558</v>
      </c>
      <c r="H66">
        <v>2</v>
      </c>
      <c r="I66" t="s">
        <v>269</v>
      </c>
      <c r="J66" t="s">
        <v>270</v>
      </c>
      <c r="K66" t="s">
        <v>271</v>
      </c>
      <c r="L66">
        <v>1367</v>
      </c>
      <c r="N66">
        <v>1011</v>
      </c>
      <c r="O66" t="s">
        <v>230</v>
      </c>
      <c r="P66" t="s">
        <v>230</v>
      </c>
      <c r="Q66">
        <v>1</v>
      </c>
      <c r="W66">
        <v>0</v>
      </c>
      <c r="X66">
        <v>1442856483</v>
      </c>
      <c r="Y66">
        <v>0.41</v>
      </c>
      <c r="AA66">
        <v>0</v>
      </c>
      <c r="AB66">
        <v>386.72</v>
      </c>
      <c r="AC66">
        <v>354.73</v>
      </c>
      <c r="AD66">
        <v>0</v>
      </c>
      <c r="AE66">
        <v>0</v>
      </c>
      <c r="AF66">
        <v>22.01</v>
      </c>
      <c r="AG66">
        <v>14.64</v>
      </c>
      <c r="AH66">
        <v>0</v>
      </c>
      <c r="AI66">
        <v>1</v>
      </c>
      <c r="AJ66">
        <v>17.57</v>
      </c>
      <c r="AK66">
        <v>24.23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6</v>
      </c>
      <c r="AT66">
        <v>0.41</v>
      </c>
      <c r="AU66" t="s">
        <v>6</v>
      </c>
      <c r="AV66">
        <v>0</v>
      </c>
      <c r="AW66">
        <v>2</v>
      </c>
      <c r="AX66">
        <v>101231663</v>
      </c>
      <c r="AY66">
        <v>1</v>
      </c>
      <c r="AZ66">
        <v>0</v>
      </c>
      <c r="BA66">
        <v>76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Y66*Source!I212</f>
        <v>34.043939999999999</v>
      </c>
      <c r="CY66">
        <f>AB66</f>
        <v>386.72</v>
      </c>
      <c r="CZ66">
        <f>AF66</f>
        <v>22.01</v>
      </c>
      <c r="DA66">
        <f>AJ66</f>
        <v>17.57</v>
      </c>
      <c r="DB66">
        <f t="shared" si="2"/>
        <v>9.02</v>
      </c>
      <c r="DC66">
        <f t="shared" si="3"/>
        <v>6</v>
      </c>
    </row>
    <row r="67" spans="1:107" x14ac:dyDescent="0.2">
      <c r="A67">
        <f>ROW(Source!A212)</f>
        <v>212</v>
      </c>
      <c r="B67">
        <v>101231156</v>
      </c>
      <c r="C67">
        <v>101231655</v>
      </c>
      <c r="D67">
        <v>48243954</v>
      </c>
      <c r="E67">
        <v>1</v>
      </c>
      <c r="F67">
        <v>1</v>
      </c>
      <c r="G67">
        <v>48186558</v>
      </c>
      <c r="H67">
        <v>3</v>
      </c>
      <c r="I67" t="s">
        <v>186</v>
      </c>
      <c r="J67" t="s">
        <v>189</v>
      </c>
      <c r="K67" t="s">
        <v>187</v>
      </c>
      <c r="L67">
        <v>1346</v>
      </c>
      <c r="N67">
        <v>1009</v>
      </c>
      <c r="O67" t="s">
        <v>188</v>
      </c>
      <c r="P67" t="s">
        <v>188</v>
      </c>
      <c r="Q67">
        <v>1</v>
      </c>
      <c r="W67">
        <v>0</v>
      </c>
      <c r="X67">
        <v>-832319079</v>
      </c>
      <c r="Y67">
        <v>6.6</v>
      </c>
      <c r="AA67">
        <v>124.72</v>
      </c>
      <c r="AB67">
        <v>0</v>
      </c>
      <c r="AC67">
        <v>0</v>
      </c>
      <c r="AD67">
        <v>0</v>
      </c>
      <c r="AE67">
        <v>64.959999999999994</v>
      </c>
      <c r="AF67">
        <v>0</v>
      </c>
      <c r="AG67">
        <v>0</v>
      </c>
      <c r="AH67">
        <v>0</v>
      </c>
      <c r="AI67">
        <v>1.92</v>
      </c>
      <c r="AJ67">
        <v>1</v>
      </c>
      <c r="AK67">
        <v>1</v>
      </c>
      <c r="AL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 t="s">
        <v>6</v>
      </c>
      <c r="AT67">
        <v>6.6</v>
      </c>
      <c r="AU67" t="s">
        <v>6</v>
      </c>
      <c r="AV67">
        <v>0</v>
      </c>
      <c r="AW67">
        <v>1</v>
      </c>
      <c r="AX67">
        <v>-1</v>
      </c>
      <c r="AY67">
        <v>0</v>
      </c>
      <c r="AZ67">
        <v>0</v>
      </c>
      <c r="BA67" t="s">
        <v>6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Y67*Source!I212</f>
        <v>548.02440000000001</v>
      </c>
      <c r="CY67">
        <f>AA67</f>
        <v>124.72</v>
      </c>
      <c r="CZ67">
        <f>AE67</f>
        <v>64.959999999999994</v>
      </c>
      <c r="DA67">
        <f>AI67</f>
        <v>1.92</v>
      </c>
      <c r="DB67">
        <f t="shared" si="2"/>
        <v>428.74</v>
      </c>
      <c r="DC67">
        <f t="shared" si="3"/>
        <v>0</v>
      </c>
    </row>
    <row r="68" spans="1:107" x14ac:dyDescent="0.2">
      <c r="A68">
        <f>ROW(Source!A212)</f>
        <v>212</v>
      </c>
      <c r="B68">
        <v>101231156</v>
      </c>
      <c r="C68">
        <v>101231655</v>
      </c>
      <c r="D68">
        <v>48241819</v>
      </c>
      <c r="E68">
        <v>1</v>
      </c>
      <c r="F68">
        <v>1</v>
      </c>
      <c r="G68">
        <v>48186558</v>
      </c>
      <c r="H68">
        <v>3</v>
      </c>
      <c r="I68" t="s">
        <v>272</v>
      </c>
      <c r="J68" t="s">
        <v>273</v>
      </c>
      <c r="K68" t="s">
        <v>274</v>
      </c>
      <c r="L68">
        <v>1301</v>
      </c>
      <c r="N68">
        <v>1003</v>
      </c>
      <c r="O68" t="s">
        <v>115</v>
      </c>
      <c r="P68" t="s">
        <v>115</v>
      </c>
      <c r="Q68">
        <v>1</v>
      </c>
      <c r="W68">
        <v>0</v>
      </c>
      <c r="X68">
        <v>1822075318</v>
      </c>
      <c r="Y68">
        <v>12</v>
      </c>
      <c r="AA68">
        <v>20.94</v>
      </c>
      <c r="AB68">
        <v>0</v>
      </c>
      <c r="AC68">
        <v>0</v>
      </c>
      <c r="AD68">
        <v>0</v>
      </c>
      <c r="AE68">
        <v>2.35</v>
      </c>
      <c r="AF68">
        <v>0</v>
      </c>
      <c r="AG68">
        <v>0</v>
      </c>
      <c r="AH68">
        <v>0</v>
      </c>
      <c r="AI68">
        <v>8.91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6</v>
      </c>
      <c r="AT68">
        <v>12</v>
      </c>
      <c r="AU68" t="s">
        <v>6</v>
      </c>
      <c r="AV68">
        <v>0</v>
      </c>
      <c r="AW68">
        <v>2</v>
      </c>
      <c r="AX68">
        <v>101231664</v>
      </c>
      <c r="AY68">
        <v>1</v>
      </c>
      <c r="AZ68">
        <v>0</v>
      </c>
      <c r="BA68">
        <v>77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Y68*Source!I212</f>
        <v>996.40800000000013</v>
      </c>
      <c r="CY68">
        <f>AA68</f>
        <v>20.94</v>
      </c>
      <c r="CZ68">
        <f>AE68</f>
        <v>2.35</v>
      </c>
      <c r="DA68">
        <f>AI68</f>
        <v>8.91</v>
      </c>
      <c r="DB68">
        <f t="shared" si="2"/>
        <v>28.2</v>
      </c>
      <c r="DC68">
        <f t="shared" si="3"/>
        <v>0</v>
      </c>
    </row>
    <row r="69" spans="1:107" x14ac:dyDescent="0.2">
      <c r="A69">
        <f>ROW(Source!A215)</f>
        <v>215</v>
      </c>
      <c r="B69">
        <v>101231159</v>
      </c>
      <c r="C69">
        <v>101231667</v>
      </c>
      <c r="D69">
        <v>48186564</v>
      </c>
      <c r="E69">
        <v>48186558</v>
      </c>
      <c r="F69">
        <v>1</v>
      </c>
      <c r="G69">
        <v>48186558</v>
      </c>
      <c r="H69">
        <v>1</v>
      </c>
      <c r="I69" t="s">
        <v>224</v>
      </c>
      <c r="J69" t="s">
        <v>6</v>
      </c>
      <c r="K69" t="s">
        <v>225</v>
      </c>
      <c r="L69">
        <v>1191</v>
      </c>
      <c r="N69">
        <v>1013</v>
      </c>
      <c r="O69" t="s">
        <v>226</v>
      </c>
      <c r="P69" t="s">
        <v>226</v>
      </c>
      <c r="Q69">
        <v>1</v>
      </c>
      <c r="W69">
        <v>0</v>
      </c>
      <c r="X69">
        <v>476480486</v>
      </c>
      <c r="Y69">
        <v>2.0499999999999998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6</v>
      </c>
      <c r="AT69">
        <v>2.0499999999999998</v>
      </c>
      <c r="AU69" t="s">
        <v>6</v>
      </c>
      <c r="AV69">
        <v>1</v>
      </c>
      <c r="AW69">
        <v>2</v>
      </c>
      <c r="AX69">
        <v>101231673</v>
      </c>
      <c r="AY69">
        <v>1</v>
      </c>
      <c r="AZ69">
        <v>0</v>
      </c>
      <c r="BA69">
        <v>79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Y69*Source!I215</f>
        <v>21.648</v>
      </c>
      <c r="CY69">
        <f>AD69</f>
        <v>0</v>
      </c>
      <c r="CZ69">
        <f>AH69</f>
        <v>0</v>
      </c>
      <c r="DA69">
        <f>AL69</f>
        <v>1</v>
      </c>
      <c r="DB69">
        <f t="shared" si="2"/>
        <v>0</v>
      </c>
      <c r="DC69">
        <f t="shared" si="3"/>
        <v>0</v>
      </c>
    </row>
    <row r="70" spans="1:107" x14ac:dyDescent="0.2">
      <c r="A70">
        <f>ROW(Source!A215)</f>
        <v>215</v>
      </c>
      <c r="B70">
        <v>101231159</v>
      </c>
      <c r="C70">
        <v>101231667</v>
      </c>
      <c r="D70">
        <v>48265972</v>
      </c>
      <c r="E70">
        <v>1</v>
      </c>
      <c r="F70">
        <v>1</v>
      </c>
      <c r="G70">
        <v>48186558</v>
      </c>
      <c r="H70">
        <v>2</v>
      </c>
      <c r="I70" t="s">
        <v>266</v>
      </c>
      <c r="J70" t="s">
        <v>267</v>
      </c>
      <c r="K70" t="s">
        <v>268</v>
      </c>
      <c r="L70">
        <v>1367</v>
      </c>
      <c r="N70">
        <v>1011</v>
      </c>
      <c r="O70" t="s">
        <v>230</v>
      </c>
      <c r="P70" t="s">
        <v>230</v>
      </c>
      <c r="Q70">
        <v>1</v>
      </c>
      <c r="W70">
        <v>0</v>
      </c>
      <c r="X70">
        <v>-421688854</v>
      </c>
      <c r="Y70">
        <v>0.41</v>
      </c>
      <c r="AA70">
        <v>0</v>
      </c>
      <c r="AB70">
        <v>17.32</v>
      </c>
      <c r="AC70">
        <v>1.36</v>
      </c>
      <c r="AD70">
        <v>0</v>
      </c>
      <c r="AE70">
        <v>0</v>
      </c>
      <c r="AF70">
        <v>17.32</v>
      </c>
      <c r="AG70">
        <v>1.36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6</v>
      </c>
      <c r="AT70">
        <v>0.41</v>
      </c>
      <c r="AU70" t="s">
        <v>6</v>
      </c>
      <c r="AV70">
        <v>0</v>
      </c>
      <c r="AW70">
        <v>2</v>
      </c>
      <c r="AX70">
        <v>101231674</v>
      </c>
      <c r="AY70">
        <v>1</v>
      </c>
      <c r="AZ70">
        <v>0</v>
      </c>
      <c r="BA70">
        <v>80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Y70*Source!I215</f>
        <v>4.3296000000000001</v>
      </c>
      <c r="CY70">
        <f>AB70</f>
        <v>17.32</v>
      </c>
      <c r="CZ70">
        <f>AF70</f>
        <v>17.32</v>
      </c>
      <c r="DA70">
        <f>AJ70</f>
        <v>1</v>
      </c>
      <c r="DB70">
        <f t="shared" si="2"/>
        <v>7.1</v>
      </c>
      <c r="DC70">
        <f t="shared" si="3"/>
        <v>0.56000000000000005</v>
      </c>
    </row>
    <row r="71" spans="1:107" x14ac:dyDescent="0.2">
      <c r="A71">
        <f>ROW(Source!A215)</f>
        <v>215</v>
      </c>
      <c r="B71">
        <v>101231159</v>
      </c>
      <c r="C71">
        <v>101231667</v>
      </c>
      <c r="D71">
        <v>48266051</v>
      </c>
      <c r="E71">
        <v>1</v>
      </c>
      <c r="F71">
        <v>1</v>
      </c>
      <c r="G71">
        <v>48186558</v>
      </c>
      <c r="H71">
        <v>2</v>
      </c>
      <c r="I71" t="s">
        <v>269</v>
      </c>
      <c r="J71" t="s">
        <v>270</v>
      </c>
      <c r="K71" t="s">
        <v>271</v>
      </c>
      <c r="L71">
        <v>1367</v>
      </c>
      <c r="N71">
        <v>1011</v>
      </c>
      <c r="O71" t="s">
        <v>230</v>
      </c>
      <c r="P71" t="s">
        <v>230</v>
      </c>
      <c r="Q71">
        <v>1</v>
      </c>
      <c r="W71">
        <v>0</v>
      </c>
      <c r="X71">
        <v>1442856483</v>
      </c>
      <c r="Y71">
        <v>0.41</v>
      </c>
      <c r="AA71">
        <v>0</v>
      </c>
      <c r="AB71">
        <v>22.01</v>
      </c>
      <c r="AC71">
        <v>14.64</v>
      </c>
      <c r="AD71">
        <v>0</v>
      </c>
      <c r="AE71">
        <v>0</v>
      </c>
      <c r="AF71">
        <v>22.01</v>
      </c>
      <c r="AG71">
        <v>14.64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6</v>
      </c>
      <c r="AT71">
        <v>0.41</v>
      </c>
      <c r="AU71" t="s">
        <v>6</v>
      </c>
      <c r="AV71">
        <v>0</v>
      </c>
      <c r="AW71">
        <v>2</v>
      </c>
      <c r="AX71">
        <v>101231675</v>
      </c>
      <c r="AY71">
        <v>1</v>
      </c>
      <c r="AZ71">
        <v>0</v>
      </c>
      <c r="BA71">
        <v>81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Y71*Source!I215</f>
        <v>4.3296000000000001</v>
      </c>
      <c r="CY71">
        <f>AB71</f>
        <v>22.01</v>
      </c>
      <c r="CZ71">
        <f>AF71</f>
        <v>22.01</v>
      </c>
      <c r="DA71">
        <f>AJ71</f>
        <v>1</v>
      </c>
      <c r="DB71">
        <f t="shared" si="2"/>
        <v>9.02</v>
      </c>
      <c r="DC71">
        <f t="shared" si="3"/>
        <v>6</v>
      </c>
    </row>
    <row r="72" spans="1:107" x14ac:dyDescent="0.2">
      <c r="A72">
        <f>ROW(Source!A215)</f>
        <v>215</v>
      </c>
      <c r="B72">
        <v>101231159</v>
      </c>
      <c r="C72">
        <v>101231667</v>
      </c>
      <c r="D72">
        <v>48243955</v>
      </c>
      <c r="E72">
        <v>1</v>
      </c>
      <c r="F72">
        <v>1</v>
      </c>
      <c r="G72">
        <v>48186558</v>
      </c>
      <c r="H72">
        <v>3</v>
      </c>
      <c r="I72" t="s">
        <v>192</v>
      </c>
      <c r="J72" t="s">
        <v>194</v>
      </c>
      <c r="K72" t="s">
        <v>193</v>
      </c>
      <c r="L72">
        <v>1346</v>
      </c>
      <c r="N72">
        <v>1009</v>
      </c>
      <c r="O72" t="s">
        <v>188</v>
      </c>
      <c r="P72" t="s">
        <v>188</v>
      </c>
      <c r="Q72">
        <v>1</v>
      </c>
      <c r="W72">
        <v>0</v>
      </c>
      <c r="X72">
        <v>105639110</v>
      </c>
      <c r="Y72">
        <v>6.6</v>
      </c>
      <c r="AA72">
        <v>66.48</v>
      </c>
      <c r="AB72">
        <v>0</v>
      </c>
      <c r="AC72">
        <v>0</v>
      </c>
      <c r="AD72">
        <v>0</v>
      </c>
      <c r="AE72">
        <v>66.48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 t="s">
        <v>6</v>
      </c>
      <c r="AT72">
        <v>6.6</v>
      </c>
      <c r="AU72" t="s">
        <v>6</v>
      </c>
      <c r="AV72">
        <v>0</v>
      </c>
      <c r="AW72">
        <v>1</v>
      </c>
      <c r="AX72">
        <v>-1</v>
      </c>
      <c r="AY72">
        <v>0</v>
      </c>
      <c r="AZ72">
        <v>0</v>
      </c>
      <c r="BA72" t="s">
        <v>6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Y72*Source!I215</f>
        <v>69.695999999999998</v>
      </c>
      <c r="CY72">
        <f>AA72</f>
        <v>66.48</v>
      </c>
      <c r="CZ72">
        <f>AE72</f>
        <v>66.48</v>
      </c>
      <c r="DA72">
        <f>AI72</f>
        <v>1</v>
      </c>
      <c r="DB72">
        <f t="shared" si="2"/>
        <v>438.77</v>
      </c>
      <c r="DC72">
        <f t="shared" si="3"/>
        <v>0</v>
      </c>
    </row>
    <row r="73" spans="1:107" x14ac:dyDescent="0.2">
      <c r="A73">
        <f>ROW(Source!A215)</f>
        <v>215</v>
      </c>
      <c r="B73">
        <v>101231159</v>
      </c>
      <c r="C73">
        <v>101231667</v>
      </c>
      <c r="D73">
        <v>48241819</v>
      </c>
      <c r="E73">
        <v>1</v>
      </c>
      <c r="F73">
        <v>1</v>
      </c>
      <c r="G73">
        <v>48186558</v>
      </c>
      <c r="H73">
        <v>3</v>
      </c>
      <c r="I73" t="s">
        <v>272</v>
      </c>
      <c r="J73" t="s">
        <v>273</v>
      </c>
      <c r="K73" t="s">
        <v>274</v>
      </c>
      <c r="L73">
        <v>1301</v>
      </c>
      <c r="N73">
        <v>1003</v>
      </c>
      <c r="O73" t="s">
        <v>115</v>
      </c>
      <c r="P73" t="s">
        <v>115</v>
      </c>
      <c r="Q73">
        <v>1</v>
      </c>
      <c r="W73">
        <v>0</v>
      </c>
      <c r="X73">
        <v>1822075318</v>
      </c>
      <c r="Y73">
        <v>12</v>
      </c>
      <c r="AA73">
        <v>2.35</v>
      </c>
      <c r="AB73">
        <v>0</v>
      </c>
      <c r="AC73">
        <v>0</v>
      </c>
      <c r="AD73">
        <v>0</v>
      </c>
      <c r="AE73">
        <v>2.35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6</v>
      </c>
      <c r="AT73">
        <v>12</v>
      </c>
      <c r="AU73" t="s">
        <v>6</v>
      </c>
      <c r="AV73">
        <v>0</v>
      </c>
      <c r="AW73">
        <v>2</v>
      </c>
      <c r="AX73">
        <v>101231676</v>
      </c>
      <c r="AY73">
        <v>1</v>
      </c>
      <c r="AZ73">
        <v>0</v>
      </c>
      <c r="BA73">
        <v>82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Y73*Source!I215</f>
        <v>126.72</v>
      </c>
      <c r="CY73">
        <f>AA73</f>
        <v>2.35</v>
      </c>
      <c r="CZ73">
        <f>AE73</f>
        <v>2.35</v>
      </c>
      <c r="DA73">
        <f>AI73</f>
        <v>1</v>
      </c>
      <c r="DB73">
        <f t="shared" si="2"/>
        <v>28.2</v>
      </c>
      <c r="DC73">
        <f t="shared" si="3"/>
        <v>0</v>
      </c>
    </row>
    <row r="74" spans="1:107" x14ac:dyDescent="0.2">
      <c r="A74">
        <f>ROW(Source!A216)</f>
        <v>216</v>
      </c>
      <c r="B74">
        <v>101231156</v>
      </c>
      <c r="C74">
        <v>101231667</v>
      </c>
      <c r="D74">
        <v>48186564</v>
      </c>
      <c r="E74">
        <v>48186558</v>
      </c>
      <c r="F74">
        <v>1</v>
      </c>
      <c r="G74">
        <v>48186558</v>
      </c>
      <c r="H74">
        <v>1</v>
      </c>
      <c r="I74" t="s">
        <v>224</v>
      </c>
      <c r="J74" t="s">
        <v>6</v>
      </c>
      <c r="K74" t="s">
        <v>225</v>
      </c>
      <c r="L74">
        <v>1191</v>
      </c>
      <c r="N74">
        <v>1013</v>
      </c>
      <c r="O74" t="s">
        <v>226</v>
      </c>
      <c r="P74" t="s">
        <v>226</v>
      </c>
      <c r="Q74">
        <v>1</v>
      </c>
      <c r="W74">
        <v>0</v>
      </c>
      <c r="X74">
        <v>476480486</v>
      </c>
      <c r="Y74">
        <v>2.0499999999999998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6</v>
      </c>
      <c r="AT74">
        <v>2.0499999999999998</v>
      </c>
      <c r="AU74" t="s">
        <v>6</v>
      </c>
      <c r="AV74">
        <v>1</v>
      </c>
      <c r="AW74">
        <v>2</v>
      </c>
      <c r="AX74">
        <v>101231673</v>
      </c>
      <c r="AY74">
        <v>1</v>
      </c>
      <c r="AZ74">
        <v>0</v>
      </c>
      <c r="BA74">
        <v>84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Y74*Source!I216</f>
        <v>21.648</v>
      </c>
      <c r="CY74">
        <f>AD74</f>
        <v>0</v>
      </c>
      <c r="CZ74">
        <f>AH74</f>
        <v>0</v>
      </c>
      <c r="DA74">
        <f>AL74</f>
        <v>1</v>
      </c>
      <c r="DB74">
        <f t="shared" si="2"/>
        <v>0</v>
      </c>
      <c r="DC74">
        <f t="shared" si="3"/>
        <v>0</v>
      </c>
    </row>
    <row r="75" spans="1:107" x14ac:dyDescent="0.2">
      <c r="A75">
        <f>ROW(Source!A216)</f>
        <v>216</v>
      </c>
      <c r="B75">
        <v>101231156</v>
      </c>
      <c r="C75">
        <v>101231667</v>
      </c>
      <c r="D75">
        <v>48265972</v>
      </c>
      <c r="E75">
        <v>1</v>
      </c>
      <c r="F75">
        <v>1</v>
      </c>
      <c r="G75">
        <v>48186558</v>
      </c>
      <c r="H75">
        <v>2</v>
      </c>
      <c r="I75" t="s">
        <v>266</v>
      </c>
      <c r="J75" t="s">
        <v>267</v>
      </c>
      <c r="K75" t="s">
        <v>268</v>
      </c>
      <c r="L75">
        <v>1367</v>
      </c>
      <c r="N75">
        <v>1011</v>
      </c>
      <c r="O75" t="s">
        <v>230</v>
      </c>
      <c r="P75" t="s">
        <v>230</v>
      </c>
      <c r="Q75">
        <v>1</v>
      </c>
      <c r="W75">
        <v>0</v>
      </c>
      <c r="X75">
        <v>-421688854</v>
      </c>
      <c r="Y75">
        <v>0.41</v>
      </c>
      <c r="AA75">
        <v>0</v>
      </c>
      <c r="AB75">
        <v>101.32</v>
      </c>
      <c r="AC75">
        <v>32.950000000000003</v>
      </c>
      <c r="AD75">
        <v>0</v>
      </c>
      <c r="AE75">
        <v>0</v>
      </c>
      <c r="AF75">
        <v>17.32</v>
      </c>
      <c r="AG75">
        <v>1.36</v>
      </c>
      <c r="AH75">
        <v>0</v>
      </c>
      <c r="AI75">
        <v>1</v>
      </c>
      <c r="AJ75">
        <v>5.85</v>
      </c>
      <c r="AK75">
        <v>24.23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6</v>
      </c>
      <c r="AT75">
        <v>0.41</v>
      </c>
      <c r="AU75" t="s">
        <v>6</v>
      </c>
      <c r="AV75">
        <v>0</v>
      </c>
      <c r="AW75">
        <v>2</v>
      </c>
      <c r="AX75">
        <v>101231674</v>
      </c>
      <c r="AY75">
        <v>1</v>
      </c>
      <c r="AZ75">
        <v>0</v>
      </c>
      <c r="BA75">
        <v>85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Y75*Source!I216</f>
        <v>4.3296000000000001</v>
      </c>
      <c r="CY75">
        <f>AB75</f>
        <v>101.32</v>
      </c>
      <c r="CZ75">
        <f>AF75</f>
        <v>17.32</v>
      </c>
      <c r="DA75">
        <f>AJ75</f>
        <v>5.85</v>
      </c>
      <c r="DB75">
        <f t="shared" ref="DB75:DB106" si="4">ROUND(ROUND(AT75*CZ75,2),6)</f>
        <v>7.1</v>
      </c>
      <c r="DC75">
        <f t="shared" ref="DC75:DC106" si="5">ROUND(ROUND(AT75*AG75,2),6)</f>
        <v>0.56000000000000005</v>
      </c>
    </row>
    <row r="76" spans="1:107" x14ac:dyDescent="0.2">
      <c r="A76">
        <f>ROW(Source!A216)</f>
        <v>216</v>
      </c>
      <c r="B76">
        <v>101231156</v>
      </c>
      <c r="C76">
        <v>101231667</v>
      </c>
      <c r="D76">
        <v>48266051</v>
      </c>
      <c r="E76">
        <v>1</v>
      </c>
      <c r="F76">
        <v>1</v>
      </c>
      <c r="G76">
        <v>48186558</v>
      </c>
      <c r="H76">
        <v>2</v>
      </c>
      <c r="I76" t="s">
        <v>269</v>
      </c>
      <c r="J76" t="s">
        <v>270</v>
      </c>
      <c r="K76" t="s">
        <v>271</v>
      </c>
      <c r="L76">
        <v>1367</v>
      </c>
      <c r="N76">
        <v>1011</v>
      </c>
      <c r="O76" t="s">
        <v>230</v>
      </c>
      <c r="P76" t="s">
        <v>230</v>
      </c>
      <c r="Q76">
        <v>1</v>
      </c>
      <c r="W76">
        <v>0</v>
      </c>
      <c r="X76">
        <v>1442856483</v>
      </c>
      <c r="Y76">
        <v>0.41</v>
      </c>
      <c r="AA76">
        <v>0</v>
      </c>
      <c r="AB76">
        <v>386.72</v>
      </c>
      <c r="AC76">
        <v>354.73</v>
      </c>
      <c r="AD76">
        <v>0</v>
      </c>
      <c r="AE76">
        <v>0</v>
      </c>
      <c r="AF76">
        <v>22.01</v>
      </c>
      <c r="AG76">
        <v>14.64</v>
      </c>
      <c r="AH76">
        <v>0</v>
      </c>
      <c r="AI76">
        <v>1</v>
      </c>
      <c r="AJ76">
        <v>17.57</v>
      </c>
      <c r="AK76">
        <v>24.23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6</v>
      </c>
      <c r="AT76">
        <v>0.41</v>
      </c>
      <c r="AU76" t="s">
        <v>6</v>
      </c>
      <c r="AV76">
        <v>0</v>
      </c>
      <c r="AW76">
        <v>2</v>
      </c>
      <c r="AX76">
        <v>101231675</v>
      </c>
      <c r="AY76">
        <v>1</v>
      </c>
      <c r="AZ76">
        <v>0</v>
      </c>
      <c r="BA76">
        <v>86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Y76*Source!I216</f>
        <v>4.3296000000000001</v>
      </c>
      <c r="CY76">
        <f>AB76</f>
        <v>386.72</v>
      </c>
      <c r="CZ76">
        <f>AF76</f>
        <v>22.01</v>
      </c>
      <c r="DA76">
        <f>AJ76</f>
        <v>17.57</v>
      </c>
      <c r="DB76">
        <f t="shared" si="4"/>
        <v>9.02</v>
      </c>
      <c r="DC76">
        <f t="shared" si="5"/>
        <v>6</v>
      </c>
    </row>
    <row r="77" spans="1:107" x14ac:dyDescent="0.2">
      <c r="A77">
        <f>ROW(Source!A216)</f>
        <v>216</v>
      </c>
      <c r="B77">
        <v>101231156</v>
      </c>
      <c r="C77">
        <v>101231667</v>
      </c>
      <c r="D77">
        <v>48243955</v>
      </c>
      <c r="E77">
        <v>1</v>
      </c>
      <c r="F77">
        <v>1</v>
      </c>
      <c r="G77">
        <v>48186558</v>
      </c>
      <c r="H77">
        <v>3</v>
      </c>
      <c r="I77" t="s">
        <v>192</v>
      </c>
      <c r="J77" t="s">
        <v>194</v>
      </c>
      <c r="K77" t="s">
        <v>193</v>
      </c>
      <c r="L77">
        <v>1346</v>
      </c>
      <c r="N77">
        <v>1009</v>
      </c>
      <c r="O77" t="s">
        <v>188</v>
      </c>
      <c r="P77" t="s">
        <v>188</v>
      </c>
      <c r="Q77">
        <v>1</v>
      </c>
      <c r="W77">
        <v>0</v>
      </c>
      <c r="X77">
        <v>105639110</v>
      </c>
      <c r="Y77">
        <v>6.6</v>
      </c>
      <c r="AA77">
        <v>124.98</v>
      </c>
      <c r="AB77">
        <v>0</v>
      </c>
      <c r="AC77">
        <v>0</v>
      </c>
      <c r="AD77">
        <v>0</v>
      </c>
      <c r="AE77">
        <v>66.48</v>
      </c>
      <c r="AF77">
        <v>0</v>
      </c>
      <c r="AG77">
        <v>0</v>
      </c>
      <c r="AH77">
        <v>0</v>
      </c>
      <c r="AI77">
        <v>1.88</v>
      </c>
      <c r="AJ77">
        <v>1</v>
      </c>
      <c r="AK77">
        <v>1</v>
      </c>
      <c r="AL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 t="s">
        <v>6</v>
      </c>
      <c r="AT77">
        <v>6.6</v>
      </c>
      <c r="AU77" t="s">
        <v>6</v>
      </c>
      <c r="AV77">
        <v>0</v>
      </c>
      <c r="AW77">
        <v>1</v>
      </c>
      <c r="AX77">
        <v>-1</v>
      </c>
      <c r="AY77">
        <v>0</v>
      </c>
      <c r="AZ77">
        <v>0</v>
      </c>
      <c r="BA77" t="s">
        <v>6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Y77*Source!I216</f>
        <v>69.695999999999998</v>
      </c>
      <c r="CY77">
        <f>AA77</f>
        <v>124.98</v>
      </c>
      <c r="CZ77">
        <f>AE77</f>
        <v>66.48</v>
      </c>
      <c r="DA77">
        <f>AI77</f>
        <v>1.88</v>
      </c>
      <c r="DB77">
        <f t="shared" si="4"/>
        <v>438.77</v>
      </c>
      <c r="DC77">
        <f t="shared" si="5"/>
        <v>0</v>
      </c>
    </row>
    <row r="78" spans="1:107" x14ac:dyDescent="0.2">
      <c r="A78">
        <f>ROW(Source!A216)</f>
        <v>216</v>
      </c>
      <c r="B78">
        <v>101231156</v>
      </c>
      <c r="C78">
        <v>101231667</v>
      </c>
      <c r="D78">
        <v>48241819</v>
      </c>
      <c r="E78">
        <v>1</v>
      </c>
      <c r="F78">
        <v>1</v>
      </c>
      <c r="G78">
        <v>48186558</v>
      </c>
      <c r="H78">
        <v>3</v>
      </c>
      <c r="I78" t="s">
        <v>272</v>
      </c>
      <c r="J78" t="s">
        <v>273</v>
      </c>
      <c r="K78" t="s">
        <v>274</v>
      </c>
      <c r="L78">
        <v>1301</v>
      </c>
      <c r="N78">
        <v>1003</v>
      </c>
      <c r="O78" t="s">
        <v>115</v>
      </c>
      <c r="P78" t="s">
        <v>115</v>
      </c>
      <c r="Q78">
        <v>1</v>
      </c>
      <c r="W78">
        <v>0</v>
      </c>
      <c r="X78">
        <v>1822075318</v>
      </c>
      <c r="Y78">
        <v>12</v>
      </c>
      <c r="AA78">
        <v>20.94</v>
      </c>
      <c r="AB78">
        <v>0</v>
      </c>
      <c r="AC78">
        <v>0</v>
      </c>
      <c r="AD78">
        <v>0</v>
      </c>
      <c r="AE78">
        <v>2.35</v>
      </c>
      <c r="AF78">
        <v>0</v>
      </c>
      <c r="AG78">
        <v>0</v>
      </c>
      <c r="AH78">
        <v>0</v>
      </c>
      <c r="AI78">
        <v>8.91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6</v>
      </c>
      <c r="AT78">
        <v>12</v>
      </c>
      <c r="AU78" t="s">
        <v>6</v>
      </c>
      <c r="AV78">
        <v>0</v>
      </c>
      <c r="AW78">
        <v>2</v>
      </c>
      <c r="AX78">
        <v>101231676</v>
      </c>
      <c r="AY78">
        <v>1</v>
      </c>
      <c r="AZ78">
        <v>0</v>
      </c>
      <c r="BA78">
        <v>87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Y78*Source!I216</f>
        <v>126.72</v>
      </c>
      <c r="CY78">
        <f>AA78</f>
        <v>20.94</v>
      </c>
      <c r="CZ78">
        <f>AE78</f>
        <v>2.35</v>
      </c>
      <c r="DA78">
        <f>AI78</f>
        <v>8.91</v>
      </c>
      <c r="DB78">
        <f t="shared" si="4"/>
        <v>28.2</v>
      </c>
      <c r="DC78">
        <f t="shared" si="5"/>
        <v>0</v>
      </c>
    </row>
    <row r="79" spans="1:107" x14ac:dyDescent="0.2">
      <c r="A79">
        <f>ROW(Source!A254)</f>
        <v>254</v>
      </c>
      <c r="B79">
        <v>101231159</v>
      </c>
      <c r="C79">
        <v>101231679</v>
      </c>
      <c r="D79">
        <v>48186564</v>
      </c>
      <c r="E79">
        <v>48186558</v>
      </c>
      <c r="F79">
        <v>1</v>
      </c>
      <c r="G79">
        <v>48186558</v>
      </c>
      <c r="H79">
        <v>1</v>
      </c>
      <c r="I79" t="s">
        <v>224</v>
      </c>
      <c r="J79" t="s">
        <v>6</v>
      </c>
      <c r="K79" t="s">
        <v>225</v>
      </c>
      <c r="L79">
        <v>1191</v>
      </c>
      <c r="N79">
        <v>1013</v>
      </c>
      <c r="O79" t="s">
        <v>226</v>
      </c>
      <c r="P79" t="s">
        <v>226</v>
      </c>
      <c r="Q79">
        <v>1</v>
      </c>
      <c r="W79">
        <v>0</v>
      </c>
      <c r="X79">
        <v>476480486</v>
      </c>
      <c r="Y79">
        <v>4.2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6</v>
      </c>
      <c r="AT79">
        <v>4.2</v>
      </c>
      <c r="AU79" t="s">
        <v>6</v>
      </c>
      <c r="AV79">
        <v>1</v>
      </c>
      <c r="AW79">
        <v>2</v>
      </c>
      <c r="AX79">
        <v>101231689</v>
      </c>
      <c r="AY79">
        <v>1</v>
      </c>
      <c r="AZ79">
        <v>0</v>
      </c>
      <c r="BA79">
        <v>89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Y79*Source!I254</f>
        <v>18.900000000000002</v>
      </c>
      <c r="CY79">
        <f>AD79</f>
        <v>0</v>
      </c>
      <c r="CZ79">
        <f>AH79</f>
        <v>0</v>
      </c>
      <c r="DA79">
        <f>AL79</f>
        <v>1</v>
      </c>
      <c r="DB79">
        <f t="shared" si="4"/>
        <v>0</v>
      </c>
      <c r="DC79">
        <f t="shared" si="5"/>
        <v>0</v>
      </c>
    </row>
    <row r="80" spans="1:107" x14ac:dyDescent="0.2">
      <c r="A80">
        <f>ROW(Source!A254)</f>
        <v>254</v>
      </c>
      <c r="B80">
        <v>101231159</v>
      </c>
      <c r="C80">
        <v>101231679</v>
      </c>
      <c r="D80">
        <v>48266346</v>
      </c>
      <c r="E80">
        <v>1</v>
      </c>
      <c r="F80">
        <v>1</v>
      </c>
      <c r="G80">
        <v>48186558</v>
      </c>
      <c r="H80">
        <v>2</v>
      </c>
      <c r="I80" t="s">
        <v>275</v>
      </c>
      <c r="J80" t="s">
        <v>276</v>
      </c>
      <c r="K80" t="s">
        <v>277</v>
      </c>
      <c r="L80">
        <v>1367</v>
      </c>
      <c r="N80">
        <v>1011</v>
      </c>
      <c r="O80" t="s">
        <v>230</v>
      </c>
      <c r="P80" t="s">
        <v>230</v>
      </c>
      <c r="Q80">
        <v>1</v>
      </c>
      <c r="W80">
        <v>0</v>
      </c>
      <c r="X80">
        <v>-628430174</v>
      </c>
      <c r="Y80">
        <v>0.02</v>
      </c>
      <c r="AA80">
        <v>0</v>
      </c>
      <c r="AB80">
        <v>76.81</v>
      </c>
      <c r="AC80">
        <v>14.36</v>
      </c>
      <c r="AD80">
        <v>0</v>
      </c>
      <c r="AE80">
        <v>0</v>
      </c>
      <c r="AF80">
        <v>76.81</v>
      </c>
      <c r="AG80">
        <v>14.36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6</v>
      </c>
      <c r="AT80">
        <v>0.02</v>
      </c>
      <c r="AU80" t="s">
        <v>6</v>
      </c>
      <c r="AV80">
        <v>0</v>
      </c>
      <c r="AW80">
        <v>2</v>
      </c>
      <c r="AX80">
        <v>101231690</v>
      </c>
      <c r="AY80">
        <v>1</v>
      </c>
      <c r="AZ80">
        <v>0</v>
      </c>
      <c r="BA80">
        <v>90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Y80*Source!I254</f>
        <v>0.09</v>
      </c>
      <c r="CY80">
        <f>AB80</f>
        <v>76.81</v>
      </c>
      <c r="CZ80">
        <f>AF80</f>
        <v>76.81</v>
      </c>
      <c r="DA80">
        <f>AJ80</f>
        <v>1</v>
      </c>
      <c r="DB80">
        <f t="shared" si="4"/>
        <v>1.54</v>
      </c>
      <c r="DC80">
        <f t="shared" si="5"/>
        <v>0.28999999999999998</v>
      </c>
    </row>
    <row r="81" spans="1:107" x14ac:dyDescent="0.2">
      <c r="A81">
        <f>ROW(Source!A254)</f>
        <v>254</v>
      </c>
      <c r="B81">
        <v>101231159</v>
      </c>
      <c r="C81">
        <v>101231679</v>
      </c>
      <c r="D81">
        <v>48266469</v>
      </c>
      <c r="E81">
        <v>1</v>
      </c>
      <c r="F81">
        <v>1</v>
      </c>
      <c r="G81">
        <v>48186558</v>
      </c>
      <c r="H81">
        <v>2</v>
      </c>
      <c r="I81" t="s">
        <v>278</v>
      </c>
      <c r="J81" t="s">
        <v>279</v>
      </c>
      <c r="K81" t="s">
        <v>280</v>
      </c>
      <c r="L81">
        <v>1367</v>
      </c>
      <c r="N81">
        <v>1011</v>
      </c>
      <c r="O81" t="s">
        <v>230</v>
      </c>
      <c r="P81" t="s">
        <v>230</v>
      </c>
      <c r="Q81">
        <v>1</v>
      </c>
      <c r="W81">
        <v>0</v>
      </c>
      <c r="X81">
        <v>593980231</v>
      </c>
      <c r="Y81">
        <v>1.64</v>
      </c>
      <c r="AA81">
        <v>0</v>
      </c>
      <c r="AB81">
        <v>2.36</v>
      </c>
      <c r="AC81">
        <v>0.04</v>
      </c>
      <c r="AD81">
        <v>0</v>
      </c>
      <c r="AE81">
        <v>0</v>
      </c>
      <c r="AF81">
        <v>2.36</v>
      </c>
      <c r="AG81">
        <v>0.04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6</v>
      </c>
      <c r="AT81">
        <v>1.64</v>
      </c>
      <c r="AU81" t="s">
        <v>6</v>
      </c>
      <c r="AV81">
        <v>0</v>
      </c>
      <c r="AW81">
        <v>2</v>
      </c>
      <c r="AX81">
        <v>101231691</v>
      </c>
      <c r="AY81">
        <v>1</v>
      </c>
      <c r="AZ81">
        <v>0</v>
      </c>
      <c r="BA81">
        <v>91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Y81*Source!I254</f>
        <v>7.38</v>
      </c>
      <c r="CY81">
        <f>AB81</f>
        <v>2.36</v>
      </c>
      <c r="CZ81">
        <f>AF81</f>
        <v>2.36</v>
      </c>
      <c r="DA81">
        <f>AJ81</f>
        <v>1</v>
      </c>
      <c r="DB81">
        <f t="shared" si="4"/>
        <v>3.87</v>
      </c>
      <c r="DC81">
        <f t="shared" si="5"/>
        <v>7.0000000000000007E-2</v>
      </c>
    </row>
    <row r="82" spans="1:107" x14ac:dyDescent="0.2">
      <c r="A82">
        <f>ROW(Source!A254)</f>
        <v>254</v>
      </c>
      <c r="B82">
        <v>101231159</v>
      </c>
      <c r="C82">
        <v>101231679</v>
      </c>
      <c r="D82">
        <v>48266426</v>
      </c>
      <c r="E82">
        <v>1</v>
      </c>
      <c r="F82">
        <v>1</v>
      </c>
      <c r="G82">
        <v>48186558</v>
      </c>
      <c r="H82">
        <v>2</v>
      </c>
      <c r="I82" t="s">
        <v>281</v>
      </c>
      <c r="J82" t="s">
        <v>282</v>
      </c>
      <c r="K82" t="s">
        <v>283</v>
      </c>
      <c r="L82">
        <v>1367</v>
      </c>
      <c r="N82">
        <v>1011</v>
      </c>
      <c r="O82" t="s">
        <v>230</v>
      </c>
      <c r="P82" t="s">
        <v>230</v>
      </c>
      <c r="Q82">
        <v>1</v>
      </c>
      <c r="W82">
        <v>0</v>
      </c>
      <c r="X82">
        <v>926785503</v>
      </c>
      <c r="Y82">
        <v>0.24</v>
      </c>
      <c r="AA82">
        <v>0</v>
      </c>
      <c r="AB82">
        <v>0.64</v>
      </c>
      <c r="AC82">
        <v>0.04</v>
      </c>
      <c r="AD82">
        <v>0</v>
      </c>
      <c r="AE82">
        <v>0</v>
      </c>
      <c r="AF82">
        <v>0.64</v>
      </c>
      <c r="AG82">
        <v>0.04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6</v>
      </c>
      <c r="AT82">
        <v>0.24</v>
      </c>
      <c r="AU82" t="s">
        <v>6</v>
      </c>
      <c r="AV82">
        <v>0</v>
      </c>
      <c r="AW82">
        <v>2</v>
      </c>
      <c r="AX82">
        <v>101231692</v>
      </c>
      <c r="AY82">
        <v>1</v>
      </c>
      <c r="AZ82">
        <v>0</v>
      </c>
      <c r="BA82">
        <v>92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Y82*Source!I254</f>
        <v>1.08</v>
      </c>
      <c r="CY82">
        <f>AB82</f>
        <v>0.64</v>
      </c>
      <c r="CZ82">
        <f>AF82</f>
        <v>0.64</v>
      </c>
      <c r="DA82">
        <f>AJ82</f>
        <v>1</v>
      </c>
      <c r="DB82">
        <f t="shared" si="4"/>
        <v>0.15</v>
      </c>
      <c r="DC82">
        <f t="shared" si="5"/>
        <v>0.01</v>
      </c>
    </row>
    <row r="83" spans="1:107" x14ac:dyDescent="0.2">
      <c r="A83">
        <f>ROW(Source!A254)</f>
        <v>254</v>
      </c>
      <c r="B83">
        <v>101231159</v>
      </c>
      <c r="C83">
        <v>101231679</v>
      </c>
      <c r="D83">
        <v>48243837</v>
      </c>
      <c r="E83">
        <v>1</v>
      </c>
      <c r="F83">
        <v>1</v>
      </c>
      <c r="G83">
        <v>48186558</v>
      </c>
      <c r="H83">
        <v>3</v>
      </c>
      <c r="I83" t="s">
        <v>204</v>
      </c>
      <c r="J83" t="s">
        <v>206</v>
      </c>
      <c r="K83" t="s">
        <v>205</v>
      </c>
      <c r="L83">
        <v>1354</v>
      </c>
      <c r="N83">
        <v>1010</v>
      </c>
      <c r="O83" t="s">
        <v>24</v>
      </c>
      <c r="P83" t="s">
        <v>24</v>
      </c>
      <c r="Q83">
        <v>1</v>
      </c>
      <c r="W83">
        <v>0</v>
      </c>
      <c r="X83">
        <v>727499281</v>
      </c>
      <c r="Y83">
        <v>2.2222219999999999</v>
      </c>
      <c r="AA83">
        <v>1157.69</v>
      </c>
      <c r="AB83">
        <v>0</v>
      </c>
      <c r="AC83">
        <v>0</v>
      </c>
      <c r="AD83">
        <v>0</v>
      </c>
      <c r="AE83">
        <v>1157.69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 t="s">
        <v>6</v>
      </c>
      <c r="AT83">
        <v>2.2222219999999999</v>
      </c>
      <c r="AU83" t="s">
        <v>6</v>
      </c>
      <c r="AV83">
        <v>0</v>
      </c>
      <c r="AW83">
        <v>1</v>
      </c>
      <c r="AX83">
        <v>-1</v>
      </c>
      <c r="AY83">
        <v>0</v>
      </c>
      <c r="AZ83">
        <v>0</v>
      </c>
      <c r="BA83" t="s">
        <v>6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Y83*Source!I254</f>
        <v>9.999998999999999</v>
      </c>
      <c r="CY83">
        <f>AA83</f>
        <v>1157.69</v>
      </c>
      <c r="CZ83">
        <f>AE83</f>
        <v>1157.69</v>
      </c>
      <c r="DA83">
        <f>AI83</f>
        <v>1</v>
      </c>
      <c r="DB83">
        <f t="shared" si="4"/>
        <v>2572.64</v>
      </c>
      <c r="DC83">
        <f t="shared" si="5"/>
        <v>0</v>
      </c>
    </row>
    <row r="84" spans="1:107" x14ac:dyDescent="0.2">
      <c r="A84">
        <f>ROW(Source!A254)</f>
        <v>254</v>
      </c>
      <c r="B84">
        <v>101231159</v>
      </c>
      <c r="C84">
        <v>101231679</v>
      </c>
      <c r="D84">
        <v>48243839</v>
      </c>
      <c r="E84">
        <v>1</v>
      </c>
      <c r="F84">
        <v>1</v>
      </c>
      <c r="G84">
        <v>48186558</v>
      </c>
      <c r="H84">
        <v>3</v>
      </c>
      <c r="I84" t="s">
        <v>284</v>
      </c>
      <c r="J84" t="s">
        <v>285</v>
      </c>
      <c r="K84" t="s">
        <v>286</v>
      </c>
      <c r="L84">
        <v>1346</v>
      </c>
      <c r="N84">
        <v>1009</v>
      </c>
      <c r="O84" t="s">
        <v>188</v>
      </c>
      <c r="P84" t="s">
        <v>188</v>
      </c>
      <c r="Q84">
        <v>1</v>
      </c>
      <c r="W84">
        <v>0</v>
      </c>
      <c r="X84">
        <v>1077528645</v>
      </c>
      <c r="Y84">
        <v>0.86670000000000003</v>
      </c>
      <c r="AA84">
        <v>221.64</v>
      </c>
      <c r="AB84">
        <v>0</v>
      </c>
      <c r="AC84">
        <v>0</v>
      </c>
      <c r="AD84">
        <v>0</v>
      </c>
      <c r="AE84">
        <v>221.64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6</v>
      </c>
      <c r="AT84">
        <v>0.86670000000000003</v>
      </c>
      <c r="AU84" t="s">
        <v>6</v>
      </c>
      <c r="AV84">
        <v>0</v>
      </c>
      <c r="AW84">
        <v>2</v>
      </c>
      <c r="AX84">
        <v>101231693</v>
      </c>
      <c r="AY84">
        <v>1</v>
      </c>
      <c r="AZ84">
        <v>0</v>
      </c>
      <c r="BA84">
        <v>93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Y84*Source!I254</f>
        <v>3.90015</v>
      </c>
      <c r="CY84">
        <f>AA84</f>
        <v>221.64</v>
      </c>
      <c r="CZ84">
        <f>AE84</f>
        <v>221.64</v>
      </c>
      <c r="DA84">
        <f>AI84</f>
        <v>1</v>
      </c>
      <c r="DB84">
        <f t="shared" si="4"/>
        <v>192.1</v>
      </c>
      <c r="DC84">
        <f t="shared" si="5"/>
        <v>0</v>
      </c>
    </row>
    <row r="85" spans="1:107" x14ac:dyDescent="0.2">
      <c r="A85">
        <f>ROW(Source!A254)</f>
        <v>254</v>
      </c>
      <c r="B85">
        <v>101231159</v>
      </c>
      <c r="C85">
        <v>101231679</v>
      </c>
      <c r="D85">
        <v>48263684</v>
      </c>
      <c r="E85">
        <v>1</v>
      </c>
      <c r="F85">
        <v>1</v>
      </c>
      <c r="G85">
        <v>48186558</v>
      </c>
      <c r="H85">
        <v>3</v>
      </c>
      <c r="I85" t="s">
        <v>287</v>
      </c>
      <c r="J85" t="s">
        <v>288</v>
      </c>
      <c r="K85" t="s">
        <v>289</v>
      </c>
      <c r="L85">
        <v>1354</v>
      </c>
      <c r="N85">
        <v>1010</v>
      </c>
      <c r="O85" t="s">
        <v>24</v>
      </c>
      <c r="P85" t="s">
        <v>24</v>
      </c>
      <c r="Q85">
        <v>1</v>
      </c>
      <c r="W85">
        <v>0</v>
      </c>
      <c r="X85">
        <v>-1551247525</v>
      </c>
      <c r="Y85">
        <v>1.5209999999999999</v>
      </c>
      <c r="AA85">
        <v>373.37</v>
      </c>
      <c r="AB85">
        <v>0</v>
      </c>
      <c r="AC85">
        <v>0</v>
      </c>
      <c r="AD85">
        <v>0</v>
      </c>
      <c r="AE85">
        <v>373.37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6</v>
      </c>
      <c r="AT85">
        <v>1.5209999999999999</v>
      </c>
      <c r="AU85" t="s">
        <v>6</v>
      </c>
      <c r="AV85">
        <v>0</v>
      </c>
      <c r="AW85">
        <v>2</v>
      </c>
      <c r="AX85">
        <v>101231694</v>
      </c>
      <c r="AY85">
        <v>1</v>
      </c>
      <c r="AZ85">
        <v>0</v>
      </c>
      <c r="BA85">
        <v>94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Y85*Source!I254</f>
        <v>6.8445</v>
      </c>
      <c r="CY85">
        <f>AA85</f>
        <v>373.37</v>
      </c>
      <c r="CZ85">
        <f>AE85</f>
        <v>373.37</v>
      </c>
      <c r="DA85">
        <f>AI85</f>
        <v>1</v>
      </c>
      <c r="DB85">
        <f t="shared" si="4"/>
        <v>567.9</v>
      </c>
      <c r="DC85">
        <f t="shared" si="5"/>
        <v>0</v>
      </c>
    </row>
    <row r="86" spans="1:107" x14ac:dyDescent="0.2">
      <c r="A86">
        <f>ROW(Source!A254)</f>
        <v>254</v>
      </c>
      <c r="B86">
        <v>101231159</v>
      </c>
      <c r="C86">
        <v>101231679</v>
      </c>
      <c r="D86">
        <v>48263885</v>
      </c>
      <c r="E86">
        <v>1</v>
      </c>
      <c r="F86">
        <v>1</v>
      </c>
      <c r="G86">
        <v>48186558</v>
      </c>
      <c r="H86">
        <v>3</v>
      </c>
      <c r="I86" t="s">
        <v>290</v>
      </c>
      <c r="J86" t="s">
        <v>291</v>
      </c>
      <c r="K86" t="s">
        <v>292</v>
      </c>
      <c r="L86">
        <v>1354</v>
      </c>
      <c r="N86">
        <v>1010</v>
      </c>
      <c r="O86" t="s">
        <v>24</v>
      </c>
      <c r="P86" t="s">
        <v>24</v>
      </c>
      <c r="Q86">
        <v>1</v>
      </c>
      <c r="W86">
        <v>0</v>
      </c>
      <c r="X86">
        <v>-1963666126</v>
      </c>
      <c r="Y86">
        <v>22.814800000000002</v>
      </c>
      <c r="AA86">
        <v>11.58</v>
      </c>
      <c r="AB86">
        <v>0</v>
      </c>
      <c r="AC86">
        <v>0</v>
      </c>
      <c r="AD86">
        <v>0</v>
      </c>
      <c r="AE86">
        <v>11.58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6</v>
      </c>
      <c r="AT86">
        <v>22.814800000000002</v>
      </c>
      <c r="AU86" t="s">
        <v>6</v>
      </c>
      <c r="AV86">
        <v>0</v>
      </c>
      <c r="AW86">
        <v>2</v>
      </c>
      <c r="AX86">
        <v>101231695</v>
      </c>
      <c r="AY86">
        <v>1</v>
      </c>
      <c r="AZ86">
        <v>0</v>
      </c>
      <c r="BA86">
        <v>95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Y86*Source!I254</f>
        <v>102.6666</v>
      </c>
      <c r="CY86">
        <f>AA86</f>
        <v>11.58</v>
      </c>
      <c r="CZ86">
        <f>AE86</f>
        <v>11.58</v>
      </c>
      <c r="DA86">
        <f>AI86</f>
        <v>1</v>
      </c>
      <c r="DB86">
        <f t="shared" si="4"/>
        <v>264.2</v>
      </c>
      <c r="DC86">
        <f t="shared" si="5"/>
        <v>0</v>
      </c>
    </row>
    <row r="87" spans="1:107" x14ac:dyDescent="0.2">
      <c r="A87">
        <f>ROW(Source!A254)</f>
        <v>254</v>
      </c>
      <c r="B87">
        <v>101231159</v>
      </c>
      <c r="C87">
        <v>101231679</v>
      </c>
      <c r="D87">
        <v>48211571</v>
      </c>
      <c r="E87">
        <v>48186558</v>
      </c>
      <c r="F87">
        <v>1</v>
      </c>
      <c r="G87">
        <v>48186558</v>
      </c>
      <c r="H87">
        <v>3</v>
      </c>
      <c r="I87" t="s">
        <v>293</v>
      </c>
      <c r="J87" t="s">
        <v>6</v>
      </c>
      <c r="K87" t="s">
        <v>294</v>
      </c>
      <c r="L87">
        <v>1344</v>
      </c>
      <c r="N87">
        <v>1008</v>
      </c>
      <c r="O87" t="s">
        <v>259</v>
      </c>
      <c r="P87" t="s">
        <v>259</v>
      </c>
      <c r="Q87">
        <v>1</v>
      </c>
      <c r="W87">
        <v>0</v>
      </c>
      <c r="X87">
        <v>-94250534</v>
      </c>
      <c r="Y87">
        <v>0.01</v>
      </c>
      <c r="AA87">
        <v>1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6</v>
      </c>
      <c r="AT87">
        <v>0.01</v>
      </c>
      <c r="AU87" t="s">
        <v>6</v>
      </c>
      <c r="AV87">
        <v>0</v>
      </c>
      <c r="AW87">
        <v>2</v>
      </c>
      <c r="AX87">
        <v>101231697</v>
      </c>
      <c r="AY87">
        <v>1</v>
      </c>
      <c r="AZ87">
        <v>0</v>
      </c>
      <c r="BA87">
        <v>97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Y87*Source!I254</f>
        <v>4.4999999999999998E-2</v>
      </c>
      <c r="CY87">
        <f>AA87</f>
        <v>1</v>
      </c>
      <c r="CZ87">
        <f>AE87</f>
        <v>1</v>
      </c>
      <c r="DA87">
        <f>AI87</f>
        <v>1</v>
      </c>
      <c r="DB87">
        <f t="shared" si="4"/>
        <v>0.01</v>
      </c>
      <c r="DC87">
        <f t="shared" si="5"/>
        <v>0</v>
      </c>
    </row>
    <row r="88" spans="1:107" x14ac:dyDescent="0.2">
      <c r="A88">
        <f>ROW(Source!A255)</f>
        <v>255</v>
      </c>
      <c r="B88">
        <v>101231156</v>
      </c>
      <c r="C88">
        <v>101231679</v>
      </c>
      <c r="D88">
        <v>48186564</v>
      </c>
      <c r="E88">
        <v>48186558</v>
      </c>
      <c r="F88">
        <v>1</v>
      </c>
      <c r="G88">
        <v>48186558</v>
      </c>
      <c r="H88">
        <v>1</v>
      </c>
      <c r="I88" t="s">
        <v>224</v>
      </c>
      <c r="J88" t="s">
        <v>6</v>
      </c>
      <c r="K88" t="s">
        <v>225</v>
      </c>
      <c r="L88">
        <v>1191</v>
      </c>
      <c r="N88">
        <v>1013</v>
      </c>
      <c r="O88" t="s">
        <v>226</v>
      </c>
      <c r="P88" t="s">
        <v>226</v>
      </c>
      <c r="Q88">
        <v>1</v>
      </c>
      <c r="W88">
        <v>0</v>
      </c>
      <c r="X88">
        <v>476480486</v>
      </c>
      <c r="Y88">
        <v>4.2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6</v>
      </c>
      <c r="AT88">
        <v>4.2</v>
      </c>
      <c r="AU88" t="s">
        <v>6</v>
      </c>
      <c r="AV88">
        <v>1</v>
      </c>
      <c r="AW88">
        <v>2</v>
      </c>
      <c r="AX88">
        <v>101231689</v>
      </c>
      <c r="AY88">
        <v>1</v>
      </c>
      <c r="AZ88">
        <v>0</v>
      </c>
      <c r="BA88">
        <v>98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Y88*Source!I255</f>
        <v>18.900000000000002</v>
      </c>
      <c r="CY88">
        <f>AD88</f>
        <v>0</v>
      </c>
      <c r="CZ88">
        <f>AH88</f>
        <v>0</v>
      </c>
      <c r="DA88">
        <f>AL88</f>
        <v>1</v>
      </c>
      <c r="DB88">
        <f t="shared" si="4"/>
        <v>0</v>
      </c>
      <c r="DC88">
        <f t="shared" si="5"/>
        <v>0</v>
      </c>
    </row>
    <row r="89" spans="1:107" x14ac:dyDescent="0.2">
      <c r="A89">
        <f>ROW(Source!A255)</f>
        <v>255</v>
      </c>
      <c r="B89">
        <v>101231156</v>
      </c>
      <c r="C89">
        <v>101231679</v>
      </c>
      <c r="D89">
        <v>48266346</v>
      </c>
      <c r="E89">
        <v>1</v>
      </c>
      <c r="F89">
        <v>1</v>
      </c>
      <c r="G89">
        <v>48186558</v>
      </c>
      <c r="H89">
        <v>2</v>
      </c>
      <c r="I89" t="s">
        <v>275</v>
      </c>
      <c r="J89" t="s">
        <v>276</v>
      </c>
      <c r="K89" t="s">
        <v>277</v>
      </c>
      <c r="L89">
        <v>1367</v>
      </c>
      <c r="N89">
        <v>1011</v>
      </c>
      <c r="O89" t="s">
        <v>230</v>
      </c>
      <c r="P89" t="s">
        <v>230</v>
      </c>
      <c r="Q89">
        <v>1</v>
      </c>
      <c r="W89">
        <v>0</v>
      </c>
      <c r="X89">
        <v>-628430174</v>
      </c>
      <c r="Y89">
        <v>0.02</v>
      </c>
      <c r="AA89">
        <v>0</v>
      </c>
      <c r="AB89">
        <v>743.89</v>
      </c>
      <c r="AC89">
        <v>364.3</v>
      </c>
      <c r="AD89">
        <v>0</v>
      </c>
      <c r="AE89">
        <v>0</v>
      </c>
      <c r="AF89">
        <v>76.81</v>
      </c>
      <c r="AG89">
        <v>14.36</v>
      </c>
      <c r="AH89">
        <v>0</v>
      </c>
      <c r="AI89">
        <v>1</v>
      </c>
      <c r="AJ89">
        <v>9.25</v>
      </c>
      <c r="AK89">
        <v>24.23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6</v>
      </c>
      <c r="AT89">
        <v>0.02</v>
      </c>
      <c r="AU89" t="s">
        <v>6</v>
      </c>
      <c r="AV89">
        <v>0</v>
      </c>
      <c r="AW89">
        <v>2</v>
      </c>
      <c r="AX89">
        <v>101231690</v>
      </c>
      <c r="AY89">
        <v>1</v>
      </c>
      <c r="AZ89">
        <v>0</v>
      </c>
      <c r="BA89">
        <v>99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Y89*Source!I255</f>
        <v>0.09</v>
      </c>
      <c r="CY89">
        <f>AB89</f>
        <v>743.89</v>
      </c>
      <c r="CZ89">
        <f>AF89</f>
        <v>76.81</v>
      </c>
      <c r="DA89">
        <f>AJ89</f>
        <v>9.25</v>
      </c>
      <c r="DB89">
        <f t="shared" si="4"/>
        <v>1.54</v>
      </c>
      <c r="DC89">
        <f t="shared" si="5"/>
        <v>0.28999999999999998</v>
      </c>
    </row>
    <row r="90" spans="1:107" x14ac:dyDescent="0.2">
      <c r="A90">
        <f>ROW(Source!A255)</f>
        <v>255</v>
      </c>
      <c r="B90">
        <v>101231156</v>
      </c>
      <c r="C90">
        <v>101231679</v>
      </c>
      <c r="D90">
        <v>48266469</v>
      </c>
      <c r="E90">
        <v>1</v>
      </c>
      <c r="F90">
        <v>1</v>
      </c>
      <c r="G90">
        <v>48186558</v>
      </c>
      <c r="H90">
        <v>2</v>
      </c>
      <c r="I90" t="s">
        <v>278</v>
      </c>
      <c r="J90" t="s">
        <v>279</v>
      </c>
      <c r="K90" t="s">
        <v>280</v>
      </c>
      <c r="L90">
        <v>1367</v>
      </c>
      <c r="N90">
        <v>1011</v>
      </c>
      <c r="O90" t="s">
        <v>230</v>
      </c>
      <c r="P90" t="s">
        <v>230</v>
      </c>
      <c r="Q90">
        <v>1</v>
      </c>
      <c r="W90">
        <v>0</v>
      </c>
      <c r="X90">
        <v>593980231</v>
      </c>
      <c r="Y90">
        <v>1.64</v>
      </c>
      <c r="AA90">
        <v>0</v>
      </c>
      <c r="AB90">
        <v>8.92</v>
      </c>
      <c r="AC90">
        <v>1.01</v>
      </c>
      <c r="AD90">
        <v>0</v>
      </c>
      <c r="AE90">
        <v>0</v>
      </c>
      <c r="AF90">
        <v>2.36</v>
      </c>
      <c r="AG90">
        <v>0.04</v>
      </c>
      <c r="AH90">
        <v>0</v>
      </c>
      <c r="AI90">
        <v>1</v>
      </c>
      <c r="AJ90">
        <v>3.61</v>
      </c>
      <c r="AK90">
        <v>24.23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6</v>
      </c>
      <c r="AT90">
        <v>1.64</v>
      </c>
      <c r="AU90" t="s">
        <v>6</v>
      </c>
      <c r="AV90">
        <v>0</v>
      </c>
      <c r="AW90">
        <v>2</v>
      </c>
      <c r="AX90">
        <v>101231691</v>
      </c>
      <c r="AY90">
        <v>1</v>
      </c>
      <c r="AZ90">
        <v>0</v>
      </c>
      <c r="BA90">
        <v>100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Y90*Source!I255</f>
        <v>7.38</v>
      </c>
      <c r="CY90">
        <f>AB90</f>
        <v>8.92</v>
      </c>
      <c r="CZ90">
        <f>AF90</f>
        <v>2.36</v>
      </c>
      <c r="DA90">
        <f>AJ90</f>
        <v>3.61</v>
      </c>
      <c r="DB90">
        <f t="shared" si="4"/>
        <v>3.87</v>
      </c>
      <c r="DC90">
        <f t="shared" si="5"/>
        <v>7.0000000000000007E-2</v>
      </c>
    </row>
    <row r="91" spans="1:107" x14ac:dyDescent="0.2">
      <c r="A91">
        <f>ROW(Source!A255)</f>
        <v>255</v>
      </c>
      <c r="B91">
        <v>101231156</v>
      </c>
      <c r="C91">
        <v>101231679</v>
      </c>
      <c r="D91">
        <v>48266426</v>
      </c>
      <c r="E91">
        <v>1</v>
      </c>
      <c r="F91">
        <v>1</v>
      </c>
      <c r="G91">
        <v>48186558</v>
      </c>
      <c r="H91">
        <v>2</v>
      </c>
      <c r="I91" t="s">
        <v>281</v>
      </c>
      <c r="J91" t="s">
        <v>282</v>
      </c>
      <c r="K91" t="s">
        <v>283</v>
      </c>
      <c r="L91">
        <v>1367</v>
      </c>
      <c r="N91">
        <v>1011</v>
      </c>
      <c r="O91" t="s">
        <v>230</v>
      </c>
      <c r="P91" t="s">
        <v>230</v>
      </c>
      <c r="Q91">
        <v>1</v>
      </c>
      <c r="W91">
        <v>0</v>
      </c>
      <c r="X91">
        <v>926785503</v>
      </c>
      <c r="Y91">
        <v>0.24</v>
      </c>
      <c r="AA91">
        <v>0</v>
      </c>
      <c r="AB91">
        <v>5.73</v>
      </c>
      <c r="AC91">
        <v>1.01</v>
      </c>
      <c r="AD91">
        <v>0</v>
      </c>
      <c r="AE91">
        <v>0</v>
      </c>
      <c r="AF91">
        <v>0.64</v>
      </c>
      <c r="AG91">
        <v>0.04</v>
      </c>
      <c r="AH91">
        <v>0</v>
      </c>
      <c r="AI91">
        <v>1</v>
      </c>
      <c r="AJ91">
        <v>8.5500000000000007</v>
      </c>
      <c r="AK91">
        <v>24.23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6</v>
      </c>
      <c r="AT91">
        <v>0.24</v>
      </c>
      <c r="AU91" t="s">
        <v>6</v>
      </c>
      <c r="AV91">
        <v>0</v>
      </c>
      <c r="AW91">
        <v>2</v>
      </c>
      <c r="AX91">
        <v>101231692</v>
      </c>
      <c r="AY91">
        <v>1</v>
      </c>
      <c r="AZ91">
        <v>0</v>
      </c>
      <c r="BA91">
        <v>101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Y91*Source!I255</f>
        <v>1.08</v>
      </c>
      <c r="CY91">
        <f>AB91</f>
        <v>5.73</v>
      </c>
      <c r="CZ91">
        <f>AF91</f>
        <v>0.64</v>
      </c>
      <c r="DA91">
        <f>AJ91</f>
        <v>8.5500000000000007</v>
      </c>
      <c r="DB91">
        <f t="shared" si="4"/>
        <v>0.15</v>
      </c>
      <c r="DC91">
        <f t="shared" si="5"/>
        <v>0.01</v>
      </c>
    </row>
    <row r="92" spans="1:107" x14ac:dyDescent="0.2">
      <c r="A92">
        <f>ROW(Source!A255)</f>
        <v>255</v>
      </c>
      <c r="B92">
        <v>101231156</v>
      </c>
      <c r="C92">
        <v>101231679</v>
      </c>
      <c r="D92">
        <v>48243837</v>
      </c>
      <c r="E92">
        <v>1</v>
      </c>
      <c r="F92">
        <v>1</v>
      </c>
      <c r="G92">
        <v>48186558</v>
      </c>
      <c r="H92">
        <v>3</v>
      </c>
      <c r="I92" t="s">
        <v>204</v>
      </c>
      <c r="J92" t="s">
        <v>206</v>
      </c>
      <c r="K92" t="s">
        <v>205</v>
      </c>
      <c r="L92">
        <v>1354</v>
      </c>
      <c r="N92">
        <v>1010</v>
      </c>
      <c r="O92" t="s">
        <v>24</v>
      </c>
      <c r="P92" t="s">
        <v>24</v>
      </c>
      <c r="Q92">
        <v>1</v>
      </c>
      <c r="W92">
        <v>0</v>
      </c>
      <c r="X92">
        <v>727499281</v>
      </c>
      <c r="Y92">
        <v>2.2222219999999999</v>
      </c>
      <c r="AA92">
        <v>1537.32</v>
      </c>
      <c r="AB92">
        <v>0</v>
      </c>
      <c r="AC92">
        <v>0</v>
      </c>
      <c r="AD92">
        <v>0</v>
      </c>
      <c r="AE92">
        <v>1157.69</v>
      </c>
      <c r="AF92">
        <v>0</v>
      </c>
      <c r="AG92">
        <v>0</v>
      </c>
      <c r="AH92">
        <v>0</v>
      </c>
      <c r="AI92">
        <v>1.32</v>
      </c>
      <c r="AJ92">
        <v>1</v>
      </c>
      <c r="AK92">
        <v>1</v>
      </c>
      <c r="AL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 t="s">
        <v>6</v>
      </c>
      <c r="AT92">
        <v>2.2222219999999999</v>
      </c>
      <c r="AU92" t="s">
        <v>6</v>
      </c>
      <c r="AV92">
        <v>0</v>
      </c>
      <c r="AW92">
        <v>1</v>
      </c>
      <c r="AX92">
        <v>-1</v>
      </c>
      <c r="AY92">
        <v>0</v>
      </c>
      <c r="AZ92">
        <v>0</v>
      </c>
      <c r="BA92" t="s">
        <v>6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Y92*Source!I255</f>
        <v>9.999998999999999</v>
      </c>
      <c r="CY92">
        <f>AA92</f>
        <v>1537.32</v>
      </c>
      <c r="CZ92">
        <f>AE92</f>
        <v>1157.69</v>
      </c>
      <c r="DA92">
        <f>AI92</f>
        <v>1.32</v>
      </c>
      <c r="DB92">
        <f t="shared" si="4"/>
        <v>2572.64</v>
      </c>
      <c r="DC92">
        <f t="shared" si="5"/>
        <v>0</v>
      </c>
    </row>
    <row r="93" spans="1:107" x14ac:dyDescent="0.2">
      <c r="A93">
        <f>ROW(Source!A255)</f>
        <v>255</v>
      </c>
      <c r="B93">
        <v>101231156</v>
      </c>
      <c r="C93">
        <v>101231679</v>
      </c>
      <c r="D93">
        <v>48243839</v>
      </c>
      <c r="E93">
        <v>1</v>
      </c>
      <c r="F93">
        <v>1</v>
      </c>
      <c r="G93">
        <v>48186558</v>
      </c>
      <c r="H93">
        <v>3</v>
      </c>
      <c r="I93" t="s">
        <v>284</v>
      </c>
      <c r="J93" t="s">
        <v>285</v>
      </c>
      <c r="K93" t="s">
        <v>286</v>
      </c>
      <c r="L93">
        <v>1346</v>
      </c>
      <c r="N93">
        <v>1009</v>
      </c>
      <c r="O93" t="s">
        <v>188</v>
      </c>
      <c r="P93" t="s">
        <v>188</v>
      </c>
      <c r="Q93">
        <v>1</v>
      </c>
      <c r="W93">
        <v>0</v>
      </c>
      <c r="X93">
        <v>1077528645</v>
      </c>
      <c r="Y93">
        <v>0.86670000000000003</v>
      </c>
      <c r="AA93">
        <v>280.94</v>
      </c>
      <c r="AB93">
        <v>0</v>
      </c>
      <c r="AC93">
        <v>0</v>
      </c>
      <c r="AD93">
        <v>0</v>
      </c>
      <c r="AE93">
        <v>221.64</v>
      </c>
      <c r="AF93">
        <v>0</v>
      </c>
      <c r="AG93">
        <v>0</v>
      </c>
      <c r="AH93">
        <v>0</v>
      </c>
      <c r="AI93">
        <v>1.26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6</v>
      </c>
      <c r="AT93">
        <v>0.86670000000000003</v>
      </c>
      <c r="AU93" t="s">
        <v>6</v>
      </c>
      <c r="AV93">
        <v>0</v>
      </c>
      <c r="AW93">
        <v>2</v>
      </c>
      <c r="AX93">
        <v>101231693</v>
      </c>
      <c r="AY93">
        <v>1</v>
      </c>
      <c r="AZ93">
        <v>0</v>
      </c>
      <c r="BA93">
        <v>102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Y93*Source!I255</f>
        <v>3.90015</v>
      </c>
      <c r="CY93">
        <f>AA93</f>
        <v>280.94</v>
      </c>
      <c r="CZ93">
        <f>AE93</f>
        <v>221.64</v>
      </c>
      <c r="DA93">
        <f>AI93</f>
        <v>1.26</v>
      </c>
      <c r="DB93">
        <f t="shared" si="4"/>
        <v>192.1</v>
      </c>
      <c r="DC93">
        <f t="shared" si="5"/>
        <v>0</v>
      </c>
    </row>
    <row r="94" spans="1:107" x14ac:dyDescent="0.2">
      <c r="A94">
        <f>ROW(Source!A255)</f>
        <v>255</v>
      </c>
      <c r="B94">
        <v>101231156</v>
      </c>
      <c r="C94">
        <v>101231679</v>
      </c>
      <c r="D94">
        <v>48263684</v>
      </c>
      <c r="E94">
        <v>1</v>
      </c>
      <c r="F94">
        <v>1</v>
      </c>
      <c r="G94">
        <v>48186558</v>
      </c>
      <c r="H94">
        <v>3</v>
      </c>
      <c r="I94" t="s">
        <v>287</v>
      </c>
      <c r="J94" t="s">
        <v>288</v>
      </c>
      <c r="K94" t="s">
        <v>289</v>
      </c>
      <c r="L94">
        <v>1354</v>
      </c>
      <c r="N94">
        <v>1010</v>
      </c>
      <c r="O94" t="s">
        <v>24</v>
      </c>
      <c r="P94" t="s">
        <v>24</v>
      </c>
      <c r="Q94">
        <v>1</v>
      </c>
      <c r="W94">
        <v>0</v>
      </c>
      <c r="X94">
        <v>-1551247525</v>
      </c>
      <c r="Y94">
        <v>1.5209999999999999</v>
      </c>
      <c r="AA94">
        <v>1006.64</v>
      </c>
      <c r="AB94">
        <v>0</v>
      </c>
      <c r="AC94">
        <v>0</v>
      </c>
      <c r="AD94">
        <v>0</v>
      </c>
      <c r="AE94">
        <v>373.37</v>
      </c>
      <c r="AF94">
        <v>0</v>
      </c>
      <c r="AG94">
        <v>0</v>
      </c>
      <c r="AH94">
        <v>0</v>
      </c>
      <c r="AI94">
        <v>2.68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6</v>
      </c>
      <c r="AT94">
        <v>1.5209999999999999</v>
      </c>
      <c r="AU94" t="s">
        <v>6</v>
      </c>
      <c r="AV94">
        <v>0</v>
      </c>
      <c r="AW94">
        <v>2</v>
      </c>
      <c r="AX94">
        <v>101231694</v>
      </c>
      <c r="AY94">
        <v>1</v>
      </c>
      <c r="AZ94">
        <v>0</v>
      </c>
      <c r="BA94">
        <v>103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Y94*Source!I255</f>
        <v>6.8445</v>
      </c>
      <c r="CY94">
        <f>AA94</f>
        <v>1006.64</v>
      </c>
      <c r="CZ94">
        <f>AE94</f>
        <v>373.37</v>
      </c>
      <c r="DA94">
        <f>AI94</f>
        <v>2.68</v>
      </c>
      <c r="DB94">
        <f t="shared" si="4"/>
        <v>567.9</v>
      </c>
      <c r="DC94">
        <f t="shared" si="5"/>
        <v>0</v>
      </c>
    </row>
    <row r="95" spans="1:107" x14ac:dyDescent="0.2">
      <c r="A95">
        <f>ROW(Source!A255)</f>
        <v>255</v>
      </c>
      <c r="B95">
        <v>101231156</v>
      </c>
      <c r="C95">
        <v>101231679</v>
      </c>
      <c r="D95">
        <v>48263885</v>
      </c>
      <c r="E95">
        <v>1</v>
      </c>
      <c r="F95">
        <v>1</v>
      </c>
      <c r="G95">
        <v>48186558</v>
      </c>
      <c r="H95">
        <v>3</v>
      </c>
      <c r="I95" t="s">
        <v>290</v>
      </c>
      <c r="J95" t="s">
        <v>291</v>
      </c>
      <c r="K95" t="s">
        <v>292</v>
      </c>
      <c r="L95">
        <v>1354</v>
      </c>
      <c r="N95">
        <v>1010</v>
      </c>
      <c r="O95" t="s">
        <v>24</v>
      </c>
      <c r="P95" t="s">
        <v>24</v>
      </c>
      <c r="Q95">
        <v>1</v>
      </c>
      <c r="W95">
        <v>0</v>
      </c>
      <c r="X95">
        <v>-1963666126</v>
      </c>
      <c r="Y95">
        <v>22.814800000000002</v>
      </c>
      <c r="AA95">
        <v>26.21</v>
      </c>
      <c r="AB95">
        <v>0</v>
      </c>
      <c r="AC95">
        <v>0</v>
      </c>
      <c r="AD95">
        <v>0</v>
      </c>
      <c r="AE95">
        <v>11.58</v>
      </c>
      <c r="AF95">
        <v>0</v>
      </c>
      <c r="AG95">
        <v>0</v>
      </c>
      <c r="AH95">
        <v>0</v>
      </c>
      <c r="AI95">
        <v>2.25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6</v>
      </c>
      <c r="AT95">
        <v>22.814800000000002</v>
      </c>
      <c r="AU95" t="s">
        <v>6</v>
      </c>
      <c r="AV95">
        <v>0</v>
      </c>
      <c r="AW95">
        <v>2</v>
      </c>
      <c r="AX95">
        <v>101231695</v>
      </c>
      <c r="AY95">
        <v>1</v>
      </c>
      <c r="AZ95">
        <v>0</v>
      </c>
      <c r="BA95">
        <v>104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Y95*Source!I255</f>
        <v>102.6666</v>
      </c>
      <c r="CY95">
        <f>AA95</f>
        <v>26.21</v>
      </c>
      <c r="CZ95">
        <f>AE95</f>
        <v>11.58</v>
      </c>
      <c r="DA95">
        <f>AI95</f>
        <v>2.25</v>
      </c>
      <c r="DB95">
        <f t="shared" si="4"/>
        <v>264.2</v>
      </c>
      <c r="DC95">
        <f t="shared" si="5"/>
        <v>0</v>
      </c>
    </row>
    <row r="96" spans="1:107" x14ac:dyDescent="0.2">
      <c r="A96">
        <f>ROW(Source!A255)</f>
        <v>255</v>
      </c>
      <c r="B96">
        <v>101231156</v>
      </c>
      <c r="C96">
        <v>101231679</v>
      </c>
      <c r="D96">
        <v>48211571</v>
      </c>
      <c r="E96">
        <v>48186558</v>
      </c>
      <c r="F96">
        <v>1</v>
      </c>
      <c r="G96">
        <v>48186558</v>
      </c>
      <c r="H96">
        <v>3</v>
      </c>
      <c r="I96" t="s">
        <v>293</v>
      </c>
      <c r="J96" t="s">
        <v>6</v>
      </c>
      <c r="K96" t="s">
        <v>294</v>
      </c>
      <c r="L96">
        <v>1344</v>
      </c>
      <c r="N96">
        <v>1008</v>
      </c>
      <c r="O96" t="s">
        <v>259</v>
      </c>
      <c r="P96" t="s">
        <v>259</v>
      </c>
      <c r="Q96">
        <v>1</v>
      </c>
      <c r="W96">
        <v>0</v>
      </c>
      <c r="X96">
        <v>-94250534</v>
      </c>
      <c r="Y96">
        <v>0.01</v>
      </c>
      <c r="AA96">
        <v>1.01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6</v>
      </c>
      <c r="AT96">
        <v>0.01</v>
      </c>
      <c r="AU96" t="s">
        <v>6</v>
      </c>
      <c r="AV96">
        <v>0</v>
      </c>
      <c r="AW96">
        <v>2</v>
      </c>
      <c r="AX96">
        <v>101231697</v>
      </c>
      <c r="AY96">
        <v>1</v>
      </c>
      <c r="AZ96">
        <v>0</v>
      </c>
      <c r="BA96">
        <v>106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Y96*Source!I255</f>
        <v>4.4999999999999998E-2</v>
      </c>
      <c r="CY96">
        <f>AA96</f>
        <v>1.01</v>
      </c>
      <c r="CZ96">
        <f>AE96</f>
        <v>1</v>
      </c>
      <c r="DA96">
        <f>AI96</f>
        <v>1</v>
      </c>
      <c r="DB96">
        <f t="shared" si="4"/>
        <v>0.01</v>
      </c>
      <c r="DC96">
        <f t="shared" si="5"/>
        <v>0</v>
      </c>
    </row>
    <row r="97" spans="1:107" x14ac:dyDescent="0.2">
      <c r="A97">
        <f>ROW(Source!A258)</f>
        <v>258</v>
      </c>
      <c r="B97">
        <v>101231159</v>
      </c>
      <c r="C97">
        <v>101231699</v>
      </c>
      <c r="D97">
        <v>48186564</v>
      </c>
      <c r="E97">
        <v>48186558</v>
      </c>
      <c r="F97">
        <v>1</v>
      </c>
      <c r="G97">
        <v>48186558</v>
      </c>
      <c r="H97">
        <v>1</v>
      </c>
      <c r="I97" t="s">
        <v>224</v>
      </c>
      <c r="J97" t="s">
        <v>6</v>
      </c>
      <c r="K97" t="s">
        <v>225</v>
      </c>
      <c r="L97">
        <v>1191</v>
      </c>
      <c r="N97">
        <v>1013</v>
      </c>
      <c r="O97" t="s">
        <v>226</v>
      </c>
      <c r="P97" t="s">
        <v>226</v>
      </c>
      <c r="Q97">
        <v>1</v>
      </c>
      <c r="W97">
        <v>0</v>
      </c>
      <c r="X97">
        <v>476480486</v>
      </c>
      <c r="Y97">
        <v>5.32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6</v>
      </c>
      <c r="AT97">
        <v>5.32</v>
      </c>
      <c r="AU97" t="s">
        <v>6</v>
      </c>
      <c r="AV97">
        <v>1</v>
      </c>
      <c r="AW97">
        <v>2</v>
      </c>
      <c r="AX97">
        <v>101231708</v>
      </c>
      <c r="AY97">
        <v>1</v>
      </c>
      <c r="AZ97">
        <v>0</v>
      </c>
      <c r="BA97">
        <v>107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Y97*Source!I258</f>
        <v>4.7880000000000003</v>
      </c>
      <c r="CY97">
        <f>AD97</f>
        <v>0</v>
      </c>
      <c r="CZ97">
        <f>AH97</f>
        <v>0</v>
      </c>
      <c r="DA97">
        <f>AL97</f>
        <v>1</v>
      </c>
      <c r="DB97">
        <f t="shared" si="4"/>
        <v>0</v>
      </c>
      <c r="DC97">
        <f t="shared" si="5"/>
        <v>0</v>
      </c>
    </row>
    <row r="98" spans="1:107" x14ac:dyDescent="0.2">
      <c r="A98">
        <f>ROW(Source!A258)</f>
        <v>258</v>
      </c>
      <c r="B98">
        <v>101231159</v>
      </c>
      <c r="C98">
        <v>101231699</v>
      </c>
      <c r="D98">
        <v>48266346</v>
      </c>
      <c r="E98">
        <v>1</v>
      </c>
      <c r="F98">
        <v>1</v>
      </c>
      <c r="G98">
        <v>48186558</v>
      </c>
      <c r="H98">
        <v>2</v>
      </c>
      <c r="I98" t="s">
        <v>275</v>
      </c>
      <c r="J98" t="s">
        <v>276</v>
      </c>
      <c r="K98" t="s">
        <v>277</v>
      </c>
      <c r="L98">
        <v>1367</v>
      </c>
      <c r="N98">
        <v>1011</v>
      </c>
      <c r="O98" t="s">
        <v>230</v>
      </c>
      <c r="P98" t="s">
        <v>230</v>
      </c>
      <c r="Q98">
        <v>1</v>
      </c>
      <c r="W98">
        <v>0</v>
      </c>
      <c r="X98">
        <v>-628430174</v>
      </c>
      <c r="Y98">
        <v>0.03</v>
      </c>
      <c r="AA98">
        <v>0</v>
      </c>
      <c r="AB98">
        <v>76.81</v>
      </c>
      <c r="AC98">
        <v>14.36</v>
      </c>
      <c r="AD98">
        <v>0</v>
      </c>
      <c r="AE98">
        <v>0</v>
      </c>
      <c r="AF98">
        <v>76.81</v>
      </c>
      <c r="AG98">
        <v>14.36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6</v>
      </c>
      <c r="AT98">
        <v>0.03</v>
      </c>
      <c r="AU98" t="s">
        <v>6</v>
      </c>
      <c r="AV98">
        <v>0</v>
      </c>
      <c r="AW98">
        <v>2</v>
      </c>
      <c r="AX98">
        <v>101231709</v>
      </c>
      <c r="AY98">
        <v>1</v>
      </c>
      <c r="AZ98">
        <v>0</v>
      </c>
      <c r="BA98">
        <v>108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Y98*Source!I258</f>
        <v>2.7E-2</v>
      </c>
      <c r="CY98">
        <f>AB98</f>
        <v>76.81</v>
      </c>
      <c r="CZ98">
        <f>AF98</f>
        <v>76.81</v>
      </c>
      <c r="DA98">
        <f>AJ98</f>
        <v>1</v>
      </c>
      <c r="DB98">
        <f t="shared" si="4"/>
        <v>2.2999999999999998</v>
      </c>
      <c r="DC98">
        <f t="shared" si="5"/>
        <v>0.43</v>
      </c>
    </row>
    <row r="99" spans="1:107" x14ac:dyDescent="0.2">
      <c r="A99">
        <f>ROW(Source!A258)</f>
        <v>258</v>
      </c>
      <c r="B99">
        <v>101231159</v>
      </c>
      <c r="C99">
        <v>101231699</v>
      </c>
      <c r="D99">
        <v>48266469</v>
      </c>
      <c r="E99">
        <v>1</v>
      </c>
      <c r="F99">
        <v>1</v>
      </c>
      <c r="G99">
        <v>48186558</v>
      </c>
      <c r="H99">
        <v>2</v>
      </c>
      <c r="I99" t="s">
        <v>278</v>
      </c>
      <c r="J99" t="s">
        <v>279</v>
      </c>
      <c r="K99" t="s">
        <v>280</v>
      </c>
      <c r="L99">
        <v>1367</v>
      </c>
      <c r="N99">
        <v>1011</v>
      </c>
      <c r="O99" t="s">
        <v>230</v>
      </c>
      <c r="P99" t="s">
        <v>230</v>
      </c>
      <c r="Q99">
        <v>1</v>
      </c>
      <c r="W99">
        <v>0</v>
      </c>
      <c r="X99">
        <v>593980231</v>
      </c>
      <c r="Y99">
        <v>1.76</v>
      </c>
      <c r="AA99">
        <v>0</v>
      </c>
      <c r="AB99">
        <v>2.36</v>
      </c>
      <c r="AC99">
        <v>0.04</v>
      </c>
      <c r="AD99">
        <v>0</v>
      </c>
      <c r="AE99">
        <v>0</v>
      </c>
      <c r="AF99">
        <v>2.36</v>
      </c>
      <c r="AG99">
        <v>0.04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6</v>
      </c>
      <c r="AT99">
        <v>1.76</v>
      </c>
      <c r="AU99" t="s">
        <v>6</v>
      </c>
      <c r="AV99">
        <v>0</v>
      </c>
      <c r="AW99">
        <v>2</v>
      </c>
      <c r="AX99">
        <v>101231710</v>
      </c>
      <c r="AY99">
        <v>1</v>
      </c>
      <c r="AZ99">
        <v>0</v>
      </c>
      <c r="BA99">
        <v>109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Y99*Source!I258</f>
        <v>1.5840000000000001</v>
      </c>
      <c r="CY99">
        <f>AB99</f>
        <v>2.36</v>
      </c>
      <c r="CZ99">
        <f>AF99</f>
        <v>2.36</v>
      </c>
      <c r="DA99">
        <f>AJ99</f>
        <v>1</v>
      </c>
      <c r="DB99">
        <f t="shared" si="4"/>
        <v>4.1500000000000004</v>
      </c>
      <c r="DC99">
        <f t="shared" si="5"/>
        <v>7.0000000000000007E-2</v>
      </c>
    </row>
    <row r="100" spans="1:107" x14ac:dyDescent="0.2">
      <c r="A100">
        <f>ROW(Source!A258)</f>
        <v>258</v>
      </c>
      <c r="B100">
        <v>101231159</v>
      </c>
      <c r="C100">
        <v>101231699</v>
      </c>
      <c r="D100">
        <v>48266426</v>
      </c>
      <c r="E100">
        <v>1</v>
      </c>
      <c r="F100">
        <v>1</v>
      </c>
      <c r="G100">
        <v>48186558</v>
      </c>
      <c r="H100">
        <v>2</v>
      </c>
      <c r="I100" t="s">
        <v>281</v>
      </c>
      <c r="J100" t="s">
        <v>282</v>
      </c>
      <c r="K100" t="s">
        <v>283</v>
      </c>
      <c r="L100">
        <v>1367</v>
      </c>
      <c r="N100">
        <v>1011</v>
      </c>
      <c r="O100" t="s">
        <v>230</v>
      </c>
      <c r="P100" t="s">
        <v>230</v>
      </c>
      <c r="Q100">
        <v>1</v>
      </c>
      <c r="W100">
        <v>0</v>
      </c>
      <c r="X100">
        <v>926785503</v>
      </c>
      <c r="Y100">
        <v>0.32</v>
      </c>
      <c r="AA100">
        <v>0</v>
      </c>
      <c r="AB100">
        <v>0.64</v>
      </c>
      <c r="AC100">
        <v>0.04</v>
      </c>
      <c r="AD100">
        <v>0</v>
      </c>
      <c r="AE100">
        <v>0</v>
      </c>
      <c r="AF100">
        <v>0.64</v>
      </c>
      <c r="AG100">
        <v>0.04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6</v>
      </c>
      <c r="AT100">
        <v>0.32</v>
      </c>
      <c r="AU100" t="s">
        <v>6</v>
      </c>
      <c r="AV100">
        <v>0</v>
      </c>
      <c r="AW100">
        <v>2</v>
      </c>
      <c r="AX100">
        <v>101231711</v>
      </c>
      <c r="AY100">
        <v>1</v>
      </c>
      <c r="AZ100">
        <v>0</v>
      </c>
      <c r="BA100">
        <v>110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Y100*Source!I258</f>
        <v>0.28800000000000003</v>
      </c>
      <c r="CY100">
        <f>AB100</f>
        <v>0.64</v>
      </c>
      <c r="CZ100">
        <f>AF100</f>
        <v>0.64</v>
      </c>
      <c r="DA100">
        <f>AJ100</f>
        <v>1</v>
      </c>
      <c r="DB100">
        <f t="shared" si="4"/>
        <v>0.2</v>
      </c>
      <c r="DC100">
        <f t="shared" si="5"/>
        <v>0.01</v>
      </c>
    </row>
    <row r="101" spans="1:107" x14ac:dyDescent="0.2">
      <c r="A101">
        <f>ROW(Source!A258)</f>
        <v>258</v>
      </c>
      <c r="B101">
        <v>101231159</v>
      </c>
      <c r="C101">
        <v>101231699</v>
      </c>
      <c r="D101">
        <v>48243838</v>
      </c>
      <c r="E101">
        <v>1</v>
      </c>
      <c r="F101">
        <v>1</v>
      </c>
      <c r="G101">
        <v>48186558</v>
      </c>
      <c r="H101">
        <v>3</v>
      </c>
      <c r="I101" t="s">
        <v>212</v>
      </c>
      <c r="J101" t="s">
        <v>214</v>
      </c>
      <c r="K101" t="s">
        <v>213</v>
      </c>
      <c r="L101">
        <v>1354</v>
      </c>
      <c r="N101">
        <v>1010</v>
      </c>
      <c r="O101" t="s">
        <v>24</v>
      </c>
      <c r="P101" t="s">
        <v>24</v>
      </c>
      <c r="Q101">
        <v>1</v>
      </c>
      <c r="W101">
        <v>0</v>
      </c>
      <c r="X101">
        <v>-1569363204</v>
      </c>
      <c r="Y101">
        <v>4.4444439999999998</v>
      </c>
      <c r="AA101">
        <v>950.7</v>
      </c>
      <c r="AB101">
        <v>0</v>
      </c>
      <c r="AC101">
        <v>0</v>
      </c>
      <c r="AD101">
        <v>0</v>
      </c>
      <c r="AE101">
        <v>950.7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 t="s">
        <v>6</v>
      </c>
      <c r="AT101">
        <v>4.4444439999999998</v>
      </c>
      <c r="AU101" t="s">
        <v>6</v>
      </c>
      <c r="AV101">
        <v>0</v>
      </c>
      <c r="AW101">
        <v>1</v>
      </c>
      <c r="AX101">
        <v>-1</v>
      </c>
      <c r="AY101">
        <v>0</v>
      </c>
      <c r="AZ101">
        <v>0</v>
      </c>
      <c r="BA101" t="s">
        <v>6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Y101*Source!I258</f>
        <v>3.9999995999999998</v>
      </c>
      <c r="CY101">
        <f>AA101</f>
        <v>950.7</v>
      </c>
      <c r="CZ101">
        <f>AE101</f>
        <v>950.7</v>
      </c>
      <c r="DA101">
        <f>AI101</f>
        <v>1</v>
      </c>
      <c r="DB101">
        <f t="shared" si="4"/>
        <v>4225.33</v>
      </c>
      <c r="DC101">
        <f t="shared" si="5"/>
        <v>0</v>
      </c>
    </row>
    <row r="102" spans="1:107" x14ac:dyDescent="0.2">
      <c r="A102">
        <f>ROW(Source!A258)</f>
        <v>258</v>
      </c>
      <c r="B102">
        <v>101231159</v>
      </c>
      <c r="C102">
        <v>101231699</v>
      </c>
      <c r="D102">
        <v>48243839</v>
      </c>
      <c r="E102">
        <v>1</v>
      </c>
      <c r="F102">
        <v>1</v>
      </c>
      <c r="G102">
        <v>48186558</v>
      </c>
      <c r="H102">
        <v>3</v>
      </c>
      <c r="I102" t="s">
        <v>284</v>
      </c>
      <c r="J102" t="s">
        <v>285</v>
      </c>
      <c r="K102" t="s">
        <v>286</v>
      </c>
      <c r="L102">
        <v>1346</v>
      </c>
      <c r="N102">
        <v>1009</v>
      </c>
      <c r="O102" t="s">
        <v>188</v>
      </c>
      <c r="P102" t="s">
        <v>188</v>
      </c>
      <c r="Q102">
        <v>1</v>
      </c>
      <c r="W102">
        <v>0</v>
      </c>
      <c r="X102">
        <v>1077528645</v>
      </c>
      <c r="Y102">
        <v>1.1556</v>
      </c>
      <c r="AA102">
        <v>221.64</v>
      </c>
      <c r="AB102">
        <v>0</v>
      </c>
      <c r="AC102">
        <v>0</v>
      </c>
      <c r="AD102">
        <v>0</v>
      </c>
      <c r="AE102">
        <v>221.64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6</v>
      </c>
      <c r="AT102">
        <v>1.1556</v>
      </c>
      <c r="AU102" t="s">
        <v>6</v>
      </c>
      <c r="AV102">
        <v>0</v>
      </c>
      <c r="AW102">
        <v>2</v>
      </c>
      <c r="AX102">
        <v>101231712</v>
      </c>
      <c r="AY102">
        <v>1</v>
      </c>
      <c r="AZ102">
        <v>0</v>
      </c>
      <c r="BA102">
        <v>111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Y102*Source!I258</f>
        <v>1.0400400000000001</v>
      </c>
      <c r="CY102">
        <f>AA102</f>
        <v>221.64</v>
      </c>
      <c r="CZ102">
        <f>AE102</f>
        <v>221.64</v>
      </c>
      <c r="DA102">
        <f>AI102</f>
        <v>1</v>
      </c>
      <c r="DB102">
        <f t="shared" si="4"/>
        <v>256.13</v>
      </c>
      <c r="DC102">
        <f t="shared" si="5"/>
        <v>0</v>
      </c>
    </row>
    <row r="103" spans="1:107" x14ac:dyDescent="0.2">
      <c r="A103">
        <f>ROW(Source!A258)</f>
        <v>258</v>
      </c>
      <c r="B103">
        <v>101231159</v>
      </c>
      <c r="C103">
        <v>101231699</v>
      </c>
      <c r="D103">
        <v>48263684</v>
      </c>
      <c r="E103">
        <v>1</v>
      </c>
      <c r="F103">
        <v>1</v>
      </c>
      <c r="G103">
        <v>48186558</v>
      </c>
      <c r="H103">
        <v>3</v>
      </c>
      <c r="I103" t="s">
        <v>287</v>
      </c>
      <c r="J103" t="s">
        <v>288</v>
      </c>
      <c r="K103" t="s">
        <v>289</v>
      </c>
      <c r="L103">
        <v>1354</v>
      </c>
      <c r="N103">
        <v>1010</v>
      </c>
      <c r="O103" t="s">
        <v>24</v>
      </c>
      <c r="P103" t="s">
        <v>24</v>
      </c>
      <c r="Q103">
        <v>1</v>
      </c>
      <c r="W103">
        <v>0</v>
      </c>
      <c r="X103">
        <v>-1551247525</v>
      </c>
      <c r="Y103">
        <v>1.6395</v>
      </c>
      <c r="AA103">
        <v>373.37</v>
      </c>
      <c r="AB103">
        <v>0</v>
      </c>
      <c r="AC103">
        <v>0</v>
      </c>
      <c r="AD103">
        <v>0</v>
      </c>
      <c r="AE103">
        <v>373.37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6</v>
      </c>
      <c r="AT103">
        <v>1.6395</v>
      </c>
      <c r="AU103" t="s">
        <v>6</v>
      </c>
      <c r="AV103">
        <v>0</v>
      </c>
      <c r="AW103">
        <v>2</v>
      </c>
      <c r="AX103">
        <v>101231713</v>
      </c>
      <c r="AY103">
        <v>1</v>
      </c>
      <c r="AZ103">
        <v>0</v>
      </c>
      <c r="BA103">
        <v>112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Y103*Source!I258</f>
        <v>1.4755499999999999</v>
      </c>
      <c r="CY103">
        <f>AA103</f>
        <v>373.37</v>
      </c>
      <c r="CZ103">
        <f>AE103</f>
        <v>373.37</v>
      </c>
      <c r="DA103">
        <f>AI103</f>
        <v>1</v>
      </c>
      <c r="DB103">
        <f t="shared" si="4"/>
        <v>612.14</v>
      </c>
      <c r="DC103">
        <f t="shared" si="5"/>
        <v>0</v>
      </c>
    </row>
    <row r="104" spans="1:107" x14ac:dyDescent="0.2">
      <c r="A104">
        <f>ROW(Source!A258)</f>
        <v>258</v>
      </c>
      <c r="B104">
        <v>101231159</v>
      </c>
      <c r="C104">
        <v>101231699</v>
      </c>
      <c r="D104">
        <v>48263885</v>
      </c>
      <c r="E104">
        <v>1</v>
      </c>
      <c r="F104">
        <v>1</v>
      </c>
      <c r="G104">
        <v>48186558</v>
      </c>
      <c r="H104">
        <v>3</v>
      </c>
      <c r="I104" t="s">
        <v>290</v>
      </c>
      <c r="J104" t="s">
        <v>291</v>
      </c>
      <c r="K104" t="s">
        <v>292</v>
      </c>
      <c r="L104">
        <v>1354</v>
      </c>
      <c r="N104">
        <v>1010</v>
      </c>
      <c r="O104" t="s">
        <v>24</v>
      </c>
      <c r="P104" t="s">
        <v>24</v>
      </c>
      <c r="Q104">
        <v>1</v>
      </c>
      <c r="W104">
        <v>0</v>
      </c>
      <c r="X104">
        <v>-1963666126</v>
      </c>
      <c r="Y104">
        <v>24.592600000000001</v>
      </c>
      <c r="AA104">
        <v>11.58</v>
      </c>
      <c r="AB104">
        <v>0</v>
      </c>
      <c r="AC104">
        <v>0</v>
      </c>
      <c r="AD104">
        <v>0</v>
      </c>
      <c r="AE104">
        <v>11.58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6</v>
      </c>
      <c r="AT104">
        <v>24.592600000000001</v>
      </c>
      <c r="AU104" t="s">
        <v>6</v>
      </c>
      <c r="AV104">
        <v>0</v>
      </c>
      <c r="AW104">
        <v>2</v>
      </c>
      <c r="AX104">
        <v>101231714</v>
      </c>
      <c r="AY104">
        <v>1</v>
      </c>
      <c r="AZ104">
        <v>0</v>
      </c>
      <c r="BA104">
        <v>113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Y104*Source!I258</f>
        <v>22.13334</v>
      </c>
      <c r="CY104">
        <f>AA104</f>
        <v>11.58</v>
      </c>
      <c r="CZ104">
        <f>AE104</f>
        <v>11.58</v>
      </c>
      <c r="DA104">
        <f>AI104</f>
        <v>1</v>
      </c>
      <c r="DB104">
        <f t="shared" si="4"/>
        <v>284.77999999999997</v>
      </c>
      <c r="DC104">
        <f t="shared" si="5"/>
        <v>0</v>
      </c>
    </row>
    <row r="105" spans="1:107" x14ac:dyDescent="0.2">
      <c r="A105">
        <f>ROW(Source!A259)</f>
        <v>259</v>
      </c>
      <c r="B105">
        <v>101231156</v>
      </c>
      <c r="C105">
        <v>101231699</v>
      </c>
      <c r="D105">
        <v>48186564</v>
      </c>
      <c r="E105">
        <v>48186558</v>
      </c>
      <c r="F105">
        <v>1</v>
      </c>
      <c r="G105">
        <v>48186558</v>
      </c>
      <c r="H105">
        <v>1</v>
      </c>
      <c r="I105" t="s">
        <v>224</v>
      </c>
      <c r="J105" t="s">
        <v>6</v>
      </c>
      <c r="K105" t="s">
        <v>225</v>
      </c>
      <c r="L105">
        <v>1191</v>
      </c>
      <c r="N105">
        <v>1013</v>
      </c>
      <c r="O105" t="s">
        <v>226</v>
      </c>
      <c r="P105" t="s">
        <v>226</v>
      </c>
      <c r="Q105">
        <v>1</v>
      </c>
      <c r="W105">
        <v>0</v>
      </c>
      <c r="X105">
        <v>476480486</v>
      </c>
      <c r="Y105">
        <v>5.32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6</v>
      </c>
      <c r="AT105">
        <v>5.32</v>
      </c>
      <c r="AU105" t="s">
        <v>6</v>
      </c>
      <c r="AV105">
        <v>1</v>
      </c>
      <c r="AW105">
        <v>2</v>
      </c>
      <c r="AX105">
        <v>101231708</v>
      </c>
      <c r="AY105">
        <v>1</v>
      </c>
      <c r="AZ105">
        <v>0</v>
      </c>
      <c r="BA105">
        <v>115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Y105*Source!I259</f>
        <v>4.7880000000000003</v>
      </c>
      <c r="CY105">
        <f>AD105</f>
        <v>0</v>
      </c>
      <c r="CZ105">
        <f>AH105</f>
        <v>0</v>
      </c>
      <c r="DA105">
        <f>AL105</f>
        <v>1</v>
      </c>
      <c r="DB105">
        <f t="shared" si="4"/>
        <v>0</v>
      </c>
      <c r="DC105">
        <f t="shared" si="5"/>
        <v>0</v>
      </c>
    </row>
    <row r="106" spans="1:107" x14ac:dyDescent="0.2">
      <c r="A106">
        <f>ROW(Source!A259)</f>
        <v>259</v>
      </c>
      <c r="B106">
        <v>101231156</v>
      </c>
      <c r="C106">
        <v>101231699</v>
      </c>
      <c r="D106">
        <v>48266346</v>
      </c>
      <c r="E106">
        <v>1</v>
      </c>
      <c r="F106">
        <v>1</v>
      </c>
      <c r="G106">
        <v>48186558</v>
      </c>
      <c r="H106">
        <v>2</v>
      </c>
      <c r="I106" t="s">
        <v>275</v>
      </c>
      <c r="J106" t="s">
        <v>276</v>
      </c>
      <c r="K106" t="s">
        <v>277</v>
      </c>
      <c r="L106">
        <v>1367</v>
      </c>
      <c r="N106">
        <v>1011</v>
      </c>
      <c r="O106" t="s">
        <v>230</v>
      </c>
      <c r="P106" t="s">
        <v>230</v>
      </c>
      <c r="Q106">
        <v>1</v>
      </c>
      <c r="W106">
        <v>0</v>
      </c>
      <c r="X106">
        <v>-628430174</v>
      </c>
      <c r="Y106">
        <v>0.03</v>
      </c>
      <c r="AA106">
        <v>0</v>
      </c>
      <c r="AB106">
        <v>743.89</v>
      </c>
      <c r="AC106">
        <v>364.3</v>
      </c>
      <c r="AD106">
        <v>0</v>
      </c>
      <c r="AE106">
        <v>0</v>
      </c>
      <c r="AF106">
        <v>76.81</v>
      </c>
      <c r="AG106">
        <v>14.36</v>
      </c>
      <c r="AH106">
        <v>0</v>
      </c>
      <c r="AI106">
        <v>1</v>
      </c>
      <c r="AJ106">
        <v>9.25</v>
      </c>
      <c r="AK106">
        <v>24.23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6</v>
      </c>
      <c r="AT106">
        <v>0.03</v>
      </c>
      <c r="AU106" t="s">
        <v>6</v>
      </c>
      <c r="AV106">
        <v>0</v>
      </c>
      <c r="AW106">
        <v>2</v>
      </c>
      <c r="AX106">
        <v>101231709</v>
      </c>
      <c r="AY106">
        <v>1</v>
      </c>
      <c r="AZ106">
        <v>0</v>
      </c>
      <c r="BA106">
        <v>116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Y106*Source!I259</f>
        <v>2.7E-2</v>
      </c>
      <c r="CY106">
        <f>AB106</f>
        <v>743.89</v>
      </c>
      <c r="CZ106">
        <f>AF106</f>
        <v>76.81</v>
      </c>
      <c r="DA106">
        <f>AJ106</f>
        <v>9.25</v>
      </c>
      <c r="DB106">
        <f t="shared" si="4"/>
        <v>2.2999999999999998</v>
      </c>
      <c r="DC106">
        <f t="shared" si="5"/>
        <v>0.43</v>
      </c>
    </row>
    <row r="107" spans="1:107" x14ac:dyDescent="0.2">
      <c r="A107">
        <f>ROW(Source!A259)</f>
        <v>259</v>
      </c>
      <c r="B107">
        <v>101231156</v>
      </c>
      <c r="C107">
        <v>101231699</v>
      </c>
      <c r="D107">
        <v>48266469</v>
      </c>
      <c r="E107">
        <v>1</v>
      </c>
      <c r="F107">
        <v>1</v>
      </c>
      <c r="G107">
        <v>48186558</v>
      </c>
      <c r="H107">
        <v>2</v>
      </c>
      <c r="I107" t="s">
        <v>278</v>
      </c>
      <c r="J107" t="s">
        <v>279</v>
      </c>
      <c r="K107" t="s">
        <v>280</v>
      </c>
      <c r="L107">
        <v>1367</v>
      </c>
      <c r="N107">
        <v>1011</v>
      </c>
      <c r="O107" t="s">
        <v>230</v>
      </c>
      <c r="P107" t="s">
        <v>230</v>
      </c>
      <c r="Q107">
        <v>1</v>
      </c>
      <c r="W107">
        <v>0</v>
      </c>
      <c r="X107">
        <v>593980231</v>
      </c>
      <c r="Y107">
        <v>1.76</v>
      </c>
      <c r="AA107">
        <v>0</v>
      </c>
      <c r="AB107">
        <v>8.92</v>
      </c>
      <c r="AC107">
        <v>1.01</v>
      </c>
      <c r="AD107">
        <v>0</v>
      </c>
      <c r="AE107">
        <v>0</v>
      </c>
      <c r="AF107">
        <v>2.36</v>
      </c>
      <c r="AG107">
        <v>0.04</v>
      </c>
      <c r="AH107">
        <v>0</v>
      </c>
      <c r="AI107">
        <v>1</v>
      </c>
      <c r="AJ107">
        <v>3.61</v>
      </c>
      <c r="AK107">
        <v>24.23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6</v>
      </c>
      <c r="AT107">
        <v>1.76</v>
      </c>
      <c r="AU107" t="s">
        <v>6</v>
      </c>
      <c r="AV107">
        <v>0</v>
      </c>
      <c r="AW107">
        <v>2</v>
      </c>
      <c r="AX107">
        <v>101231710</v>
      </c>
      <c r="AY107">
        <v>1</v>
      </c>
      <c r="AZ107">
        <v>0</v>
      </c>
      <c r="BA107">
        <v>117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Y107*Source!I259</f>
        <v>1.5840000000000001</v>
      </c>
      <c r="CY107">
        <f>AB107</f>
        <v>8.92</v>
      </c>
      <c r="CZ107">
        <f>AF107</f>
        <v>2.36</v>
      </c>
      <c r="DA107">
        <f>AJ107</f>
        <v>3.61</v>
      </c>
      <c r="DB107">
        <f t="shared" ref="DB107:DB112" si="6">ROUND(ROUND(AT107*CZ107,2),6)</f>
        <v>4.1500000000000004</v>
      </c>
      <c r="DC107">
        <f t="shared" ref="DC107:DC112" si="7">ROUND(ROUND(AT107*AG107,2),6)</f>
        <v>7.0000000000000007E-2</v>
      </c>
    </row>
    <row r="108" spans="1:107" x14ac:dyDescent="0.2">
      <c r="A108">
        <f>ROW(Source!A259)</f>
        <v>259</v>
      </c>
      <c r="B108">
        <v>101231156</v>
      </c>
      <c r="C108">
        <v>101231699</v>
      </c>
      <c r="D108">
        <v>48266426</v>
      </c>
      <c r="E108">
        <v>1</v>
      </c>
      <c r="F108">
        <v>1</v>
      </c>
      <c r="G108">
        <v>48186558</v>
      </c>
      <c r="H108">
        <v>2</v>
      </c>
      <c r="I108" t="s">
        <v>281</v>
      </c>
      <c r="J108" t="s">
        <v>282</v>
      </c>
      <c r="K108" t="s">
        <v>283</v>
      </c>
      <c r="L108">
        <v>1367</v>
      </c>
      <c r="N108">
        <v>1011</v>
      </c>
      <c r="O108" t="s">
        <v>230</v>
      </c>
      <c r="P108" t="s">
        <v>230</v>
      </c>
      <c r="Q108">
        <v>1</v>
      </c>
      <c r="W108">
        <v>0</v>
      </c>
      <c r="X108">
        <v>926785503</v>
      </c>
      <c r="Y108">
        <v>0.32</v>
      </c>
      <c r="AA108">
        <v>0</v>
      </c>
      <c r="AB108">
        <v>5.73</v>
      </c>
      <c r="AC108">
        <v>1.01</v>
      </c>
      <c r="AD108">
        <v>0</v>
      </c>
      <c r="AE108">
        <v>0</v>
      </c>
      <c r="AF108">
        <v>0.64</v>
      </c>
      <c r="AG108">
        <v>0.04</v>
      </c>
      <c r="AH108">
        <v>0</v>
      </c>
      <c r="AI108">
        <v>1</v>
      </c>
      <c r="AJ108">
        <v>8.5500000000000007</v>
      </c>
      <c r="AK108">
        <v>24.23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6</v>
      </c>
      <c r="AT108">
        <v>0.32</v>
      </c>
      <c r="AU108" t="s">
        <v>6</v>
      </c>
      <c r="AV108">
        <v>0</v>
      </c>
      <c r="AW108">
        <v>2</v>
      </c>
      <c r="AX108">
        <v>101231711</v>
      </c>
      <c r="AY108">
        <v>1</v>
      </c>
      <c r="AZ108">
        <v>0</v>
      </c>
      <c r="BA108">
        <v>118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Y108*Source!I259</f>
        <v>0.28800000000000003</v>
      </c>
      <c r="CY108">
        <f>AB108</f>
        <v>5.73</v>
      </c>
      <c r="CZ108">
        <f>AF108</f>
        <v>0.64</v>
      </c>
      <c r="DA108">
        <f>AJ108</f>
        <v>8.5500000000000007</v>
      </c>
      <c r="DB108">
        <f t="shared" si="6"/>
        <v>0.2</v>
      </c>
      <c r="DC108">
        <f t="shared" si="7"/>
        <v>0.01</v>
      </c>
    </row>
    <row r="109" spans="1:107" x14ac:dyDescent="0.2">
      <c r="A109">
        <f>ROW(Source!A259)</f>
        <v>259</v>
      </c>
      <c r="B109">
        <v>101231156</v>
      </c>
      <c r="C109">
        <v>101231699</v>
      </c>
      <c r="D109">
        <v>48243838</v>
      </c>
      <c r="E109">
        <v>1</v>
      </c>
      <c r="F109">
        <v>1</v>
      </c>
      <c r="G109">
        <v>48186558</v>
      </c>
      <c r="H109">
        <v>3</v>
      </c>
      <c r="I109" t="s">
        <v>212</v>
      </c>
      <c r="J109" t="s">
        <v>214</v>
      </c>
      <c r="K109" t="s">
        <v>213</v>
      </c>
      <c r="L109">
        <v>1354</v>
      </c>
      <c r="N109">
        <v>1010</v>
      </c>
      <c r="O109" t="s">
        <v>24</v>
      </c>
      <c r="P109" t="s">
        <v>24</v>
      </c>
      <c r="Q109">
        <v>1</v>
      </c>
      <c r="W109">
        <v>0</v>
      </c>
      <c r="X109">
        <v>-1569363204</v>
      </c>
      <c r="Y109">
        <v>4.4444439999999998</v>
      </c>
      <c r="AA109">
        <v>717.3</v>
      </c>
      <c r="AB109">
        <v>0</v>
      </c>
      <c r="AC109">
        <v>0</v>
      </c>
      <c r="AD109">
        <v>0</v>
      </c>
      <c r="AE109">
        <v>950.7</v>
      </c>
      <c r="AF109">
        <v>0</v>
      </c>
      <c r="AG109">
        <v>0</v>
      </c>
      <c r="AH109">
        <v>0</v>
      </c>
      <c r="AI109">
        <v>0.75</v>
      </c>
      <c r="AJ109">
        <v>1</v>
      </c>
      <c r="AK109">
        <v>1</v>
      </c>
      <c r="AL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6</v>
      </c>
      <c r="AT109">
        <v>4.4444439999999998</v>
      </c>
      <c r="AU109" t="s">
        <v>6</v>
      </c>
      <c r="AV109">
        <v>0</v>
      </c>
      <c r="AW109">
        <v>1</v>
      </c>
      <c r="AX109">
        <v>-1</v>
      </c>
      <c r="AY109">
        <v>0</v>
      </c>
      <c r="AZ109">
        <v>0</v>
      </c>
      <c r="BA109" t="s">
        <v>6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Y109*Source!I259</f>
        <v>3.9999995999999998</v>
      </c>
      <c r="CY109">
        <f>AA109</f>
        <v>717.3</v>
      </c>
      <c r="CZ109">
        <f>AE109</f>
        <v>950.7</v>
      </c>
      <c r="DA109">
        <f>AI109</f>
        <v>0.75</v>
      </c>
      <c r="DB109">
        <f t="shared" si="6"/>
        <v>4225.33</v>
      </c>
      <c r="DC109">
        <f t="shared" si="7"/>
        <v>0</v>
      </c>
    </row>
    <row r="110" spans="1:107" x14ac:dyDescent="0.2">
      <c r="A110">
        <f>ROW(Source!A259)</f>
        <v>259</v>
      </c>
      <c r="B110">
        <v>101231156</v>
      </c>
      <c r="C110">
        <v>101231699</v>
      </c>
      <c r="D110">
        <v>48243839</v>
      </c>
      <c r="E110">
        <v>1</v>
      </c>
      <c r="F110">
        <v>1</v>
      </c>
      <c r="G110">
        <v>48186558</v>
      </c>
      <c r="H110">
        <v>3</v>
      </c>
      <c r="I110" t="s">
        <v>284</v>
      </c>
      <c r="J110" t="s">
        <v>285</v>
      </c>
      <c r="K110" t="s">
        <v>286</v>
      </c>
      <c r="L110">
        <v>1346</v>
      </c>
      <c r="N110">
        <v>1009</v>
      </c>
      <c r="O110" t="s">
        <v>188</v>
      </c>
      <c r="P110" t="s">
        <v>188</v>
      </c>
      <c r="Q110">
        <v>1</v>
      </c>
      <c r="W110">
        <v>0</v>
      </c>
      <c r="X110">
        <v>1077528645</v>
      </c>
      <c r="Y110">
        <v>1.1556</v>
      </c>
      <c r="AA110">
        <v>280.94</v>
      </c>
      <c r="AB110">
        <v>0</v>
      </c>
      <c r="AC110">
        <v>0</v>
      </c>
      <c r="AD110">
        <v>0</v>
      </c>
      <c r="AE110">
        <v>221.64</v>
      </c>
      <c r="AF110">
        <v>0</v>
      </c>
      <c r="AG110">
        <v>0</v>
      </c>
      <c r="AH110">
        <v>0</v>
      </c>
      <c r="AI110">
        <v>1.26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0</v>
      </c>
      <c r="AQ110">
        <v>0</v>
      </c>
      <c r="AR110">
        <v>0</v>
      </c>
      <c r="AS110" t="s">
        <v>6</v>
      </c>
      <c r="AT110">
        <v>1.1556</v>
      </c>
      <c r="AU110" t="s">
        <v>6</v>
      </c>
      <c r="AV110">
        <v>0</v>
      </c>
      <c r="AW110">
        <v>2</v>
      </c>
      <c r="AX110">
        <v>101231712</v>
      </c>
      <c r="AY110">
        <v>1</v>
      </c>
      <c r="AZ110">
        <v>0</v>
      </c>
      <c r="BA110">
        <v>119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Y110*Source!I259</f>
        <v>1.0400400000000001</v>
      </c>
      <c r="CY110">
        <f>AA110</f>
        <v>280.94</v>
      </c>
      <c r="CZ110">
        <f>AE110</f>
        <v>221.64</v>
      </c>
      <c r="DA110">
        <f>AI110</f>
        <v>1.26</v>
      </c>
      <c r="DB110">
        <f t="shared" si="6"/>
        <v>256.13</v>
      </c>
      <c r="DC110">
        <f t="shared" si="7"/>
        <v>0</v>
      </c>
    </row>
    <row r="111" spans="1:107" x14ac:dyDescent="0.2">
      <c r="A111">
        <f>ROW(Source!A259)</f>
        <v>259</v>
      </c>
      <c r="B111">
        <v>101231156</v>
      </c>
      <c r="C111">
        <v>101231699</v>
      </c>
      <c r="D111">
        <v>48263684</v>
      </c>
      <c r="E111">
        <v>1</v>
      </c>
      <c r="F111">
        <v>1</v>
      </c>
      <c r="G111">
        <v>48186558</v>
      </c>
      <c r="H111">
        <v>3</v>
      </c>
      <c r="I111" t="s">
        <v>287</v>
      </c>
      <c r="J111" t="s">
        <v>288</v>
      </c>
      <c r="K111" t="s">
        <v>289</v>
      </c>
      <c r="L111">
        <v>1354</v>
      </c>
      <c r="N111">
        <v>1010</v>
      </c>
      <c r="O111" t="s">
        <v>24</v>
      </c>
      <c r="P111" t="s">
        <v>24</v>
      </c>
      <c r="Q111">
        <v>1</v>
      </c>
      <c r="W111">
        <v>0</v>
      </c>
      <c r="X111">
        <v>-1551247525</v>
      </c>
      <c r="Y111">
        <v>1.6395</v>
      </c>
      <c r="AA111">
        <v>1006.64</v>
      </c>
      <c r="AB111">
        <v>0</v>
      </c>
      <c r="AC111">
        <v>0</v>
      </c>
      <c r="AD111">
        <v>0</v>
      </c>
      <c r="AE111">
        <v>373.37</v>
      </c>
      <c r="AF111">
        <v>0</v>
      </c>
      <c r="AG111">
        <v>0</v>
      </c>
      <c r="AH111">
        <v>0</v>
      </c>
      <c r="AI111">
        <v>2.68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6</v>
      </c>
      <c r="AT111">
        <v>1.6395</v>
      </c>
      <c r="AU111" t="s">
        <v>6</v>
      </c>
      <c r="AV111">
        <v>0</v>
      </c>
      <c r="AW111">
        <v>2</v>
      </c>
      <c r="AX111">
        <v>101231713</v>
      </c>
      <c r="AY111">
        <v>1</v>
      </c>
      <c r="AZ111">
        <v>0</v>
      </c>
      <c r="BA111">
        <v>120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Y111*Source!I259</f>
        <v>1.4755499999999999</v>
      </c>
      <c r="CY111">
        <f>AA111</f>
        <v>1006.64</v>
      </c>
      <c r="CZ111">
        <f>AE111</f>
        <v>373.37</v>
      </c>
      <c r="DA111">
        <f>AI111</f>
        <v>2.68</v>
      </c>
      <c r="DB111">
        <f t="shared" si="6"/>
        <v>612.14</v>
      </c>
      <c r="DC111">
        <f t="shared" si="7"/>
        <v>0</v>
      </c>
    </row>
    <row r="112" spans="1:107" x14ac:dyDescent="0.2">
      <c r="A112">
        <f>ROW(Source!A259)</f>
        <v>259</v>
      </c>
      <c r="B112">
        <v>101231156</v>
      </c>
      <c r="C112">
        <v>101231699</v>
      </c>
      <c r="D112">
        <v>48263885</v>
      </c>
      <c r="E112">
        <v>1</v>
      </c>
      <c r="F112">
        <v>1</v>
      </c>
      <c r="G112">
        <v>48186558</v>
      </c>
      <c r="H112">
        <v>3</v>
      </c>
      <c r="I112" t="s">
        <v>290</v>
      </c>
      <c r="J112" t="s">
        <v>291</v>
      </c>
      <c r="K112" t="s">
        <v>292</v>
      </c>
      <c r="L112">
        <v>1354</v>
      </c>
      <c r="N112">
        <v>1010</v>
      </c>
      <c r="O112" t="s">
        <v>24</v>
      </c>
      <c r="P112" t="s">
        <v>24</v>
      </c>
      <c r="Q112">
        <v>1</v>
      </c>
      <c r="W112">
        <v>0</v>
      </c>
      <c r="X112">
        <v>-1963666126</v>
      </c>
      <c r="Y112">
        <v>24.592600000000001</v>
      </c>
      <c r="AA112">
        <v>26.21</v>
      </c>
      <c r="AB112">
        <v>0</v>
      </c>
      <c r="AC112">
        <v>0</v>
      </c>
      <c r="AD112">
        <v>0</v>
      </c>
      <c r="AE112">
        <v>11.58</v>
      </c>
      <c r="AF112">
        <v>0</v>
      </c>
      <c r="AG112">
        <v>0</v>
      </c>
      <c r="AH112">
        <v>0</v>
      </c>
      <c r="AI112">
        <v>2.25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6</v>
      </c>
      <c r="AT112">
        <v>24.592600000000001</v>
      </c>
      <c r="AU112" t="s">
        <v>6</v>
      </c>
      <c r="AV112">
        <v>0</v>
      </c>
      <c r="AW112">
        <v>2</v>
      </c>
      <c r="AX112">
        <v>101231714</v>
      </c>
      <c r="AY112">
        <v>1</v>
      </c>
      <c r="AZ112">
        <v>0</v>
      </c>
      <c r="BA112">
        <v>121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Y112*Source!I259</f>
        <v>22.13334</v>
      </c>
      <c r="CY112">
        <f>AA112</f>
        <v>26.21</v>
      </c>
      <c r="CZ112">
        <f>AE112</f>
        <v>11.58</v>
      </c>
      <c r="DA112">
        <f>AI112</f>
        <v>2.25</v>
      </c>
      <c r="DB112">
        <f t="shared" si="6"/>
        <v>284.77999999999997</v>
      </c>
      <c r="DC112">
        <f t="shared" si="7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22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ROW(Source!A32)</f>
        <v>32</v>
      </c>
      <c r="B1">
        <v>101231579</v>
      </c>
      <c r="C1">
        <v>101231572</v>
      </c>
      <c r="D1">
        <v>48186564</v>
      </c>
      <c r="E1">
        <v>48186558</v>
      </c>
      <c r="F1">
        <v>1</v>
      </c>
      <c r="G1">
        <v>48186558</v>
      </c>
      <c r="H1">
        <v>1</v>
      </c>
      <c r="I1" t="s">
        <v>224</v>
      </c>
      <c r="J1" t="s">
        <v>6</v>
      </c>
      <c r="K1" t="s">
        <v>225</v>
      </c>
      <c r="L1">
        <v>1191</v>
      </c>
      <c r="N1">
        <v>1013</v>
      </c>
      <c r="O1" t="s">
        <v>226</v>
      </c>
      <c r="P1" t="s">
        <v>226</v>
      </c>
      <c r="Q1">
        <v>1</v>
      </c>
      <c r="X1">
        <v>0.85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6</v>
      </c>
      <c r="AG1">
        <v>0.85</v>
      </c>
      <c r="AH1">
        <v>2</v>
      </c>
      <c r="AI1">
        <v>101231573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ROW(Source!A32)</f>
        <v>32</v>
      </c>
      <c r="B2">
        <v>101231580</v>
      </c>
      <c r="C2">
        <v>101231572</v>
      </c>
      <c r="D2">
        <v>48265964</v>
      </c>
      <c r="E2">
        <v>1</v>
      </c>
      <c r="F2">
        <v>1</v>
      </c>
      <c r="G2">
        <v>48186558</v>
      </c>
      <c r="H2">
        <v>2</v>
      </c>
      <c r="I2" t="s">
        <v>227</v>
      </c>
      <c r="J2" t="s">
        <v>228</v>
      </c>
      <c r="K2" t="s">
        <v>229</v>
      </c>
      <c r="L2">
        <v>1367</v>
      </c>
      <c r="N2">
        <v>1011</v>
      </c>
      <c r="O2" t="s">
        <v>230</v>
      </c>
      <c r="P2" t="s">
        <v>230</v>
      </c>
      <c r="Q2">
        <v>1</v>
      </c>
      <c r="X2">
        <v>0.2</v>
      </c>
      <c r="Y2">
        <v>0</v>
      </c>
      <c r="Z2">
        <v>41.62</v>
      </c>
      <c r="AA2">
        <v>13.33</v>
      </c>
      <c r="AB2">
        <v>0</v>
      </c>
      <c r="AC2">
        <v>0</v>
      </c>
      <c r="AD2">
        <v>1</v>
      </c>
      <c r="AE2">
        <v>0</v>
      </c>
      <c r="AF2" t="s">
        <v>6</v>
      </c>
      <c r="AG2">
        <v>0.2</v>
      </c>
      <c r="AH2">
        <v>2</v>
      </c>
      <c r="AI2">
        <v>101231574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ROW(Source!A32)</f>
        <v>32</v>
      </c>
      <c r="B3">
        <v>101231581</v>
      </c>
      <c r="C3">
        <v>101231572</v>
      </c>
      <c r="D3">
        <v>48266375</v>
      </c>
      <c r="E3">
        <v>1</v>
      </c>
      <c r="F3">
        <v>1</v>
      </c>
      <c r="G3">
        <v>48186558</v>
      </c>
      <c r="H3">
        <v>2</v>
      </c>
      <c r="I3" t="s">
        <v>231</v>
      </c>
      <c r="J3" t="s">
        <v>232</v>
      </c>
      <c r="K3" t="s">
        <v>233</v>
      </c>
      <c r="L3">
        <v>1367</v>
      </c>
      <c r="N3">
        <v>1011</v>
      </c>
      <c r="O3" t="s">
        <v>230</v>
      </c>
      <c r="P3" t="s">
        <v>230</v>
      </c>
      <c r="Q3">
        <v>1</v>
      </c>
      <c r="X3">
        <v>0.4</v>
      </c>
      <c r="Y3">
        <v>0</v>
      </c>
      <c r="Z3">
        <v>0.56000000000000005</v>
      </c>
      <c r="AA3">
        <v>0.09</v>
      </c>
      <c r="AB3">
        <v>0</v>
      </c>
      <c r="AC3">
        <v>0</v>
      </c>
      <c r="AD3">
        <v>1</v>
      </c>
      <c r="AE3">
        <v>0</v>
      </c>
      <c r="AF3" t="s">
        <v>6</v>
      </c>
      <c r="AG3">
        <v>0.4</v>
      </c>
      <c r="AH3">
        <v>2</v>
      </c>
      <c r="AI3">
        <v>101231575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ROW(Source!A32)</f>
        <v>32</v>
      </c>
      <c r="B4">
        <v>101231582</v>
      </c>
      <c r="C4">
        <v>101231572</v>
      </c>
      <c r="D4">
        <v>48265682</v>
      </c>
      <c r="E4">
        <v>1</v>
      </c>
      <c r="F4">
        <v>1</v>
      </c>
      <c r="G4">
        <v>48186558</v>
      </c>
      <c r="H4">
        <v>2</v>
      </c>
      <c r="I4" t="s">
        <v>234</v>
      </c>
      <c r="J4" t="s">
        <v>235</v>
      </c>
      <c r="K4" t="s">
        <v>236</v>
      </c>
      <c r="L4">
        <v>1367</v>
      </c>
      <c r="N4">
        <v>1011</v>
      </c>
      <c r="O4" t="s">
        <v>230</v>
      </c>
      <c r="P4" t="s">
        <v>230</v>
      </c>
      <c r="Q4">
        <v>1</v>
      </c>
      <c r="X4">
        <v>7.0000000000000007E-2</v>
      </c>
      <c r="Y4">
        <v>0</v>
      </c>
      <c r="Z4">
        <v>106.74</v>
      </c>
      <c r="AA4">
        <v>19.2</v>
      </c>
      <c r="AB4">
        <v>0</v>
      </c>
      <c r="AC4">
        <v>0</v>
      </c>
      <c r="AD4">
        <v>1</v>
      </c>
      <c r="AE4">
        <v>0</v>
      </c>
      <c r="AF4" t="s">
        <v>6</v>
      </c>
      <c r="AG4">
        <v>7.0000000000000007E-2</v>
      </c>
      <c r="AH4">
        <v>2</v>
      </c>
      <c r="AI4">
        <v>101231576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ROW(Source!A32)</f>
        <v>32</v>
      </c>
      <c r="B5">
        <v>101231583</v>
      </c>
      <c r="C5">
        <v>101231572</v>
      </c>
      <c r="D5">
        <v>48241453</v>
      </c>
      <c r="E5">
        <v>1</v>
      </c>
      <c r="F5">
        <v>1</v>
      </c>
      <c r="G5">
        <v>48186558</v>
      </c>
      <c r="H5">
        <v>3</v>
      </c>
      <c r="I5" t="s">
        <v>237</v>
      </c>
      <c r="J5" t="s">
        <v>238</v>
      </c>
      <c r="K5" t="s">
        <v>239</v>
      </c>
      <c r="L5">
        <v>1339</v>
      </c>
      <c r="N5">
        <v>1007</v>
      </c>
      <c r="O5" t="s">
        <v>37</v>
      </c>
      <c r="P5" t="s">
        <v>37</v>
      </c>
      <c r="Q5">
        <v>1</v>
      </c>
      <c r="X5">
        <v>0.15</v>
      </c>
      <c r="Y5">
        <v>7.07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 t="s">
        <v>6</v>
      </c>
      <c r="AG5">
        <v>0.15</v>
      </c>
      <c r="AH5">
        <v>2</v>
      </c>
      <c r="AI5">
        <v>101231577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ROW(Source!A32)</f>
        <v>32</v>
      </c>
      <c r="B6">
        <v>101231584</v>
      </c>
      <c r="C6">
        <v>101231572</v>
      </c>
      <c r="D6">
        <v>48202712</v>
      </c>
      <c r="E6">
        <v>48186558</v>
      </c>
      <c r="F6">
        <v>1</v>
      </c>
      <c r="G6">
        <v>48186558</v>
      </c>
      <c r="H6">
        <v>3</v>
      </c>
      <c r="I6" t="s">
        <v>295</v>
      </c>
      <c r="J6" t="s">
        <v>6</v>
      </c>
      <c r="K6" t="s">
        <v>296</v>
      </c>
      <c r="L6">
        <v>1339</v>
      </c>
      <c r="N6">
        <v>1007</v>
      </c>
      <c r="O6" t="s">
        <v>37</v>
      </c>
      <c r="P6" t="s">
        <v>37</v>
      </c>
      <c r="Q6">
        <v>1</v>
      </c>
      <c r="X6">
        <v>1.1499999999999999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6</v>
      </c>
      <c r="AG6">
        <v>1.1499999999999999</v>
      </c>
      <c r="AH6">
        <v>3</v>
      </c>
      <c r="AI6">
        <v>-1</v>
      </c>
      <c r="AJ6" t="s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ROW(Source!A33)</f>
        <v>33</v>
      </c>
      <c r="B7">
        <v>101231579</v>
      </c>
      <c r="C7">
        <v>101231572</v>
      </c>
      <c r="D7">
        <v>48186564</v>
      </c>
      <c r="E7">
        <v>48186558</v>
      </c>
      <c r="F7">
        <v>1</v>
      </c>
      <c r="G7">
        <v>48186558</v>
      </c>
      <c r="H7">
        <v>1</v>
      </c>
      <c r="I7" t="s">
        <v>224</v>
      </c>
      <c r="J7" t="s">
        <v>6</v>
      </c>
      <c r="K7" t="s">
        <v>225</v>
      </c>
      <c r="L7">
        <v>1191</v>
      </c>
      <c r="N7">
        <v>1013</v>
      </c>
      <c r="O7" t="s">
        <v>226</v>
      </c>
      <c r="P7" t="s">
        <v>226</v>
      </c>
      <c r="Q7">
        <v>1</v>
      </c>
      <c r="X7">
        <v>0.85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 t="s">
        <v>6</v>
      </c>
      <c r="AG7">
        <v>0.85</v>
      </c>
      <c r="AH7">
        <v>2</v>
      </c>
      <c r="AI7">
        <v>101231573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ROW(Source!A33)</f>
        <v>33</v>
      </c>
      <c r="B8">
        <v>101231580</v>
      </c>
      <c r="C8">
        <v>101231572</v>
      </c>
      <c r="D8">
        <v>48265964</v>
      </c>
      <c r="E8">
        <v>1</v>
      </c>
      <c r="F8">
        <v>1</v>
      </c>
      <c r="G8">
        <v>48186558</v>
      </c>
      <c r="H8">
        <v>2</v>
      </c>
      <c r="I8" t="s">
        <v>227</v>
      </c>
      <c r="J8" t="s">
        <v>228</v>
      </c>
      <c r="K8" t="s">
        <v>229</v>
      </c>
      <c r="L8">
        <v>1367</v>
      </c>
      <c r="N8">
        <v>1011</v>
      </c>
      <c r="O8" t="s">
        <v>230</v>
      </c>
      <c r="P8" t="s">
        <v>230</v>
      </c>
      <c r="Q8">
        <v>1</v>
      </c>
      <c r="X8">
        <v>0.2</v>
      </c>
      <c r="Y8">
        <v>0</v>
      </c>
      <c r="Z8">
        <v>41.62</v>
      </c>
      <c r="AA8">
        <v>13.33</v>
      </c>
      <c r="AB8">
        <v>0</v>
      </c>
      <c r="AC8">
        <v>0</v>
      </c>
      <c r="AD8">
        <v>1</v>
      </c>
      <c r="AE8">
        <v>0</v>
      </c>
      <c r="AF8" t="s">
        <v>6</v>
      </c>
      <c r="AG8">
        <v>0.2</v>
      </c>
      <c r="AH8">
        <v>2</v>
      </c>
      <c r="AI8">
        <v>101231574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ROW(Source!A33)</f>
        <v>33</v>
      </c>
      <c r="B9">
        <v>101231581</v>
      </c>
      <c r="C9">
        <v>101231572</v>
      </c>
      <c r="D9">
        <v>48266375</v>
      </c>
      <c r="E9">
        <v>1</v>
      </c>
      <c r="F9">
        <v>1</v>
      </c>
      <c r="G9">
        <v>48186558</v>
      </c>
      <c r="H9">
        <v>2</v>
      </c>
      <c r="I9" t="s">
        <v>231</v>
      </c>
      <c r="J9" t="s">
        <v>232</v>
      </c>
      <c r="K9" t="s">
        <v>233</v>
      </c>
      <c r="L9">
        <v>1367</v>
      </c>
      <c r="N9">
        <v>1011</v>
      </c>
      <c r="O9" t="s">
        <v>230</v>
      </c>
      <c r="P9" t="s">
        <v>230</v>
      </c>
      <c r="Q9">
        <v>1</v>
      </c>
      <c r="X9">
        <v>0.4</v>
      </c>
      <c r="Y9">
        <v>0</v>
      </c>
      <c r="Z9">
        <v>0.56000000000000005</v>
      </c>
      <c r="AA9">
        <v>0.09</v>
      </c>
      <c r="AB9">
        <v>0</v>
      </c>
      <c r="AC9">
        <v>0</v>
      </c>
      <c r="AD9">
        <v>1</v>
      </c>
      <c r="AE9">
        <v>0</v>
      </c>
      <c r="AF9" t="s">
        <v>6</v>
      </c>
      <c r="AG9">
        <v>0.4</v>
      </c>
      <c r="AH9">
        <v>2</v>
      </c>
      <c r="AI9">
        <v>101231575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ROW(Source!A33)</f>
        <v>33</v>
      </c>
      <c r="B10">
        <v>101231582</v>
      </c>
      <c r="C10">
        <v>101231572</v>
      </c>
      <c r="D10">
        <v>48265682</v>
      </c>
      <c r="E10">
        <v>1</v>
      </c>
      <c r="F10">
        <v>1</v>
      </c>
      <c r="G10">
        <v>48186558</v>
      </c>
      <c r="H10">
        <v>2</v>
      </c>
      <c r="I10" t="s">
        <v>234</v>
      </c>
      <c r="J10" t="s">
        <v>235</v>
      </c>
      <c r="K10" t="s">
        <v>236</v>
      </c>
      <c r="L10">
        <v>1367</v>
      </c>
      <c r="N10">
        <v>1011</v>
      </c>
      <c r="O10" t="s">
        <v>230</v>
      </c>
      <c r="P10" t="s">
        <v>230</v>
      </c>
      <c r="Q10">
        <v>1</v>
      </c>
      <c r="X10">
        <v>7.0000000000000007E-2</v>
      </c>
      <c r="Y10">
        <v>0</v>
      </c>
      <c r="Z10">
        <v>106.74</v>
      </c>
      <c r="AA10">
        <v>19.2</v>
      </c>
      <c r="AB10">
        <v>0</v>
      </c>
      <c r="AC10">
        <v>0</v>
      </c>
      <c r="AD10">
        <v>1</v>
      </c>
      <c r="AE10">
        <v>0</v>
      </c>
      <c r="AF10" t="s">
        <v>6</v>
      </c>
      <c r="AG10">
        <v>7.0000000000000007E-2</v>
      </c>
      <c r="AH10">
        <v>2</v>
      </c>
      <c r="AI10">
        <v>101231576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ROW(Source!A33)</f>
        <v>33</v>
      </c>
      <c r="B11">
        <v>101231583</v>
      </c>
      <c r="C11">
        <v>101231572</v>
      </c>
      <c r="D11">
        <v>48241453</v>
      </c>
      <c r="E11">
        <v>1</v>
      </c>
      <c r="F11">
        <v>1</v>
      </c>
      <c r="G11">
        <v>48186558</v>
      </c>
      <c r="H11">
        <v>3</v>
      </c>
      <c r="I11" t="s">
        <v>237</v>
      </c>
      <c r="J11" t="s">
        <v>238</v>
      </c>
      <c r="K11" t="s">
        <v>239</v>
      </c>
      <c r="L11">
        <v>1339</v>
      </c>
      <c r="N11">
        <v>1007</v>
      </c>
      <c r="O11" t="s">
        <v>37</v>
      </c>
      <c r="P11" t="s">
        <v>37</v>
      </c>
      <c r="Q11">
        <v>1</v>
      </c>
      <c r="X11">
        <v>0.15</v>
      </c>
      <c r="Y11">
        <v>7.07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t="s">
        <v>6</v>
      </c>
      <c r="AG11">
        <v>0.15</v>
      </c>
      <c r="AH11">
        <v>2</v>
      </c>
      <c r="AI11">
        <v>101231577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ROW(Source!A33)</f>
        <v>33</v>
      </c>
      <c r="B12">
        <v>101231584</v>
      </c>
      <c r="C12">
        <v>101231572</v>
      </c>
      <c r="D12">
        <v>48202712</v>
      </c>
      <c r="E12">
        <v>48186558</v>
      </c>
      <c r="F12">
        <v>1</v>
      </c>
      <c r="G12">
        <v>48186558</v>
      </c>
      <c r="H12">
        <v>3</v>
      </c>
      <c r="I12" t="s">
        <v>295</v>
      </c>
      <c r="J12" t="s">
        <v>6</v>
      </c>
      <c r="K12" t="s">
        <v>296</v>
      </c>
      <c r="L12">
        <v>1339</v>
      </c>
      <c r="N12">
        <v>1007</v>
      </c>
      <c r="O12" t="s">
        <v>37</v>
      </c>
      <c r="P12" t="s">
        <v>37</v>
      </c>
      <c r="Q12">
        <v>1</v>
      </c>
      <c r="X12">
        <v>1.1499999999999999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6</v>
      </c>
      <c r="AG12">
        <v>1.1499999999999999</v>
      </c>
      <c r="AH12">
        <v>3</v>
      </c>
      <c r="AI12">
        <v>-1</v>
      </c>
      <c r="AJ12" t="s">
        <v>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ROW(Source!A36)</f>
        <v>36</v>
      </c>
      <c r="B13">
        <v>101231593</v>
      </c>
      <c r="C13">
        <v>101231586</v>
      </c>
      <c r="D13">
        <v>48186564</v>
      </c>
      <c r="E13">
        <v>48186558</v>
      </c>
      <c r="F13">
        <v>1</v>
      </c>
      <c r="G13">
        <v>48186558</v>
      </c>
      <c r="H13">
        <v>1</v>
      </c>
      <c r="I13" t="s">
        <v>224</v>
      </c>
      <c r="J13" t="s">
        <v>6</v>
      </c>
      <c r="K13" t="s">
        <v>225</v>
      </c>
      <c r="L13">
        <v>1191</v>
      </c>
      <c r="N13">
        <v>1013</v>
      </c>
      <c r="O13" t="s">
        <v>226</v>
      </c>
      <c r="P13" t="s">
        <v>226</v>
      </c>
      <c r="Q13">
        <v>1</v>
      </c>
      <c r="X13">
        <v>135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 t="s">
        <v>6</v>
      </c>
      <c r="AG13">
        <v>135</v>
      </c>
      <c r="AH13">
        <v>2</v>
      </c>
      <c r="AI13">
        <v>101231587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ROW(Source!A36)</f>
        <v>36</v>
      </c>
      <c r="B14">
        <v>101231594</v>
      </c>
      <c r="C14">
        <v>101231586</v>
      </c>
      <c r="D14">
        <v>48266348</v>
      </c>
      <c r="E14">
        <v>1</v>
      </c>
      <c r="F14">
        <v>1</v>
      </c>
      <c r="G14">
        <v>48186558</v>
      </c>
      <c r="H14">
        <v>2</v>
      </c>
      <c r="I14" t="s">
        <v>240</v>
      </c>
      <c r="J14" t="s">
        <v>241</v>
      </c>
      <c r="K14" t="s">
        <v>242</v>
      </c>
      <c r="L14">
        <v>1367</v>
      </c>
      <c r="N14">
        <v>1011</v>
      </c>
      <c r="O14" t="s">
        <v>230</v>
      </c>
      <c r="P14" t="s">
        <v>230</v>
      </c>
      <c r="Q14">
        <v>1</v>
      </c>
      <c r="X14">
        <v>0.12</v>
      </c>
      <c r="Y14">
        <v>0</v>
      </c>
      <c r="Z14">
        <v>108.75</v>
      </c>
      <c r="AA14">
        <v>15.42</v>
      </c>
      <c r="AB14">
        <v>0</v>
      </c>
      <c r="AC14">
        <v>0</v>
      </c>
      <c r="AD14">
        <v>1</v>
      </c>
      <c r="AE14">
        <v>0</v>
      </c>
      <c r="AF14" t="s">
        <v>6</v>
      </c>
      <c r="AG14">
        <v>0.12</v>
      </c>
      <c r="AH14">
        <v>2</v>
      </c>
      <c r="AI14">
        <v>101231588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ROW(Source!A36)</f>
        <v>36</v>
      </c>
      <c r="B15">
        <v>101231595</v>
      </c>
      <c r="C15">
        <v>101231586</v>
      </c>
      <c r="D15">
        <v>48265876</v>
      </c>
      <c r="E15">
        <v>1</v>
      </c>
      <c r="F15">
        <v>1</v>
      </c>
      <c r="G15">
        <v>48186558</v>
      </c>
      <c r="H15">
        <v>2</v>
      </c>
      <c r="I15" t="s">
        <v>243</v>
      </c>
      <c r="J15" t="s">
        <v>244</v>
      </c>
      <c r="K15" t="s">
        <v>245</v>
      </c>
      <c r="L15">
        <v>1367</v>
      </c>
      <c r="N15">
        <v>1011</v>
      </c>
      <c r="O15" t="s">
        <v>230</v>
      </c>
      <c r="P15" t="s">
        <v>230</v>
      </c>
      <c r="Q15">
        <v>1</v>
      </c>
      <c r="X15">
        <v>5.93</v>
      </c>
      <c r="Y15">
        <v>0</v>
      </c>
      <c r="Z15">
        <v>1.61</v>
      </c>
      <c r="AA15">
        <v>0.04</v>
      </c>
      <c r="AB15">
        <v>0</v>
      </c>
      <c r="AC15">
        <v>0</v>
      </c>
      <c r="AD15">
        <v>1</v>
      </c>
      <c r="AE15">
        <v>0</v>
      </c>
      <c r="AF15" t="s">
        <v>6</v>
      </c>
      <c r="AG15">
        <v>5.93</v>
      </c>
      <c r="AH15">
        <v>2</v>
      </c>
      <c r="AI15">
        <v>101231589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ROW(Source!A36)</f>
        <v>36</v>
      </c>
      <c r="B16">
        <v>101231596</v>
      </c>
      <c r="C16">
        <v>101231586</v>
      </c>
      <c r="D16">
        <v>48241453</v>
      </c>
      <c r="E16">
        <v>1</v>
      </c>
      <c r="F16">
        <v>1</v>
      </c>
      <c r="G16">
        <v>48186558</v>
      </c>
      <c r="H16">
        <v>3</v>
      </c>
      <c r="I16" t="s">
        <v>237</v>
      </c>
      <c r="J16" t="s">
        <v>238</v>
      </c>
      <c r="K16" t="s">
        <v>239</v>
      </c>
      <c r="L16">
        <v>1339</v>
      </c>
      <c r="N16">
        <v>1007</v>
      </c>
      <c r="O16" t="s">
        <v>37</v>
      </c>
      <c r="P16" t="s">
        <v>37</v>
      </c>
      <c r="Q16">
        <v>1</v>
      </c>
      <c r="X16">
        <v>1.75</v>
      </c>
      <c r="Y16">
        <v>7.07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 t="s">
        <v>6</v>
      </c>
      <c r="AG16">
        <v>1.75</v>
      </c>
      <c r="AH16">
        <v>2</v>
      </c>
      <c r="AI16">
        <v>101231590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ROW(Source!A36)</f>
        <v>36</v>
      </c>
      <c r="B17">
        <v>101231597</v>
      </c>
      <c r="C17">
        <v>101231586</v>
      </c>
      <c r="D17">
        <v>48241936</v>
      </c>
      <c r="E17">
        <v>1</v>
      </c>
      <c r="F17">
        <v>1</v>
      </c>
      <c r="G17">
        <v>48186558</v>
      </c>
      <c r="H17">
        <v>3</v>
      </c>
      <c r="I17" t="s">
        <v>246</v>
      </c>
      <c r="J17" t="s">
        <v>247</v>
      </c>
      <c r="K17" t="s">
        <v>248</v>
      </c>
      <c r="L17">
        <v>1327</v>
      </c>
      <c r="N17">
        <v>1005</v>
      </c>
      <c r="O17" t="s">
        <v>249</v>
      </c>
      <c r="P17" t="s">
        <v>249</v>
      </c>
      <c r="Q17">
        <v>1</v>
      </c>
      <c r="X17">
        <v>250</v>
      </c>
      <c r="Y17">
        <v>7.39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 t="s">
        <v>6</v>
      </c>
      <c r="AG17">
        <v>250</v>
      </c>
      <c r="AH17">
        <v>2</v>
      </c>
      <c r="AI17">
        <v>101231591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ROW(Source!A36)</f>
        <v>36</v>
      </c>
      <c r="B18">
        <v>101231598</v>
      </c>
      <c r="C18">
        <v>101231586</v>
      </c>
      <c r="D18">
        <v>48201941</v>
      </c>
      <c r="E18">
        <v>48186558</v>
      </c>
      <c r="F18">
        <v>1</v>
      </c>
      <c r="G18">
        <v>48186558</v>
      </c>
      <c r="H18">
        <v>3</v>
      </c>
      <c r="I18" t="s">
        <v>297</v>
      </c>
      <c r="J18" t="s">
        <v>6</v>
      </c>
      <c r="K18" t="s">
        <v>298</v>
      </c>
      <c r="L18">
        <v>1339</v>
      </c>
      <c r="N18">
        <v>1007</v>
      </c>
      <c r="O18" t="s">
        <v>37</v>
      </c>
      <c r="P18" t="s">
        <v>37</v>
      </c>
      <c r="Q18">
        <v>1</v>
      </c>
      <c r="X18">
        <v>102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6</v>
      </c>
      <c r="AG18">
        <v>102</v>
      </c>
      <c r="AH18">
        <v>3</v>
      </c>
      <c r="AI18">
        <v>-1</v>
      </c>
      <c r="AJ18" t="s">
        <v>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ROW(Source!A37)</f>
        <v>37</v>
      </c>
      <c r="B19">
        <v>101231593</v>
      </c>
      <c r="C19">
        <v>101231586</v>
      </c>
      <c r="D19">
        <v>48186564</v>
      </c>
      <c r="E19">
        <v>48186558</v>
      </c>
      <c r="F19">
        <v>1</v>
      </c>
      <c r="G19">
        <v>48186558</v>
      </c>
      <c r="H19">
        <v>1</v>
      </c>
      <c r="I19" t="s">
        <v>224</v>
      </c>
      <c r="J19" t="s">
        <v>6</v>
      </c>
      <c r="K19" t="s">
        <v>225</v>
      </c>
      <c r="L19">
        <v>1191</v>
      </c>
      <c r="N19">
        <v>1013</v>
      </c>
      <c r="O19" t="s">
        <v>226</v>
      </c>
      <c r="P19" t="s">
        <v>226</v>
      </c>
      <c r="Q19">
        <v>1</v>
      </c>
      <c r="X19">
        <v>135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 t="s">
        <v>6</v>
      </c>
      <c r="AG19">
        <v>135</v>
      </c>
      <c r="AH19">
        <v>2</v>
      </c>
      <c r="AI19">
        <v>101231587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ROW(Source!A37)</f>
        <v>37</v>
      </c>
      <c r="B20">
        <v>101231594</v>
      </c>
      <c r="C20">
        <v>101231586</v>
      </c>
      <c r="D20">
        <v>48266348</v>
      </c>
      <c r="E20">
        <v>1</v>
      </c>
      <c r="F20">
        <v>1</v>
      </c>
      <c r="G20">
        <v>48186558</v>
      </c>
      <c r="H20">
        <v>2</v>
      </c>
      <c r="I20" t="s">
        <v>240</v>
      </c>
      <c r="J20" t="s">
        <v>241</v>
      </c>
      <c r="K20" t="s">
        <v>242</v>
      </c>
      <c r="L20">
        <v>1367</v>
      </c>
      <c r="N20">
        <v>1011</v>
      </c>
      <c r="O20" t="s">
        <v>230</v>
      </c>
      <c r="P20" t="s">
        <v>230</v>
      </c>
      <c r="Q20">
        <v>1</v>
      </c>
      <c r="X20">
        <v>0.12</v>
      </c>
      <c r="Y20">
        <v>0</v>
      </c>
      <c r="Z20">
        <v>108.75</v>
      </c>
      <c r="AA20">
        <v>15.42</v>
      </c>
      <c r="AB20">
        <v>0</v>
      </c>
      <c r="AC20">
        <v>0</v>
      </c>
      <c r="AD20">
        <v>1</v>
      </c>
      <c r="AE20">
        <v>0</v>
      </c>
      <c r="AF20" t="s">
        <v>6</v>
      </c>
      <c r="AG20">
        <v>0.12</v>
      </c>
      <c r="AH20">
        <v>2</v>
      </c>
      <c r="AI20">
        <v>101231588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ROW(Source!A37)</f>
        <v>37</v>
      </c>
      <c r="B21">
        <v>101231595</v>
      </c>
      <c r="C21">
        <v>101231586</v>
      </c>
      <c r="D21">
        <v>48265876</v>
      </c>
      <c r="E21">
        <v>1</v>
      </c>
      <c r="F21">
        <v>1</v>
      </c>
      <c r="G21">
        <v>48186558</v>
      </c>
      <c r="H21">
        <v>2</v>
      </c>
      <c r="I21" t="s">
        <v>243</v>
      </c>
      <c r="J21" t="s">
        <v>244</v>
      </c>
      <c r="K21" t="s">
        <v>245</v>
      </c>
      <c r="L21">
        <v>1367</v>
      </c>
      <c r="N21">
        <v>1011</v>
      </c>
      <c r="O21" t="s">
        <v>230</v>
      </c>
      <c r="P21" t="s">
        <v>230</v>
      </c>
      <c r="Q21">
        <v>1</v>
      </c>
      <c r="X21">
        <v>5.93</v>
      </c>
      <c r="Y21">
        <v>0</v>
      </c>
      <c r="Z21">
        <v>1.61</v>
      </c>
      <c r="AA21">
        <v>0.04</v>
      </c>
      <c r="AB21">
        <v>0</v>
      </c>
      <c r="AC21">
        <v>0</v>
      </c>
      <c r="AD21">
        <v>1</v>
      </c>
      <c r="AE21">
        <v>0</v>
      </c>
      <c r="AF21" t="s">
        <v>6</v>
      </c>
      <c r="AG21">
        <v>5.93</v>
      </c>
      <c r="AH21">
        <v>2</v>
      </c>
      <c r="AI21">
        <v>101231589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ROW(Source!A37)</f>
        <v>37</v>
      </c>
      <c r="B22">
        <v>101231596</v>
      </c>
      <c r="C22">
        <v>101231586</v>
      </c>
      <c r="D22">
        <v>48241453</v>
      </c>
      <c r="E22">
        <v>1</v>
      </c>
      <c r="F22">
        <v>1</v>
      </c>
      <c r="G22">
        <v>48186558</v>
      </c>
      <c r="H22">
        <v>3</v>
      </c>
      <c r="I22" t="s">
        <v>237</v>
      </c>
      <c r="J22" t="s">
        <v>238</v>
      </c>
      <c r="K22" t="s">
        <v>239</v>
      </c>
      <c r="L22">
        <v>1339</v>
      </c>
      <c r="N22">
        <v>1007</v>
      </c>
      <c r="O22" t="s">
        <v>37</v>
      </c>
      <c r="P22" t="s">
        <v>37</v>
      </c>
      <c r="Q22">
        <v>1</v>
      </c>
      <c r="X22">
        <v>1.75</v>
      </c>
      <c r="Y22">
        <v>7.07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 t="s">
        <v>6</v>
      </c>
      <c r="AG22">
        <v>1.75</v>
      </c>
      <c r="AH22">
        <v>2</v>
      </c>
      <c r="AI22">
        <v>101231590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ROW(Source!A37)</f>
        <v>37</v>
      </c>
      <c r="B23">
        <v>101231597</v>
      </c>
      <c r="C23">
        <v>101231586</v>
      </c>
      <c r="D23">
        <v>48241936</v>
      </c>
      <c r="E23">
        <v>1</v>
      </c>
      <c r="F23">
        <v>1</v>
      </c>
      <c r="G23">
        <v>48186558</v>
      </c>
      <c r="H23">
        <v>3</v>
      </c>
      <c r="I23" t="s">
        <v>246</v>
      </c>
      <c r="J23" t="s">
        <v>247</v>
      </c>
      <c r="K23" t="s">
        <v>248</v>
      </c>
      <c r="L23">
        <v>1327</v>
      </c>
      <c r="N23">
        <v>1005</v>
      </c>
      <c r="O23" t="s">
        <v>249</v>
      </c>
      <c r="P23" t="s">
        <v>249</v>
      </c>
      <c r="Q23">
        <v>1</v>
      </c>
      <c r="X23">
        <v>250</v>
      </c>
      <c r="Y23">
        <v>7.39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6</v>
      </c>
      <c r="AG23">
        <v>250</v>
      </c>
      <c r="AH23">
        <v>2</v>
      </c>
      <c r="AI23">
        <v>101231591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ROW(Source!A37)</f>
        <v>37</v>
      </c>
      <c r="B24">
        <v>101231598</v>
      </c>
      <c r="C24">
        <v>101231586</v>
      </c>
      <c r="D24">
        <v>48201941</v>
      </c>
      <c r="E24">
        <v>48186558</v>
      </c>
      <c r="F24">
        <v>1</v>
      </c>
      <c r="G24">
        <v>48186558</v>
      </c>
      <c r="H24">
        <v>3</v>
      </c>
      <c r="I24" t="s">
        <v>297</v>
      </c>
      <c r="J24" t="s">
        <v>6</v>
      </c>
      <c r="K24" t="s">
        <v>298</v>
      </c>
      <c r="L24">
        <v>1339</v>
      </c>
      <c r="N24">
        <v>1007</v>
      </c>
      <c r="O24" t="s">
        <v>37</v>
      </c>
      <c r="P24" t="s">
        <v>37</v>
      </c>
      <c r="Q24">
        <v>1</v>
      </c>
      <c r="X24">
        <v>102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6</v>
      </c>
      <c r="AG24">
        <v>102</v>
      </c>
      <c r="AH24">
        <v>3</v>
      </c>
      <c r="AI24">
        <v>-1</v>
      </c>
      <c r="AJ24" t="s">
        <v>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ROW(Source!A75)</f>
        <v>75</v>
      </c>
      <c r="B25">
        <v>101231605</v>
      </c>
      <c r="C25">
        <v>101231600</v>
      </c>
      <c r="D25">
        <v>48186564</v>
      </c>
      <c r="E25">
        <v>48186558</v>
      </c>
      <c r="F25">
        <v>1</v>
      </c>
      <c r="G25">
        <v>48186558</v>
      </c>
      <c r="H25">
        <v>1</v>
      </c>
      <c r="I25" t="s">
        <v>224</v>
      </c>
      <c r="J25" t="s">
        <v>6</v>
      </c>
      <c r="K25" t="s">
        <v>225</v>
      </c>
      <c r="L25">
        <v>1191</v>
      </c>
      <c r="N25">
        <v>1013</v>
      </c>
      <c r="O25" t="s">
        <v>226</v>
      </c>
      <c r="P25" t="s">
        <v>226</v>
      </c>
      <c r="Q25">
        <v>1</v>
      </c>
      <c r="X25">
        <v>297.86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 t="s">
        <v>6</v>
      </c>
      <c r="AG25">
        <v>297.86</v>
      </c>
      <c r="AH25">
        <v>2</v>
      </c>
      <c r="AI25">
        <v>101231601</v>
      </c>
      <c r="AJ25">
        <v>25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ROW(Source!A75)</f>
        <v>75</v>
      </c>
      <c r="B26">
        <v>101231606</v>
      </c>
      <c r="C26">
        <v>101231600</v>
      </c>
      <c r="D26">
        <v>48265931</v>
      </c>
      <c r="E26">
        <v>1</v>
      </c>
      <c r="F26">
        <v>1</v>
      </c>
      <c r="G26">
        <v>48186558</v>
      </c>
      <c r="H26">
        <v>2</v>
      </c>
      <c r="I26" t="s">
        <v>250</v>
      </c>
      <c r="J26" t="s">
        <v>251</v>
      </c>
      <c r="K26" t="s">
        <v>252</v>
      </c>
      <c r="L26">
        <v>1367</v>
      </c>
      <c r="N26">
        <v>1011</v>
      </c>
      <c r="O26" t="s">
        <v>230</v>
      </c>
      <c r="P26" t="s">
        <v>230</v>
      </c>
      <c r="Q26">
        <v>1</v>
      </c>
      <c r="X26">
        <v>11</v>
      </c>
      <c r="Y26">
        <v>0</v>
      </c>
      <c r="Z26">
        <v>101.39</v>
      </c>
      <c r="AA26">
        <v>22.54</v>
      </c>
      <c r="AB26">
        <v>0</v>
      </c>
      <c r="AC26">
        <v>0</v>
      </c>
      <c r="AD26">
        <v>1</v>
      </c>
      <c r="AE26">
        <v>0</v>
      </c>
      <c r="AF26" t="s">
        <v>6</v>
      </c>
      <c r="AG26">
        <v>11</v>
      </c>
      <c r="AH26">
        <v>2</v>
      </c>
      <c r="AI26">
        <v>101231602</v>
      </c>
      <c r="AJ26">
        <v>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ROW(Source!A75)</f>
        <v>75</v>
      </c>
      <c r="B27">
        <v>101231607</v>
      </c>
      <c r="C27">
        <v>101231600</v>
      </c>
      <c r="D27">
        <v>48241400</v>
      </c>
      <c r="E27">
        <v>1</v>
      </c>
      <c r="F27">
        <v>1</v>
      </c>
      <c r="G27">
        <v>48186558</v>
      </c>
      <c r="H27">
        <v>3</v>
      </c>
      <c r="I27" t="s">
        <v>253</v>
      </c>
      <c r="J27" t="s">
        <v>254</v>
      </c>
      <c r="K27" t="s">
        <v>255</v>
      </c>
      <c r="L27">
        <v>1348</v>
      </c>
      <c r="N27">
        <v>1009</v>
      </c>
      <c r="O27" t="s">
        <v>256</v>
      </c>
      <c r="P27" t="s">
        <v>256</v>
      </c>
      <c r="Q27">
        <v>1000</v>
      </c>
      <c r="X27">
        <v>4.8000000000000001E-2</v>
      </c>
      <c r="Y27">
        <v>24618.39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 t="s">
        <v>6</v>
      </c>
      <c r="AG27">
        <v>4.8000000000000001E-2</v>
      </c>
      <c r="AH27">
        <v>2</v>
      </c>
      <c r="AI27">
        <v>101231603</v>
      </c>
      <c r="AJ27">
        <v>27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ROW(Source!A75)</f>
        <v>75</v>
      </c>
      <c r="B28">
        <v>101231608</v>
      </c>
      <c r="C28">
        <v>101231600</v>
      </c>
      <c r="D28">
        <v>48202498</v>
      </c>
      <c r="E28">
        <v>48186558</v>
      </c>
      <c r="F28">
        <v>1</v>
      </c>
      <c r="G28">
        <v>48186558</v>
      </c>
      <c r="H28">
        <v>3</v>
      </c>
      <c r="I28" t="s">
        <v>299</v>
      </c>
      <c r="J28" t="s">
        <v>6</v>
      </c>
      <c r="K28" t="s">
        <v>300</v>
      </c>
      <c r="L28">
        <v>1301</v>
      </c>
      <c r="N28">
        <v>1003</v>
      </c>
      <c r="O28" t="s">
        <v>115</v>
      </c>
      <c r="P28" t="s">
        <v>115</v>
      </c>
      <c r="Q28">
        <v>1</v>
      </c>
      <c r="X28">
        <v>300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6</v>
      </c>
      <c r="AG28">
        <v>300</v>
      </c>
      <c r="AH28">
        <v>3</v>
      </c>
      <c r="AI28">
        <v>-1</v>
      </c>
      <c r="AJ28" t="s">
        <v>6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ROW(Source!A75)</f>
        <v>75</v>
      </c>
      <c r="B29">
        <v>101231609</v>
      </c>
      <c r="C29">
        <v>101231600</v>
      </c>
      <c r="D29">
        <v>48202498</v>
      </c>
      <c r="E29">
        <v>48186558</v>
      </c>
      <c r="F29">
        <v>1</v>
      </c>
      <c r="G29">
        <v>48186558</v>
      </c>
      <c r="H29">
        <v>3</v>
      </c>
      <c r="I29" t="s">
        <v>299</v>
      </c>
      <c r="J29" t="s">
        <v>6</v>
      </c>
      <c r="K29" t="s">
        <v>301</v>
      </c>
      <c r="L29">
        <v>1354</v>
      </c>
      <c r="N29">
        <v>1010</v>
      </c>
      <c r="O29" t="s">
        <v>24</v>
      </c>
      <c r="P29" t="s">
        <v>24</v>
      </c>
      <c r="Q29">
        <v>1</v>
      </c>
      <c r="X29">
        <v>100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6</v>
      </c>
      <c r="AG29">
        <v>100</v>
      </c>
      <c r="AH29">
        <v>3</v>
      </c>
      <c r="AI29">
        <v>-1</v>
      </c>
      <c r="AJ29" t="s">
        <v>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ROW(Source!A76)</f>
        <v>76</v>
      </c>
      <c r="B30">
        <v>101231605</v>
      </c>
      <c r="C30">
        <v>101231600</v>
      </c>
      <c r="D30">
        <v>48186564</v>
      </c>
      <c r="E30">
        <v>48186558</v>
      </c>
      <c r="F30">
        <v>1</v>
      </c>
      <c r="G30">
        <v>48186558</v>
      </c>
      <c r="H30">
        <v>1</v>
      </c>
      <c r="I30" t="s">
        <v>224</v>
      </c>
      <c r="J30" t="s">
        <v>6</v>
      </c>
      <c r="K30" t="s">
        <v>225</v>
      </c>
      <c r="L30">
        <v>1191</v>
      </c>
      <c r="N30">
        <v>1013</v>
      </c>
      <c r="O30" t="s">
        <v>226</v>
      </c>
      <c r="P30" t="s">
        <v>226</v>
      </c>
      <c r="Q30">
        <v>1</v>
      </c>
      <c r="X30">
        <v>297.86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 t="s">
        <v>6</v>
      </c>
      <c r="AG30">
        <v>297.86</v>
      </c>
      <c r="AH30">
        <v>2</v>
      </c>
      <c r="AI30">
        <v>101231601</v>
      </c>
      <c r="AJ30">
        <v>29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ROW(Source!A76)</f>
        <v>76</v>
      </c>
      <c r="B31">
        <v>101231606</v>
      </c>
      <c r="C31">
        <v>101231600</v>
      </c>
      <c r="D31">
        <v>48265931</v>
      </c>
      <c r="E31">
        <v>1</v>
      </c>
      <c r="F31">
        <v>1</v>
      </c>
      <c r="G31">
        <v>48186558</v>
      </c>
      <c r="H31">
        <v>2</v>
      </c>
      <c r="I31" t="s">
        <v>250</v>
      </c>
      <c r="J31" t="s">
        <v>251</v>
      </c>
      <c r="K31" t="s">
        <v>252</v>
      </c>
      <c r="L31">
        <v>1367</v>
      </c>
      <c r="N31">
        <v>1011</v>
      </c>
      <c r="O31" t="s">
        <v>230</v>
      </c>
      <c r="P31" t="s">
        <v>230</v>
      </c>
      <c r="Q31">
        <v>1</v>
      </c>
      <c r="X31">
        <v>11</v>
      </c>
      <c r="Y31">
        <v>0</v>
      </c>
      <c r="Z31">
        <v>101.39</v>
      </c>
      <c r="AA31">
        <v>22.54</v>
      </c>
      <c r="AB31">
        <v>0</v>
      </c>
      <c r="AC31">
        <v>0</v>
      </c>
      <c r="AD31">
        <v>1</v>
      </c>
      <c r="AE31">
        <v>0</v>
      </c>
      <c r="AF31" t="s">
        <v>6</v>
      </c>
      <c r="AG31">
        <v>11</v>
      </c>
      <c r="AH31">
        <v>2</v>
      </c>
      <c r="AI31">
        <v>101231602</v>
      </c>
      <c r="AJ31">
        <v>30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ROW(Source!A76)</f>
        <v>76</v>
      </c>
      <c r="B32">
        <v>101231607</v>
      </c>
      <c r="C32">
        <v>101231600</v>
      </c>
      <c r="D32">
        <v>48241400</v>
      </c>
      <c r="E32">
        <v>1</v>
      </c>
      <c r="F32">
        <v>1</v>
      </c>
      <c r="G32">
        <v>48186558</v>
      </c>
      <c r="H32">
        <v>3</v>
      </c>
      <c r="I32" t="s">
        <v>253</v>
      </c>
      <c r="J32" t="s">
        <v>254</v>
      </c>
      <c r="K32" t="s">
        <v>255</v>
      </c>
      <c r="L32">
        <v>1348</v>
      </c>
      <c r="N32">
        <v>1009</v>
      </c>
      <c r="O32" t="s">
        <v>256</v>
      </c>
      <c r="P32" t="s">
        <v>256</v>
      </c>
      <c r="Q32">
        <v>1000</v>
      </c>
      <c r="X32">
        <v>4.8000000000000001E-2</v>
      </c>
      <c r="Y32">
        <v>24618.39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 t="s">
        <v>6</v>
      </c>
      <c r="AG32">
        <v>4.8000000000000001E-2</v>
      </c>
      <c r="AH32">
        <v>2</v>
      </c>
      <c r="AI32">
        <v>101231603</v>
      </c>
      <c r="AJ32">
        <v>31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ROW(Source!A76)</f>
        <v>76</v>
      </c>
      <c r="B33">
        <v>101231608</v>
      </c>
      <c r="C33">
        <v>101231600</v>
      </c>
      <c r="D33">
        <v>48202498</v>
      </c>
      <c r="E33">
        <v>48186558</v>
      </c>
      <c r="F33">
        <v>1</v>
      </c>
      <c r="G33">
        <v>48186558</v>
      </c>
      <c r="H33">
        <v>3</v>
      </c>
      <c r="I33" t="s">
        <v>299</v>
      </c>
      <c r="J33" t="s">
        <v>6</v>
      </c>
      <c r="K33" t="s">
        <v>300</v>
      </c>
      <c r="L33">
        <v>1301</v>
      </c>
      <c r="N33">
        <v>1003</v>
      </c>
      <c r="O33" t="s">
        <v>115</v>
      </c>
      <c r="P33" t="s">
        <v>115</v>
      </c>
      <c r="Q33">
        <v>1</v>
      </c>
      <c r="X33">
        <v>300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t="s">
        <v>6</v>
      </c>
      <c r="AG33">
        <v>300</v>
      </c>
      <c r="AH33">
        <v>3</v>
      </c>
      <c r="AI33">
        <v>-1</v>
      </c>
      <c r="AJ33" t="s">
        <v>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ROW(Source!A76)</f>
        <v>76</v>
      </c>
      <c r="B34">
        <v>101231609</v>
      </c>
      <c r="C34">
        <v>101231600</v>
      </c>
      <c r="D34">
        <v>48202498</v>
      </c>
      <c r="E34">
        <v>48186558</v>
      </c>
      <c r="F34">
        <v>1</v>
      </c>
      <c r="G34">
        <v>48186558</v>
      </c>
      <c r="H34">
        <v>3</v>
      </c>
      <c r="I34" t="s">
        <v>299</v>
      </c>
      <c r="J34" t="s">
        <v>6</v>
      </c>
      <c r="K34" t="s">
        <v>301</v>
      </c>
      <c r="L34">
        <v>1354</v>
      </c>
      <c r="N34">
        <v>1010</v>
      </c>
      <c r="O34" t="s">
        <v>24</v>
      </c>
      <c r="P34" t="s">
        <v>24</v>
      </c>
      <c r="Q34">
        <v>1</v>
      </c>
      <c r="X34">
        <v>100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6</v>
      </c>
      <c r="AG34">
        <v>100</v>
      </c>
      <c r="AH34">
        <v>3</v>
      </c>
      <c r="AI34">
        <v>-1</v>
      </c>
      <c r="AJ34" t="s">
        <v>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ROW(Source!A81)</f>
        <v>81</v>
      </c>
      <c r="B35">
        <v>101231615</v>
      </c>
      <c r="C35">
        <v>101231612</v>
      </c>
      <c r="D35">
        <v>48186564</v>
      </c>
      <c r="E35">
        <v>48186558</v>
      </c>
      <c r="F35">
        <v>1</v>
      </c>
      <c r="G35">
        <v>48186558</v>
      </c>
      <c r="H35">
        <v>1</v>
      </c>
      <c r="I35" t="s">
        <v>224</v>
      </c>
      <c r="J35" t="s">
        <v>6</v>
      </c>
      <c r="K35" t="s">
        <v>225</v>
      </c>
      <c r="L35">
        <v>1191</v>
      </c>
      <c r="N35">
        <v>1013</v>
      </c>
      <c r="O35" t="s">
        <v>226</v>
      </c>
      <c r="P35" t="s">
        <v>226</v>
      </c>
      <c r="Q35">
        <v>1</v>
      </c>
      <c r="X35">
        <v>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 t="s">
        <v>6</v>
      </c>
      <c r="AG35">
        <v>69</v>
      </c>
      <c r="AH35">
        <v>2</v>
      </c>
      <c r="AI35">
        <v>101231613</v>
      </c>
      <c r="AJ35">
        <v>33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ROW(Source!A81)</f>
        <v>81</v>
      </c>
      <c r="B36">
        <v>101231616</v>
      </c>
      <c r="C36">
        <v>101231612</v>
      </c>
      <c r="D36">
        <v>48264507</v>
      </c>
      <c r="E36">
        <v>1</v>
      </c>
      <c r="F36">
        <v>1</v>
      </c>
      <c r="G36">
        <v>48186558</v>
      </c>
      <c r="H36">
        <v>3</v>
      </c>
      <c r="I36" t="s">
        <v>118</v>
      </c>
      <c r="J36" t="s">
        <v>120</v>
      </c>
      <c r="K36" t="s">
        <v>119</v>
      </c>
      <c r="L36">
        <v>1354</v>
      </c>
      <c r="N36">
        <v>1010</v>
      </c>
      <c r="O36" t="s">
        <v>24</v>
      </c>
      <c r="P36" t="s">
        <v>24</v>
      </c>
      <c r="Q36">
        <v>1</v>
      </c>
      <c r="X36">
        <v>100</v>
      </c>
      <c r="Y36">
        <v>47.28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 t="s">
        <v>6</v>
      </c>
      <c r="AG36">
        <v>100</v>
      </c>
      <c r="AH36">
        <v>2</v>
      </c>
      <c r="AI36">
        <v>101231614</v>
      </c>
      <c r="AJ36">
        <v>34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ROW(Source!A81)</f>
        <v>81</v>
      </c>
      <c r="B37">
        <v>101231617</v>
      </c>
      <c r="C37">
        <v>101231612</v>
      </c>
      <c r="D37">
        <v>48202498</v>
      </c>
      <c r="E37">
        <v>48186558</v>
      </c>
      <c r="F37">
        <v>1</v>
      </c>
      <c r="G37">
        <v>48186558</v>
      </c>
      <c r="H37">
        <v>3</v>
      </c>
      <c r="I37" t="s">
        <v>299</v>
      </c>
      <c r="J37" t="s">
        <v>6</v>
      </c>
      <c r="K37" t="s">
        <v>301</v>
      </c>
      <c r="L37">
        <v>1354</v>
      </c>
      <c r="N37">
        <v>1010</v>
      </c>
      <c r="O37" t="s">
        <v>24</v>
      </c>
      <c r="P37" t="s">
        <v>24</v>
      </c>
      <c r="Q37">
        <v>1</v>
      </c>
      <c r="X37">
        <v>100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t="s">
        <v>6</v>
      </c>
      <c r="AG37">
        <v>100</v>
      </c>
      <c r="AH37">
        <v>3</v>
      </c>
      <c r="AI37">
        <v>-1</v>
      </c>
      <c r="AJ37" t="s">
        <v>6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ROW(Source!A82)</f>
        <v>82</v>
      </c>
      <c r="B38">
        <v>101231615</v>
      </c>
      <c r="C38">
        <v>101231612</v>
      </c>
      <c r="D38">
        <v>48186564</v>
      </c>
      <c r="E38">
        <v>48186558</v>
      </c>
      <c r="F38">
        <v>1</v>
      </c>
      <c r="G38">
        <v>48186558</v>
      </c>
      <c r="H38">
        <v>1</v>
      </c>
      <c r="I38" t="s">
        <v>224</v>
      </c>
      <c r="J38" t="s">
        <v>6</v>
      </c>
      <c r="K38" t="s">
        <v>225</v>
      </c>
      <c r="L38">
        <v>1191</v>
      </c>
      <c r="N38">
        <v>1013</v>
      </c>
      <c r="O38" t="s">
        <v>226</v>
      </c>
      <c r="P38" t="s">
        <v>226</v>
      </c>
      <c r="Q38">
        <v>1</v>
      </c>
      <c r="X38">
        <v>69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 t="s">
        <v>6</v>
      </c>
      <c r="AG38">
        <v>69</v>
      </c>
      <c r="AH38">
        <v>2</v>
      </c>
      <c r="AI38">
        <v>101231613</v>
      </c>
      <c r="AJ38">
        <v>35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ROW(Source!A82)</f>
        <v>82</v>
      </c>
      <c r="B39">
        <v>101231616</v>
      </c>
      <c r="C39">
        <v>101231612</v>
      </c>
      <c r="D39">
        <v>48264507</v>
      </c>
      <c r="E39">
        <v>1</v>
      </c>
      <c r="F39">
        <v>1</v>
      </c>
      <c r="G39">
        <v>48186558</v>
      </c>
      <c r="H39">
        <v>3</v>
      </c>
      <c r="I39" t="s">
        <v>118</v>
      </c>
      <c r="J39" t="s">
        <v>120</v>
      </c>
      <c r="K39" t="s">
        <v>119</v>
      </c>
      <c r="L39">
        <v>1354</v>
      </c>
      <c r="N39">
        <v>1010</v>
      </c>
      <c r="O39" t="s">
        <v>24</v>
      </c>
      <c r="P39" t="s">
        <v>24</v>
      </c>
      <c r="Q39">
        <v>1</v>
      </c>
      <c r="X39">
        <v>100</v>
      </c>
      <c r="Y39">
        <v>47.28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6</v>
      </c>
      <c r="AG39">
        <v>100</v>
      </c>
      <c r="AH39">
        <v>2</v>
      </c>
      <c r="AI39">
        <v>101231614</v>
      </c>
      <c r="AJ39">
        <v>36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ROW(Source!A82)</f>
        <v>82</v>
      </c>
      <c r="B40">
        <v>101231617</v>
      </c>
      <c r="C40">
        <v>101231612</v>
      </c>
      <c r="D40">
        <v>48202498</v>
      </c>
      <c r="E40">
        <v>48186558</v>
      </c>
      <c r="F40">
        <v>1</v>
      </c>
      <c r="G40">
        <v>48186558</v>
      </c>
      <c r="H40">
        <v>3</v>
      </c>
      <c r="I40" t="s">
        <v>299</v>
      </c>
      <c r="J40" t="s">
        <v>6</v>
      </c>
      <c r="K40" t="s">
        <v>301</v>
      </c>
      <c r="L40">
        <v>1354</v>
      </c>
      <c r="N40">
        <v>1010</v>
      </c>
      <c r="O40" t="s">
        <v>24</v>
      </c>
      <c r="P40" t="s">
        <v>24</v>
      </c>
      <c r="Q40">
        <v>1</v>
      </c>
      <c r="X40">
        <v>100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t="s">
        <v>6</v>
      </c>
      <c r="AG40">
        <v>100</v>
      </c>
      <c r="AH40">
        <v>3</v>
      </c>
      <c r="AI40">
        <v>-1</v>
      </c>
      <c r="AJ40" t="s">
        <v>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ROW(Source!A130)</f>
        <v>130</v>
      </c>
      <c r="B41">
        <v>101231628</v>
      </c>
      <c r="C41">
        <v>101231624</v>
      </c>
      <c r="D41">
        <v>48186564</v>
      </c>
      <c r="E41">
        <v>48186558</v>
      </c>
      <c r="F41">
        <v>1</v>
      </c>
      <c r="G41">
        <v>48186558</v>
      </c>
      <c r="H41">
        <v>1</v>
      </c>
      <c r="I41" t="s">
        <v>224</v>
      </c>
      <c r="J41" t="s">
        <v>6</v>
      </c>
      <c r="K41" t="s">
        <v>225</v>
      </c>
      <c r="L41">
        <v>1191</v>
      </c>
      <c r="N41">
        <v>1013</v>
      </c>
      <c r="O41" t="s">
        <v>226</v>
      </c>
      <c r="P41" t="s">
        <v>226</v>
      </c>
      <c r="Q41">
        <v>1</v>
      </c>
      <c r="X41">
        <v>297.86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 t="s">
        <v>157</v>
      </c>
      <c r="AG41">
        <v>178.71600000000001</v>
      </c>
      <c r="AH41">
        <v>2</v>
      </c>
      <c r="AI41">
        <v>101231625</v>
      </c>
      <c r="AJ41">
        <v>37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ROW(Source!A130)</f>
        <v>130</v>
      </c>
      <c r="B42">
        <v>101231629</v>
      </c>
      <c r="C42">
        <v>101231624</v>
      </c>
      <c r="D42">
        <v>48265931</v>
      </c>
      <c r="E42">
        <v>1</v>
      </c>
      <c r="F42">
        <v>1</v>
      </c>
      <c r="G42">
        <v>48186558</v>
      </c>
      <c r="H42">
        <v>2</v>
      </c>
      <c r="I42" t="s">
        <v>250</v>
      </c>
      <c r="J42" t="s">
        <v>251</v>
      </c>
      <c r="K42" t="s">
        <v>252</v>
      </c>
      <c r="L42">
        <v>1367</v>
      </c>
      <c r="N42">
        <v>1011</v>
      </c>
      <c r="O42" t="s">
        <v>230</v>
      </c>
      <c r="P42" t="s">
        <v>230</v>
      </c>
      <c r="Q42">
        <v>1</v>
      </c>
      <c r="X42">
        <v>11</v>
      </c>
      <c r="Y42">
        <v>0</v>
      </c>
      <c r="Z42">
        <v>101.39</v>
      </c>
      <c r="AA42">
        <v>22.54</v>
      </c>
      <c r="AB42">
        <v>0</v>
      </c>
      <c r="AC42">
        <v>0</v>
      </c>
      <c r="AD42">
        <v>1</v>
      </c>
      <c r="AE42">
        <v>0</v>
      </c>
      <c r="AF42" t="s">
        <v>157</v>
      </c>
      <c r="AG42">
        <v>6.6</v>
      </c>
      <c r="AH42">
        <v>2</v>
      </c>
      <c r="AI42">
        <v>101231626</v>
      </c>
      <c r="AJ42">
        <v>38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ROW(Source!A130)</f>
        <v>130</v>
      </c>
      <c r="B43">
        <v>101231630</v>
      </c>
      <c r="C43">
        <v>101231624</v>
      </c>
      <c r="D43">
        <v>48241400</v>
      </c>
      <c r="E43">
        <v>1</v>
      </c>
      <c r="F43">
        <v>1</v>
      </c>
      <c r="G43">
        <v>48186558</v>
      </c>
      <c r="H43">
        <v>3</v>
      </c>
      <c r="I43" t="s">
        <v>253</v>
      </c>
      <c r="J43" t="s">
        <v>254</v>
      </c>
      <c r="K43" t="s">
        <v>255</v>
      </c>
      <c r="L43">
        <v>1348</v>
      </c>
      <c r="N43">
        <v>1009</v>
      </c>
      <c r="O43" t="s">
        <v>256</v>
      </c>
      <c r="P43" t="s">
        <v>256</v>
      </c>
      <c r="Q43">
        <v>1000</v>
      </c>
      <c r="X43">
        <v>4.8000000000000001E-2</v>
      </c>
      <c r="Y43">
        <v>24618.39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 t="s">
        <v>156</v>
      </c>
      <c r="AG43">
        <v>0</v>
      </c>
      <c r="AH43">
        <v>2</v>
      </c>
      <c r="AI43">
        <v>101231627</v>
      </c>
      <c r="AJ43">
        <v>39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ROW(Source!A130)</f>
        <v>130</v>
      </c>
      <c r="B44">
        <v>101231631</v>
      </c>
      <c r="C44">
        <v>101231624</v>
      </c>
      <c r="D44">
        <v>48202498</v>
      </c>
      <c r="E44">
        <v>48186558</v>
      </c>
      <c r="F44">
        <v>1</v>
      </c>
      <c r="G44">
        <v>48186558</v>
      </c>
      <c r="H44">
        <v>3</v>
      </c>
      <c r="I44" t="s">
        <v>299</v>
      </c>
      <c r="J44" t="s">
        <v>6</v>
      </c>
      <c r="K44" t="s">
        <v>300</v>
      </c>
      <c r="L44">
        <v>1301</v>
      </c>
      <c r="N44">
        <v>1003</v>
      </c>
      <c r="O44" t="s">
        <v>115</v>
      </c>
      <c r="P44" t="s">
        <v>115</v>
      </c>
      <c r="Q44">
        <v>1</v>
      </c>
      <c r="X44">
        <v>300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t="s">
        <v>156</v>
      </c>
      <c r="AG44">
        <v>0</v>
      </c>
      <c r="AH44">
        <v>3</v>
      </c>
      <c r="AI44">
        <v>-1</v>
      </c>
      <c r="AJ44" t="s">
        <v>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ROW(Source!A130)</f>
        <v>130</v>
      </c>
      <c r="B45">
        <v>101231632</v>
      </c>
      <c r="C45">
        <v>101231624</v>
      </c>
      <c r="D45">
        <v>48202498</v>
      </c>
      <c r="E45">
        <v>48186558</v>
      </c>
      <c r="F45">
        <v>1</v>
      </c>
      <c r="G45">
        <v>48186558</v>
      </c>
      <c r="H45">
        <v>3</v>
      </c>
      <c r="I45" t="s">
        <v>299</v>
      </c>
      <c r="J45" t="s">
        <v>6</v>
      </c>
      <c r="K45" t="s">
        <v>301</v>
      </c>
      <c r="L45">
        <v>1354</v>
      </c>
      <c r="N45">
        <v>1010</v>
      </c>
      <c r="O45" t="s">
        <v>24</v>
      </c>
      <c r="P45" t="s">
        <v>24</v>
      </c>
      <c r="Q45">
        <v>1</v>
      </c>
      <c r="X45">
        <v>100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t="s">
        <v>156</v>
      </c>
      <c r="AG45">
        <v>0</v>
      </c>
      <c r="AH45">
        <v>3</v>
      </c>
      <c r="AI45">
        <v>-1</v>
      </c>
      <c r="AJ45" t="s">
        <v>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ROW(Source!A131)</f>
        <v>131</v>
      </c>
      <c r="B46">
        <v>101231628</v>
      </c>
      <c r="C46">
        <v>101231624</v>
      </c>
      <c r="D46">
        <v>48186564</v>
      </c>
      <c r="E46">
        <v>48186558</v>
      </c>
      <c r="F46">
        <v>1</v>
      </c>
      <c r="G46">
        <v>48186558</v>
      </c>
      <c r="H46">
        <v>1</v>
      </c>
      <c r="I46" t="s">
        <v>224</v>
      </c>
      <c r="J46" t="s">
        <v>6</v>
      </c>
      <c r="K46" t="s">
        <v>225</v>
      </c>
      <c r="L46">
        <v>1191</v>
      </c>
      <c r="N46">
        <v>1013</v>
      </c>
      <c r="O46" t="s">
        <v>226</v>
      </c>
      <c r="P46" t="s">
        <v>226</v>
      </c>
      <c r="Q46">
        <v>1</v>
      </c>
      <c r="X46">
        <v>297.86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 t="s">
        <v>157</v>
      </c>
      <c r="AG46">
        <v>178.71600000000001</v>
      </c>
      <c r="AH46">
        <v>2</v>
      </c>
      <c r="AI46">
        <v>101231625</v>
      </c>
      <c r="AJ46">
        <v>40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ROW(Source!A131)</f>
        <v>131</v>
      </c>
      <c r="B47">
        <v>101231629</v>
      </c>
      <c r="C47">
        <v>101231624</v>
      </c>
      <c r="D47">
        <v>48265931</v>
      </c>
      <c r="E47">
        <v>1</v>
      </c>
      <c r="F47">
        <v>1</v>
      </c>
      <c r="G47">
        <v>48186558</v>
      </c>
      <c r="H47">
        <v>2</v>
      </c>
      <c r="I47" t="s">
        <v>250</v>
      </c>
      <c r="J47" t="s">
        <v>251</v>
      </c>
      <c r="K47" t="s">
        <v>252</v>
      </c>
      <c r="L47">
        <v>1367</v>
      </c>
      <c r="N47">
        <v>1011</v>
      </c>
      <c r="O47" t="s">
        <v>230</v>
      </c>
      <c r="P47" t="s">
        <v>230</v>
      </c>
      <c r="Q47">
        <v>1</v>
      </c>
      <c r="X47">
        <v>11</v>
      </c>
      <c r="Y47">
        <v>0</v>
      </c>
      <c r="Z47">
        <v>101.39</v>
      </c>
      <c r="AA47">
        <v>22.54</v>
      </c>
      <c r="AB47">
        <v>0</v>
      </c>
      <c r="AC47">
        <v>0</v>
      </c>
      <c r="AD47">
        <v>1</v>
      </c>
      <c r="AE47">
        <v>0</v>
      </c>
      <c r="AF47" t="s">
        <v>157</v>
      </c>
      <c r="AG47">
        <v>6.6</v>
      </c>
      <c r="AH47">
        <v>2</v>
      </c>
      <c r="AI47">
        <v>101231626</v>
      </c>
      <c r="AJ47">
        <v>41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ROW(Source!A131)</f>
        <v>131</v>
      </c>
      <c r="B48">
        <v>101231630</v>
      </c>
      <c r="C48">
        <v>101231624</v>
      </c>
      <c r="D48">
        <v>48241400</v>
      </c>
      <c r="E48">
        <v>1</v>
      </c>
      <c r="F48">
        <v>1</v>
      </c>
      <c r="G48">
        <v>48186558</v>
      </c>
      <c r="H48">
        <v>3</v>
      </c>
      <c r="I48" t="s">
        <v>253</v>
      </c>
      <c r="J48" t="s">
        <v>254</v>
      </c>
      <c r="K48" t="s">
        <v>255</v>
      </c>
      <c r="L48">
        <v>1348</v>
      </c>
      <c r="N48">
        <v>1009</v>
      </c>
      <c r="O48" t="s">
        <v>256</v>
      </c>
      <c r="P48" t="s">
        <v>256</v>
      </c>
      <c r="Q48">
        <v>1000</v>
      </c>
      <c r="X48">
        <v>4.8000000000000001E-2</v>
      </c>
      <c r="Y48">
        <v>24618.39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 t="s">
        <v>156</v>
      </c>
      <c r="AG48">
        <v>0</v>
      </c>
      <c r="AH48">
        <v>2</v>
      </c>
      <c r="AI48">
        <v>101231627</v>
      </c>
      <c r="AJ48">
        <v>42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ROW(Source!A131)</f>
        <v>131</v>
      </c>
      <c r="B49">
        <v>101231631</v>
      </c>
      <c r="C49">
        <v>101231624</v>
      </c>
      <c r="D49">
        <v>48202498</v>
      </c>
      <c r="E49">
        <v>48186558</v>
      </c>
      <c r="F49">
        <v>1</v>
      </c>
      <c r="G49">
        <v>48186558</v>
      </c>
      <c r="H49">
        <v>3</v>
      </c>
      <c r="I49" t="s">
        <v>299</v>
      </c>
      <c r="J49" t="s">
        <v>6</v>
      </c>
      <c r="K49" t="s">
        <v>300</v>
      </c>
      <c r="L49">
        <v>1301</v>
      </c>
      <c r="N49">
        <v>1003</v>
      </c>
      <c r="O49" t="s">
        <v>115</v>
      </c>
      <c r="P49" t="s">
        <v>115</v>
      </c>
      <c r="Q49">
        <v>1</v>
      </c>
      <c r="X49">
        <v>300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156</v>
      </c>
      <c r="AG49">
        <v>0</v>
      </c>
      <c r="AH49">
        <v>3</v>
      </c>
      <c r="AI49">
        <v>-1</v>
      </c>
      <c r="AJ49" t="s">
        <v>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ROW(Source!A131)</f>
        <v>131</v>
      </c>
      <c r="B50">
        <v>101231632</v>
      </c>
      <c r="C50">
        <v>101231624</v>
      </c>
      <c r="D50">
        <v>48202498</v>
      </c>
      <c r="E50">
        <v>48186558</v>
      </c>
      <c r="F50">
        <v>1</v>
      </c>
      <c r="G50">
        <v>48186558</v>
      </c>
      <c r="H50">
        <v>3</v>
      </c>
      <c r="I50" t="s">
        <v>299</v>
      </c>
      <c r="J50" t="s">
        <v>6</v>
      </c>
      <c r="K50" t="s">
        <v>301</v>
      </c>
      <c r="L50">
        <v>1354</v>
      </c>
      <c r="N50">
        <v>1010</v>
      </c>
      <c r="O50" t="s">
        <v>24</v>
      </c>
      <c r="P50" t="s">
        <v>24</v>
      </c>
      <c r="Q50">
        <v>1</v>
      </c>
      <c r="X50">
        <v>100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t="s">
        <v>156</v>
      </c>
      <c r="AG50">
        <v>0</v>
      </c>
      <c r="AH50">
        <v>3</v>
      </c>
      <c r="AI50">
        <v>-1</v>
      </c>
      <c r="AJ50" t="s">
        <v>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ROW(Source!A132)</f>
        <v>132</v>
      </c>
      <c r="B51">
        <v>101231636</v>
      </c>
      <c r="C51">
        <v>101231633</v>
      </c>
      <c r="D51">
        <v>48186564</v>
      </c>
      <c r="E51">
        <v>48186558</v>
      </c>
      <c r="F51">
        <v>1</v>
      </c>
      <c r="G51">
        <v>48186558</v>
      </c>
      <c r="H51">
        <v>1</v>
      </c>
      <c r="I51" t="s">
        <v>224</v>
      </c>
      <c r="J51" t="s">
        <v>6</v>
      </c>
      <c r="K51" t="s">
        <v>225</v>
      </c>
      <c r="L51">
        <v>1191</v>
      </c>
      <c r="N51">
        <v>1013</v>
      </c>
      <c r="O51" t="s">
        <v>226</v>
      </c>
      <c r="P51" t="s">
        <v>226</v>
      </c>
      <c r="Q51">
        <v>1</v>
      </c>
      <c r="X51">
        <v>69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 t="s">
        <v>6</v>
      </c>
      <c r="AG51">
        <v>69</v>
      </c>
      <c r="AH51">
        <v>2</v>
      </c>
      <c r="AI51">
        <v>101231634</v>
      </c>
      <c r="AJ51">
        <v>43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ROW(Source!A132)</f>
        <v>132</v>
      </c>
      <c r="B52">
        <v>101231637</v>
      </c>
      <c r="C52">
        <v>101231633</v>
      </c>
      <c r="D52">
        <v>48264507</v>
      </c>
      <c r="E52">
        <v>1</v>
      </c>
      <c r="F52">
        <v>1</v>
      </c>
      <c r="G52">
        <v>48186558</v>
      </c>
      <c r="H52">
        <v>3</v>
      </c>
      <c r="I52" t="s">
        <v>118</v>
      </c>
      <c r="J52" t="s">
        <v>120</v>
      </c>
      <c r="K52" t="s">
        <v>119</v>
      </c>
      <c r="L52">
        <v>1354</v>
      </c>
      <c r="N52">
        <v>1010</v>
      </c>
      <c r="O52" t="s">
        <v>24</v>
      </c>
      <c r="P52" t="s">
        <v>24</v>
      </c>
      <c r="Q52">
        <v>1</v>
      </c>
      <c r="X52">
        <v>100</v>
      </c>
      <c r="Y52">
        <v>47.28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 t="s">
        <v>6</v>
      </c>
      <c r="AG52">
        <v>100</v>
      </c>
      <c r="AH52">
        <v>2</v>
      </c>
      <c r="AI52">
        <v>101231635</v>
      </c>
      <c r="AJ52">
        <v>44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ROW(Source!A132)</f>
        <v>132</v>
      </c>
      <c r="B53">
        <v>101231638</v>
      </c>
      <c r="C53">
        <v>101231633</v>
      </c>
      <c r="D53">
        <v>48202498</v>
      </c>
      <c r="E53">
        <v>48186558</v>
      </c>
      <c r="F53">
        <v>1</v>
      </c>
      <c r="G53">
        <v>48186558</v>
      </c>
      <c r="H53">
        <v>3</v>
      </c>
      <c r="I53" t="s">
        <v>299</v>
      </c>
      <c r="J53" t="s">
        <v>6</v>
      </c>
      <c r="K53" t="s">
        <v>301</v>
      </c>
      <c r="L53">
        <v>1354</v>
      </c>
      <c r="N53">
        <v>1010</v>
      </c>
      <c r="O53" t="s">
        <v>24</v>
      </c>
      <c r="P53" t="s">
        <v>24</v>
      </c>
      <c r="Q53">
        <v>1</v>
      </c>
      <c r="X53">
        <v>100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6</v>
      </c>
      <c r="AG53">
        <v>100</v>
      </c>
      <c r="AH53">
        <v>3</v>
      </c>
      <c r="AI53">
        <v>-1</v>
      </c>
      <c r="AJ53" t="s">
        <v>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ROW(Source!A133)</f>
        <v>133</v>
      </c>
      <c r="B54">
        <v>101231636</v>
      </c>
      <c r="C54">
        <v>101231633</v>
      </c>
      <c r="D54">
        <v>48186564</v>
      </c>
      <c r="E54">
        <v>48186558</v>
      </c>
      <c r="F54">
        <v>1</v>
      </c>
      <c r="G54">
        <v>48186558</v>
      </c>
      <c r="H54">
        <v>1</v>
      </c>
      <c r="I54" t="s">
        <v>224</v>
      </c>
      <c r="J54" t="s">
        <v>6</v>
      </c>
      <c r="K54" t="s">
        <v>225</v>
      </c>
      <c r="L54">
        <v>1191</v>
      </c>
      <c r="N54">
        <v>1013</v>
      </c>
      <c r="O54" t="s">
        <v>226</v>
      </c>
      <c r="P54" t="s">
        <v>226</v>
      </c>
      <c r="Q54">
        <v>1</v>
      </c>
      <c r="X54">
        <v>69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 t="s">
        <v>6</v>
      </c>
      <c r="AG54">
        <v>69</v>
      </c>
      <c r="AH54">
        <v>2</v>
      </c>
      <c r="AI54">
        <v>101231634</v>
      </c>
      <c r="AJ54">
        <v>45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ROW(Source!A133)</f>
        <v>133</v>
      </c>
      <c r="B55">
        <v>101231637</v>
      </c>
      <c r="C55">
        <v>101231633</v>
      </c>
      <c r="D55">
        <v>48264507</v>
      </c>
      <c r="E55">
        <v>1</v>
      </c>
      <c r="F55">
        <v>1</v>
      </c>
      <c r="G55">
        <v>48186558</v>
      </c>
      <c r="H55">
        <v>3</v>
      </c>
      <c r="I55" t="s">
        <v>118</v>
      </c>
      <c r="J55" t="s">
        <v>120</v>
      </c>
      <c r="K55" t="s">
        <v>119</v>
      </c>
      <c r="L55">
        <v>1354</v>
      </c>
      <c r="N55">
        <v>1010</v>
      </c>
      <c r="O55" t="s">
        <v>24</v>
      </c>
      <c r="P55" t="s">
        <v>24</v>
      </c>
      <c r="Q55">
        <v>1</v>
      </c>
      <c r="X55">
        <v>100</v>
      </c>
      <c r="Y55">
        <v>47.28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 t="s">
        <v>6</v>
      </c>
      <c r="AG55">
        <v>100</v>
      </c>
      <c r="AH55">
        <v>2</v>
      </c>
      <c r="AI55">
        <v>101231635</v>
      </c>
      <c r="AJ55">
        <v>46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ROW(Source!A133)</f>
        <v>133</v>
      </c>
      <c r="B56">
        <v>101231638</v>
      </c>
      <c r="C56">
        <v>101231633</v>
      </c>
      <c r="D56">
        <v>48202498</v>
      </c>
      <c r="E56">
        <v>48186558</v>
      </c>
      <c r="F56">
        <v>1</v>
      </c>
      <c r="G56">
        <v>48186558</v>
      </c>
      <c r="H56">
        <v>3</v>
      </c>
      <c r="I56" t="s">
        <v>299</v>
      </c>
      <c r="J56" t="s">
        <v>6</v>
      </c>
      <c r="K56" t="s">
        <v>301</v>
      </c>
      <c r="L56">
        <v>1354</v>
      </c>
      <c r="N56">
        <v>1010</v>
      </c>
      <c r="O56" t="s">
        <v>24</v>
      </c>
      <c r="P56" t="s">
        <v>24</v>
      </c>
      <c r="Q56">
        <v>1</v>
      </c>
      <c r="X56">
        <v>100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t="s">
        <v>6</v>
      </c>
      <c r="AG56">
        <v>100</v>
      </c>
      <c r="AH56">
        <v>3</v>
      </c>
      <c r="AI56">
        <v>-1</v>
      </c>
      <c r="AJ56" t="s">
        <v>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ROW(Source!A134)</f>
        <v>134</v>
      </c>
      <c r="B57">
        <v>101231641</v>
      </c>
      <c r="C57">
        <v>101231639</v>
      </c>
      <c r="D57">
        <v>48187591</v>
      </c>
      <c r="E57">
        <v>48186558</v>
      </c>
      <c r="F57">
        <v>1</v>
      </c>
      <c r="G57">
        <v>48186558</v>
      </c>
      <c r="H57">
        <v>2</v>
      </c>
      <c r="I57" t="s">
        <v>257</v>
      </c>
      <c r="J57" t="s">
        <v>6</v>
      </c>
      <c r="K57" t="s">
        <v>258</v>
      </c>
      <c r="L57">
        <v>1344</v>
      </c>
      <c r="N57">
        <v>1008</v>
      </c>
      <c r="O57" t="s">
        <v>259</v>
      </c>
      <c r="P57" t="s">
        <v>259</v>
      </c>
      <c r="Q57">
        <v>1</v>
      </c>
      <c r="X57">
        <v>8.86</v>
      </c>
      <c r="Y57">
        <v>0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0</v>
      </c>
      <c r="AF57" t="s">
        <v>6</v>
      </c>
      <c r="AG57">
        <v>8.86</v>
      </c>
      <c r="AH57">
        <v>2</v>
      </c>
      <c r="AI57">
        <v>101231640</v>
      </c>
      <c r="AJ57">
        <v>47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ROW(Source!A135)</f>
        <v>135</v>
      </c>
      <c r="B58">
        <v>101231641</v>
      </c>
      <c r="C58">
        <v>101231639</v>
      </c>
      <c r="D58">
        <v>48187591</v>
      </c>
      <c r="E58">
        <v>48186558</v>
      </c>
      <c r="F58">
        <v>1</v>
      </c>
      <c r="G58">
        <v>48186558</v>
      </c>
      <c r="H58">
        <v>2</v>
      </c>
      <c r="I58" t="s">
        <v>257</v>
      </c>
      <c r="J58" t="s">
        <v>6</v>
      </c>
      <c r="K58" t="s">
        <v>258</v>
      </c>
      <c r="L58">
        <v>1344</v>
      </c>
      <c r="N58">
        <v>1008</v>
      </c>
      <c r="O58" t="s">
        <v>259</v>
      </c>
      <c r="P58" t="s">
        <v>259</v>
      </c>
      <c r="Q58">
        <v>1</v>
      </c>
      <c r="X58">
        <v>8.86</v>
      </c>
      <c r="Y58">
        <v>0</v>
      </c>
      <c r="Z58">
        <v>1</v>
      </c>
      <c r="AA58">
        <v>0</v>
      </c>
      <c r="AB58">
        <v>0</v>
      </c>
      <c r="AC58">
        <v>0</v>
      </c>
      <c r="AD58">
        <v>1</v>
      </c>
      <c r="AE58">
        <v>0</v>
      </c>
      <c r="AF58" t="s">
        <v>6</v>
      </c>
      <c r="AG58">
        <v>8.86</v>
      </c>
      <c r="AH58">
        <v>2</v>
      </c>
      <c r="AI58">
        <v>101231640</v>
      </c>
      <c r="AJ58">
        <v>48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ROW(Source!A172)</f>
        <v>172</v>
      </c>
      <c r="B59">
        <v>101231649</v>
      </c>
      <c r="C59">
        <v>101231643</v>
      </c>
      <c r="D59">
        <v>48186564</v>
      </c>
      <c r="E59">
        <v>48186558</v>
      </c>
      <c r="F59">
        <v>1</v>
      </c>
      <c r="G59">
        <v>48186558</v>
      </c>
      <c r="H59">
        <v>1</v>
      </c>
      <c r="I59" t="s">
        <v>224</v>
      </c>
      <c r="J59" t="s">
        <v>6</v>
      </c>
      <c r="K59" t="s">
        <v>225</v>
      </c>
      <c r="L59">
        <v>1191</v>
      </c>
      <c r="N59">
        <v>1013</v>
      </c>
      <c r="O59" t="s">
        <v>226</v>
      </c>
      <c r="P59" t="s">
        <v>226</v>
      </c>
      <c r="Q59">
        <v>1</v>
      </c>
      <c r="X59">
        <v>0.41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 t="s">
        <v>6</v>
      </c>
      <c r="AG59">
        <v>0.41</v>
      </c>
      <c r="AH59">
        <v>2</v>
      </c>
      <c r="AI59">
        <v>101231644</v>
      </c>
      <c r="AJ59">
        <v>49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ROW(Source!A172)</f>
        <v>172</v>
      </c>
      <c r="B60">
        <v>101231650</v>
      </c>
      <c r="C60">
        <v>101231643</v>
      </c>
      <c r="D60">
        <v>48265772</v>
      </c>
      <c r="E60">
        <v>1</v>
      </c>
      <c r="F60">
        <v>1</v>
      </c>
      <c r="G60">
        <v>48186558</v>
      </c>
      <c r="H60">
        <v>2</v>
      </c>
      <c r="I60" t="s">
        <v>260</v>
      </c>
      <c r="J60" t="s">
        <v>261</v>
      </c>
      <c r="K60" t="s">
        <v>262</v>
      </c>
      <c r="L60">
        <v>1367</v>
      </c>
      <c r="N60">
        <v>1011</v>
      </c>
      <c r="O60" t="s">
        <v>230</v>
      </c>
      <c r="P60" t="s">
        <v>230</v>
      </c>
      <c r="Q60">
        <v>1</v>
      </c>
      <c r="X60">
        <v>0.02</v>
      </c>
      <c r="Y60">
        <v>0</v>
      </c>
      <c r="Z60">
        <v>246.68</v>
      </c>
      <c r="AA60">
        <v>13.37</v>
      </c>
      <c r="AB60">
        <v>0</v>
      </c>
      <c r="AC60">
        <v>0</v>
      </c>
      <c r="AD60">
        <v>1</v>
      </c>
      <c r="AE60">
        <v>0</v>
      </c>
      <c r="AF60" t="s">
        <v>6</v>
      </c>
      <c r="AG60">
        <v>0.02</v>
      </c>
      <c r="AH60">
        <v>2</v>
      </c>
      <c r="AI60">
        <v>101231645</v>
      </c>
      <c r="AJ60">
        <v>50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ROW(Source!A172)</f>
        <v>172</v>
      </c>
      <c r="B61">
        <v>101231651</v>
      </c>
      <c r="C61">
        <v>101231643</v>
      </c>
      <c r="D61">
        <v>48265801</v>
      </c>
      <c r="E61">
        <v>1</v>
      </c>
      <c r="F61">
        <v>1</v>
      </c>
      <c r="G61">
        <v>48186558</v>
      </c>
      <c r="H61">
        <v>2</v>
      </c>
      <c r="I61" t="s">
        <v>263</v>
      </c>
      <c r="J61" t="s">
        <v>264</v>
      </c>
      <c r="K61" t="s">
        <v>265</v>
      </c>
      <c r="L61">
        <v>1367</v>
      </c>
      <c r="N61">
        <v>1011</v>
      </c>
      <c r="O61" t="s">
        <v>230</v>
      </c>
      <c r="P61" t="s">
        <v>230</v>
      </c>
      <c r="Q61">
        <v>1</v>
      </c>
      <c r="X61">
        <v>0.2</v>
      </c>
      <c r="Y61">
        <v>0</v>
      </c>
      <c r="Z61">
        <v>36.549999999999997</v>
      </c>
      <c r="AA61">
        <v>14.83</v>
      </c>
      <c r="AB61">
        <v>0</v>
      </c>
      <c r="AC61">
        <v>0</v>
      </c>
      <c r="AD61">
        <v>1</v>
      </c>
      <c r="AE61">
        <v>0</v>
      </c>
      <c r="AF61" t="s">
        <v>6</v>
      </c>
      <c r="AG61">
        <v>0.2</v>
      </c>
      <c r="AH61">
        <v>2</v>
      </c>
      <c r="AI61">
        <v>101231646</v>
      </c>
      <c r="AJ61">
        <v>51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ROW(Source!A172)</f>
        <v>172</v>
      </c>
      <c r="B62">
        <v>101231652</v>
      </c>
      <c r="C62">
        <v>101231643</v>
      </c>
      <c r="D62">
        <v>48187591</v>
      </c>
      <c r="E62">
        <v>48186558</v>
      </c>
      <c r="F62">
        <v>1</v>
      </c>
      <c r="G62">
        <v>48186558</v>
      </c>
      <c r="H62">
        <v>2</v>
      </c>
      <c r="I62" t="s">
        <v>257</v>
      </c>
      <c r="J62" t="s">
        <v>6</v>
      </c>
      <c r="K62" t="s">
        <v>258</v>
      </c>
      <c r="L62">
        <v>1344</v>
      </c>
      <c r="N62">
        <v>1008</v>
      </c>
      <c r="O62" t="s">
        <v>259</v>
      </c>
      <c r="P62" t="s">
        <v>259</v>
      </c>
      <c r="Q62">
        <v>1</v>
      </c>
      <c r="X62">
        <v>5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6</v>
      </c>
      <c r="AG62">
        <v>5</v>
      </c>
      <c r="AH62">
        <v>2</v>
      </c>
      <c r="AI62">
        <v>101231647</v>
      </c>
      <c r="AJ62">
        <v>52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ROW(Source!A172)</f>
        <v>172</v>
      </c>
      <c r="B63">
        <v>101231653</v>
      </c>
      <c r="C63">
        <v>101231643</v>
      </c>
      <c r="D63">
        <v>86149063</v>
      </c>
      <c r="E63">
        <v>48186558</v>
      </c>
      <c r="F63">
        <v>1</v>
      </c>
      <c r="G63">
        <v>48186558</v>
      </c>
      <c r="H63">
        <v>3</v>
      </c>
      <c r="I63" t="s">
        <v>302</v>
      </c>
      <c r="J63" t="s">
        <v>6</v>
      </c>
      <c r="K63" t="s">
        <v>303</v>
      </c>
      <c r="L63">
        <v>1391</v>
      </c>
      <c r="N63">
        <v>1013</v>
      </c>
      <c r="O63" t="s">
        <v>178</v>
      </c>
      <c r="P63" t="s">
        <v>178</v>
      </c>
      <c r="Q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6</v>
      </c>
      <c r="AG63">
        <v>0</v>
      </c>
      <c r="AH63">
        <v>3</v>
      </c>
      <c r="AI63">
        <v>-1</v>
      </c>
      <c r="AJ63" t="s">
        <v>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ROW(Source!A173)</f>
        <v>173</v>
      </c>
      <c r="B64">
        <v>101231649</v>
      </c>
      <c r="C64">
        <v>101231643</v>
      </c>
      <c r="D64">
        <v>48186564</v>
      </c>
      <c r="E64">
        <v>48186558</v>
      </c>
      <c r="F64">
        <v>1</v>
      </c>
      <c r="G64">
        <v>48186558</v>
      </c>
      <c r="H64">
        <v>1</v>
      </c>
      <c r="I64" t="s">
        <v>224</v>
      </c>
      <c r="J64" t="s">
        <v>6</v>
      </c>
      <c r="K64" t="s">
        <v>225</v>
      </c>
      <c r="L64">
        <v>1191</v>
      </c>
      <c r="N64">
        <v>1013</v>
      </c>
      <c r="O64" t="s">
        <v>226</v>
      </c>
      <c r="P64" t="s">
        <v>226</v>
      </c>
      <c r="Q64">
        <v>1</v>
      </c>
      <c r="X64">
        <v>0.41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1</v>
      </c>
      <c r="AF64" t="s">
        <v>6</v>
      </c>
      <c r="AG64">
        <v>0.41</v>
      </c>
      <c r="AH64">
        <v>2</v>
      </c>
      <c r="AI64">
        <v>101231644</v>
      </c>
      <c r="AJ64">
        <v>54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ROW(Source!A173)</f>
        <v>173</v>
      </c>
      <c r="B65">
        <v>101231650</v>
      </c>
      <c r="C65">
        <v>101231643</v>
      </c>
      <c r="D65">
        <v>48265772</v>
      </c>
      <c r="E65">
        <v>1</v>
      </c>
      <c r="F65">
        <v>1</v>
      </c>
      <c r="G65">
        <v>48186558</v>
      </c>
      <c r="H65">
        <v>2</v>
      </c>
      <c r="I65" t="s">
        <v>260</v>
      </c>
      <c r="J65" t="s">
        <v>261</v>
      </c>
      <c r="K65" t="s">
        <v>262</v>
      </c>
      <c r="L65">
        <v>1367</v>
      </c>
      <c r="N65">
        <v>1011</v>
      </c>
      <c r="O65" t="s">
        <v>230</v>
      </c>
      <c r="P65" t="s">
        <v>230</v>
      </c>
      <c r="Q65">
        <v>1</v>
      </c>
      <c r="X65">
        <v>0.02</v>
      </c>
      <c r="Y65">
        <v>0</v>
      </c>
      <c r="Z65">
        <v>246.68</v>
      </c>
      <c r="AA65">
        <v>13.37</v>
      </c>
      <c r="AB65">
        <v>0</v>
      </c>
      <c r="AC65">
        <v>0</v>
      </c>
      <c r="AD65">
        <v>1</v>
      </c>
      <c r="AE65">
        <v>0</v>
      </c>
      <c r="AF65" t="s">
        <v>6</v>
      </c>
      <c r="AG65">
        <v>0.02</v>
      </c>
      <c r="AH65">
        <v>2</v>
      </c>
      <c r="AI65">
        <v>101231645</v>
      </c>
      <c r="AJ65">
        <v>55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ROW(Source!A173)</f>
        <v>173</v>
      </c>
      <c r="B66">
        <v>101231651</v>
      </c>
      <c r="C66">
        <v>101231643</v>
      </c>
      <c r="D66">
        <v>48265801</v>
      </c>
      <c r="E66">
        <v>1</v>
      </c>
      <c r="F66">
        <v>1</v>
      </c>
      <c r="G66">
        <v>48186558</v>
      </c>
      <c r="H66">
        <v>2</v>
      </c>
      <c r="I66" t="s">
        <v>263</v>
      </c>
      <c r="J66" t="s">
        <v>264</v>
      </c>
      <c r="K66" t="s">
        <v>265</v>
      </c>
      <c r="L66">
        <v>1367</v>
      </c>
      <c r="N66">
        <v>1011</v>
      </c>
      <c r="O66" t="s">
        <v>230</v>
      </c>
      <c r="P66" t="s">
        <v>230</v>
      </c>
      <c r="Q66">
        <v>1</v>
      </c>
      <c r="X66">
        <v>0.2</v>
      </c>
      <c r="Y66">
        <v>0</v>
      </c>
      <c r="Z66">
        <v>36.549999999999997</v>
      </c>
      <c r="AA66">
        <v>14.83</v>
      </c>
      <c r="AB66">
        <v>0</v>
      </c>
      <c r="AC66">
        <v>0</v>
      </c>
      <c r="AD66">
        <v>1</v>
      </c>
      <c r="AE66">
        <v>0</v>
      </c>
      <c r="AF66" t="s">
        <v>6</v>
      </c>
      <c r="AG66">
        <v>0.2</v>
      </c>
      <c r="AH66">
        <v>2</v>
      </c>
      <c r="AI66">
        <v>101231646</v>
      </c>
      <c r="AJ66">
        <v>56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ROW(Source!A173)</f>
        <v>173</v>
      </c>
      <c r="B67">
        <v>101231652</v>
      </c>
      <c r="C67">
        <v>101231643</v>
      </c>
      <c r="D67">
        <v>48187591</v>
      </c>
      <c r="E67">
        <v>48186558</v>
      </c>
      <c r="F67">
        <v>1</v>
      </c>
      <c r="G67">
        <v>48186558</v>
      </c>
      <c r="H67">
        <v>2</v>
      </c>
      <c r="I67" t="s">
        <v>257</v>
      </c>
      <c r="J67" t="s">
        <v>6</v>
      </c>
      <c r="K67" t="s">
        <v>258</v>
      </c>
      <c r="L67">
        <v>1344</v>
      </c>
      <c r="N67">
        <v>1008</v>
      </c>
      <c r="O67" t="s">
        <v>259</v>
      </c>
      <c r="P67" t="s">
        <v>259</v>
      </c>
      <c r="Q67">
        <v>1</v>
      </c>
      <c r="X67">
        <v>5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0</v>
      </c>
      <c r="AF67" t="s">
        <v>6</v>
      </c>
      <c r="AG67">
        <v>5</v>
      </c>
      <c r="AH67">
        <v>2</v>
      </c>
      <c r="AI67">
        <v>101231647</v>
      </c>
      <c r="AJ67">
        <v>57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ROW(Source!A173)</f>
        <v>173</v>
      </c>
      <c r="B68">
        <v>101231653</v>
      </c>
      <c r="C68">
        <v>101231643</v>
      </c>
      <c r="D68">
        <v>86149063</v>
      </c>
      <c r="E68">
        <v>48186558</v>
      </c>
      <c r="F68">
        <v>1</v>
      </c>
      <c r="G68">
        <v>48186558</v>
      </c>
      <c r="H68">
        <v>3</v>
      </c>
      <c r="I68" t="s">
        <v>302</v>
      </c>
      <c r="J68" t="s">
        <v>6</v>
      </c>
      <c r="K68" t="s">
        <v>303</v>
      </c>
      <c r="L68">
        <v>1391</v>
      </c>
      <c r="N68">
        <v>1013</v>
      </c>
      <c r="O68" t="s">
        <v>178</v>
      </c>
      <c r="P68" t="s">
        <v>178</v>
      </c>
      <c r="Q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6</v>
      </c>
      <c r="AG68">
        <v>0</v>
      </c>
      <c r="AH68">
        <v>3</v>
      </c>
      <c r="AI68">
        <v>-1</v>
      </c>
      <c r="AJ68" t="s">
        <v>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ROW(Source!A211)</f>
        <v>211</v>
      </c>
      <c r="B69">
        <v>101231661</v>
      </c>
      <c r="C69">
        <v>101231655</v>
      </c>
      <c r="D69">
        <v>48186564</v>
      </c>
      <c r="E69">
        <v>48186558</v>
      </c>
      <c r="F69">
        <v>1</v>
      </c>
      <c r="G69">
        <v>48186558</v>
      </c>
      <c r="H69">
        <v>1</v>
      </c>
      <c r="I69" t="s">
        <v>224</v>
      </c>
      <c r="J69" t="s">
        <v>6</v>
      </c>
      <c r="K69" t="s">
        <v>225</v>
      </c>
      <c r="L69">
        <v>1191</v>
      </c>
      <c r="N69">
        <v>1013</v>
      </c>
      <c r="O69" t="s">
        <v>226</v>
      </c>
      <c r="P69" t="s">
        <v>226</v>
      </c>
      <c r="Q69">
        <v>1</v>
      </c>
      <c r="X69">
        <v>2.0499999999999998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 t="s">
        <v>6</v>
      </c>
      <c r="AG69">
        <v>2.0499999999999998</v>
      </c>
      <c r="AH69">
        <v>2</v>
      </c>
      <c r="AI69">
        <v>101231656</v>
      </c>
      <c r="AJ69">
        <v>59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ROW(Source!A211)</f>
        <v>211</v>
      </c>
      <c r="B70">
        <v>101231662</v>
      </c>
      <c r="C70">
        <v>101231655</v>
      </c>
      <c r="D70">
        <v>48265972</v>
      </c>
      <c r="E70">
        <v>1</v>
      </c>
      <c r="F70">
        <v>1</v>
      </c>
      <c r="G70">
        <v>48186558</v>
      </c>
      <c r="H70">
        <v>2</v>
      </c>
      <c r="I70" t="s">
        <v>266</v>
      </c>
      <c r="J70" t="s">
        <v>267</v>
      </c>
      <c r="K70" t="s">
        <v>268</v>
      </c>
      <c r="L70">
        <v>1367</v>
      </c>
      <c r="N70">
        <v>1011</v>
      </c>
      <c r="O70" t="s">
        <v>230</v>
      </c>
      <c r="P70" t="s">
        <v>230</v>
      </c>
      <c r="Q70">
        <v>1</v>
      </c>
      <c r="X70">
        <v>0.41</v>
      </c>
      <c r="Y70">
        <v>0</v>
      </c>
      <c r="Z70">
        <v>17.32</v>
      </c>
      <c r="AA70">
        <v>1.36</v>
      </c>
      <c r="AB70">
        <v>0</v>
      </c>
      <c r="AC70">
        <v>0</v>
      </c>
      <c r="AD70">
        <v>1</v>
      </c>
      <c r="AE70">
        <v>0</v>
      </c>
      <c r="AF70" t="s">
        <v>6</v>
      </c>
      <c r="AG70">
        <v>0.41</v>
      </c>
      <c r="AH70">
        <v>2</v>
      </c>
      <c r="AI70">
        <v>101231657</v>
      </c>
      <c r="AJ70">
        <v>60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ROW(Source!A211)</f>
        <v>211</v>
      </c>
      <c r="B71">
        <v>101231663</v>
      </c>
      <c r="C71">
        <v>101231655</v>
      </c>
      <c r="D71">
        <v>48266051</v>
      </c>
      <c r="E71">
        <v>1</v>
      </c>
      <c r="F71">
        <v>1</v>
      </c>
      <c r="G71">
        <v>48186558</v>
      </c>
      <c r="H71">
        <v>2</v>
      </c>
      <c r="I71" t="s">
        <v>269</v>
      </c>
      <c r="J71" t="s">
        <v>270</v>
      </c>
      <c r="K71" t="s">
        <v>271</v>
      </c>
      <c r="L71">
        <v>1367</v>
      </c>
      <c r="N71">
        <v>1011</v>
      </c>
      <c r="O71" t="s">
        <v>230</v>
      </c>
      <c r="P71" t="s">
        <v>230</v>
      </c>
      <c r="Q71">
        <v>1</v>
      </c>
      <c r="X71">
        <v>0.41</v>
      </c>
      <c r="Y71">
        <v>0</v>
      </c>
      <c r="Z71">
        <v>22.01</v>
      </c>
      <c r="AA71">
        <v>14.64</v>
      </c>
      <c r="AB71">
        <v>0</v>
      </c>
      <c r="AC71">
        <v>0</v>
      </c>
      <c r="AD71">
        <v>1</v>
      </c>
      <c r="AE71">
        <v>0</v>
      </c>
      <c r="AF71" t="s">
        <v>6</v>
      </c>
      <c r="AG71">
        <v>0.41</v>
      </c>
      <c r="AH71">
        <v>2</v>
      </c>
      <c r="AI71">
        <v>101231658</v>
      </c>
      <c r="AJ71">
        <v>61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ROW(Source!A211)</f>
        <v>211</v>
      </c>
      <c r="B72">
        <v>101231664</v>
      </c>
      <c r="C72">
        <v>101231655</v>
      </c>
      <c r="D72">
        <v>48241819</v>
      </c>
      <c r="E72">
        <v>1</v>
      </c>
      <c r="F72">
        <v>1</v>
      </c>
      <c r="G72">
        <v>48186558</v>
      </c>
      <c r="H72">
        <v>3</v>
      </c>
      <c r="I72" t="s">
        <v>272</v>
      </c>
      <c r="J72" t="s">
        <v>273</v>
      </c>
      <c r="K72" t="s">
        <v>274</v>
      </c>
      <c r="L72">
        <v>1301</v>
      </c>
      <c r="N72">
        <v>1003</v>
      </c>
      <c r="O72" t="s">
        <v>115</v>
      </c>
      <c r="P72" t="s">
        <v>115</v>
      </c>
      <c r="Q72">
        <v>1</v>
      </c>
      <c r="X72">
        <v>12</v>
      </c>
      <c r="Y72">
        <v>2.35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 t="s">
        <v>6</v>
      </c>
      <c r="AG72">
        <v>12</v>
      </c>
      <c r="AH72">
        <v>2</v>
      </c>
      <c r="AI72">
        <v>101231659</v>
      </c>
      <c r="AJ72">
        <v>63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ROW(Source!A211)</f>
        <v>211</v>
      </c>
      <c r="B73">
        <v>101231665</v>
      </c>
      <c r="C73">
        <v>101231655</v>
      </c>
      <c r="D73">
        <v>48202656</v>
      </c>
      <c r="E73">
        <v>48186558</v>
      </c>
      <c r="F73">
        <v>1</v>
      </c>
      <c r="G73">
        <v>48186558</v>
      </c>
      <c r="H73">
        <v>3</v>
      </c>
      <c r="I73" t="s">
        <v>304</v>
      </c>
      <c r="J73" t="s">
        <v>6</v>
      </c>
      <c r="K73" t="s">
        <v>305</v>
      </c>
      <c r="L73">
        <v>1346</v>
      </c>
      <c r="N73">
        <v>1009</v>
      </c>
      <c r="O73" t="s">
        <v>188</v>
      </c>
      <c r="P73" t="s">
        <v>188</v>
      </c>
      <c r="Q73">
        <v>1</v>
      </c>
      <c r="X73">
        <v>6.6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t="s">
        <v>6</v>
      </c>
      <c r="AG73">
        <v>6.6</v>
      </c>
      <c r="AH73">
        <v>3</v>
      </c>
      <c r="AI73">
        <v>-1</v>
      </c>
      <c r="AJ73" t="s">
        <v>6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ROW(Source!A212)</f>
        <v>212</v>
      </c>
      <c r="B74">
        <v>101231661</v>
      </c>
      <c r="C74">
        <v>101231655</v>
      </c>
      <c r="D74">
        <v>48186564</v>
      </c>
      <c r="E74">
        <v>48186558</v>
      </c>
      <c r="F74">
        <v>1</v>
      </c>
      <c r="G74">
        <v>48186558</v>
      </c>
      <c r="H74">
        <v>1</v>
      </c>
      <c r="I74" t="s">
        <v>224</v>
      </c>
      <c r="J74" t="s">
        <v>6</v>
      </c>
      <c r="K74" t="s">
        <v>225</v>
      </c>
      <c r="L74">
        <v>1191</v>
      </c>
      <c r="N74">
        <v>1013</v>
      </c>
      <c r="O74" t="s">
        <v>226</v>
      </c>
      <c r="P74" t="s">
        <v>226</v>
      </c>
      <c r="Q74">
        <v>1</v>
      </c>
      <c r="X74">
        <v>2.0499999999999998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 t="s">
        <v>6</v>
      </c>
      <c r="AG74">
        <v>2.0499999999999998</v>
      </c>
      <c r="AH74">
        <v>2</v>
      </c>
      <c r="AI74">
        <v>101231656</v>
      </c>
      <c r="AJ74">
        <v>64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ROW(Source!A212)</f>
        <v>212</v>
      </c>
      <c r="B75">
        <v>101231662</v>
      </c>
      <c r="C75">
        <v>101231655</v>
      </c>
      <c r="D75">
        <v>48265972</v>
      </c>
      <c r="E75">
        <v>1</v>
      </c>
      <c r="F75">
        <v>1</v>
      </c>
      <c r="G75">
        <v>48186558</v>
      </c>
      <c r="H75">
        <v>2</v>
      </c>
      <c r="I75" t="s">
        <v>266</v>
      </c>
      <c r="J75" t="s">
        <v>267</v>
      </c>
      <c r="K75" t="s">
        <v>268</v>
      </c>
      <c r="L75">
        <v>1367</v>
      </c>
      <c r="N75">
        <v>1011</v>
      </c>
      <c r="O75" t="s">
        <v>230</v>
      </c>
      <c r="P75" t="s">
        <v>230</v>
      </c>
      <c r="Q75">
        <v>1</v>
      </c>
      <c r="X75">
        <v>0.41</v>
      </c>
      <c r="Y75">
        <v>0</v>
      </c>
      <c r="Z75">
        <v>17.32</v>
      </c>
      <c r="AA75">
        <v>1.36</v>
      </c>
      <c r="AB75">
        <v>0</v>
      </c>
      <c r="AC75">
        <v>0</v>
      </c>
      <c r="AD75">
        <v>1</v>
      </c>
      <c r="AE75">
        <v>0</v>
      </c>
      <c r="AF75" t="s">
        <v>6</v>
      </c>
      <c r="AG75">
        <v>0.41</v>
      </c>
      <c r="AH75">
        <v>2</v>
      </c>
      <c r="AI75">
        <v>101231657</v>
      </c>
      <c r="AJ75">
        <v>65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ROW(Source!A212)</f>
        <v>212</v>
      </c>
      <c r="B76">
        <v>101231663</v>
      </c>
      <c r="C76">
        <v>101231655</v>
      </c>
      <c r="D76">
        <v>48266051</v>
      </c>
      <c r="E76">
        <v>1</v>
      </c>
      <c r="F76">
        <v>1</v>
      </c>
      <c r="G76">
        <v>48186558</v>
      </c>
      <c r="H76">
        <v>2</v>
      </c>
      <c r="I76" t="s">
        <v>269</v>
      </c>
      <c r="J76" t="s">
        <v>270</v>
      </c>
      <c r="K76" t="s">
        <v>271</v>
      </c>
      <c r="L76">
        <v>1367</v>
      </c>
      <c r="N76">
        <v>1011</v>
      </c>
      <c r="O76" t="s">
        <v>230</v>
      </c>
      <c r="P76" t="s">
        <v>230</v>
      </c>
      <c r="Q76">
        <v>1</v>
      </c>
      <c r="X76">
        <v>0.41</v>
      </c>
      <c r="Y76">
        <v>0</v>
      </c>
      <c r="Z76">
        <v>22.01</v>
      </c>
      <c r="AA76">
        <v>14.64</v>
      </c>
      <c r="AB76">
        <v>0</v>
      </c>
      <c r="AC76">
        <v>0</v>
      </c>
      <c r="AD76">
        <v>1</v>
      </c>
      <c r="AE76">
        <v>0</v>
      </c>
      <c r="AF76" t="s">
        <v>6</v>
      </c>
      <c r="AG76">
        <v>0.41</v>
      </c>
      <c r="AH76">
        <v>2</v>
      </c>
      <c r="AI76">
        <v>101231658</v>
      </c>
      <c r="AJ76">
        <v>66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ROW(Source!A212)</f>
        <v>212</v>
      </c>
      <c r="B77">
        <v>101231664</v>
      </c>
      <c r="C77">
        <v>101231655</v>
      </c>
      <c r="D77">
        <v>48241819</v>
      </c>
      <c r="E77">
        <v>1</v>
      </c>
      <c r="F77">
        <v>1</v>
      </c>
      <c r="G77">
        <v>48186558</v>
      </c>
      <c r="H77">
        <v>3</v>
      </c>
      <c r="I77" t="s">
        <v>272</v>
      </c>
      <c r="J77" t="s">
        <v>273</v>
      </c>
      <c r="K77" t="s">
        <v>274</v>
      </c>
      <c r="L77">
        <v>1301</v>
      </c>
      <c r="N77">
        <v>1003</v>
      </c>
      <c r="O77" t="s">
        <v>115</v>
      </c>
      <c r="P77" t="s">
        <v>115</v>
      </c>
      <c r="Q77">
        <v>1</v>
      </c>
      <c r="X77">
        <v>12</v>
      </c>
      <c r="Y77">
        <v>2.35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 t="s">
        <v>6</v>
      </c>
      <c r="AG77">
        <v>12</v>
      </c>
      <c r="AH77">
        <v>2</v>
      </c>
      <c r="AI77">
        <v>101231659</v>
      </c>
      <c r="AJ77">
        <v>68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ROW(Source!A212)</f>
        <v>212</v>
      </c>
      <c r="B78">
        <v>101231665</v>
      </c>
      <c r="C78">
        <v>101231655</v>
      </c>
      <c r="D78">
        <v>48202656</v>
      </c>
      <c r="E78">
        <v>48186558</v>
      </c>
      <c r="F78">
        <v>1</v>
      </c>
      <c r="G78">
        <v>48186558</v>
      </c>
      <c r="H78">
        <v>3</v>
      </c>
      <c r="I78" t="s">
        <v>304</v>
      </c>
      <c r="J78" t="s">
        <v>6</v>
      </c>
      <c r="K78" t="s">
        <v>305</v>
      </c>
      <c r="L78">
        <v>1346</v>
      </c>
      <c r="N78">
        <v>1009</v>
      </c>
      <c r="O78" t="s">
        <v>188</v>
      </c>
      <c r="P78" t="s">
        <v>188</v>
      </c>
      <c r="Q78">
        <v>1</v>
      </c>
      <c r="X78">
        <v>6.6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6</v>
      </c>
      <c r="AG78">
        <v>6.6</v>
      </c>
      <c r="AH78">
        <v>3</v>
      </c>
      <c r="AI78">
        <v>-1</v>
      </c>
      <c r="AJ78" t="s">
        <v>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ROW(Source!A215)</f>
        <v>215</v>
      </c>
      <c r="B79">
        <v>101231673</v>
      </c>
      <c r="C79">
        <v>101231667</v>
      </c>
      <c r="D79">
        <v>48186564</v>
      </c>
      <c r="E79">
        <v>48186558</v>
      </c>
      <c r="F79">
        <v>1</v>
      </c>
      <c r="G79">
        <v>48186558</v>
      </c>
      <c r="H79">
        <v>1</v>
      </c>
      <c r="I79" t="s">
        <v>224</v>
      </c>
      <c r="J79" t="s">
        <v>6</v>
      </c>
      <c r="K79" t="s">
        <v>225</v>
      </c>
      <c r="L79">
        <v>1191</v>
      </c>
      <c r="N79">
        <v>1013</v>
      </c>
      <c r="O79" t="s">
        <v>226</v>
      </c>
      <c r="P79" t="s">
        <v>226</v>
      </c>
      <c r="Q79">
        <v>1</v>
      </c>
      <c r="X79">
        <v>2.0499999999999998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 t="s">
        <v>6</v>
      </c>
      <c r="AG79">
        <v>2.0499999999999998</v>
      </c>
      <c r="AH79">
        <v>2</v>
      </c>
      <c r="AI79">
        <v>101231668</v>
      </c>
      <c r="AJ79">
        <v>69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ROW(Source!A215)</f>
        <v>215</v>
      </c>
      <c r="B80">
        <v>101231674</v>
      </c>
      <c r="C80">
        <v>101231667</v>
      </c>
      <c r="D80">
        <v>48265972</v>
      </c>
      <c r="E80">
        <v>1</v>
      </c>
      <c r="F80">
        <v>1</v>
      </c>
      <c r="G80">
        <v>48186558</v>
      </c>
      <c r="H80">
        <v>2</v>
      </c>
      <c r="I80" t="s">
        <v>266</v>
      </c>
      <c r="J80" t="s">
        <v>267</v>
      </c>
      <c r="K80" t="s">
        <v>268</v>
      </c>
      <c r="L80">
        <v>1367</v>
      </c>
      <c r="N80">
        <v>1011</v>
      </c>
      <c r="O80" t="s">
        <v>230</v>
      </c>
      <c r="P80" t="s">
        <v>230</v>
      </c>
      <c r="Q80">
        <v>1</v>
      </c>
      <c r="X80">
        <v>0.41</v>
      </c>
      <c r="Y80">
        <v>0</v>
      </c>
      <c r="Z80">
        <v>17.32</v>
      </c>
      <c r="AA80">
        <v>1.36</v>
      </c>
      <c r="AB80">
        <v>0</v>
      </c>
      <c r="AC80">
        <v>0</v>
      </c>
      <c r="AD80">
        <v>1</v>
      </c>
      <c r="AE80">
        <v>0</v>
      </c>
      <c r="AF80" t="s">
        <v>6</v>
      </c>
      <c r="AG80">
        <v>0.41</v>
      </c>
      <c r="AH80">
        <v>2</v>
      </c>
      <c r="AI80">
        <v>101231669</v>
      </c>
      <c r="AJ80">
        <v>70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ROW(Source!A215)</f>
        <v>215</v>
      </c>
      <c r="B81">
        <v>101231675</v>
      </c>
      <c r="C81">
        <v>101231667</v>
      </c>
      <c r="D81">
        <v>48266051</v>
      </c>
      <c r="E81">
        <v>1</v>
      </c>
      <c r="F81">
        <v>1</v>
      </c>
      <c r="G81">
        <v>48186558</v>
      </c>
      <c r="H81">
        <v>2</v>
      </c>
      <c r="I81" t="s">
        <v>269</v>
      </c>
      <c r="J81" t="s">
        <v>270</v>
      </c>
      <c r="K81" t="s">
        <v>271</v>
      </c>
      <c r="L81">
        <v>1367</v>
      </c>
      <c r="N81">
        <v>1011</v>
      </c>
      <c r="O81" t="s">
        <v>230</v>
      </c>
      <c r="P81" t="s">
        <v>230</v>
      </c>
      <c r="Q81">
        <v>1</v>
      </c>
      <c r="X81">
        <v>0.41</v>
      </c>
      <c r="Y81">
        <v>0</v>
      </c>
      <c r="Z81">
        <v>22.01</v>
      </c>
      <c r="AA81">
        <v>14.64</v>
      </c>
      <c r="AB81">
        <v>0</v>
      </c>
      <c r="AC81">
        <v>0</v>
      </c>
      <c r="AD81">
        <v>1</v>
      </c>
      <c r="AE81">
        <v>0</v>
      </c>
      <c r="AF81" t="s">
        <v>6</v>
      </c>
      <c r="AG81">
        <v>0.41</v>
      </c>
      <c r="AH81">
        <v>2</v>
      </c>
      <c r="AI81">
        <v>101231670</v>
      </c>
      <c r="AJ81">
        <v>71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ROW(Source!A215)</f>
        <v>215</v>
      </c>
      <c r="B82">
        <v>101231676</v>
      </c>
      <c r="C82">
        <v>101231667</v>
      </c>
      <c r="D82">
        <v>48241819</v>
      </c>
      <c r="E82">
        <v>1</v>
      </c>
      <c r="F82">
        <v>1</v>
      </c>
      <c r="G82">
        <v>48186558</v>
      </c>
      <c r="H82">
        <v>3</v>
      </c>
      <c r="I82" t="s">
        <v>272</v>
      </c>
      <c r="J82" t="s">
        <v>273</v>
      </c>
      <c r="K82" t="s">
        <v>274</v>
      </c>
      <c r="L82">
        <v>1301</v>
      </c>
      <c r="N82">
        <v>1003</v>
      </c>
      <c r="O82" t="s">
        <v>115</v>
      </c>
      <c r="P82" t="s">
        <v>115</v>
      </c>
      <c r="Q82">
        <v>1</v>
      </c>
      <c r="X82">
        <v>12</v>
      </c>
      <c r="Y82">
        <v>2.35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 t="s">
        <v>6</v>
      </c>
      <c r="AG82">
        <v>12</v>
      </c>
      <c r="AH82">
        <v>2</v>
      </c>
      <c r="AI82">
        <v>101231672</v>
      </c>
      <c r="AJ82">
        <v>73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ROW(Source!A215)</f>
        <v>215</v>
      </c>
      <c r="B83">
        <v>101231677</v>
      </c>
      <c r="C83">
        <v>101231667</v>
      </c>
      <c r="D83">
        <v>48202656</v>
      </c>
      <c r="E83">
        <v>48186558</v>
      </c>
      <c r="F83">
        <v>1</v>
      </c>
      <c r="G83">
        <v>48186558</v>
      </c>
      <c r="H83">
        <v>3</v>
      </c>
      <c r="I83" t="s">
        <v>304</v>
      </c>
      <c r="J83" t="s">
        <v>6</v>
      </c>
      <c r="K83" t="s">
        <v>305</v>
      </c>
      <c r="L83">
        <v>1346</v>
      </c>
      <c r="N83">
        <v>1009</v>
      </c>
      <c r="O83" t="s">
        <v>188</v>
      </c>
      <c r="P83" t="s">
        <v>188</v>
      </c>
      <c r="Q83">
        <v>1</v>
      </c>
      <c r="X83">
        <v>6.6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6</v>
      </c>
      <c r="AG83">
        <v>6.6</v>
      </c>
      <c r="AH83">
        <v>3</v>
      </c>
      <c r="AI83">
        <v>-1</v>
      </c>
      <c r="AJ83" t="s">
        <v>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ROW(Source!A216)</f>
        <v>216</v>
      </c>
      <c r="B84">
        <v>101231673</v>
      </c>
      <c r="C84">
        <v>101231667</v>
      </c>
      <c r="D84">
        <v>48186564</v>
      </c>
      <c r="E84">
        <v>48186558</v>
      </c>
      <c r="F84">
        <v>1</v>
      </c>
      <c r="G84">
        <v>48186558</v>
      </c>
      <c r="H84">
        <v>1</v>
      </c>
      <c r="I84" t="s">
        <v>224</v>
      </c>
      <c r="J84" t="s">
        <v>6</v>
      </c>
      <c r="K84" t="s">
        <v>225</v>
      </c>
      <c r="L84">
        <v>1191</v>
      </c>
      <c r="N84">
        <v>1013</v>
      </c>
      <c r="O84" t="s">
        <v>226</v>
      </c>
      <c r="P84" t="s">
        <v>226</v>
      </c>
      <c r="Q84">
        <v>1</v>
      </c>
      <c r="X84">
        <v>2.0499999999999998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 t="s">
        <v>6</v>
      </c>
      <c r="AG84">
        <v>2.0499999999999998</v>
      </c>
      <c r="AH84">
        <v>2</v>
      </c>
      <c r="AI84">
        <v>101231668</v>
      </c>
      <c r="AJ84">
        <v>74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ROW(Source!A216)</f>
        <v>216</v>
      </c>
      <c r="B85">
        <v>101231674</v>
      </c>
      <c r="C85">
        <v>101231667</v>
      </c>
      <c r="D85">
        <v>48265972</v>
      </c>
      <c r="E85">
        <v>1</v>
      </c>
      <c r="F85">
        <v>1</v>
      </c>
      <c r="G85">
        <v>48186558</v>
      </c>
      <c r="H85">
        <v>2</v>
      </c>
      <c r="I85" t="s">
        <v>266</v>
      </c>
      <c r="J85" t="s">
        <v>267</v>
      </c>
      <c r="K85" t="s">
        <v>268</v>
      </c>
      <c r="L85">
        <v>1367</v>
      </c>
      <c r="N85">
        <v>1011</v>
      </c>
      <c r="O85" t="s">
        <v>230</v>
      </c>
      <c r="P85" t="s">
        <v>230</v>
      </c>
      <c r="Q85">
        <v>1</v>
      </c>
      <c r="X85">
        <v>0.41</v>
      </c>
      <c r="Y85">
        <v>0</v>
      </c>
      <c r="Z85">
        <v>17.32</v>
      </c>
      <c r="AA85">
        <v>1.36</v>
      </c>
      <c r="AB85">
        <v>0</v>
      </c>
      <c r="AC85">
        <v>0</v>
      </c>
      <c r="AD85">
        <v>1</v>
      </c>
      <c r="AE85">
        <v>0</v>
      </c>
      <c r="AF85" t="s">
        <v>6</v>
      </c>
      <c r="AG85">
        <v>0.41</v>
      </c>
      <c r="AH85">
        <v>2</v>
      </c>
      <c r="AI85">
        <v>101231669</v>
      </c>
      <c r="AJ85">
        <v>75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ROW(Source!A216)</f>
        <v>216</v>
      </c>
      <c r="B86">
        <v>101231675</v>
      </c>
      <c r="C86">
        <v>101231667</v>
      </c>
      <c r="D86">
        <v>48266051</v>
      </c>
      <c r="E86">
        <v>1</v>
      </c>
      <c r="F86">
        <v>1</v>
      </c>
      <c r="G86">
        <v>48186558</v>
      </c>
      <c r="H86">
        <v>2</v>
      </c>
      <c r="I86" t="s">
        <v>269</v>
      </c>
      <c r="J86" t="s">
        <v>270</v>
      </c>
      <c r="K86" t="s">
        <v>271</v>
      </c>
      <c r="L86">
        <v>1367</v>
      </c>
      <c r="N86">
        <v>1011</v>
      </c>
      <c r="O86" t="s">
        <v>230</v>
      </c>
      <c r="P86" t="s">
        <v>230</v>
      </c>
      <c r="Q86">
        <v>1</v>
      </c>
      <c r="X86">
        <v>0.41</v>
      </c>
      <c r="Y86">
        <v>0</v>
      </c>
      <c r="Z86">
        <v>22.01</v>
      </c>
      <c r="AA86">
        <v>14.64</v>
      </c>
      <c r="AB86">
        <v>0</v>
      </c>
      <c r="AC86">
        <v>0</v>
      </c>
      <c r="AD86">
        <v>1</v>
      </c>
      <c r="AE86">
        <v>0</v>
      </c>
      <c r="AF86" t="s">
        <v>6</v>
      </c>
      <c r="AG86">
        <v>0.41</v>
      </c>
      <c r="AH86">
        <v>2</v>
      </c>
      <c r="AI86">
        <v>101231670</v>
      </c>
      <c r="AJ86">
        <v>76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ROW(Source!A216)</f>
        <v>216</v>
      </c>
      <c r="B87">
        <v>101231676</v>
      </c>
      <c r="C87">
        <v>101231667</v>
      </c>
      <c r="D87">
        <v>48241819</v>
      </c>
      <c r="E87">
        <v>1</v>
      </c>
      <c r="F87">
        <v>1</v>
      </c>
      <c r="G87">
        <v>48186558</v>
      </c>
      <c r="H87">
        <v>3</v>
      </c>
      <c r="I87" t="s">
        <v>272</v>
      </c>
      <c r="J87" t="s">
        <v>273</v>
      </c>
      <c r="K87" t="s">
        <v>274</v>
      </c>
      <c r="L87">
        <v>1301</v>
      </c>
      <c r="N87">
        <v>1003</v>
      </c>
      <c r="O87" t="s">
        <v>115</v>
      </c>
      <c r="P87" t="s">
        <v>115</v>
      </c>
      <c r="Q87">
        <v>1</v>
      </c>
      <c r="X87">
        <v>12</v>
      </c>
      <c r="Y87">
        <v>2.35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 t="s">
        <v>6</v>
      </c>
      <c r="AG87">
        <v>12</v>
      </c>
      <c r="AH87">
        <v>2</v>
      </c>
      <c r="AI87">
        <v>101231672</v>
      </c>
      <c r="AJ87">
        <v>78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ROW(Source!A216)</f>
        <v>216</v>
      </c>
      <c r="B88">
        <v>101231677</v>
      </c>
      <c r="C88">
        <v>101231667</v>
      </c>
      <c r="D88">
        <v>48202656</v>
      </c>
      <c r="E88">
        <v>48186558</v>
      </c>
      <c r="F88">
        <v>1</v>
      </c>
      <c r="G88">
        <v>48186558</v>
      </c>
      <c r="H88">
        <v>3</v>
      </c>
      <c r="I88" t="s">
        <v>304</v>
      </c>
      <c r="J88" t="s">
        <v>6</v>
      </c>
      <c r="K88" t="s">
        <v>305</v>
      </c>
      <c r="L88">
        <v>1346</v>
      </c>
      <c r="N88">
        <v>1009</v>
      </c>
      <c r="O88" t="s">
        <v>188</v>
      </c>
      <c r="P88" t="s">
        <v>188</v>
      </c>
      <c r="Q88">
        <v>1</v>
      </c>
      <c r="X88">
        <v>6.6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6</v>
      </c>
      <c r="AG88">
        <v>6.6</v>
      </c>
      <c r="AH88">
        <v>3</v>
      </c>
      <c r="AI88">
        <v>-1</v>
      </c>
      <c r="AJ88" t="s">
        <v>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ROW(Source!A254)</f>
        <v>254</v>
      </c>
      <c r="B89">
        <v>101231689</v>
      </c>
      <c r="C89">
        <v>101231679</v>
      </c>
      <c r="D89">
        <v>48186564</v>
      </c>
      <c r="E89">
        <v>48186558</v>
      </c>
      <c r="F89">
        <v>1</v>
      </c>
      <c r="G89">
        <v>48186558</v>
      </c>
      <c r="H89">
        <v>1</v>
      </c>
      <c r="I89" t="s">
        <v>224</v>
      </c>
      <c r="J89" t="s">
        <v>6</v>
      </c>
      <c r="K89" t="s">
        <v>225</v>
      </c>
      <c r="L89">
        <v>1191</v>
      </c>
      <c r="N89">
        <v>1013</v>
      </c>
      <c r="O89" t="s">
        <v>226</v>
      </c>
      <c r="P89" t="s">
        <v>226</v>
      </c>
      <c r="Q89">
        <v>1</v>
      </c>
      <c r="X89">
        <v>4.2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 t="s">
        <v>6</v>
      </c>
      <c r="AG89">
        <v>4.2</v>
      </c>
      <c r="AH89">
        <v>2</v>
      </c>
      <c r="AI89">
        <v>101231680</v>
      </c>
      <c r="AJ89">
        <v>79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ROW(Source!A254)</f>
        <v>254</v>
      </c>
      <c r="B90">
        <v>101231690</v>
      </c>
      <c r="C90">
        <v>101231679</v>
      </c>
      <c r="D90">
        <v>48266346</v>
      </c>
      <c r="E90">
        <v>1</v>
      </c>
      <c r="F90">
        <v>1</v>
      </c>
      <c r="G90">
        <v>48186558</v>
      </c>
      <c r="H90">
        <v>2</v>
      </c>
      <c r="I90" t="s">
        <v>275</v>
      </c>
      <c r="J90" t="s">
        <v>276</v>
      </c>
      <c r="K90" t="s">
        <v>277</v>
      </c>
      <c r="L90">
        <v>1367</v>
      </c>
      <c r="N90">
        <v>1011</v>
      </c>
      <c r="O90" t="s">
        <v>230</v>
      </c>
      <c r="P90" t="s">
        <v>230</v>
      </c>
      <c r="Q90">
        <v>1</v>
      </c>
      <c r="X90">
        <v>0.02</v>
      </c>
      <c r="Y90">
        <v>0</v>
      </c>
      <c r="Z90">
        <v>76.81</v>
      </c>
      <c r="AA90">
        <v>14.36</v>
      </c>
      <c r="AB90">
        <v>0</v>
      </c>
      <c r="AC90">
        <v>0</v>
      </c>
      <c r="AD90">
        <v>1</v>
      </c>
      <c r="AE90">
        <v>0</v>
      </c>
      <c r="AF90" t="s">
        <v>6</v>
      </c>
      <c r="AG90">
        <v>0.02</v>
      </c>
      <c r="AH90">
        <v>2</v>
      </c>
      <c r="AI90">
        <v>101231681</v>
      </c>
      <c r="AJ90">
        <v>80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ROW(Source!A254)</f>
        <v>254</v>
      </c>
      <c r="B91">
        <v>101231691</v>
      </c>
      <c r="C91">
        <v>101231679</v>
      </c>
      <c r="D91">
        <v>48266469</v>
      </c>
      <c r="E91">
        <v>1</v>
      </c>
      <c r="F91">
        <v>1</v>
      </c>
      <c r="G91">
        <v>48186558</v>
      </c>
      <c r="H91">
        <v>2</v>
      </c>
      <c r="I91" t="s">
        <v>278</v>
      </c>
      <c r="J91" t="s">
        <v>279</v>
      </c>
      <c r="K91" t="s">
        <v>280</v>
      </c>
      <c r="L91">
        <v>1367</v>
      </c>
      <c r="N91">
        <v>1011</v>
      </c>
      <c r="O91" t="s">
        <v>230</v>
      </c>
      <c r="P91" t="s">
        <v>230</v>
      </c>
      <c r="Q91">
        <v>1</v>
      </c>
      <c r="X91">
        <v>1.64</v>
      </c>
      <c r="Y91">
        <v>0</v>
      </c>
      <c r="Z91">
        <v>2.36</v>
      </c>
      <c r="AA91">
        <v>0.04</v>
      </c>
      <c r="AB91">
        <v>0</v>
      </c>
      <c r="AC91">
        <v>0</v>
      </c>
      <c r="AD91">
        <v>1</v>
      </c>
      <c r="AE91">
        <v>0</v>
      </c>
      <c r="AF91" t="s">
        <v>6</v>
      </c>
      <c r="AG91">
        <v>1.64</v>
      </c>
      <c r="AH91">
        <v>2</v>
      </c>
      <c r="AI91">
        <v>101231682</v>
      </c>
      <c r="AJ91">
        <v>81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ROW(Source!A254)</f>
        <v>254</v>
      </c>
      <c r="B92">
        <v>101231692</v>
      </c>
      <c r="C92">
        <v>101231679</v>
      </c>
      <c r="D92">
        <v>48266426</v>
      </c>
      <c r="E92">
        <v>1</v>
      </c>
      <c r="F92">
        <v>1</v>
      </c>
      <c r="G92">
        <v>48186558</v>
      </c>
      <c r="H92">
        <v>2</v>
      </c>
      <c r="I92" t="s">
        <v>281</v>
      </c>
      <c r="J92" t="s">
        <v>282</v>
      </c>
      <c r="K92" t="s">
        <v>283</v>
      </c>
      <c r="L92">
        <v>1367</v>
      </c>
      <c r="N92">
        <v>1011</v>
      </c>
      <c r="O92" t="s">
        <v>230</v>
      </c>
      <c r="P92" t="s">
        <v>230</v>
      </c>
      <c r="Q92">
        <v>1</v>
      </c>
      <c r="X92">
        <v>0.24</v>
      </c>
      <c r="Y92">
        <v>0</v>
      </c>
      <c r="Z92">
        <v>0.64</v>
      </c>
      <c r="AA92">
        <v>0.04</v>
      </c>
      <c r="AB92">
        <v>0</v>
      </c>
      <c r="AC92">
        <v>0</v>
      </c>
      <c r="AD92">
        <v>1</v>
      </c>
      <c r="AE92">
        <v>0</v>
      </c>
      <c r="AF92" t="s">
        <v>6</v>
      </c>
      <c r="AG92">
        <v>0.24</v>
      </c>
      <c r="AH92">
        <v>2</v>
      </c>
      <c r="AI92">
        <v>101231683</v>
      </c>
      <c r="AJ92">
        <v>82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ROW(Source!A254)</f>
        <v>254</v>
      </c>
      <c r="B93">
        <v>101231693</v>
      </c>
      <c r="C93">
        <v>101231679</v>
      </c>
      <c r="D93">
        <v>48243839</v>
      </c>
      <c r="E93">
        <v>1</v>
      </c>
      <c r="F93">
        <v>1</v>
      </c>
      <c r="G93">
        <v>48186558</v>
      </c>
      <c r="H93">
        <v>3</v>
      </c>
      <c r="I93" t="s">
        <v>284</v>
      </c>
      <c r="J93" t="s">
        <v>285</v>
      </c>
      <c r="K93" t="s">
        <v>286</v>
      </c>
      <c r="L93">
        <v>1346</v>
      </c>
      <c r="N93">
        <v>1009</v>
      </c>
      <c r="O93" t="s">
        <v>188</v>
      </c>
      <c r="P93" t="s">
        <v>188</v>
      </c>
      <c r="Q93">
        <v>1</v>
      </c>
      <c r="X93">
        <v>0.86670000000000003</v>
      </c>
      <c r="Y93">
        <v>221.64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6</v>
      </c>
      <c r="AG93">
        <v>0.86670000000000003</v>
      </c>
      <c r="AH93">
        <v>2</v>
      </c>
      <c r="AI93">
        <v>101231684</v>
      </c>
      <c r="AJ93">
        <v>84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ROW(Source!A254)</f>
        <v>254</v>
      </c>
      <c r="B94">
        <v>101231694</v>
      </c>
      <c r="C94">
        <v>101231679</v>
      </c>
      <c r="D94">
        <v>48263684</v>
      </c>
      <c r="E94">
        <v>1</v>
      </c>
      <c r="F94">
        <v>1</v>
      </c>
      <c r="G94">
        <v>48186558</v>
      </c>
      <c r="H94">
        <v>3</v>
      </c>
      <c r="I94" t="s">
        <v>287</v>
      </c>
      <c r="J94" t="s">
        <v>288</v>
      </c>
      <c r="K94" t="s">
        <v>289</v>
      </c>
      <c r="L94">
        <v>1354</v>
      </c>
      <c r="N94">
        <v>1010</v>
      </c>
      <c r="O94" t="s">
        <v>24</v>
      </c>
      <c r="P94" t="s">
        <v>24</v>
      </c>
      <c r="Q94">
        <v>1</v>
      </c>
      <c r="X94">
        <v>1.5209999999999999</v>
      </c>
      <c r="Y94">
        <v>373.37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6</v>
      </c>
      <c r="AG94">
        <v>1.5209999999999999</v>
      </c>
      <c r="AH94">
        <v>2</v>
      </c>
      <c r="AI94">
        <v>101231685</v>
      </c>
      <c r="AJ94">
        <v>85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ROW(Source!A254)</f>
        <v>254</v>
      </c>
      <c r="B95">
        <v>101231695</v>
      </c>
      <c r="C95">
        <v>101231679</v>
      </c>
      <c r="D95">
        <v>48263885</v>
      </c>
      <c r="E95">
        <v>1</v>
      </c>
      <c r="F95">
        <v>1</v>
      </c>
      <c r="G95">
        <v>48186558</v>
      </c>
      <c r="H95">
        <v>3</v>
      </c>
      <c r="I95" t="s">
        <v>290</v>
      </c>
      <c r="J95" t="s">
        <v>291</v>
      </c>
      <c r="K95" t="s">
        <v>292</v>
      </c>
      <c r="L95">
        <v>1354</v>
      </c>
      <c r="N95">
        <v>1010</v>
      </c>
      <c r="O95" t="s">
        <v>24</v>
      </c>
      <c r="P95" t="s">
        <v>24</v>
      </c>
      <c r="Q95">
        <v>1</v>
      </c>
      <c r="X95">
        <v>22.814800000000002</v>
      </c>
      <c r="Y95">
        <v>11.58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6</v>
      </c>
      <c r="AG95">
        <v>22.814800000000002</v>
      </c>
      <c r="AH95">
        <v>2</v>
      </c>
      <c r="AI95">
        <v>101231686</v>
      </c>
      <c r="AJ95">
        <v>86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ROW(Source!A254)</f>
        <v>254</v>
      </c>
      <c r="B96">
        <v>101231696</v>
      </c>
      <c r="C96">
        <v>101231679</v>
      </c>
      <c r="D96">
        <v>48202571</v>
      </c>
      <c r="E96">
        <v>48186558</v>
      </c>
      <c r="F96">
        <v>1</v>
      </c>
      <c r="G96">
        <v>48186558</v>
      </c>
      <c r="H96">
        <v>3</v>
      </c>
      <c r="I96" t="s">
        <v>306</v>
      </c>
      <c r="J96" t="s">
        <v>6</v>
      </c>
      <c r="K96" t="s">
        <v>307</v>
      </c>
      <c r="L96">
        <v>1354</v>
      </c>
      <c r="N96">
        <v>1010</v>
      </c>
      <c r="O96" t="s">
        <v>24</v>
      </c>
      <c r="P96" t="s">
        <v>24</v>
      </c>
      <c r="Q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t="s">
        <v>6</v>
      </c>
      <c r="AG96">
        <v>0</v>
      </c>
      <c r="AH96">
        <v>3</v>
      </c>
      <c r="AI96">
        <v>-1</v>
      </c>
      <c r="AJ96" t="s">
        <v>6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ROW(Source!A254)</f>
        <v>254</v>
      </c>
      <c r="B97">
        <v>101231697</v>
      </c>
      <c r="C97">
        <v>101231679</v>
      </c>
      <c r="D97">
        <v>48211571</v>
      </c>
      <c r="E97">
        <v>48186558</v>
      </c>
      <c r="F97">
        <v>1</v>
      </c>
      <c r="G97">
        <v>48186558</v>
      </c>
      <c r="H97">
        <v>3</v>
      </c>
      <c r="I97" t="s">
        <v>293</v>
      </c>
      <c r="J97" t="s">
        <v>6</v>
      </c>
      <c r="K97" t="s">
        <v>294</v>
      </c>
      <c r="L97">
        <v>1344</v>
      </c>
      <c r="N97">
        <v>1008</v>
      </c>
      <c r="O97" t="s">
        <v>259</v>
      </c>
      <c r="P97" t="s">
        <v>259</v>
      </c>
      <c r="Q97">
        <v>1</v>
      </c>
      <c r="X97">
        <v>0.01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 t="s">
        <v>6</v>
      </c>
      <c r="AG97">
        <v>0.01</v>
      </c>
      <c r="AH97">
        <v>2</v>
      </c>
      <c r="AI97">
        <v>101231688</v>
      </c>
      <c r="AJ97">
        <v>87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ROW(Source!A255)</f>
        <v>255</v>
      </c>
      <c r="B98">
        <v>101231689</v>
      </c>
      <c r="C98">
        <v>101231679</v>
      </c>
      <c r="D98">
        <v>48186564</v>
      </c>
      <c r="E98">
        <v>48186558</v>
      </c>
      <c r="F98">
        <v>1</v>
      </c>
      <c r="G98">
        <v>48186558</v>
      </c>
      <c r="H98">
        <v>1</v>
      </c>
      <c r="I98" t="s">
        <v>224</v>
      </c>
      <c r="J98" t="s">
        <v>6</v>
      </c>
      <c r="K98" t="s">
        <v>225</v>
      </c>
      <c r="L98">
        <v>1191</v>
      </c>
      <c r="N98">
        <v>1013</v>
      </c>
      <c r="O98" t="s">
        <v>226</v>
      </c>
      <c r="P98" t="s">
        <v>226</v>
      </c>
      <c r="Q98">
        <v>1</v>
      </c>
      <c r="X98">
        <v>4.2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F98" t="s">
        <v>6</v>
      </c>
      <c r="AG98">
        <v>4.2</v>
      </c>
      <c r="AH98">
        <v>2</v>
      </c>
      <c r="AI98">
        <v>101231680</v>
      </c>
      <c r="AJ98">
        <v>88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ROW(Source!A255)</f>
        <v>255</v>
      </c>
      <c r="B99">
        <v>101231690</v>
      </c>
      <c r="C99">
        <v>101231679</v>
      </c>
      <c r="D99">
        <v>48266346</v>
      </c>
      <c r="E99">
        <v>1</v>
      </c>
      <c r="F99">
        <v>1</v>
      </c>
      <c r="G99">
        <v>48186558</v>
      </c>
      <c r="H99">
        <v>2</v>
      </c>
      <c r="I99" t="s">
        <v>275</v>
      </c>
      <c r="J99" t="s">
        <v>276</v>
      </c>
      <c r="K99" t="s">
        <v>277</v>
      </c>
      <c r="L99">
        <v>1367</v>
      </c>
      <c r="N99">
        <v>1011</v>
      </c>
      <c r="O99" t="s">
        <v>230</v>
      </c>
      <c r="P99" t="s">
        <v>230</v>
      </c>
      <c r="Q99">
        <v>1</v>
      </c>
      <c r="X99">
        <v>0.02</v>
      </c>
      <c r="Y99">
        <v>0</v>
      </c>
      <c r="Z99">
        <v>76.81</v>
      </c>
      <c r="AA99">
        <v>14.36</v>
      </c>
      <c r="AB99">
        <v>0</v>
      </c>
      <c r="AC99">
        <v>0</v>
      </c>
      <c r="AD99">
        <v>1</v>
      </c>
      <c r="AE99">
        <v>0</v>
      </c>
      <c r="AF99" t="s">
        <v>6</v>
      </c>
      <c r="AG99">
        <v>0.02</v>
      </c>
      <c r="AH99">
        <v>2</v>
      </c>
      <c r="AI99">
        <v>101231681</v>
      </c>
      <c r="AJ99">
        <v>89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ROW(Source!A255)</f>
        <v>255</v>
      </c>
      <c r="B100">
        <v>101231691</v>
      </c>
      <c r="C100">
        <v>101231679</v>
      </c>
      <c r="D100">
        <v>48266469</v>
      </c>
      <c r="E100">
        <v>1</v>
      </c>
      <c r="F100">
        <v>1</v>
      </c>
      <c r="G100">
        <v>48186558</v>
      </c>
      <c r="H100">
        <v>2</v>
      </c>
      <c r="I100" t="s">
        <v>278</v>
      </c>
      <c r="J100" t="s">
        <v>279</v>
      </c>
      <c r="K100" t="s">
        <v>280</v>
      </c>
      <c r="L100">
        <v>1367</v>
      </c>
      <c r="N100">
        <v>1011</v>
      </c>
      <c r="O100" t="s">
        <v>230</v>
      </c>
      <c r="P100" t="s">
        <v>230</v>
      </c>
      <c r="Q100">
        <v>1</v>
      </c>
      <c r="X100">
        <v>1.64</v>
      </c>
      <c r="Y100">
        <v>0</v>
      </c>
      <c r="Z100">
        <v>2.36</v>
      </c>
      <c r="AA100">
        <v>0.04</v>
      </c>
      <c r="AB100">
        <v>0</v>
      </c>
      <c r="AC100">
        <v>0</v>
      </c>
      <c r="AD100">
        <v>1</v>
      </c>
      <c r="AE100">
        <v>0</v>
      </c>
      <c r="AF100" t="s">
        <v>6</v>
      </c>
      <c r="AG100">
        <v>1.64</v>
      </c>
      <c r="AH100">
        <v>2</v>
      </c>
      <c r="AI100">
        <v>101231682</v>
      </c>
      <c r="AJ100">
        <v>90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ROW(Source!A255)</f>
        <v>255</v>
      </c>
      <c r="B101">
        <v>101231692</v>
      </c>
      <c r="C101">
        <v>101231679</v>
      </c>
      <c r="D101">
        <v>48266426</v>
      </c>
      <c r="E101">
        <v>1</v>
      </c>
      <c r="F101">
        <v>1</v>
      </c>
      <c r="G101">
        <v>48186558</v>
      </c>
      <c r="H101">
        <v>2</v>
      </c>
      <c r="I101" t="s">
        <v>281</v>
      </c>
      <c r="J101" t="s">
        <v>282</v>
      </c>
      <c r="K101" t="s">
        <v>283</v>
      </c>
      <c r="L101">
        <v>1367</v>
      </c>
      <c r="N101">
        <v>1011</v>
      </c>
      <c r="O101" t="s">
        <v>230</v>
      </c>
      <c r="P101" t="s">
        <v>230</v>
      </c>
      <c r="Q101">
        <v>1</v>
      </c>
      <c r="X101">
        <v>0.24</v>
      </c>
      <c r="Y101">
        <v>0</v>
      </c>
      <c r="Z101">
        <v>0.64</v>
      </c>
      <c r="AA101">
        <v>0.04</v>
      </c>
      <c r="AB101">
        <v>0</v>
      </c>
      <c r="AC101">
        <v>0</v>
      </c>
      <c r="AD101">
        <v>1</v>
      </c>
      <c r="AE101">
        <v>0</v>
      </c>
      <c r="AF101" t="s">
        <v>6</v>
      </c>
      <c r="AG101">
        <v>0.24</v>
      </c>
      <c r="AH101">
        <v>2</v>
      </c>
      <c r="AI101">
        <v>101231683</v>
      </c>
      <c r="AJ101">
        <v>91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ROW(Source!A255)</f>
        <v>255</v>
      </c>
      <c r="B102">
        <v>101231693</v>
      </c>
      <c r="C102">
        <v>101231679</v>
      </c>
      <c r="D102">
        <v>48243839</v>
      </c>
      <c r="E102">
        <v>1</v>
      </c>
      <c r="F102">
        <v>1</v>
      </c>
      <c r="G102">
        <v>48186558</v>
      </c>
      <c r="H102">
        <v>3</v>
      </c>
      <c r="I102" t="s">
        <v>284</v>
      </c>
      <c r="J102" t="s">
        <v>285</v>
      </c>
      <c r="K102" t="s">
        <v>286</v>
      </c>
      <c r="L102">
        <v>1346</v>
      </c>
      <c r="N102">
        <v>1009</v>
      </c>
      <c r="O102" t="s">
        <v>188</v>
      </c>
      <c r="P102" t="s">
        <v>188</v>
      </c>
      <c r="Q102">
        <v>1</v>
      </c>
      <c r="X102">
        <v>0.86670000000000003</v>
      </c>
      <c r="Y102">
        <v>221.64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 t="s">
        <v>6</v>
      </c>
      <c r="AG102">
        <v>0.86670000000000003</v>
      </c>
      <c r="AH102">
        <v>2</v>
      </c>
      <c r="AI102">
        <v>101231684</v>
      </c>
      <c r="AJ102">
        <v>93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ROW(Source!A255)</f>
        <v>255</v>
      </c>
      <c r="B103">
        <v>101231694</v>
      </c>
      <c r="C103">
        <v>101231679</v>
      </c>
      <c r="D103">
        <v>48263684</v>
      </c>
      <c r="E103">
        <v>1</v>
      </c>
      <c r="F103">
        <v>1</v>
      </c>
      <c r="G103">
        <v>48186558</v>
      </c>
      <c r="H103">
        <v>3</v>
      </c>
      <c r="I103" t="s">
        <v>287</v>
      </c>
      <c r="J103" t="s">
        <v>288</v>
      </c>
      <c r="K103" t="s">
        <v>289</v>
      </c>
      <c r="L103">
        <v>1354</v>
      </c>
      <c r="N103">
        <v>1010</v>
      </c>
      <c r="O103" t="s">
        <v>24</v>
      </c>
      <c r="P103" t="s">
        <v>24</v>
      </c>
      <c r="Q103">
        <v>1</v>
      </c>
      <c r="X103">
        <v>1.5209999999999999</v>
      </c>
      <c r="Y103">
        <v>373.37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 t="s">
        <v>6</v>
      </c>
      <c r="AG103">
        <v>1.5209999999999999</v>
      </c>
      <c r="AH103">
        <v>2</v>
      </c>
      <c r="AI103">
        <v>101231685</v>
      </c>
      <c r="AJ103">
        <v>94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ROW(Source!A255)</f>
        <v>255</v>
      </c>
      <c r="B104">
        <v>101231695</v>
      </c>
      <c r="C104">
        <v>101231679</v>
      </c>
      <c r="D104">
        <v>48263885</v>
      </c>
      <c r="E104">
        <v>1</v>
      </c>
      <c r="F104">
        <v>1</v>
      </c>
      <c r="G104">
        <v>48186558</v>
      </c>
      <c r="H104">
        <v>3</v>
      </c>
      <c r="I104" t="s">
        <v>290</v>
      </c>
      <c r="J104" t="s">
        <v>291</v>
      </c>
      <c r="K104" t="s">
        <v>292</v>
      </c>
      <c r="L104">
        <v>1354</v>
      </c>
      <c r="N104">
        <v>1010</v>
      </c>
      <c r="O104" t="s">
        <v>24</v>
      </c>
      <c r="P104" t="s">
        <v>24</v>
      </c>
      <c r="Q104">
        <v>1</v>
      </c>
      <c r="X104">
        <v>22.814800000000002</v>
      </c>
      <c r="Y104">
        <v>11.58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 t="s">
        <v>6</v>
      </c>
      <c r="AG104">
        <v>22.814800000000002</v>
      </c>
      <c r="AH104">
        <v>2</v>
      </c>
      <c r="AI104">
        <v>101231686</v>
      </c>
      <c r="AJ104">
        <v>95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ROW(Source!A255)</f>
        <v>255</v>
      </c>
      <c r="B105">
        <v>101231696</v>
      </c>
      <c r="C105">
        <v>101231679</v>
      </c>
      <c r="D105">
        <v>48202571</v>
      </c>
      <c r="E105">
        <v>48186558</v>
      </c>
      <c r="F105">
        <v>1</v>
      </c>
      <c r="G105">
        <v>48186558</v>
      </c>
      <c r="H105">
        <v>3</v>
      </c>
      <c r="I105" t="s">
        <v>306</v>
      </c>
      <c r="J105" t="s">
        <v>6</v>
      </c>
      <c r="K105" t="s">
        <v>307</v>
      </c>
      <c r="L105">
        <v>1354</v>
      </c>
      <c r="N105">
        <v>1010</v>
      </c>
      <c r="O105" t="s">
        <v>24</v>
      </c>
      <c r="P105" t="s">
        <v>24</v>
      </c>
      <c r="Q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t="s">
        <v>6</v>
      </c>
      <c r="AG105">
        <v>0</v>
      </c>
      <c r="AH105">
        <v>3</v>
      </c>
      <c r="AI105">
        <v>-1</v>
      </c>
      <c r="AJ105" t="s">
        <v>6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ROW(Source!A255)</f>
        <v>255</v>
      </c>
      <c r="B106">
        <v>101231697</v>
      </c>
      <c r="C106">
        <v>101231679</v>
      </c>
      <c r="D106">
        <v>48211571</v>
      </c>
      <c r="E106">
        <v>48186558</v>
      </c>
      <c r="F106">
        <v>1</v>
      </c>
      <c r="G106">
        <v>48186558</v>
      </c>
      <c r="H106">
        <v>3</v>
      </c>
      <c r="I106" t="s">
        <v>293</v>
      </c>
      <c r="J106" t="s">
        <v>6</v>
      </c>
      <c r="K106" t="s">
        <v>294</v>
      </c>
      <c r="L106">
        <v>1344</v>
      </c>
      <c r="N106">
        <v>1008</v>
      </c>
      <c r="O106" t="s">
        <v>259</v>
      </c>
      <c r="P106" t="s">
        <v>259</v>
      </c>
      <c r="Q106">
        <v>1</v>
      </c>
      <c r="X106">
        <v>0.01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 t="s">
        <v>6</v>
      </c>
      <c r="AG106">
        <v>0.01</v>
      </c>
      <c r="AH106">
        <v>2</v>
      </c>
      <c r="AI106">
        <v>101231688</v>
      </c>
      <c r="AJ106">
        <v>96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ROW(Source!A258)</f>
        <v>258</v>
      </c>
      <c r="B107">
        <v>101231708</v>
      </c>
      <c r="C107">
        <v>101231699</v>
      </c>
      <c r="D107">
        <v>48186564</v>
      </c>
      <c r="E107">
        <v>48186558</v>
      </c>
      <c r="F107">
        <v>1</v>
      </c>
      <c r="G107">
        <v>48186558</v>
      </c>
      <c r="H107">
        <v>1</v>
      </c>
      <c r="I107" t="s">
        <v>224</v>
      </c>
      <c r="J107" t="s">
        <v>6</v>
      </c>
      <c r="K107" t="s">
        <v>225</v>
      </c>
      <c r="L107">
        <v>1191</v>
      </c>
      <c r="N107">
        <v>1013</v>
      </c>
      <c r="O107" t="s">
        <v>226</v>
      </c>
      <c r="P107" t="s">
        <v>226</v>
      </c>
      <c r="Q107">
        <v>1</v>
      </c>
      <c r="X107">
        <v>5.32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 t="s">
        <v>6</v>
      </c>
      <c r="AG107">
        <v>5.32</v>
      </c>
      <c r="AH107">
        <v>2</v>
      </c>
      <c r="AI107">
        <v>101231700</v>
      </c>
      <c r="AJ107">
        <v>97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ROW(Source!A258)</f>
        <v>258</v>
      </c>
      <c r="B108">
        <v>101231709</v>
      </c>
      <c r="C108">
        <v>101231699</v>
      </c>
      <c r="D108">
        <v>48266346</v>
      </c>
      <c r="E108">
        <v>1</v>
      </c>
      <c r="F108">
        <v>1</v>
      </c>
      <c r="G108">
        <v>48186558</v>
      </c>
      <c r="H108">
        <v>2</v>
      </c>
      <c r="I108" t="s">
        <v>275</v>
      </c>
      <c r="J108" t="s">
        <v>276</v>
      </c>
      <c r="K108" t="s">
        <v>277</v>
      </c>
      <c r="L108">
        <v>1367</v>
      </c>
      <c r="N108">
        <v>1011</v>
      </c>
      <c r="O108" t="s">
        <v>230</v>
      </c>
      <c r="P108" t="s">
        <v>230</v>
      </c>
      <c r="Q108">
        <v>1</v>
      </c>
      <c r="X108">
        <v>0.03</v>
      </c>
      <c r="Y108">
        <v>0</v>
      </c>
      <c r="Z108">
        <v>76.81</v>
      </c>
      <c r="AA108">
        <v>14.36</v>
      </c>
      <c r="AB108">
        <v>0</v>
      </c>
      <c r="AC108">
        <v>0</v>
      </c>
      <c r="AD108">
        <v>1</v>
      </c>
      <c r="AE108">
        <v>0</v>
      </c>
      <c r="AF108" t="s">
        <v>6</v>
      </c>
      <c r="AG108">
        <v>0.03</v>
      </c>
      <c r="AH108">
        <v>2</v>
      </c>
      <c r="AI108">
        <v>101231701</v>
      </c>
      <c r="AJ108">
        <v>98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ROW(Source!A258)</f>
        <v>258</v>
      </c>
      <c r="B109">
        <v>101231710</v>
      </c>
      <c r="C109">
        <v>101231699</v>
      </c>
      <c r="D109">
        <v>48266469</v>
      </c>
      <c r="E109">
        <v>1</v>
      </c>
      <c r="F109">
        <v>1</v>
      </c>
      <c r="G109">
        <v>48186558</v>
      </c>
      <c r="H109">
        <v>2</v>
      </c>
      <c r="I109" t="s">
        <v>278</v>
      </c>
      <c r="J109" t="s">
        <v>279</v>
      </c>
      <c r="K109" t="s">
        <v>280</v>
      </c>
      <c r="L109">
        <v>1367</v>
      </c>
      <c r="N109">
        <v>1011</v>
      </c>
      <c r="O109" t="s">
        <v>230</v>
      </c>
      <c r="P109" t="s">
        <v>230</v>
      </c>
      <c r="Q109">
        <v>1</v>
      </c>
      <c r="X109">
        <v>1.76</v>
      </c>
      <c r="Y109">
        <v>0</v>
      </c>
      <c r="Z109">
        <v>2.36</v>
      </c>
      <c r="AA109">
        <v>0.04</v>
      </c>
      <c r="AB109">
        <v>0</v>
      </c>
      <c r="AC109">
        <v>0</v>
      </c>
      <c r="AD109">
        <v>1</v>
      </c>
      <c r="AE109">
        <v>0</v>
      </c>
      <c r="AF109" t="s">
        <v>6</v>
      </c>
      <c r="AG109">
        <v>1.76</v>
      </c>
      <c r="AH109">
        <v>2</v>
      </c>
      <c r="AI109">
        <v>101231702</v>
      </c>
      <c r="AJ109">
        <v>99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ROW(Source!A258)</f>
        <v>258</v>
      </c>
      <c r="B110">
        <v>101231711</v>
      </c>
      <c r="C110">
        <v>101231699</v>
      </c>
      <c r="D110">
        <v>48266426</v>
      </c>
      <c r="E110">
        <v>1</v>
      </c>
      <c r="F110">
        <v>1</v>
      </c>
      <c r="G110">
        <v>48186558</v>
      </c>
      <c r="H110">
        <v>2</v>
      </c>
      <c r="I110" t="s">
        <v>281</v>
      </c>
      <c r="J110" t="s">
        <v>282</v>
      </c>
      <c r="K110" t="s">
        <v>283</v>
      </c>
      <c r="L110">
        <v>1367</v>
      </c>
      <c r="N110">
        <v>1011</v>
      </c>
      <c r="O110" t="s">
        <v>230</v>
      </c>
      <c r="P110" t="s">
        <v>230</v>
      </c>
      <c r="Q110">
        <v>1</v>
      </c>
      <c r="X110">
        <v>0.32</v>
      </c>
      <c r="Y110">
        <v>0</v>
      </c>
      <c r="Z110">
        <v>0.64</v>
      </c>
      <c r="AA110">
        <v>0.04</v>
      </c>
      <c r="AB110">
        <v>0</v>
      </c>
      <c r="AC110">
        <v>0</v>
      </c>
      <c r="AD110">
        <v>1</v>
      </c>
      <c r="AE110">
        <v>0</v>
      </c>
      <c r="AF110" t="s">
        <v>6</v>
      </c>
      <c r="AG110">
        <v>0.32</v>
      </c>
      <c r="AH110">
        <v>2</v>
      </c>
      <c r="AI110">
        <v>101231703</v>
      </c>
      <c r="AJ110">
        <v>100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ROW(Source!A258)</f>
        <v>258</v>
      </c>
      <c r="B111">
        <v>101231712</v>
      </c>
      <c r="C111">
        <v>101231699</v>
      </c>
      <c r="D111">
        <v>48243839</v>
      </c>
      <c r="E111">
        <v>1</v>
      </c>
      <c r="F111">
        <v>1</v>
      </c>
      <c r="G111">
        <v>48186558</v>
      </c>
      <c r="H111">
        <v>3</v>
      </c>
      <c r="I111" t="s">
        <v>284</v>
      </c>
      <c r="J111" t="s">
        <v>285</v>
      </c>
      <c r="K111" t="s">
        <v>286</v>
      </c>
      <c r="L111">
        <v>1346</v>
      </c>
      <c r="N111">
        <v>1009</v>
      </c>
      <c r="O111" t="s">
        <v>188</v>
      </c>
      <c r="P111" t="s">
        <v>188</v>
      </c>
      <c r="Q111">
        <v>1</v>
      </c>
      <c r="X111">
        <v>1.1556</v>
      </c>
      <c r="Y111">
        <v>221.64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 t="s">
        <v>6</v>
      </c>
      <c r="AG111">
        <v>1.1556</v>
      </c>
      <c r="AH111">
        <v>2</v>
      </c>
      <c r="AI111">
        <v>101231704</v>
      </c>
      <c r="AJ111">
        <v>102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ROW(Source!A258)</f>
        <v>258</v>
      </c>
      <c r="B112">
        <v>101231713</v>
      </c>
      <c r="C112">
        <v>101231699</v>
      </c>
      <c r="D112">
        <v>48263684</v>
      </c>
      <c r="E112">
        <v>1</v>
      </c>
      <c r="F112">
        <v>1</v>
      </c>
      <c r="G112">
        <v>48186558</v>
      </c>
      <c r="H112">
        <v>3</v>
      </c>
      <c r="I112" t="s">
        <v>287</v>
      </c>
      <c r="J112" t="s">
        <v>288</v>
      </c>
      <c r="K112" t="s">
        <v>289</v>
      </c>
      <c r="L112">
        <v>1354</v>
      </c>
      <c r="N112">
        <v>1010</v>
      </c>
      <c r="O112" t="s">
        <v>24</v>
      </c>
      <c r="P112" t="s">
        <v>24</v>
      </c>
      <c r="Q112">
        <v>1</v>
      </c>
      <c r="X112">
        <v>1.6395</v>
      </c>
      <c r="Y112">
        <v>373.37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 t="s">
        <v>6</v>
      </c>
      <c r="AG112">
        <v>1.6395</v>
      </c>
      <c r="AH112">
        <v>2</v>
      </c>
      <c r="AI112">
        <v>101231705</v>
      </c>
      <c r="AJ112">
        <v>103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ROW(Source!A258)</f>
        <v>258</v>
      </c>
      <c r="B113">
        <v>101231714</v>
      </c>
      <c r="C113">
        <v>101231699</v>
      </c>
      <c r="D113">
        <v>48263885</v>
      </c>
      <c r="E113">
        <v>1</v>
      </c>
      <c r="F113">
        <v>1</v>
      </c>
      <c r="G113">
        <v>48186558</v>
      </c>
      <c r="H113">
        <v>3</v>
      </c>
      <c r="I113" t="s">
        <v>290</v>
      </c>
      <c r="J113" t="s">
        <v>291</v>
      </c>
      <c r="K113" t="s">
        <v>292</v>
      </c>
      <c r="L113">
        <v>1354</v>
      </c>
      <c r="N113">
        <v>1010</v>
      </c>
      <c r="O113" t="s">
        <v>24</v>
      </c>
      <c r="P113" t="s">
        <v>24</v>
      </c>
      <c r="Q113">
        <v>1</v>
      </c>
      <c r="X113">
        <v>24.592600000000001</v>
      </c>
      <c r="Y113">
        <v>11.58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 t="s">
        <v>6</v>
      </c>
      <c r="AG113">
        <v>24.592600000000001</v>
      </c>
      <c r="AH113">
        <v>2</v>
      </c>
      <c r="AI113">
        <v>101231706</v>
      </c>
      <c r="AJ113">
        <v>104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ROW(Source!A258)</f>
        <v>258</v>
      </c>
      <c r="B114">
        <v>101231715</v>
      </c>
      <c r="C114">
        <v>101231699</v>
      </c>
      <c r="D114">
        <v>48202571</v>
      </c>
      <c r="E114">
        <v>48186558</v>
      </c>
      <c r="F114">
        <v>1</v>
      </c>
      <c r="G114">
        <v>48186558</v>
      </c>
      <c r="H114">
        <v>3</v>
      </c>
      <c r="I114" t="s">
        <v>306</v>
      </c>
      <c r="J114" t="s">
        <v>6</v>
      </c>
      <c r="K114" t="s">
        <v>308</v>
      </c>
      <c r="L114">
        <v>1354</v>
      </c>
      <c r="N114">
        <v>1010</v>
      </c>
      <c r="O114" t="s">
        <v>24</v>
      </c>
      <c r="P114" t="s">
        <v>24</v>
      </c>
      <c r="Q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t="s">
        <v>6</v>
      </c>
      <c r="AG114">
        <v>0</v>
      </c>
      <c r="AH114">
        <v>3</v>
      </c>
      <c r="AI114">
        <v>-1</v>
      </c>
      <c r="AJ114" t="s">
        <v>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ROW(Source!A259)</f>
        <v>259</v>
      </c>
      <c r="B115">
        <v>101231708</v>
      </c>
      <c r="C115">
        <v>101231699</v>
      </c>
      <c r="D115">
        <v>48186564</v>
      </c>
      <c r="E115">
        <v>48186558</v>
      </c>
      <c r="F115">
        <v>1</v>
      </c>
      <c r="G115">
        <v>48186558</v>
      </c>
      <c r="H115">
        <v>1</v>
      </c>
      <c r="I115" t="s">
        <v>224</v>
      </c>
      <c r="J115" t="s">
        <v>6</v>
      </c>
      <c r="K115" t="s">
        <v>225</v>
      </c>
      <c r="L115">
        <v>1191</v>
      </c>
      <c r="N115">
        <v>1013</v>
      </c>
      <c r="O115" t="s">
        <v>226</v>
      </c>
      <c r="P115" t="s">
        <v>226</v>
      </c>
      <c r="Q115">
        <v>1</v>
      </c>
      <c r="X115">
        <v>5.32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 t="s">
        <v>6</v>
      </c>
      <c r="AG115">
        <v>5.32</v>
      </c>
      <c r="AH115">
        <v>2</v>
      </c>
      <c r="AI115">
        <v>101231700</v>
      </c>
      <c r="AJ115">
        <v>105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ROW(Source!A259)</f>
        <v>259</v>
      </c>
      <c r="B116">
        <v>101231709</v>
      </c>
      <c r="C116">
        <v>101231699</v>
      </c>
      <c r="D116">
        <v>48266346</v>
      </c>
      <c r="E116">
        <v>1</v>
      </c>
      <c r="F116">
        <v>1</v>
      </c>
      <c r="G116">
        <v>48186558</v>
      </c>
      <c r="H116">
        <v>2</v>
      </c>
      <c r="I116" t="s">
        <v>275</v>
      </c>
      <c r="J116" t="s">
        <v>276</v>
      </c>
      <c r="K116" t="s">
        <v>277</v>
      </c>
      <c r="L116">
        <v>1367</v>
      </c>
      <c r="N116">
        <v>1011</v>
      </c>
      <c r="O116" t="s">
        <v>230</v>
      </c>
      <c r="P116" t="s">
        <v>230</v>
      </c>
      <c r="Q116">
        <v>1</v>
      </c>
      <c r="X116">
        <v>0.03</v>
      </c>
      <c r="Y116">
        <v>0</v>
      </c>
      <c r="Z116">
        <v>76.81</v>
      </c>
      <c r="AA116">
        <v>14.36</v>
      </c>
      <c r="AB116">
        <v>0</v>
      </c>
      <c r="AC116">
        <v>0</v>
      </c>
      <c r="AD116">
        <v>1</v>
      </c>
      <c r="AE116">
        <v>0</v>
      </c>
      <c r="AF116" t="s">
        <v>6</v>
      </c>
      <c r="AG116">
        <v>0.03</v>
      </c>
      <c r="AH116">
        <v>2</v>
      </c>
      <c r="AI116">
        <v>101231701</v>
      </c>
      <c r="AJ116">
        <v>106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ROW(Source!A259)</f>
        <v>259</v>
      </c>
      <c r="B117">
        <v>101231710</v>
      </c>
      <c r="C117">
        <v>101231699</v>
      </c>
      <c r="D117">
        <v>48266469</v>
      </c>
      <c r="E117">
        <v>1</v>
      </c>
      <c r="F117">
        <v>1</v>
      </c>
      <c r="G117">
        <v>48186558</v>
      </c>
      <c r="H117">
        <v>2</v>
      </c>
      <c r="I117" t="s">
        <v>278</v>
      </c>
      <c r="J117" t="s">
        <v>279</v>
      </c>
      <c r="K117" t="s">
        <v>280</v>
      </c>
      <c r="L117">
        <v>1367</v>
      </c>
      <c r="N117">
        <v>1011</v>
      </c>
      <c r="O117" t="s">
        <v>230</v>
      </c>
      <c r="P117" t="s">
        <v>230</v>
      </c>
      <c r="Q117">
        <v>1</v>
      </c>
      <c r="X117">
        <v>1.76</v>
      </c>
      <c r="Y117">
        <v>0</v>
      </c>
      <c r="Z117">
        <v>2.36</v>
      </c>
      <c r="AA117">
        <v>0.04</v>
      </c>
      <c r="AB117">
        <v>0</v>
      </c>
      <c r="AC117">
        <v>0</v>
      </c>
      <c r="AD117">
        <v>1</v>
      </c>
      <c r="AE117">
        <v>0</v>
      </c>
      <c r="AF117" t="s">
        <v>6</v>
      </c>
      <c r="AG117">
        <v>1.76</v>
      </c>
      <c r="AH117">
        <v>2</v>
      </c>
      <c r="AI117">
        <v>101231702</v>
      </c>
      <c r="AJ117">
        <v>107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ROW(Source!A259)</f>
        <v>259</v>
      </c>
      <c r="B118">
        <v>101231711</v>
      </c>
      <c r="C118">
        <v>101231699</v>
      </c>
      <c r="D118">
        <v>48266426</v>
      </c>
      <c r="E118">
        <v>1</v>
      </c>
      <c r="F118">
        <v>1</v>
      </c>
      <c r="G118">
        <v>48186558</v>
      </c>
      <c r="H118">
        <v>2</v>
      </c>
      <c r="I118" t="s">
        <v>281</v>
      </c>
      <c r="J118" t="s">
        <v>282</v>
      </c>
      <c r="K118" t="s">
        <v>283</v>
      </c>
      <c r="L118">
        <v>1367</v>
      </c>
      <c r="N118">
        <v>1011</v>
      </c>
      <c r="O118" t="s">
        <v>230</v>
      </c>
      <c r="P118" t="s">
        <v>230</v>
      </c>
      <c r="Q118">
        <v>1</v>
      </c>
      <c r="X118">
        <v>0.32</v>
      </c>
      <c r="Y118">
        <v>0</v>
      </c>
      <c r="Z118">
        <v>0.64</v>
      </c>
      <c r="AA118">
        <v>0.04</v>
      </c>
      <c r="AB118">
        <v>0</v>
      </c>
      <c r="AC118">
        <v>0</v>
      </c>
      <c r="AD118">
        <v>1</v>
      </c>
      <c r="AE118">
        <v>0</v>
      </c>
      <c r="AF118" t="s">
        <v>6</v>
      </c>
      <c r="AG118">
        <v>0.32</v>
      </c>
      <c r="AH118">
        <v>2</v>
      </c>
      <c r="AI118">
        <v>101231703</v>
      </c>
      <c r="AJ118">
        <v>108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ROW(Source!A259)</f>
        <v>259</v>
      </c>
      <c r="B119">
        <v>101231712</v>
      </c>
      <c r="C119">
        <v>101231699</v>
      </c>
      <c r="D119">
        <v>48243839</v>
      </c>
      <c r="E119">
        <v>1</v>
      </c>
      <c r="F119">
        <v>1</v>
      </c>
      <c r="G119">
        <v>48186558</v>
      </c>
      <c r="H119">
        <v>3</v>
      </c>
      <c r="I119" t="s">
        <v>284</v>
      </c>
      <c r="J119" t="s">
        <v>285</v>
      </c>
      <c r="K119" t="s">
        <v>286</v>
      </c>
      <c r="L119">
        <v>1346</v>
      </c>
      <c r="N119">
        <v>1009</v>
      </c>
      <c r="O119" t="s">
        <v>188</v>
      </c>
      <c r="P119" t="s">
        <v>188</v>
      </c>
      <c r="Q119">
        <v>1</v>
      </c>
      <c r="X119">
        <v>1.1556</v>
      </c>
      <c r="Y119">
        <v>221.64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 t="s">
        <v>6</v>
      </c>
      <c r="AG119">
        <v>1.1556</v>
      </c>
      <c r="AH119">
        <v>2</v>
      </c>
      <c r="AI119">
        <v>101231704</v>
      </c>
      <c r="AJ119">
        <v>110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ROW(Source!A259)</f>
        <v>259</v>
      </c>
      <c r="B120">
        <v>101231713</v>
      </c>
      <c r="C120">
        <v>101231699</v>
      </c>
      <c r="D120">
        <v>48263684</v>
      </c>
      <c r="E120">
        <v>1</v>
      </c>
      <c r="F120">
        <v>1</v>
      </c>
      <c r="G120">
        <v>48186558</v>
      </c>
      <c r="H120">
        <v>3</v>
      </c>
      <c r="I120" t="s">
        <v>287</v>
      </c>
      <c r="J120" t="s">
        <v>288</v>
      </c>
      <c r="K120" t="s">
        <v>289</v>
      </c>
      <c r="L120">
        <v>1354</v>
      </c>
      <c r="N120">
        <v>1010</v>
      </c>
      <c r="O120" t="s">
        <v>24</v>
      </c>
      <c r="P120" t="s">
        <v>24</v>
      </c>
      <c r="Q120">
        <v>1</v>
      </c>
      <c r="X120">
        <v>1.6395</v>
      </c>
      <c r="Y120">
        <v>373.37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 t="s">
        <v>6</v>
      </c>
      <c r="AG120">
        <v>1.6395</v>
      </c>
      <c r="AH120">
        <v>2</v>
      </c>
      <c r="AI120">
        <v>101231705</v>
      </c>
      <c r="AJ120">
        <v>111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ROW(Source!A259)</f>
        <v>259</v>
      </c>
      <c r="B121">
        <v>101231714</v>
      </c>
      <c r="C121">
        <v>101231699</v>
      </c>
      <c r="D121">
        <v>48263885</v>
      </c>
      <c r="E121">
        <v>1</v>
      </c>
      <c r="F121">
        <v>1</v>
      </c>
      <c r="G121">
        <v>48186558</v>
      </c>
      <c r="H121">
        <v>3</v>
      </c>
      <c r="I121" t="s">
        <v>290</v>
      </c>
      <c r="J121" t="s">
        <v>291</v>
      </c>
      <c r="K121" t="s">
        <v>292</v>
      </c>
      <c r="L121">
        <v>1354</v>
      </c>
      <c r="N121">
        <v>1010</v>
      </c>
      <c r="O121" t="s">
        <v>24</v>
      </c>
      <c r="P121" t="s">
        <v>24</v>
      </c>
      <c r="Q121">
        <v>1</v>
      </c>
      <c r="X121">
        <v>24.592600000000001</v>
      </c>
      <c r="Y121">
        <v>11.58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 t="s">
        <v>6</v>
      </c>
      <c r="AG121">
        <v>24.592600000000001</v>
      </c>
      <c r="AH121">
        <v>2</v>
      </c>
      <c r="AI121">
        <v>101231706</v>
      </c>
      <c r="AJ121">
        <v>112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ROW(Source!A259)</f>
        <v>259</v>
      </c>
      <c r="B122">
        <v>101231715</v>
      </c>
      <c r="C122">
        <v>101231699</v>
      </c>
      <c r="D122">
        <v>48202571</v>
      </c>
      <c r="E122">
        <v>48186558</v>
      </c>
      <c r="F122">
        <v>1</v>
      </c>
      <c r="G122">
        <v>48186558</v>
      </c>
      <c r="H122">
        <v>3</v>
      </c>
      <c r="I122" t="s">
        <v>306</v>
      </c>
      <c r="J122" t="s">
        <v>6</v>
      </c>
      <c r="K122" t="s">
        <v>308</v>
      </c>
      <c r="L122">
        <v>1354</v>
      </c>
      <c r="N122">
        <v>1010</v>
      </c>
      <c r="O122" t="s">
        <v>24</v>
      </c>
      <c r="P122" t="s">
        <v>24</v>
      </c>
      <c r="Q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6</v>
      </c>
      <c r="AG122">
        <v>0</v>
      </c>
      <c r="AH122">
        <v>3</v>
      </c>
      <c r="AI122">
        <v>-1</v>
      </c>
      <c r="AJ122" t="s">
        <v>6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Смета по ТСН-2001</vt:lpstr>
      <vt:lpstr>Ведомость объемов работ</vt:lpstr>
      <vt:lpstr>Source</vt:lpstr>
      <vt:lpstr>SourceObSm</vt:lpstr>
      <vt:lpstr>SmtRes</vt:lpstr>
      <vt:lpstr>EtalonRes</vt:lpstr>
      <vt:lpstr>'Ведомость объемов работ'!Заголовки_для_печати</vt:lpstr>
      <vt:lpstr>'Смета по ТСН-2001'!Заголовки_для_печати</vt:lpstr>
      <vt:lpstr>'Ведомость объемов работ'!Область_печати</vt:lpstr>
      <vt:lpstr>'Смета по ТСН-2001'!Область_печати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Евсенин Андрей Сергеевич</cp:lastModifiedBy>
  <dcterms:created xsi:type="dcterms:W3CDTF">2021-02-15T14:52:12Z</dcterms:created>
  <dcterms:modified xsi:type="dcterms:W3CDTF">2021-02-25T15:33:28Z</dcterms:modified>
</cp:coreProperties>
</file>