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tha.chi\Desktop\"/>
    </mc:Choice>
  </mc:AlternateContent>
  <xr:revisionPtr revIDLastSave="0" documentId="13_ncr:1_{9A703B2E-7522-4C8D-9CEC-266CB96350B5}" xr6:coauthVersionLast="47" xr6:coauthVersionMax="47" xr10:uidLastSave="{00000000-0000-0000-0000-000000000000}"/>
  <bookViews>
    <workbookView xWindow="28680" yWindow="15" windowWidth="24240" windowHeight="13020" xr2:uid="{792ED572-769E-447D-8862-ECBB4EEB637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1" l="1"/>
  <c r="U17" i="1"/>
  <c r="U20" i="1"/>
  <c r="U36" i="1"/>
  <c r="U43" i="1"/>
  <c r="T43" i="1"/>
  <c r="G43" i="1"/>
  <c r="H43" i="1"/>
  <c r="F43" i="1"/>
  <c r="E43" i="1"/>
  <c r="U42" i="1"/>
  <c r="G42" i="1"/>
  <c r="H42" i="1"/>
  <c r="F42" i="1"/>
  <c r="E42" i="1"/>
  <c r="U41" i="1"/>
  <c r="T41" i="1"/>
  <c r="T42" i="1"/>
  <c r="F41" i="1"/>
  <c r="E41" i="1"/>
  <c r="G41" i="1" s="1"/>
  <c r="H41" i="1" s="1"/>
  <c r="U40" i="1"/>
  <c r="F40" i="1"/>
  <c r="E40" i="1"/>
  <c r="G40" i="1" s="1"/>
  <c r="H40" i="1" s="1"/>
  <c r="U39" i="1"/>
  <c r="F39" i="1"/>
  <c r="E39" i="1"/>
  <c r="G39" i="1" s="1"/>
  <c r="H39" i="1" s="1"/>
  <c r="U38" i="1"/>
  <c r="F38" i="1"/>
  <c r="E38" i="1"/>
  <c r="U19" i="1"/>
  <c r="U35" i="1"/>
  <c r="U34" i="1"/>
  <c r="U33" i="1"/>
  <c r="U29" i="1"/>
  <c r="U28" i="1"/>
  <c r="U11" i="1"/>
  <c r="U10" i="1"/>
  <c r="U2" i="1"/>
  <c r="U3" i="1"/>
  <c r="U6" i="1"/>
  <c r="U8" i="1"/>
  <c r="U16" i="1"/>
  <c r="U15" i="1"/>
  <c r="U14" i="1"/>
  <c r="U26" i="1"/>
  <c r="U4" i="1"/>
  <c r="U12" i="1"/>
  <c r="U13" i="1"/>
  <c r="U18" i="1"/>
  <c r="U25" i="1"/>
  <c r="U24" i="1"/>
  <c r="U27" i="1"/>
  <c r="U23" i="1"/>
  <c r="U7" i="1"/>
  <c r="U31" i="1"/>
  <c r="U30" i="1"/>
  <c r="U22" i="1"/>
  <c r="U21" i="1"/>
  <c r="U5" i="1"/>
  <c r="U9" i="1"/>
  <c r="U37" i="1"/>
  <c r="T38" i="1"/>
  <c r="T39" i="1"/>
  <c r="T4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F37" i="1"/>
  <c r="E37" i="1"/>
  <c r="F36" i="1"/>
  <c r="E36" i="1"/>
  <c r="G38" i="1" l="1"/>
  <c r="H38" i="1" s="1"/>
  <c r="G37" i="1"/>
  <c r="H37" i="1" s="1"/>
  <c r="G36" i="1"/>
  <c r="H36" i="1" s="1"/>
</calcChain>
</file>

<file path=xl/sharedStrings.xml><?xml version="1.0" encoding="utf-8"?>
<sst xmlns="http://schemas.openxmlformats.org/spreadsheetml/2006/main" count="195" uniqueCount="110">
  <si>
    <t>โครงการ</t>
  </si>
  <si>
    <t>เปิดตัว</t>
  </si>
  <si>
    <t>จังหวัด</t>
  </si>
  <si>
    <t>เกรดโครงการ</t>
  </si>
  <si>
    <t>พื้นที่โครงการ(ตรม)</t>
  </si>
  <si>
    <t>พื้นที่สาธา(ตรม)</t>
  </si>
  <si>
    <t>พื้นที่จัดจำหน่าย(ตรม)</t>
  </si>
  <si>
    <t>พื้นที่สวน(5%ของพื้นที่จัดจำหน่าย)</t>
  </si>
  <si>
    <t>ทาวโฮม</t>
  </si>
  <si>
    <t>บ้านแฝด</t>
  </si>
  <si>
    <t>อาคารพาณิชย์</t>
  </si>
  <si>
    <t>จำนวนหลัง</t>
  </si>
  <si>
    <t>ถนนเมน</t>
  </si>
  <si>
    <t>สวน</t>
  </si>
  <si>
    <t>ความกว้างถนนเมน</t>
  </si>
  <si>
    <t>ความกว้างถนนปกติ</t>
  </si>
  <si>
    <t>จำนวนซอย</t>
  </si>
  <si>
    <t>รูปร่างที่ดิน</t>
  </si>
  <si>
    <t>ศุภาลัย เบลล่า ซ.กันตนา-ศาลายา</t>
  </si>
  <si>
    <t>นนทบุรี</t>
  </si>
  <si>
    <t>BELLA</t>
  </si>
  <si>
    <t>ตัว L บิด(หน้าแคบหลังกว้าง)</t>
  </si>
  <si>
    <t>ศุภาลัย ปาล์มสปริงส์ ชัยพฤกษ์-แจ้งวัฒนะ</t>
  </si>
  <si>
    <t>PALMSPRING</t>
  </si>
  <si>
    <t>ตัว L บิด</t>
  </si>
  <si>
    <t>ศุภาลัย มณฑลา @ พุทธมณฑล</t>
  </si>
  <si>
    <t>นครปฐม</t>
  </si>
  <si>
    <t>MONTARA</t>
  </si>
  <si>
    <t>สี่เหลี่ยม</t>
  </si>
  <si>
    <t>ศุภาลัย พรีม่า วิลล่า รังสิต คลอง3</t>
  </si>
  <si>
    <t>ปทุมธานี</t>
  </si>
  <si>
    <t>PRIMAVILLA</t>
  </si>
  <si>
    <t>ศุภาลัย ปาล์มสปริง รังสิต คลอง3</t>
  </si>
  <si>
    <t>ศุภาลัย วิลล์ เขาน้อย-ราชบุรี</t>
  </si>
  <si>
    <t>ราชบุรี</t>
  </si>
  <si>
    <t>VILLE</t>
  </si>
  <si>
    <t>หน้ากว้างหลังแคบ</t>
  </si>
  <si>
    <t>ศุภาลัย การ์เด้นวิลล์ เทพารักษ์ - บางนา</t>
  </si>
  <si>
    <t>สมุทรปราการ</t>
  </si>
  <si>
    <t>GARDENVILLE</t>
  </si>
  <si>
    <t>ตัวL</t>
  </si>
  <si>
    <t>ศุภาลัย พาร์ควิลล์ แยกเขางู</t>
  </si>
  <si>
    <t>PARKVILLE</t>
  </si>
  <si>
    <t>ตััว P</t>
  </si>
  <si>
    <t>ศุภาลัย วิลล์ สามพราน เพชรเกษม</t>
  </si>
  <si>
    <t>หน้ากว้างหลังกว้าง</t>
  </si>
  <si>
    <t>ศุภาลัย วิลล์ ประชาอุุทิศ 90</t>
  </si>
  <si>
    <t>หน้าแคบหลังกว้าง</t>
  </si>
  <si>
    <t>ศุภาลัย พาร์ควิลล์ นิมิตใหม่ - วงแหวน</t>
  </si>
  <si>
    <t>ศุภาลัย พรีโม่ นิมิตใหม่ - วงแหวน</t>
  </si>
  <si>
    <t>PRIMO</t>
  </si>
  <si>
    <t>ศุภาลัย วิลล์ วงแหวน-ลาดหลุมแก้ว</t>
  </si>
  <si>
    <t>ศุภาลัย ปาล์มวิลล์ บางแขม นครปฐม</t>
  </si>
  <si>
    <t>PALMVILLE</t>
  </si>
  <si>
    <t>ศุภาลัย ริเวียร่า อยุธยา</t>
  </si>
  <si>
    <t>อยุธยา</t>
  </si>
  <si>
    <t>RIVIERA</t>
  </si>
  <si>
    <t>แท่งยาวแยก3เส้น</t>
  </si>
  <si>
    <t>ศุภวัฒนาลัย บางไทร (1ชั้น)</t>
  </si>
  <si>
    <t>WATTANALAI</t>
  </si>
  <si>
    <t>ศุภาลัย พรีโม่ รามอินทรา 117</t>
  </si>
  <si>
    <t>กรุงเทพ</t>
  </si>
  <si>
    <t>ศุภาลัย เอสเซ้นส์ รัชดา รามอินทรา</t>
  </si>
  <si>
    <t>ESSENCE</t>
  </si>
  <si>
    <t>ศุภาลัย เอสเซ้นส์ บางนา-สุวรรณภูมิ</t>
  </si>
  <si>
    <t>ศุภาลัย ไพร์ม วิลล่า กรุงเทพกรีฑาตัดใหม่-มอเตอร์เวย์</t>
  </si>
  <si>
    <t>PRIME</t>
  </si>
  <si>
    <t>ศุภาลัย แกรนด์วิลล์ สุขุมวิท-บางนา</t>
  </si>
  <si>
    <t>GRANDVILLE</t>
  </si>
  <si>
    <t>ตัวY หน้าแคบ</t>
  </si>
  <si>
    <t>ศุภาลัย พาร์ควิลล์ สุขุมวิท-บางนา</t>
  </si>
  <si>
    <t>ขวาน</t>
  </si>
  <si>
    <t>ศุภาลัย ทัศคานี พระราม 2-วงแหวน</t>
  </si>
  <si>
    <t>สมุทรสาคร</t>
  </si>
  <si>
    <t>TASCANY</t>
  </si>
  <si>
    <t>วงรี</t>
  </si>
  <si>
    <t>ศุภาลัย เบลล่า พระราม 2-วงแหวน</t>
  </si>
  <si>
    <t>หน้ากว้าง</t>
  </si>
  <si>
    <t>ศุภาลัย วิลล์ ราชพฤกษ์-กาญจนาภิเษก</t>
  </si>
  <si>
    <t>แท่งยาว(หน้าแคบหลังกว้าง)</t>
  </si>
  <si>
    <t>ศุภาลัย พรีมา วิลล่า ถนนอุทยาน</t>
  </si>
  <si>
    <t>ศุภาลัย ปาล์มสปริงส์ วงแหวน-ลำลูกกา</t>
  </si>
  <si>
    <t>ศุภาลัย วิลล์ ปิ่่นเกล้า ศาลายา</t>
  </si>
  <si>
    <t>ศุภาลัย พาร์ควิลล์ บรมราชชนนี-สาย 7</t>
  </si>
  <si>
    <t>PARK VILLE</t>
  </si>
  <si>
    <t>ศุภาลัย พาร์ควิลล์ บางแขม</t>
  </si>
  <si>
    <t>ตัว T</t>
  </si>
  <si>
    <t>ศุภาลัย แกรนด์ เอสเซ้นส์ อรุณอมรินทร์</t>
  </si>
  <si>
    <t>GRANDESSENCE</t>
  </si>
  <si>
    <t>สี่เหลี่ยมคางหมูโค้งมน</t>
  </si>
  <si>
    <t>ศุภาลัย พาร์ควิลล์ รามคำแหง 174</t>
  </si>
  <si>
    <t>กรุุงเทพ</t>
  </si>
  <si>
    <t>ศุภาลัย ไพร์ด บางใหญ่่</t>
  </si>
  <si>
    <t>PRIDE</t>
  </si>
  <si>
    <t>ศุภาลัย ปาล์มสปริงส์ พระราม 2</t>
  </si>
  <si>
    <t>ศุภาลัย พรีโม่ รัตนาธิเบศร์</t>
  </si>
  <si>
    <t>ศุภาลัย วิลล์ บางนา-ศรีนครินทร์</t>
  </si>
  <si>
    <t>ศุภาลัย เอเลแกนซ์ พหล50</t>
  </si>
  <si>
    <t>บ้านเดี่ยว2ชั้น</t>
  </si>
  <si>
    <t>บ้านเดี่ยว 3ชั้น</t>
  </si>
  <si>
    <t>ELEGANCE</t>
  </si>
  <si>
    <t>ศุภาลัย พาร์ควิลล์ รังสิต คลอง 4</t>
  </si>
  <si>
    <t>สี่เหลี่ยมแท่งยาว</t>
  </si>
  <si>
    <t>พื้นที่แปลงใหญ่สุด(ตร.วา)</t>
  </si>
  <si>
    <t>พื้นที่แปลงเล็กสุด(ตร.วา)</t>
  </si>
  <si>
    <t>พื้นที่ถนนรวม</t>
  </si>
  <si>
    <t>ศุภาลัย เบลล่า เวสเกต</t>
  </si>
  <si>
    <t>ศุภาลัย พาร์ควิลล์ ประชาอุทิศ</t>
  </si>
  <si>
    <t>ศุภาลัย วิลล์ วงแหวน ลำลูกกา คลอง7</t>
  </si>
  <si>
    <t>ศภาลัย พรีโม่ ลาดกระบัง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</si>
</sst>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8" formatCode="_-* #,##0.0_-;\-* #,##0.0_-;_-* &quot;-&quot;??_-;_-@_-"/>
    <numFmt numFmtId="189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3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0" borderId="0" xfId="0" applyFont="1" applyFill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3" borderId="3" xfId="0" applyFont="1" applyFill="1" applyBorder="1" applyAlignment="1">
      <alignment wrapText="1"/>
    </xf>
    <xf numFmtId="3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/>
    <xf numFmtId="0" fontId="0" fillId="0" borderId="1" xfId="0" applyBorder="1"/>
    <xf numFmtId="3" fontId="2" fillId="0" borderId="1" xfId="0" applyNumberFormat="1" applyFont="1" applyBorder="1"/>
    <xf numFmtId="0" fontId="1" fillId="0" borderId="2" xfId="0" applyFont="1" applyFill="1" applyBorder="1" applyAlignment="1">
      <alignment horizontal="center" vertical="center" wrapText="1"/>
    </xf>
    <xf numFmtId="0" fontId="0" fillId="5" borderId="0" xfId="0" applyFill="1"/>
    <xf numFmtId="0" fontId="2" fillId="0" borderId="1" xfId="0" applyFont="1" applyFill="1" applyBorder="1" applyAlignment="1">
      <alignment horizontal="right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188" fontId="0" fillId="0" borderId="0" xfId="1" applyNumberFormat="1" applyFont="1"/>
    <xf numFmtId="189" fontId="1" fillId="6" borderId="1" xfId="1" applyNumberFormat="1" applyFont="1" applyFill="1" applyBorder="1" applyAlignment="1">
      <alignment horizontal="center" vertical="center" wrapText="1"/>
    </xf>
    <xf numFmtId="189" fontId="2" fillId="0" borderId="3" xfId="1" applyNumberFormat="1" applyFont="1" applyBorder="1" applyAlignment="1">
      <alignment horizontal="right" wrapText="1"/>
    </xf>
    <xf numFmtId="189" fontId="0" fillId="0" borderId="0" xfId="1" applyNumberFormat="1" applyFont="1"/>
    <xf numFmtId="0" fontId="2" fillId="7" borderId="1" xfId="0" applyFont="1" applyFill="1" applyBorder="1" applyAlignment="1">
      <alignment horizontal="left" wrapText="1"/>
    </xf>
    <xf numFmtId="0" fontId="2" fillId="7" borderId="3" xfId="0" applyFont="1" applyFill="1" applyBorder="1" applyAlignment="1">
      <alignment horizontal="left" wrapText="1"/>
    </xf>
    <xf numFmtId="188" fontId="1" fillId="0" borderId="1" xfId="1" applyNumberFormat="1" applyFont="1" applyFill="1" applyBorder="1" applyAlignment="1">
      <alignment horizontal="center" vertical="center" wrapText="1"/>
    </xf>
    <xf numFmtId="188" fontId="2" fillId="0" borderId="1" xfId="1" applyNumberFormat="1" applyFont="1" applyFill="1" applyBorder="1" applyAlignment="1">
      <alignment horizontal="right" wrapText="1"/>
    </xf>
    <xf numFmtId="0" fontId="2" fillId="0" borderId="3" xfId="0" applyFont="1" applyFill="1" applyBorder="1" applyAlignment="1">
      <alignment horizontal="right" wrapText="1"/>
    </xf>
    <xf numFmtId="188" fontId="2" fillId="0" borderId="3" xfId="1" applyNumberFormat="1" applyFont="1" applyFill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6DD1-F5BB-4ED7-B9D6-9D446CCE02C6}">
  <dimension ref="A1:AA87"/>
  <sheetViews>
    <sheetView tabSelected="1" topLeftCell="A12" zoomScale="70" zoomScaleNormal="70" workbookViewId="0">
      <selection activeCell="I40" sqref="I40"/>
    </sheetView>
  </sheetViews>
  <sheetFormatPr defaultRowHeight="14" x14ac:dyDescent="0.3"/>
  <cols>
    <col min="1" max="1" width="38.33203125" customWidth="1"/>
    <col min="3" max="3" width="9.83203125" customWidth="1"/>
    <col min="4" max="4" width="16.5" customWidth="1"/>
    <col min="5" max="7" width="9.08203125" bestFit="1" customWidth="1"/>
    <col min="8" max="8" width="9.33203125" bestFit="1" customWidth="1"/>
    <col min="10" max="11" width="8.6640625" style="26"/>
    <col min="13" max="14" width="8.6640625" style="26"/>
    <col min="15" max="17" width="8.4140625" customWidth="1"/>
    <col min="21" max="21" width="9.58203125" style="29" bestFit="1" customWidth="1"/>
    <col min="27" max="27" width="20.33203125" bestFit="1" customWidth="1"/>
  </cols>
  <sheetData>
    <row r="1" spans="1:27" ht="5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5" t="s">
        <v>8</v>
      </c>
      <c r="J1" s="32" t="s">
        <v>104</v>
      </c>
      <c r="K1" s="32" t="s">
        <v>103</v>
      </c>
      <c r="L1" s="25" t="s">
        <v>9</v>
      </c>
      <c r="M1" s="32" t="s">
        <v>104</v>
      </c>
      <c r="N1" s="32" t="s">
        <v>103</v>
      </c>
      <c r="O1" s="25" t="s">
        <v>98</v>
      </c>
      <c r="P1" s="21" t="s">
        <v>104</v>
      </c>
      <c r="Q1" s="21" t="s">
        <v>103</v>
      </c>
      <c r="R1" s="21" t="s">
        <v>99</v>
      </c>
      <c r="S1" s="1" t="s">
        <v>10</v>
      </c>
      <c r="T1" s="1" t="s">
        <v>11</v>
      </c>
      <c r="U1" s="27" t="s">
        <v>105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</row>
    <row r="2" spans="1:27" x14ac:dyDescent="0.3">
      <c r="A2" s="2" t="s">
        <v>18</v>
      </c>
      <c r="B2" s="3">
        <v>68</v>
      </c>
      <c r="C2" s="4" t="s">
        <v>19</v>
      </c>
      <c r="D2" s="5" t="s">
        <v>20</v>
      </c>
      <c r="E2" s="6">
        <v>43044</v>
      </c>
      <c r="F2" s="6">
        <v>18948</v>
      </c>
      <c r="G2" s="6">
        <v>24096</v>
      </c>
      <c r="H2" s="6">
        <v>1205</v>
      </c>
      <c r="I2" s="23">
        <v>140</v>
      </c>
      <c r="J2" s="33">
        <v>20</v>
      </c>
      <c r="K2" s="33">
        <v>45.4</v>
      </c>
      <c r="L2" s="23">
        <v>44</v>
      </c>
      <c r="M2" s="33">
        <v>35.9</v>
      </c>
      <c r="N2" s="33">
        <v>47.2</v>
      </c>
      <c r="O2" s="23">
        <v>18</v>
      </c>
      <c r="P2" s="33">
        <v>50</v>
      </c>
      <c r="Q2" s="33">
        <v>67.599999999999994</v>
      </c>
      <c r="R2" s="23">
        <v>0</v>
      </c>
      <c r="S2" s="7">
        <v>0</v>
      </c>
      <c r="T2" s="17">
        <f t="shared" ref="T2:T36" si="0">SUM(I2,L2,O2,R2,S2)</f>
        <v>202</v>
      </c>
      <c r="U2" s="28">
        <f>3117.9*4</f>
        <v>12471.6</v>
      </c>
      <c r="V2" s="7">
        <v>1</v>
      </c>
      <c r="W2" s="7">
        <v>2</v>
      </c>
      <c r="X2" s="7">
        <v>12</v>
      </c>
      <c r="Y2" s="7">
        <v>9</v>
      </c>
      <c r="Z2" s="7">
        <v>12</v>
      </c>
      <c r="AA2" s="8" t="s">
        <v>21</v>
      </c>
    </row>
    <row r="3" spans="1:27" ht="14" customHeight="1" x14ac:dyDescent="0.3">
      <c r="A3" s="2" t="s">
        <v>22</v>
      </c>
      <c r="B3" s="3">
        <v>68</v>
      </c>
      <c r="C3" s="4" t="s">
        <v>19</v>
      </c>
      <c r="D3" s="9" t="s">
        <v>23</v>
      </c>
      <c r="E3" s="6">
        <v>68184</v>
      </c>
      <c r="F3" s="6">
        <v>21956</v>
      </c>
      <c r="G3" s="6">
        <v>46228</v>
      </c>
      <c r="H3" s="6">
        <v>2311</v>
      </c>
      <c r="I3" s="23">
        <v>0</v>
      </c>
      <c r="J3" s="23">
        <v>0</v>
      </c>
      <c r="K3" s="23">
        <v>0</v>
      </c>
      <c r="L3" s="23">
        <v>32</v>
      </c>
      <c r="M3" s="33">
        <v>36.299999999999997</v>
      </c>
      <c r="N3" s="33">
        <v>43.5</v>
      </c>
      <c r="O3" s="23">
        <v>151</v>
      </c>
      <c r="P3" s="33">
        <v>50.1</v>
      </c>
      <c r="Q3" s="33">
        <v>111.3</v>
      </c>
      <c r="R3" s="23">
        <v>0</v>
      </c>
      <c r="S3" s="7">
        <v>0</v>
      </c>
      <c r="T3" s="17">
        <f t="shared" si="0"/>
        <v>183</v>
      </c>
      <c r="U3" s="28">
        <f>4735.4*4</f>
        <v>18941.599999999999</v>
      </c>
      <c r="V3" s="7">
        <v>1</v>
      </c>
      <c r="W3" s="7">
        <v>1</v>
      </c>
      <c r="X3" s="7">
        <v>12</v>
      </c>
      <c r="Y3" s="7">
        <v>9</v>
      </c>
      <c r="Z3" s="7">
        <v>11</v>
      </c>
      <c r="AA3" s="4" t="s">
        <v>24</v>
      </c>
    </row>
    <row r="4" spans="1:27" x14ac:dyDescent="0.3">
      <c r="A4" s="2" t="s">
        <v>25</v>
      </c>
      <c r="B4" s="3">
        <v>68</v>
      </c>
      <c r="C4" s="4" t="s">
        <v>26</v>
      </c>
      <c r="D4" s="10" t="s">
        <v>27</v>
      </c>
      <c r="E4" s="6">
        <v>98548</v>
      </c>
      <c r="F4" s="6">
        <v>32076</v>
      </c>
      <c r="G4" s="6">
        <v>66472</v>
      </c>
      <c r="H4" s="6">
        <v>3324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236</v>
      </c>
      <c r="P4" s="33">
        <v>56.4</v>
      </c>
      <c r="Q4" s="33">
        <v>119.8</v>
      </c>
      <c r="R4" s="23">
        <v>0</v>
      </c>
      <c r="S4" s="7">
        <v>0</v>
      </c>
      <c r="T4" s="17">
        <f t="shared" si="0"/>
        <v>236</v>
      </c>
      <c r="U4" s="28">
        <f>6719.7*4</f>
        <v>26878.799999999999</v>
      </c>
      <c r="V4" s="7">
        <v>1</v>
      </c>
      <c r="W4" s="7">
        <v>1</v>
      </c>
      <c r="X4" s="7">
        <v>16</v>
      </c>
      <c r="Y4" s="7">
        <v>8.8000000000000007</v>
      </c>
      <c r="Z4" s="7">
        <v>17</v>
      </c>
      <c r="AA4" s="4" t="s">
        <v>28</v>
      </c>
    </row>
    <row r="5" spans="1:27" x14ac:dyDescent="0.3">
      <c r="A5" s="2" t="s">
        <v>29</v>
      </c>
      <c r="B5" s="3">
        <v>68</v>
      </c>
      <c r="C5" s="4" t="s">
        <v>30</v>
      </c>
      <c r="D5" s="10" t="s">
        <v>31</v>
      </c>
      <c r="E5" s="6">
        <v>158180</v>
      </c>
      <c r="F5" s="6">
        <v>52996</v>
      </c>
      <c r="G5" s="6">
        <v>105184</v>
      </c>
      <c r="H5" s="6">
        <v>5259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271</v>
      </c>
      <c r="P5" s="33">
        <v>60.3</v>
      </c>
      <c r="Q5" s="33">
        <v>308.7</v>
      </c>
      <c r="R5" s="23">
        <v>0</v>
      </c>
      <c r="S5" s="7">
        <v>0</v>
      </c>
      <c r="T5" s="17">
        <f t="shared" si="0"/>
        <v>271</v>
      </c>
      <c r="U5" s="28">
        <f>10442.5*4</f>
        <v>41770</v>
      </c>
      <c r="V5" s="7">
        <v>1</v>
      </c>
      <c r="W5" s="7">
        <v>1</v>
      </c>
      <c r="X5" s="7">
        <v>16</v>
      </c>
      <c r="Y5" s="7">
        <v>9</v>
      </c>
      <c r="Z5" s="7">
        <v>47</v>
      </c>
      <c r="AA5" s="4" t="s">
        <v>102</v>
      </c>
    </row>
    <row r="6" spans="1:27" x14ac:dyDescent="0.3">
      <c r="A6" s="2" t="s">
        <v>32</v>
      </c>
      <c r="B6" s="3">
        <v>68</v>
      </c>
      <c r="C6" s="4" t="s">
        <v>30</v>
      </c>
      <c r="D6" s="9" t="s">
        <v>23</v>
      </c>
      <c r="E6" s="6">
        <v>92792</v>
      </c>
      <c r="F6" s="6">
        <v>29584</v>
      </c>
      <c r="G6" s="6">
        <v>63208</v>
      </c>
      <c r="H6" s="6">
        <v>3160</v>
      </c>
      <c r="I6" s="23">
        <v>0</v>
      </c>
      <c r="J6" s="23">
        <v>0</v>
      </c>
      <c r="K6" s="23">
        <v>0</v>
      </c>
      <c r="L6" s="23">
        <v>102</v>
      </c>
      <c r="M6" s="33">
        <v>36</v>
      </c>
      <c r="N6" s="33">
        <v>44.8</v>
      </c>
      <c r="O6" s="23">
        <v>210</v>
      </c>
      <c r="P6" s="33">
        <v>50</v>
      </c>
      <c r="Q6" s="33">
        <v>92</v>
      </c>
      <c r="R6" s="23">
        <v>0</v>
      </c>
      <c r="S6" s="7">
        <v>0</v>
      </c>
      <c r="T6" s="17">
        <f t="shared" si="0"/>
        <v>312</v>
      </c>
      <c r="U6" s="28">
        <f>6283.3*4</f>
        <v>25133.200000000001</v>
      </c>
      <c r="V6" s="7">
        <v>1</v>
      </c>
      <c r="W6" s="7">
        <v>2</v>
      </c>
      <c r="X6" s="7">
        <v>12</v>
      </c>
      <c r="Y6" s="7">
        <v>8.5</v>
      </c>
      <c r="Z6" s="7">
        <v>30</v>
      </c>
      <c r="AA6" s="4" t="s">
        <v>102</v>
      </c>
    </row>
    <row r="7" spans="1:27" x14ac:dyDescent="0.3">
      <c r="A7" s="2" t="s">
        <v>33</v>
      </c>
      <c r="B7" s="3">
        <v>68</v>
      </c>
      <c r="C7" s="4" t="s">
        <v>34</v>
      </c>
      <c r="D7" s="9" t="s">
        <v>35</v>
      </c>
      <c r="E7" s="6">
        <v>62558</v>
      </c>
      <c r="F7" s="6">
        <v>19416</v>
      </c>
      <c r="G7" s="6">
        <v>43142</v>
      </c>
      <c r="H7" s="6">
        <v>2157</v>
      </c>
      <c r="I7" s="23">
        <v>0</v>
      </c>
      <c r="J7" s="23">
        <v>0</v>
      </c>
      <c r="K7" s="23">
        <v>0</v>
      </c>
      <c r="L7" s="23">
        <v>70</v>
      </c>
      <c r="M7" s="33">
        <v>35</v>
      </c>
      <c r="N7" s="33">
        <v>44.4</v>
      </c>
      <c r="O7" s="23">
        <v>132</v>
      </c>
      <c r="P7" s="33">
        <v>50.3</v>
      </c>
      <c r="Q7" s="33">
        <v>99.5</v>
      </c>
      <c r="R7" s="23">
        <v>0</v>
      </c>
      <c r="S7" s="7">
        <v>0</v>
      </c>
      <c r="T7" s="17">
        <f t="shared" si="0"/>
        <v>202</v>
      </c>
      <c r="U7" s="28">
        <f>4183.4*4</f>
        <v>16733.599999999999</v>
      </c>
      <c r="V7" s="7">
        <v>1</v>
      </c>
      <c r="W7" s="7">
        <v>1</v>
      </c>
      <c r="X7" s="7">
        <v>15</v>
      </c>
      <c r="Y7" s="7">
        <v>8.3000000000000007</v>
      </c>
      <c r="Z7" s="7">
        <v>13</v>
      </c>
      <c r="AA7" s="8" t="s">
        <v>36</v>
      </c>
    </row>
    <row r="8" spans="1:27" ht="16.5" customHeight="1" x14ac:dyDescent="0.3">
      <c r="A8" s="2" t="s">
        <v>37</v>
      </c>
      <c r="B8" s="3">
        <v>67</v>
      </c>
      <c r="C8" s="4" t="s">
        <v>38</v>
      </c>
      <c r="D8" s="9" t="s">
        <v>39</v>
      </c>
      <c r="E8" s="6">
        <v>112128</v>
      </c>
      <c r="F8" s="6">
        <v>36020</v>
      </c>
      <c r="G8" s="6">
        <v>76108</v>
      </c>
      <c r="H8" s="6">
        <v>3805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328</v>
      </c>
      <c r="P8" s="33">
        <v>50</v>
      </c>
      <c r="Q8" s="33">
        <v>84.5</v>
      </c>
      <c r="R8" s="23">
        <v>0</v>
      </c>
      <c r="S8" s="7">
        <v>0</v>
      </c>
      <c r="T8" s="17">
        <f t="shared" si="0"/>
        <v>328</v>
      </c>
      <c r="U8" s="28">
        <f>7816.3*4</f>
        <v>31265.200000000001</v>
      </c>
      <c r="V8" s="7">
        <v>2</v>
      </c>
      <c r="W8" s="7">
        <v>2</v>
      </c>
      <c r="X8" s="7">
        <v>16</v>
      </c>
      <c r="Y8" s="7">
        <v>8.3000000000000007</v>
      </c>
      <c r="Z8" s="7">
        <v>24</v>
      </c>
      <c r="AA8" s="4" t="s">
        <v>40</v>
      </c>
    </row>
    <row r="9" spans="1:27" x14ac:dyDescent="0.3">
      <c r="A9" s="2" t="s">
        <v>41</v>
      </c>
      <c r="B9" s="3">
        <v>67</v>
      </c>
      <c r="C9" s="4" t="s">
        <v>34</v>
      </c>
      <c r="D9" s="9" t="s">
        <v>42</v>
      </c>
      <c r="E9" s="6">
        <v>54080</v>
      </c>
      <c r="F9" s="6">
        <v>17524</v>
      </c>
      <c r="G9" s="6">
        <v>36556</v>
      </c>
      <c r="H9" s="6">
        <v>1828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132</v>
      </c>
      <c r="P9" s="33">
        <v>51.6</v>
      </c>
      <c r="Q9" s="33">
        <v>131.30000000000001</v>
      </c>
      <c r="R9" s="23">
        <v>0</v>
      </c>
      <c r="S9" s="7">
        <v>0</v>
      </c>
      <c r="T9" s="17">
        <f t="shared" si="0"/>
        <v>132</v>
      </c>
      <c r="U9" s="28">
        <f>3429.6*4</f>
        <v>13718.4</v>
      </c>
      <c r="V9" s="7">
        <v>1</v>
      </c>
      <c r="W9" s="7">
        <v>1</v>
      </c>
      <c r="X9" s="7">
        <v>12</v>
      </c>
      <c r="Y9" s="7">
        <v>8.3000000000000007</v>
      </c>
      <c r="Z9" s="7">
        <v>10</v>
      </c>
      <c r="AA9" s="4" t="s">
        <v>43</v>
      </c>
    </row>
    <row r="10" spans="1:27" x14ac:dyDescent="0.3">
      <c r="A10" s="2" t="s">
        <v>44</v>
      </c>
      <c r="B10" s="3">
        <v>67</v>
      </c>
      <c r="C10" s="4" t="s">
        <v>26</v>
      </c>
      <c r="D10" s="9" t="s">
        <v>35</v>
      </c>
      <c r="E10" s="6">
        <v>64692</v>
      </c>
      <c r="F10" s="6">
        <v>22700</v>
      </c>
      <c r="G10" s="6">
        <v>41992</v>
      </c>
      <c r="H10" s="6">
        <v>2100</v>
      </c>
      <c r="I10" s="23">
        <v>69</v>
      </c>
      <c r="J10" s="33">
        <v>19.600000000000001</v>
      </c>
      <c r="K10" s="33">
        <v>42.1</v>
      </c>
      <c r="L10" s="23">
        <v>76</v>
      </c>
      <c r="M10" s="33">
        <v>37.6</v>
      </c>
      <c r="N10" s="33">
        <v>47.7</v>
      </c>
      <c r="O10" s="23">
        <v>100</v>
      </c>
      <c r="P10" s="33">
        <v>50.1</v>
      </c>
      <c r="Q10" s="33">
        <v>83.9</v>
      </c>
      <c r="R10" s="23">
        <v>0</v>
      </c>
      <c r="S10" s="7">
        <v>0</v>
      </c>
      <c r="T10" s="17">
        <f t="shared" si="0"/>
        <v>245</v>
      </c>
      <c r="U10" s="28">
        <f>4653.7*4</f>
        <v>18614.8</v>
      </c>
      <c r="V10" s="7">
        <v>1</v>
      </c>
      <c r="W10" s="7">
        <v>1</v>
      </c>
      <c r="X10" s="7">
        <v>12</v>
      </c>
      <c r="Y10" s="7">
        <v>8.3000000000000007</v>
      </c>
      <c r="Z10" s="7">
        <v>19</v>
      </c>
      <c r="AA10" s="8" t="s">
        <v>45</v>
      </c>
    </row>
    <row r="11" spans="1:27" ht="15.5" customHeight="1" x14ac:dyDescent="0.3">
      <c r="A11" s="2" t="s">
        <v>46</v>
      </c>
      <c r="B11" s="3">
        <v>67</v>
      </c>
      <c r="C11" s="4" t="s">
        <v>38</v>
      </c>
      <c r="D11" s="9" t="s">
        <v>35</v>
      </c>
      <c r="E11" s="6">
        <v>80660</v>
      </c>
      <c r="F11" s="6">
        <v>26560</v>
      </c>
      <c r="G11" s="6">
        <v>54100</v>
      </c>
      <c r="H11" s="6">
        <v>2705</v>
      </c>
      <c r="I11" s="23">
        <v>0</v>
      </c>
      <c r="J11" s="23">
        <v>0</v>
      </c>
      <c r="K11" s="23">
        <v>0</v>
      </c>
      <c r="L11" s="23">
        <v>102</v>
      </c>
      <c r="M11" s="33">
        <v>36</v>
      </c>
      <c r="N11" s="33">
        <v>48.6</v>
      </c>
      <c r="O11" s="23">
        <v>164</v>
      </c>
      <c r="P11" s="33">
        <v>50.3</v>
      </c>
      <c r="Q11" s="33">
        <v>90.5</v>
      </c>
      <c r="R11" s="23">
        <v>0</v>
      </c>
      <c r="S11" s="7">
        <v>0</v>
      </c>
      <c r="T11" s="17">
        <f t="shared" si="0"/>
        <v>266</v>
      </c>
      <c r="U11" s="28">
        <f>(4675.2+1027.4)*4</f>
        <v>22810.400000000001</v>
      </c>
      <c r="V11" s="7">
        <v>1</v>
      </c>
      <c r="W11" s="7">
        <v>1</v>
      </c>
      <c r="X11" s="7">
        <v>12</v>
      </c>
      <c r="Y11" s="7">
        <v>8.3000000000000007</v>
      </c>
      <c r="Z11" s="7">
        <v>10</v>
      </c>
      <c r="AA11" s="8" t="s">
        <v>47</v>
      </c>
    </row>
    <row r="12" spans="1:27" ht="18" customHeight="1" x14ac:dyDescent="0.3">
      <c r="A12" s="2" t="s">
        <v>48</v>
      </c>
      <c r="B12" s="3">
        <v>67</v>
      </c>
      <c r="C12" s="4" t="s">
        <v>30</v>
      </c>
      <c r="D12" s="9" t="s">
        <v>42</v>
      </c>
      <c r="E12" s="6">
        <v>106044</v>
      </c>
      <c r="F12" s="6">
        <v>32836</v>
      </c>
      <c r="G12" s="6">
        <v>73208</v>
      </c>
      <c r="H12" s="6">
        <v>3660</v>
      </c>
      <c r="I12" s="23">
        <v>0</v>
      </c>
      <c r="J12" s="23">
        <v>0</v>
      </c>
      <c r="K12" s="23">
        <v>0</v>
      </c>
      <c r="L12" s="23">
        <v>114</v>
      </c>
      <c r="M12" s="33">
        <v>35.799999999999997</v>
      </c>
      <c r="N12" s="33">
        <v>41.6</v>
      </c>
      <c r="O12" s="23">
        <v>182</v>
      </c>
      <c r="P12" s="33">
        <v>50.5</v>
      </c>
      <c r="Q12" s="33">
        <v>133</v>
      </c>
      <c r="R12" s="23">
        <v>0</v>
      </c>
      <c r="S12" s="7">
        <v>0</v>
      </c>
      <c r="T12" s="17">
        <f t="shared" si="0"/>
        <v>296</v>
      </c>
      <c r="U12" s="28">
        <f>7094.3*4</f>
        <v>28377.200000000001</v>
      </c>
      <c r="V12" s="7">
        <v>1</v>
      </c>
      <c r="W12" s="7">
        <v>2</v>
      </c>
      <c r="X12" s="7">
        <v>12</v>
      </c>
      <c r="Y12" s="7">
        <v>8.3000000000000007</v>
      </c>
      <c r="Z12" s="7">
        <v>32</v>
      </c>
      <c r="AA12" s="4" t="s">
        <v>102</v>
      </c>
    </row>
    <row r="13" spans="1:27" x14ac:dyDescent="0.3">
      <c r="A13" s="2" t="s">
        <v>49</v>
      </c>
      <c r="B13" s="3">
        <v>67</v>
      </c>
      <c r="C13" s="4" t="s">
        <v>30</v>
      </c>
      <c r="D13" s="5" t="s">
        <v>50</v>
      </c>
      <c r="E13" s="6">
        <v>13904</v>
      </c>
      <c r="F13" s="6">
        <v>4872</v>
      </c>
      <c r="G13" s="6">
        <v>9032</v>
      </c>
      <c r="H13" s="7">
        <v>452</v>
      </c>
      <c r="I13" s="23">
        <v>60</v>
      </c>
      <c r="J13" s="33">
        <v>20</v>
      </c>
      <c r="K13" s="33">
        <v>38.299999999999997</v>
      </c>
      <c r="L13" s="23">
        <v>24</v>
      </c>
      <c r="M13" s="33">
        <v>35.4</v>
      </c>
      <c r="N13" s="33">
        <v>36</v>
      </c>
      <c r="O13" s="23">
        <v>0</v>
      </c>
      <c r="P13" s="23">
        <v>0</v>
      </c>
      <c r="Q13" s="23">
        <v>0</v>
      </c>
      <c r="R13" s="23">
        <v>0</v>
      </c>
      <c r="S13" s="7">
        <v>0</v>
      </c>
      <c r="T13" s="17">
        <f t="shared" si="0"/>
        <v>84</v>
      </c>
      <c r="U13" s="28">
        <f>992.1*4</f>
        <v>3968.4</v>
      </c>
      <c r="V13" s="7">
        <v>1</v>
      </c>
      <c r="W13" s="7">
        <v>0</v>
      </c>
      <c r="X13" s="7">
        <v>8.3000000000000007</v>
      </c>
      <c r="Y13" s="7">
        <v>8.3000000000000007</v>
      </c>
      <c r="Z13" s="7">
        <v>7</v>
      </c>
      <c r="AA13" s="4" t="s">
        <v>102</v>
      </c>
    </row>
    <row r="14" spans="1:27" x14ac:dyDescent="0.3">
      <c r="A14" s="2" t="s">
        <v>51</v>
      </c>
      <c r="B14" s="3">
        <v>67</v>
      </c>
      <c r="C14" s="4" t="s">
        <v>30</v>
      </c>
      <c r="D14" s="9" t="s">
        <v>35</v>
      </c>
      <c r="E14" s="6">
        <v>113984</v>
      </c>
      <c r="F14" s="6">
        <v>36124</v>
      </c>
      <c r="G14" s="6">
        <v>77860</v>
      </c>
      <c r="H14" s="6">
        <v>3893</v>
      </c>
      <c r="I14" s="23">
        <v>0</v>
      </c>
      <c r="J14" s="23">
        <v>0</v>
      </c>
      <c r="K14" s="23">
        <v>0</v>
      </c>
      <c r="L14" s="23">
        <v>148</v>
      </c>
      <c r="M14" s="33">
        <v>35.4</v>
      </c>
      <c r="N14" s="33">
        <v>46.5</v>
      </c>
      <c r="O14" s="23">
        <v>213</v>
      </c>
      <c r="P14" s="33">
        <v>52</v>
      </c>
      <c r="Q14" s="33">
        <v>89.8</v>
      </c>
      <c r="R14" s="23">
        <v>0</v>
      </c>
      <c r="S14" s="7">
        <v>0</v>
      </c>
      <c r="T14" s="17">
        <f t="shared" si="0"/>
        <v>361</v>
      </c>
      <c r="U14" s="28">
        <f>7435*4</f>
        <v>29740</v>
      </c>
      <c r="V14" s="7">
        <v>1</v>
      </c>
      <c r="W14" s="7">
        <v>2</v>
      </c>
      <c r="X14" s="7">
        <v>16</v>
      </c>
      <c r="Y14" s="7">
        <v>8.3000000000000007</v>
      </c>
      <c r="Z14" s="7">
        <v>14</v>
      </c>
      <c r="AA14" s="4" t="s">
        <v>28</v>
      </c>
    </row>
    <row r="15" spans="1:27" ht="18" customHeight="1" x14ac:dyDescent="0.3">
      <c r="A15" s="2" t="s">
        <v>52</v>
      </c>
      <c r="B15" s="3">
        <v>67</v>
      </c>
      <c r="C15" s="4" t="s">
        <v>26</v>
      </c>
      <c r="D15" s="9" t="s">
        <v>53</v>
      </c>
      <c r="E15" s="6">
        <v>68020</v>
      </c>
      <c r="F15" s="6">
        <v>26756</v>
      </c>
      <c r="G15" s="6">
        <v>41264</v>
      </c>
      <c r="H15" s="6">
        <v>2063</v>
      </c>
      <c r="I15" s="23">
        <v>0</v>
      </c>
      <c r="J15" s="23">
        <v>0</v>
      </c>
      <c r="K15" s="23">
        <v>0</v>
      </c>
      <c r="L15" s="23">
        <v>34</v>
      </c>
      <c r="M15" s="33">
        <v>39.5</v>
      </c>
      <c r="N15" s="33">
        <v>55.8</v>
      </c>
      <c r="O15" s="23">
        <v>132</v>
      </c>
      <c r="P15" s="33">
        <v>50.4</v>
      </c>
      <c r="Q15" s="33">
        <v>112.3</v>
      </c>
      <c r="R15" s="23">
        <v>0</v>
      </c>
      <c r="S15" s="7">
        <v>0</v>
      </c>
      <c r="T15" s="17">
        <f t="shared" si="0"/>
        <v>166</v>
      </c>
      <c r="U15" s="28">
        <f>4614.1*4</f>
        <v>18456.400000000001</v>
      </c>
      <c r="V15" s="7">
        <v>1</v>
      </c>
      <c r="W15" s="7">
        <v>5</v>
      </c>
      <c r="X15" s="7">
        <v>12</v>
      </c>
      <c r="Y15" s="7">
        <v>8.3000000000000007</v>
      </c>
      <c r="Z15" s="7">
        <v>19</v>
      </c>
      <c r="AA15" s="8" t="s">
        <v>47</v>
      </c>
    </row>
    <row r="16" spans="1:27" ht="15.5" customHeight="1" x14ac:dyDescent="0.3">
      <c r="A16" s="2" t="s">
        <v>54</v>
      </c>
      <c r="B16" s="3">
        <v>67</v>
      </c>
      <c r="C16" s="4" t="s">
        <v>55</v>
      </c>
      <c r="D16" s="10" t="s">
        <v>56</v>
      </c>
      <c r="E16" s="6">
        <v>46492</v>
      </c>
      <c r="F16" s="6">
        <v>15372</v>
      </c>
      <c r="G16" s="6">
        <v>31120</v>
      </c>
      <c r="H16" s="6">
        <v>1556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93</v>
      </c>
      <c r="P16" s="33">
        <v>57.7</v>
      </c>
      <c r="Q16" s="33">
        <v>211.1</v>
      </c>
      <c r="R16" s="23">
        <v>0</v>
      </c>
      <c r="S16" s="7">
        <v>2</v>
      </c>
      <c r="T16" s="17">
        <f t="shared" si="0"/>
        <v>95</v>
      </c>
      <c r="U16" s="28">
        <f>2857.5*4</f>
        <v>11430</v>
      </c>
      <c r="V16" s="7">
        <v>1</v>
      </c>
      <c r="W16" s="7">
        <v>1</v>
      </c>
      <c r="X16" s="7">
        <v>12</v>
      </c>
      <c r="Y16" s="7">
        <v>9</v>
      </c>
      <c r="Z16" s="7">
        <v>6</v>
      </c>
      <c r="AA16" s="4" t="s">
        <v>57</v>
      </c>
    </row>
    <row r="17" spans="1:27" x14ac:dyDescent="0.3">
      <c r="A17" s="2" t="s">
        <v>58</v>
      </c>
      <c r="B17" s="3">
        <v>67</v>
      </c>
      <c r="C17" s="4" t="s">
        <v>55</v>
      </c>
      <c r="D17" s="5" t="s">
        <v>59</v>
      </c>
      <c r="E17" s="6">
        <v>36548</v>
      </c>
      <c r="F17" s="6">
        <v>13204</v>
      </c>
      <c r="G17" s="6">
        <v>23344</v>
      </c>
      <c r="H17" s="6">
        <v>1167</v>
      </c>
      <c r="I17" s="23">
        <v>69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62</v>
      </c>
      <c r="P17" s="23">
        <v>0</v>
      </c>
      <c r="Q17" s="23">
        <v>0</v>
      </c>
      <c r="R17" s="23">
        <v>0</v>
      </c>
      <c r="S17" s="7">
        <v>0</v>
      </c>
      <c r="T17" s="17">
        <f t="shared" si="0"/>
        <v>131</v>
      </c>
      <c r="U17" s="28">
        <f>2618*4</f>
        <v>10472</v>
      </c>
      <c r="V17" s="7">
        <v>1</v>
      </c>
      <c r="W17" s="7">
        <v>1</v>
      </c>
      <c r="X17" s="7">
        <v>12</v>
      </c>
      <c r="Y17" s="7">
        <v>8.3000000000000007</v>
      </c>
      <c r="Z17" s="7">
        <v>14</v>
      </c>
      <c r="AA17" s="4" t="s">
        <v>24</v>
      </c>
    </row>
    <row r="18" spans="1:27" x14ac:dyDescent="0.3">
      <c r="A18" s="2" t="s">
        <v>60</v>
      </c>
      <c r="B18" s="3">
        <v>67</v>
      </c>
      <c r="C18" s="4" t="s">
        <v>61</v>
      </c>
      <c r="D18" s="5" t="s">
        <v>50</v>
      </c>
      <c r="E18" s="6">
        <v>25000</v>
      </c>
      <c r="F18" s="6">
        <v>7308</v>
      </c>
      <c r="G18" s="6">
        <v>17692</v>
      </c>
      <c r="H18" s="7">
        <v>885</v>
      </c>
      <c r="I18" s="23">
        <v>56</v>
      </c>
      <c r="J18" s="33">
        <v>22</v>
      </c>
      <c r="K18" s="33">
        <v>65.8</v>
      </c>
      <c r="L18" s="23">
        <v>64</v>
      </c>
      <c r="M18" s="33">
        <v>42.7</v>
      </c>
      <c r="N18" s="33">
        <v>57.3</v>
      </c>
      <c r="O18" s="23">
        <v>0</v>
      </c>
      <c r="P18" s="23">
        <v>0</v>
      </c>
      <c r="Q18" s="23">
        <v>0</v>
      </c>
      <c r="R18" s="23">
        <v>0</v>
      </c>
      <c r="S18" s="7">
        <v>0</v>
      </c>
      <c r="T18" s="17">
        <f t="shared" si="0"/>
        <v>120</v>
      </c>
      <c r="U18" s="28">
        <f>1430.5*4</f>
        <v>5722</v>
      </c>
      <c r="V18" s="7">
        <v>1</v>
      </c>
      <c r="W18" s="7">
        <v>1</v>
      </c>
      <c r="X18" s="7">
        <v>12</v>
      </c>
      <c r="Y18" s="7">
        <v>9</v>
      </c>
      <c r="Z18" s="7">
        <v>0</v>
      </c>
      <c r="AA18" s="4" t="s">
        <v>102</v>
      </c>
    </row>
    <row r="19" spans="1:27" x14ac:dyDescent="0.3">
      <c r="A19" s="30" t="s">
        <v>62</v>
      </c>
      <c r="B19" s="3">
        <v>68</v>
      </c>
      <c r="C19" s="4" t="s">
        <v>61</v>
      </c>
      <c r="D19" s="10" t="s">
        <v>63</v>
      </c>
      <c r="E19" s="6">
        <v>8644</v>
      </c>
      <c r="F19" s="6">
        <v>3376</v>
      </c>
      <c r="G19" s="6">
        <v>5268</v>
      </c>
      <c r="H19" s="7">
        <v>263</v>
      </c>
      <c r="I19" s="23">
        <v>0</v>
      </c>
      <c r="J19" s="23">
        <v>0</v>
      </c>
      <c r="K19" s="23">
        <v>0</v>
      </c>
      <c r="L19" s="23">
        <v>16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8</v>
      </c>
      <c r="S19" s="7">
        <v>0</v>
      </c>
      <c r="T19" s="17">
        <f t="shared" si="0"/>
        <v>24</v>
      </c>
      <c r="U19" s="28">
        <f>712.4*4</f>
        <v>2849.6</v>
      </c>
      <c r="V19" s="7">
        <v>1</v>
      </c>
      <c r="W19" s="4"/>
      <c r="X19" s="7">
        <v>9</v>
      </c>
      <c r="Y19" s="7">
        <v>9</v>
      </c>
      <c r="Z19" s="7">
        <v>0</v>
      </c>
      <c r="AA19" s="4" t="s">
        <v>102</v>
      </c>
    </row>
    <row r="20" spans="1:27" ht="15" customHeight="1" x14ac:dyDescent="0.3">
      <c r="A20" s="30" t="s">
        <v>64</v>
      </c>
      <c r="B20" s="3">
        <v>67</v>
      </c>
      <c r="C20" s="4" t="s">
        <v>38</v>
      </c>
      <c r="D20" s="10" t="s">
        <v>63</v>
      </c>
      <c r="E20" s="6">
        <v>33140</v>
      </c>
      <c r="F20" s="6">
        <v>10608</v>
      </c>
      <c r="G20" s="6">
        <v>22532</v>
      </c>
      <c r="H20" s="6">
        <v>1127</v>
      </c>
      <c r="I20" s="23">
        <v>54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83</v>
      </c>
      <c r="S20" s="7">
        <v>0</v>
      </c>
      <c r="T20" s="17">
        <f t="shared" si="0"/>
        <v>137</v>
      </c>
      <c r="U20" s="28">
        <f>2292*4</f>
        <v>9168</v>
      </c>
      <c r="V20" s="7">
        <v>1</v>
      </c>
      <c r="W20" s="7">
        <v>1</v>
      </c>
      <c r="X20" s="7">
        <v>12</v>
      </c>
      <c r="Y20" s="7">
        <v>9</v>
      </c>
      <c r="Z20" s="7">
        <v>7</v>
      </c>
      <c r="AA20" s="4" t="s">
        <v>102</v>
      </c>
    </row>
    <row r="21" spans="1:27" ht="17.5" customHeight="1" x14ac:dyDescent="0.3">
      <c r="A21" s="2" t="s">
        <v>65</v>
      </c>
      <c r="B21" s="3">
        <v>67</v>
      </c>
      <c r="C21" s="4" t="s">
        <v>61</v>
      </c>
      <c r="D21" s="10" t="s">
        <v>66</v>
      </c>
      <c r="E21" s="6">
        <v>16000</v>
      </c>
      <c r="F21" s="6">
        <v>4808</v>
      </c>
      <c r="G21" s="6">
        <v>11192</v>
      </c>
      <c r="H21" s="7">
        <v>560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41</v>
      </c>
      <c r="P21" s="33">
        <v>57.9</v>
      </c>
      <c r="Q21" s="33">
        <v>81.599999999999994</v>
      </c>
      <c r="R21" s="23">
        <v>0</v>
      </c>
      <c r="S21" s="7">
        <v>0</v>
      </c>
      <c r="T21" s="17">
        <f t="shared" si="0"/>
        <v>41</v>
      </c>
      <c r="U21" s="28">
        <f>973.5*4</f>
        <v>3894</v>
      </c>
      <c r="V21" s="7">
        <v>1</v>
      </c>
      <c r="W21" s="7">
        <v>1</v>
      </c>
      <c r="X21" s="7">
        <v>9</v>
      </c>
      <c r="Y21" s="7">
        <v>9</v>
      </c>
      <c r="Z21" s="7">
        <v>0</v>
      </c>
      <c r="AA21" s="4" t="s">
        <v>102</v>
      </c>
    </row>
    <row r="22" spans="1:27" ht="13.5" customHeight="1" x14ac:dyDescent="0.3">
      <c r="A22" s="2" t="s">
        <v>67</v>
      </c>
      <c r="B22" s="3">
        <v>67</v>
      </c>
      <c r="C22" s="4" t="s">
        <v>38</v>
      </c>
      <c r="D22" s="10" t="s">
        <v>68</v>
      </c>
      <c r="E22" s="6">
        <v>159593</v>
      </c>
      <c r="F22" s="6">
        <v>51958</v>
      </c>
      <c r="G22" s="6">
        <v>107635</v>
      </c>
      <c r="H22" s="6">
        <v>5382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357</v>
      </c>
      <c r="P22" s="33">
        <v>53.1</v>
      </c>
      <c r="Q22" s="33">
        <v>178.3</v>
      </c>
      <c r="R22" s="23">
        <v>0</v>
      </c>
      <c r="S22" s="7">
        <v>0</v>
      </c>
      <c r="T22" s="17">
        <f t="shared" si="0"/>
        <v>357</v>
      </c>
      <c r="U22" s="28">
        <f>(7226.8+3327.4)*4</f>
        <v>42216.800000000003</v>
      </c>
      <c r="V22" s="7">
        <v>1</v>
      </c>
      <c r="W22" s="7">
        <v>1</v>
      </c>
      <c r="X22" s="7">
        <v>16</v>
      </c>
      <c r="Y22" s="7">
        <v>9</v>
      </c>
      <c r="Z22" s="7">
        <v>19</v>
      </c>
      <c r="AA22" s="4" t="s">
        <v>69</v>
      </c>
    </row>
    <row r="23" spans="1:27" ht="18" customHeight="1" x14ac:dyDescent="0.3">
      <c r="A23" s="2" t="s">
        <v>70</v>
      </c>
      <c r="B23" s="3">
        <v>67</v>
      </c>
      <c r="C23" s="4" t="s">
        <v>38</v>
      </c>
      <c r="D23" s="9" t="s">
        <v>42</v>
      </c>
      <c r="E23" s="6">
        <v>151932</v>
      </c>
      <c r="F23" s="6">
        <v>44420</v>
      </c>
      <c r="G23" s="6">
        <v>107512</v>
      </c>
      <c r="H23" s="6">
        <v>5376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437</v>
      </c>
      <c r="P23" s="33">
        <v>51.9</v>
      </c>
      <c r="Q23" s="33">
        <v>105.2</v>
      </c>
      <c r="R23" s="23">
        <v>0</v>
      </c>
      <c r="S23" s="7">
        <v>0</v>
      </c>
      <c r="T23" s="17">
        <f t="shared" si="0"/>
        <v>437</v>
      </c>
      <c r="U23" s="28">
        <f>9048.2*4</f>
        <v>36192.800000000003</v>
      </c>
      <c r="V23" s="7">
        <v>1</v>
      </c>
      <c r="W23" s="7">
        <v>3</v>
      </c>
      <c r="X23" s="7">
        <v>16</v>
      </c>
      <c r="Y23" s="7">
        <v>8.3000000000000007</v>
      </c>
      <c r="Z23" s="7">
        <v>17</v>
      </c>
      <c r="AA23" s="4" t="s">
        <v>71</v>
      </c>
    </row>
    <row r="24" spans="1:27" x14ac:dyDescent="0.3">
      <c r="A24" s="2" t="s">
        <v>72</v>
      </c>
      <c r="B24" s="3">
        <v>67</v>
      </c>
      <c r="C24" s="4" t="s">
        <v>73</v>
      </c>
      <c r="D24" s="10" t="s">
        <v>74</v>
      </c>
      <c r="E24" s="6">
        <v>150061</v>
      </c>
      <c r="F24" s="6">
        <v>50856</v>
      </c>
      <c r="G24" s="6">
        <v>99205</v>
      </c>
      <c r="H24" s="6">
        <v>4960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312</v>
      </c>
      <c r="P24" s="33">
        <v>50.4</v>
      </c>
      <c r="Q24" s="33">
        <v>163.6</v>
      </c>
      <c r="R24" s="23">
        <v>0</v>
      </c>
      <c r="S24" s="7">
        <v>2</v>
      </c>
      <c r="T24" s="17">
        <f t="shared" si="0"/>
        <v>314</v>
      </c>
      <c r="U24" s="28">
        <f>10601*4</f>
        <v>42404</v>
      </c>
      <c r="V24" s="7">
        <v>2</v>
      </c>
      <c r="W24" s="7">
        <v>2</v>
      </c>
      <c r="X24" s="7">
        <v>16</v>
      </c>
      <c r="Y24" s="7">
        <v>9</v>
      </c>
      <c r="Z24" s="7">
        <v>34</v>
      </c>
      <c r="AA24" s="4" t="s">
        <v>75</v>
      </c>
    </row>
    <row r="25" spans="1:27" x14ac:dyDescent="0.3">
      <c r="A25" s="2" t="s">
        <v>76</v>
      </c>
      <c r="B25" s="3">
        <v>67</v>
      </c>
      <c r="C25" s="4" t="s">
        <v>73</v>
      </c>
      <c r="D25" s="5" t="s">
        <v>20</v>
      </c>
      <c r="E25" s="6">
        <v>113668</v>
      </c>
      <c r="F25" s="6">
        <v>38684</v>
      </c>
      <c r="G25" s="6">
        <v>74984</v>
      </c>
      <c r="H25" s="6">
        <v>3749</v>
      </c>
      <c r="I25" s="23">
        <v>225</v>
      </c>
      <c r="J25" s="33">
        <v>19.100000000000001</v>
      </c>
      <c r="K25" s="33">
        <v>54.3</v>
      </c>
      <c r="L25" s="23">
        <v>158</v>
      </c>
      <c r="M25" s="33">
        <v>35</v>
      </c>
      <c r="N25" s="33">
        <v>62</v>
      </c>
      <c r="O25" s="23">
        <v>103</v>
      </c>
      <c r="P25" s="33">
        <v>50.3</v>
      </c>
      <c r="Q25" s="33">
        <v>97.5</v>
      </c>
      <c r="R25" s="23">
        <v>0</v>
      </c>
      <c r="S25" s="7">
        <v>0</v>
      </c>
      <c r="T25" s="17">
        <f t="shared" si="0"/>
        <v>486</v>
      </c>
      <c r="U25" s="28">
        <f>8090.4*4</f>
        <v>32361.599999999999</v>
      </c>
      <c r="V25" s="7">
        <v>2</v>
      </c>
      <c r="W25" s="7">
        <v>1</v>
      </c>
      <c r="X25" s="7">
        <v>12</v>
      </c>
      <c r="Y25" s="7">
        <v>8.3000000000000007</v>
      </c>
      <c r="Z25" s="7">
        <v>25</v>
      </c>
      <c r="AA25" s="4" t="s">
        <v>77</v>
      </c>
    </row>
    <row r="26" spans="1:27" ht="16.5" customHeight="1" x14ac:dyDescent="0.3">
      <c r="A26" s="2" t="s">
        <v>78</v>
      </c>
      <c r="B26" s="3">
        <v>67</v>
      </c>
      <c r="C26" s="4" t="s">
        <v>19</v>
      </c>
      <c r="D26" s="9" t="s">
        <v>35</v>
      </c>
      <c r="E26" s="6">
        <v>100044</v>
      </c>
      <c r="F26" s="6">
        <v>38824</v>
      </c>
      <c r="G26" s="6">
        <v>61220</v>
      </c>
      <c r="H26" s="6">
        <v>3061</v>
      </c>
      <c r="I26" s="23">
        <v>0</v>
      </c>
      <c r="J26" s="23">
        <v>0</v>
      </c>
      <c r="K26" s="23">
        <v>0</v>
      </c>
      <c r="L26" s="23">
        <v>122</v>
      </c>
      <c r="M26" s="33">
        <v>36</v>
      </c>
      <c r="N26" s="33">
        <v>49</v>
      </c>
      <c r="O26" s="23">
        <v>165</v>
      </c>
      <c r="P26" s="33">
        <v>50.4</v>
      </c>
      <c r="Q26" s="33">
        <v>127.5</v>
      </c>
      <c r="R26" s="23">
        <v>0</v>
      </c>
      <c r="S26" s="7">
        <v>0</v>
      </c>
      <c r="T26" s="17">
        <f t="shared" si="0"/>
        <v>287</v>
      </c>
      <c r="U26" s="28">
        <f>7620.8*4</f>
        <v>30483.200000000001</v>
      </c>
      <c r="V26" s="7">
        <v>1</v>
      </c>
      <c r="W26" s="7">
        <v>3</v>
      </c>
      <c r="X26" s="7">
        <v>16</v>
      </c>
      <c r="Y26" s="7">
        <v>9</v>
      </c>
      <c r="Z26" s="7">
        <v>19</v>
      </c>
      <c r="AA26" s="8" t="s">
        <v>79</v>
      </c>
    </row>
    <row r="27" spans="1:27" ht="17" customHeight="1" x14ac:dyDescent="0.3">
      <c r="A27" s="2" t="s">
        <v>80</v>
      </c>
      <c r="B27" s="3">
        <v>67</v>
      </c>
      <c r="C27" s="4" t="s">
        <v>61</v>
      </c>
      <c r="D27" s="10" t="s">
        <v>31</v>
      </c>
      <c r="E27" s="6">
        <v>46708</v>
      </c>
      <c r="F27" s="6">
        <v>15200</v>
      </c>
      <c r="G27" s="6">
        <v>31508</v>
      </c>
      <c r="H27" s="6">
        <v>1575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65</v>
      </c>
      <c r="P27" s="33">
        <v>104</v>
      </c>
      <c r="Q27" s="33">
        <v>248</v>
      </c>
      <c r="R27" s="23">
        <v>0</v>
      </c>
      <c r="S27" s="7">
        <v>0</v>
      </c>
      <c r="T27" s="17">
        <f t="shared" si="0"/>
        <v>65</v>
      </c>
      <c r="U27" s="28">
        <f>3127.3*4</f>
        <v>12509.2</v>
      </c>
      <c r="V27" s="7">
        <v>1</v>
      </c>
      <c r="W27" s="7">
        <v>1</v>
      </c>
      <c r="X27" s="7">
        <v>12</v>
      </c>
      <c r="Y27" s="7">
        <v>9</v>
      </c>
      <c r="Z27" s="7">
        <v>13</v>
      </c>
      <c r="AA27" s="4" t="s">
        <v>102</v>
      </c>
    </row>
    <row r="28" spans="1:27" ht="13.5" customHeight="1" x14ac:dyDescent="0.3">
      <c r="A28" s="2" t="s">
        <v>81</v>
      </c>
      <c r="B28" s="3">
        <v>67</v>
      </c>
      <c r="C28" s="4" t="s">
        <v>30</v>
      </c>
      <c r="D28" s="9" t="s">
        <v>23</v>
      </c>
      <c r="E28" s="6">
        <v>70928</v>
      </c>
      <c r="F28" s="6">
        <v>23712</v>
      </c>
      <c r="G28" s="6">
        <v>47216</v>
      </c>
      <c r="H28" s="6">
        <v>2361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156</v>
      </c>
      <c r="P28" s="33">
        <v>57.7</v>
      </c>
      <c r="Q28" s="33">
        <v>112.4</v>
      </c>
      <c r="R28" s="23">
        <v>0</v>
      </c>
      <c r="S28" s="7">
        <v>0</v>
      </c>
      <c r="T28" s="17">
        <f t="shared" si="0"/>
        <v>156</v>
      </c>
      <c r="U28" s="28">
        <f>5145.6*4</f>
        <v>20582.400000000001</v>
      </c>
      <c r="V28" s="7">
        <v>1</v>
      </c>
      <c r="W28" s="7">
        <v>1</v>
      </c>
      <c r="X28" s="7">
        <v>13</v>
      </c>
      <c r="Y28" s="7">
        <v>9</v>
      </c>
      <c r="Z28" s="7">
        <v>2</v>
      </c>
      <c r="AA28" s="4" t="s">
        <v>102</v>
      </c>
    </row>
    <row r="29" spans="1:27" x14ac:dyDescent="0.3">
      <c r="A29" s="2" t="s">
        <v>82</v>
      </c>
      <c r="B29" s="3">
        <v>67</v>
      </c>
      <c r="C29" s="4" t="s">
        <v>19</v>
      </c>
      <c r="D29" s="9" t="s">
        <v>35</v>
      </c>
      <c r="E29" s="6">
        <v>17828</v>
      </c>
      <c r="F29" s="6">
        <v>5280</v>
      </c>
      <c r="G29" s="6">
        <v>12548</v>
      </c>
      <c r="H29" s="7">
        <v>627</v>
      </c>
      <c r="I29" s="23">
        <v>0</v>
      </c>
      <c r="J29" s="23">
        <v>0</v>
      </c>
      <c r="K29" s="23">
        <v>0</v>
      </c>
      <c r="L29" s="23">
        <v>66</v>
      </c>
      <c r="M29" s="33">
        <v>45.4</v>
      </c>
      <c r="N29" s="33">
        <v>66.900000000000006</v>
      </c>
      <c r="O29" s="23">
        <v>0</v>
      </c>
      <c r="P29" s="23">
        <v>0</v>
      </c>
      <c r="Q29" s="23">
        <v>0</v>
      </c>
      <c r="R29" s="23">
        <v>0</v>
      </c>
      <c r="S29" s="7">
        <v>0</v>
      </c>
      <c r="T29" s="17">
        <f t="shared" si="0"/>
        <v>66</v>
      </c>
      <c r="U29" s="28">
        <f>1035.3*4</f>
        <v>4141.2</v>
      </c>
      <c r="V29" s="7">
        <v>1</v>
      </c>
      <c r="W29" s="7">
        <v>1</v>
      </c>
      <c r="X29" s="7">
        <v>12</v>
      </c>
      <c r="Y29" s="7">
        <v>12</v>
      </c>
      <c r="Z29" s="7">
        <v>0</v>
      </c>
      <c r="AA29" s="4" t="s">
        <v>102</v>
      </c>
    </row>
    <row r="30" spans="1:27" ht="17.5" customHeight="1" x14ac:dyDescent="0.3">
      <c r="A30" s="2" t="s">
        <v>83</v>
      </c>
      <c r="B30" s="3">
        <v>67</v>
      </c>
      <c r="C30" s="4" t="s">
        <v>26</v>
      </c>
      <c r="D30" s="9" t="s">
        <v>84</v>
      </c>
      <c r="E30" s="6">
        <v>86484</v>
      </c>
      <c r="F30" s="6">
        <v>27256</v>
      </c>
      <c r="G30" s="6">
        <v>59228</v>
      </c>
      <c r="H30" s="6">
        <v>2961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246</v>
      </c>
      <c r="P30" s="33">
        <v>50.3</v>
      </c>
      <c r="Q30" s="33">
        <v>99.1</v>
      </c>
      <c r="R30" s="23">
        <v>0</v>
      </c>
      <c r="S30" s="7">
        <v>0</v>
      </c>
      <c r="T30" s="17">
        <f t="shared" si="0"/>
        <v>246</v>
      </c>
      <c r="U30" s="28">
        <f>5889.9*4</f>
        <v>23559.599999999999</v>
      </c>
      <c r="V30" s="7">
        <v>1</v>
      </c>
      <c r="W30" s="7">
        <v>1</v>
      </c>
      <c r="X30" s="7">
        <v>12</v>
      </c>
      <c r="Y30" s="7">
        <v>8.3000000000000007</v>
      </c>
      <c r="Z30" s="7">
        <v>23</v>
      </c>
      <c r="AA30" s="8" t="s">
        <v>36</v>
      </c>
    </row>
    <row r="31" spans="1:27" ht="19.5" customHeight="1" x14ac:dyDescent="0.3">
      <c r="A31" s="2" t="s">
        <v>85</v>
      </c>
      <c r="B31" s="3">
        <v>67</v>
      </c>
      <c r="C31" s="4" t="s">
        <v>26</v>
      </c>
      <c r="D31" s="9" t="s">
        <v>84</v>
      </c>
      <c r="E31" s="6">
        <v>149636</v>
      </c>
      <c r="F31" s="6">
        <v>42816</v>
      </c>
      <c r="G31" s="6">
        <v>106820</v>
      </c>
      <c r="H31" s="6">
        <v>5341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402</v>
      </c>
      <c r="P31" s="33">
        <v>52.8</v>
      </c>
      <c r="Q31" s="33">
        <v>167.7</v>
      </c>
      <c r="R31" s="23">
        <v>0</v>
      </c>
      <c r="S31" s="7">
        <v>0</v>
      </c>
      <c r="T31" s="17">
        <f t="shared" si="0"/>
        <v>402</v>
      </c>
      <c r="U31" s="28">
        <f>9135.7*4</f>
        <v>36542.800000000003</v>
      </c>
      <c r="V31" s="7">
        <v>1</v>
      </c>
      <c r="W31" s="7">
        <v>1</v>
      </c>
      <c r="X31" s="7">
        <v>16</v>
      </c>
      <c r="Y31" s="7">
        <v>8.3000000000000007</v>
      </c>
      <c r="Z31" s="7">
        <v>19</v>
      </c>
      <c r="AA31" s="4" t="s">
        <v>86</v>
      </c>
    </row>
    <row r="32" spans="1:27" x14ac:dyDescent="0.3">
      <c r="A32" s="30" t="s">
        <v>87</v>
      </c>
      <c r="B32" s="3">
        <v>67</v>
      </c>
      <c r="C32" s="4" t="s">
        <v>61</v>
      </c>
      <c r="D32" s="10" t="s">
        <v>88</v>
      </c>
      <c r="E32" s="7">
        <v>7028</v>
      </c>
      <c r="F32" s="7">
        <v>2588</v>
      </c>
      <c r="G32" s="6">
        <v>4440</v>
      </c>
      <c r="H32" s="7">
        <v>222</v>
      </c>
      <c r="I32" s="23">
        <v>0</v>
      </c>
      <c r="J32" s="23">
        <v>0</v>
      </c>
      <c r="K32" s="23">
        <v>0</v>
      </c>
      <c r="L32" s="23">
        <v>6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30</v>
      </c>
      <c r="S32" s="7">
        <v>0</v>
      </c>
      <c r="T32" s="17">
        <f t="shared" si="0"/>
        <v>36</v>
      </c>
      <c r="U32" s="28">
        <f>525.2*4</f>
        <v>2100.8000000000002</v>
      </c>
      <c r="V32" s="7">
        <v>1</v>
      </c>
      <c r="W32" s="7">
        <v>1</v>
      </c>
      <c r="X32" s="7">
        <v>9</v>
      </c>
      <c r="Y32" s="7">
        <v>9</v>
      </c>
      <c r="Z32" s="7">
        <v>0</v>
      </c>
      <c r="AA32" s="8" t="s">
        <v>89</v>
      </c>
    </row>
    <row r="33" spans="1:27" x14ac:dyDescent="0.3">
      <c r="A33" s="2" t="s">
        <v>90</v>
      </c>
      <c r="B33" s="3">
        <v>66</v>
      </c>
      <c r="C33" s="4" t="s">
        <v>91</v>
      </c>
      <c r="D33" s="9" t="s">
        <v>42</v>
      </c>
      <c r="E33" s="6">
        <v>69520</v>
      </c>
      <c r="F33" s="6">
        <v>21880</v>
      </c>
      <c r="G33" s="6">
        <v>47640</v>
      </c>
      <c r="H33" s="6">
        <v>2382</v>
      </c>
      <c r="I33" s="23">
        <v>0</v>
      </c>
      <c r="J33" s="23">
        <v>0</v>
      </c>
      <c r="K33" s="23">
        <v>0</v>
      </c>
      <c r="L33" s="23">
        <v>72</v>
      </c>
      <c r="M33" s="33">
        <v>39.6</v>
      </c>
      <c r="N33" s="33">
        <v>48</v>
      </c>
      <c r="O33" s="23">
        <v>137</v>
      </c>
      <c r="P33" s="33">
        <v>50.3</v>
      </c>
      <c r="Q33" s="33">
        <v>115.7</v>
      </c>
      <c r="R33" s="23">
        <v>0</v>
      </c>
      <c r="S33" s="7">
        <v>0</v>
      </c>
      <c r="T33" s="17">
        <f t="shared" si="0"/>
        <v>209</v>
      </c>
      <c r="U33" s="28">
        <f>3626.4*4</f>
        <v>14505.6</v>
      </c>
      <c r="V33" s="7">
        <v>1</v>
      </c>
      <c r="W33" s="7">
        <v>1</v>
      </c>
      <c r="X33" s="7">
        <v>12</v>
      </c>
      <c r="Y33" s="7">
        <v>9</v>
      </c>
      <c r="Z33" s="7">
        <v>10</v>
      </c>
      <c r="AA33" s="8" t="s">
        <v>47</v>
      </c>
    </row>
    <row r="34" spans="1:27" x14ac:dyDescent="0.3">
      <c r="A34" s="2" t="s">
        <v>92</v>
      </c>
      <c r="B34" s="3">
        <v>66</v>
      </c>
      <c r="C34" s="4" t="s">
        <v>19</v>
      </c>
      <c r="D34" s="5" t="s">
        <v>93</v>
      </c>
      <c r="E34" s="7">
        <v>144576</v>
      </c>
      <c r="F34" s="7">
        <v>48612</v>
      </c>
      <c r="G34" s="6">
        <v>95964</v>
      </c>
      <c r="H34" s="6">
        <v>4798</v>
      </c>
      <c r="I34" s="23">
        <v>0</v>
      </c>
      <c r="J34" s="23">
        <v>0</v>
      </c>
      <c r="K34" s="23">
        <v>0</v>
      </c>
      <c r="L34" s="23">
        <v>208</v>
      </c>
      <c r="M34" s="33">
        <v>35.200000000000003</v>
      </c>
      <c r="N34" s="33">
        <v>51.5</v>
      </c>
      <c r="O34" s="23">
        <v>272</v>
      </c>
      <c r="P34" s="33">
        <v>50.1</v>
      </c>
      <c r="Q34" s="33">
        <v>82.8</v>
      </c>
      <c r="R34" s="23">
        <v>0</v>
      </c>
      <c r="S34" s="7">
        <v>0</v>
      </c>
      <c r="T34" s="17">
        <f t="shared" si="0"/>
        <v>480</v>
      </c>
      <c r="U34" s="28">
        <f>10474.2*4</f>
        <v>41896.800000000003</v>
      </c>
      <c r="V34" s="7">
        <v>1</v>
      </c>
      <c r="W34" s="7">
        <v>2</v>
      </c>
      <c r="X34" s="7">
        <v>16</v>
      </c>
      <c r="Y34" s="7">
        <v>9</v>
      </c>
      <c r="Z34" s="7">
        <v>35</v>
      </c>
      <c r="AA34" s="8" t="s">
        <v>47</v>
      </c>
    </row>
    <row r="35" spans="1:27" x14ac:dyDescent="0.3">
      <c r="A35" s="12" t="s">
        <v>94</v>
      </c>
      <c r="B35" s="13">
        <v>66</v>
      </c>
      <c r="C35" s="14" t="s">
        <v>73</v>
      </c>
      <c r="D35" s="15" t="s">
        <v>23</v>
      </c>
      <c r="E35" s="16">
        <v>69520</v>
      </c>
      <c r="F35" s="16">
        <v>21880</v>
      </c>
      <c r="G35" s="16">
        <v>47640</v>
      </c>
      <c r="H35" s="16">
        <v>2382</v>
      </c>
      <c r="I35" s="34">
        <v>0</v>
      </c>
      <c r="J35" s="34">
        <v>0</v>
      </c>
      <c r="K35" s="34">
        <v>0</v>
      </c>
      <c r="L35" s="34">
        <v>224</v>
      </c>
      <c r="M35" s="35">
        <v>37.6</v>
      </c>
      <c r="N35" s="35">
        <v>58.6</v>
      </c>
      <c r="O35" s="34">
        <v>219</v>
      </c>
      <c r="P35" s="35">
        <v>50.2</v>
      </c>
      <c r="Q35" s="35">
        <v>133.1</v>
      </c>
      <c r="R35" s="23">
        <v>0</v>
      </c>
      <c r="S35" s="17">
        <v>0</v>
      </c>
      <c r="T35" s="17">
        <f t="shared" si="0"/>
        <v>443</v>
      </c>
      <c r="U35" s="28">
        <f>10850.2*4</f>
        <v>43400.800000000003</v>
      </c>
      <c r="V35" s="17">
        <v>1</v>
      </c>
      <c r="W35" s="17">
        <v>2</v>
      </c>
      <c r="X35" s="17">
        <v>16</v>
      </c>
      <c r="Y35" s="17">
        <v>8.3000000000000007</v>
      </c>
      <c r="Z35" s="17">
        <v>31</v>
      </c>
      <c r="AA35" s="18" t="s">
        <v>47</v>
      </c>
    </row>
    <row r="36" spans="1:27" x14ac:dyDescent="0.3">
      <c r="A36" s="31" t="s">
        <v>97</v>
      </c>
      <c r="B36" s="13"/>
      <c r="C36" s="4" t="s">
        <v>91</v>
      </c>
      <c r="D36" s="24" t="s">
        <v>100</v>
      </c>
      <c r="E36" s="16">
        <f>18024.4*4</f>
        <v>72097.600000000006</v>
      </c>
      <c r="F36" s="16">
        <f>4961.2*4</f>
        <v>19844.8</v>
      </c>
      <c r="G36" s="16">
        <f>E36-F36</f>
        <v>52252.800000000003</v>
      </c>
      <c r="H36" s="20">
        <f>0.05*G36</f>
        <v>2612.6400000000003</v>
      </c>
      <c r="I36" s="34">
        <v>0</v>
      </c>
      <c r="J36" s="34">
        <v>0</v>
      </c>
      <c r="K36" s="34">
        <v>0</v>
      </c>
      <c r="L36" s="34">
        <v>18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23">
        <v>141</v>
      </c>
      <c r="S36" s="17">
        <v>0</v>
      </c>
      <c r="T36" s="17">
        <f t="shared" si="0"/>
        <v>159</v>
      </c>
      <c r="U36" s="28">
        <f>3998.7*4</f>
        <v>15994.8</v>
      </c>
      <c r="V36" s="17">
        <v>1</v>
      </c>
      <c r="W36" s="17">
        <v>1</v>
      </c>
      <c r="X36" s="17">
        <v>12</v>
      </c>
      <c r="Y36" s="17">
        <v>10</v>
      </c>
      <c r="Z36" s="17">
        <v>3</v>
      </c>
      <c r="AA36" s="18" t="s">
        <v>28</v>
      </c>
    </row>
    <row r="37" spans="1:27" x14ac:dyDescent="0.3">
      <c r="A37" s="12" t="s">
        <v>101</v>
      </c>
      <c r="B37" s="13"/>
      <c r="C37" s="4" t="s">
        <v>30</v>
      </c>
      <c r="D37" s="9" t="s">
        <v>42</v>
      </c>
      <c r="E37" s="16">
        <f>37024*4</f>
        <v>148096</v>
      </c>
      <c r="F37" s="16">
        <f>12318*4</f>
        <v>49272</v>
      </c>
      <c r="G37" s="16">
        <f>E37-F37</f>
        <v>98824</v>
      </c>
      <c r="H37" s="20">
        <f>0.05*G37</f>
        <v>4941.2000000000007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375</v>
      </c>
      <c r="P37" s="35">
        <v>52</v>
      </c>
      <c r="Q37" s="35">
        <v>127.5</v>
      </c>
      <c r="R37" s="23">
        <v>0</v>
      </c>
      <c r="S37" s="17">
        <v>0</v>
      </c>
      <c r="T37" s="17">
        <f>SUM(I37,L37,O37,R37,S37)</f>
        <v>375</v>
      </c>
      <c r="U37" s="28">
        <f>10668.6*4</f>
        <v>42674.400000000001</v>
      </c>
      <c r="V37" s="17">
        <v>1</v>
      </c>
      <c r="W37" s="17">
        <v>2</v>
      </c>
      <c r="X37" s="17">
        <v>12</v>
      </c>
      <c r="Y37" s="17">
        <v>12</v>
      </c>
      <c r="Z37" s="17"/>
      <c r="AA37" s="4" t="s">
        <v>102</v>
      </c>
    </row>
    <row r="38" spans="1:27" x14ac:dyDescent="0.3">
      <c r="A38" s="12" t="s">
        <v>106</v>
      </c>
      <c r="B38" s="13"/>
      <c r="C38" s="4" t="s">
        <v>19</v>
      </c>
      <c r="D38" s="5" t="s">
        <v>20</v>
      </c>
      <c r="E38" s="16">
        <f>13197.2*4</f>
        <v>52788.800000000003</v>
      </c>
      <c r="F38" s="16">
        <f>4621.4*4</f>
        <v>18485.599999999999</v>
      </c>
      <c r="G38" s="16">
        <f>E38-F38</f>
        <v>34303.200000000004</v>
      </c>
      <c r="H38" s="20">
        <f>0.05*G38</f>
        <v>1715.1600000000003</v>
      </c>
      <c r="I38" s="34">
        <v>118</v>
      </c>
      <c r="J38" s="35">
        <v>22</v>
      </c>
      <c r="K38" s="35">
        <v>54.5</v>
      </c>
      <c r="L38" s="34">
        <v>38</v>
      </c>
      <c r="M38" s="35">
        <v>38.799999999999997</v>
      </c>
      <c r="N38" s="35">
        <v>47.7</v>
      </c>
      <c r="O38" s="34">
        <v>61</v>
      </c>
      <c r="P38" s="35">
        <v>50</v>
      </c>
      <c r="Q38" s="35">
        <v>79.2</v>
      </c>
      <c r="R38" s="19">
        <v>0</v>
      </c>
      <c r="S38" s="17">
        <v>0</v>
      </c>
      <c r="T38" s="17">
        <f>SUM(I38,L38,O38,R38,S38)</f>
        <v>217</v>
      </c>
      <c r="U38" s="28">
        <f>3865.5*4</f>
        <v>15462</v>
      </c>
      <c r="V38" s="17">
        <v>1</v>
      </c>
      <c r="W38" s="17">
        <v>1</v>
      </c>
      <c r="X38" s="17">
        <v>12</v>
      </c>
      <c r="Y38" s="17">
        <v>9</v>
      </c>
      <c r="Z38" s="17"/>
      <c r="AA38" s="18" t="s">
        <v>28</v>
      </c>
    </row>
    <row r="39" spans="1:27" ht="16.5" customHeight="1" x14ac:dyDescent="0.3">
      <c r="A39" s="12" t="s">
        <v>107</v>
      </c>
      <c r="B39" s="13"/>
      <c r="C39" s="4" t="s">
        <v>38</v>
      </c>
      <c r="D39" s="9" t="s">
        <v>42</v>
      </c>
      <c r="E39" s="16">
        <f>20792.1*4</f>
        <v>83168.399999999994</v>
      </c>
      <c r="F39" s="16">
        <f>7491.3*4</f>
        <v>29965.200000000001</v>
      </c>
      <c r="G39" s="16">
        <f>E39-F39</f>
        <v>53203.199999999997</v>
      </c>
      <c r="H39" s="20">
        <f>0.05*G39</f>
        <v>2660.16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220</v>
      </c>
      <c r="P39" s="35">
        <v>50.2</v>
      </c>
      <c r="Q39" s="35">
        <v>110.5</v>
      </c>
      <c r="R39" s="19">
        <v>0</v>
      </c>
      <c r="S39" s="17">
        <v>0</v>
      </c>
      <c r="T39" s="17">
        <f>SUM(I39,L39,O39,R39,S39)</f>
        <v>220</v>
      </c>
      <c r="U39" s="28">
        <f>5830.8*4</f>
        <v>23323.200000000001</v>
      </c>
      <c r="V39" s="17">
        <v>1</v>
      </c>
      <c r="W39" s="17">
        <v>1</v>
      </c>
      <c r="X39" s="17">
        <v>16</v>
      </c>
      <c r="Y39" s="17">
        <v>8.3000000000000007</v>
      </c>
      <c r="Z39" s="17"/>
      <c r="AA39" s="18" t="s">
        <v>86</v>
      </c>
    </row>
    <row r="40" spans="1:27" x14ac:dyDescent="0.3">
      <c r="A40" s="12" t="s">
        <v>108</v>
      </c>
      <c r="B40" s="13"/>
      <c r="C40" s="4" t="s">
        <v>30</v>
      </c>
      <c r="D40" s="9" t="s">
        <v>35</v>
      </c>
      <c r="E40" s="16">
        <f>16930*4</f>
        <v>67720</v>
      </c>
      <c r="F40" s="16">
        <f>5692.4*4</f>
        <v>22769.599999999999</v>
      </c>
      <c r="G40" s="16">
        <f>E40-F40</f>
        <v>44950.400000000001</v>
      </c>
      <c r="H40" s="20">
        <f>0.05*G40</f>
        <v>2247.52</v>
      </c>
      <c r="I40" s="34">
        <v>0</v>
      </c>
      <c r="J40" s="34">
        <v>0</v>
      </c>
      <c r="K40" s="34">
        <v>0</v>
      </c>
      <c r="L40" s="34">
        <v>98</v>
      </c>
      <c r="M40" s="35">
        <v>36.1</v>
      </c>
      <c r="N40" s="35">
        <v>52.7</v>
      </c>
      <c r="O40" s="34">
        <v>138</v>
      </c>
      <c r="P40" s="35">
        <v>50.4</v>
      </c>
      <c r="Q40" s="35">
        <v>67.900000000000006</v>
      </c>
      <c r="R40" s="19">
        <v>0</v>
      </c>
      <c r="S40" s="17">
        <v>0</v>
      </c>
      <c r="T40" s="17">
        <f t="shared" ref="T40:T64" si="1">SUM(I40,L40,O40,R40,S40)</f>
        <v>236</v>
      </c>
      <c r="U40" s="28">
        <f>4882.5*4</f>
        <v>19530</v>
      </c>
      <c r="V40" s="17">
        <v>1</v>
      </c>
      <c r="W40" s="17">
        <v>1</v>
      </c>
      <c r="X40" s="17">
        <v>12</v>
      </c>
      <c r="Y40" s="17">
        <v>8</v>
      </c>
      <c r="Z40" s="17"/>
      <c r="AA40" s="4" t="s">
        <v>102</v>
      </c>
    </row>
    <row r="41" spans="1:27" ht="17" customHeight="1" x14ac:dyDescent="0.3">
      <c r="A41" s="12" t="s">
        <v>96</v>
      </c>
      <c r="B41" s="13"/>
      <c r="C41" s="4" t="s">
        <v>38</v>
      </c>
      <c r="D41" s="9" t="s">
        <v>35</v>
      </c>
      <c r="E41" s="16">
        <f>10282.5*4</f>
        <v>41130</v>
      </c>
      <c r="F41" s="16">
        <f>3400.8*4</f>
        <v>13603.2</v>
      </c>
      <c r="G41" s="16">
        <f>E41-F41</f>
        <v>27526.799999999999</v>
      </c>
      <c r="H41" s="20">
        <f>0.05*G41</f>
        <v>1376.3400000000001</v>
      </c>
      <c r="I41" s="34">
        <v>67</v>
      </c>
      <c r="J41" s="35">
        <v>20</v>
      </c>
      <c r="K41" s="35">
        <v>34.799999999999997</v>
      </c>
      <c r="L41" s="34">
        <v>62</v>
      </c>
      <c r="M41" s="35">
        <v>38.799999999999997</v>
      </c>
      <c r="N41" s="35">
        <v>49.7</v>
      </c>
      <c r="O41" s="34">
        <v>35</v>
      </c>
      <c r="P41" s="35">
        <v>55.7</v>
      </c>
      <c r="Q41" s="35">
        <v>129.4</v>
      </c>
      <c r="R41" s="19">
        <v>0</v>
      </c>
      <c r="S41" s="17">
        <v>0</v>
      </c>
      <c r="T41" s="17">
        <f t="shared" si="1"/>
        <v>164</v>
      </c>
      <c r="U41" s="28">
        <f>2803.2*4</f>
        <v>11212.8</v>
      </c>
      <c r="V41" s="17">
        <v>1</v>
      </c>
      <c r="W41" s="17">
        <v>1</v>
      </c>
      <c r="X41" s="17">
        <v>12</v>
      </c>
      <c r="Y41" s="17">
        <v>8.3000000000000007</v>
      </c>
      <c r="Z41" s="17"/>
      <c r="AA41" s="18" t="s">
        <v>28</v>
      </c>
    </row>
    <row r="42" spans="1:27" x14ac:dyDescent="0.3">
      <c r="A42" s="12" t="s">
        <v>109</v>
      </c>
      <c r="B42" s="13"/>
      <c r="C42" s="4" t="s">
        <v>91</v>
      </c>
      <c r="D42" s="5" t="s">
        <v>50</v>
      </c>
      <c r="E42" s="16">
        <f>14043*4</f>
        <v>56172</v>
      </c>
      <c r="F42" s="16">
        <f>5041.3*4</f>
        <v>20165.2</v>
      </c>
      <c r="G42" s="16">
        <f>E42-F42</f>
        <v>36006.800000000003</v>
      </c>
      <c r="H42" s="20">
        <f>0.05*G42</f>
        <v>1800.3400000000001</v>
      </c>
      <c r="I42" s="34">
        <v>174</v>
      </c>
      <c r="J42" s="35">
        <v>19.399999999999999</v>
      </c>
      <c r="K42" s="35">
        <v>40.700000000000003</v>
      </c>
      <c r="L42" s="34">
        <v>34</v>
      </c>
      <c r="M42" s="35">
        <v>37.6</v>
      </c>
      <c r="N42" s="35">
        <v>58</v>
      </c>
      <c r="O42" s="34">
        <v>56</v>
      </c>
      <c r="P42" s="35">
        <v>50.6</v>
      </c>
      <c r="Q42" s="35">
        <v>98.5</v>
      </c>
      <c r="R42" s="19">
        <v>0</v>
      </c>
      <c r="S42" s="17">
        <v>0</v>
      </c>
      <c r="T42" s="17">
        <f t="shared" si="1"/>
        <v>264</v>
      </c>
      <c r="U42" s="28">
        <f>4151*4</f>
        <v>16604</v>
      </c>
      <c r="V42" s="17">
        <v>1</v>
      </c>
      <c r="W42" s="17">
        <v>1</v>
      </c>
      <c r="X42" s="17">
        <v>12</v>
      </c>
      <c r="Y42" s="17">
        <v>9</v>
      </c>
      <c r="Z42" s="17"/>
      <c r="AA42" s="4" t="s">
        <v>102</v>
      </c>
    </row>
    <row r="43" spans="1:27" x14ac:dyDescent="0.3">
      <c r="A43" s="12" t="s">
        <v>95</v>
      </c>
      <c r="B43" s="13"/>
      <c r="C43" s="4" t="s">
        <v>19</v>
      </c>
      <c r="D43" s="5" t="s">
        <v>50</v>
      </c>
      <c r="E43" s="16">
        <f>4321*4</f>
        <v>17284</v>
      </c>
      <c r="F43" s="16">
        <f>1610.9*4</f>
        <v>6443.6</v>
      </c>
      <c r="G43" s="16">
        <f>E43-F43</f>
        <v>10840.4</v>
      </c>
      <c r="H43" s="20">
        <f>0.05*G43</f>
        <v>542.02</v>
      </c>
      <c r="I43" s="34">
        <v>125</v>
      </c>
      <c r="J43" s="35">
        <v>18.600000000000001</v>
      </c>
      <c r="K43" s="35">
        <v>36.700000000000003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17">
        <f t="shared" si="1"/>
        <v>125</v>
      </c>
      <c r="U43" s="28">
        <f>1355.6*4</f>
        <v>5422.4</v>
      </c>
      <c r="V43" s="17">
        <v>1</v>
      </c>
      <c r="W43" s="17">
        <v>1</v>
      </c>
      <c r="X43" s="17">
        <v>9</v>
      </c>
      <c r="Y43" s="17">
        <v>9</v>
      </c>
      <c r="Z43" s="17"/>
      <c r="AA43" s="4" t="s">
        <v>102</v>
      </c>
    </row>
    <row r="44" spans="1:27" x14ac:dyDescent="0.3">
      <c r="A44" s="11"/>
    </row>
    <row r="45" spans="1:27" x14ac:dyDescent="0.3">
      <c r="A45" s="11"/>
    </row>
    <row r="46" spans="1:27" x14ac:dyDescent="0.3">
      <c r="A46" s="11"/>
    </row>
    <row r="47" spans="1:27" x14ac:dyDescent="0.3">
      <c r="A47" s="11"/>
    </row>
    <row r="48" spans="1:27" x14ac:dyDescent="0.3">
      <c r="A48" s="11"/>
    </row>
    <row r="49" spans="1:27" ht="15" customHeight="1" x14ac:dyDescent="0.3">
      <c r="A49" s="11"/>
    </row>
    <row r="50" spans="1:27" ht="15.5" customHeight="1" x14ac:dyDescent="0.3">
      <c r="A50" s="11"/>
    </row>
    <row r="51" spans="1:27" x14ac:dyDescent="0.3">
      <c r="A51" s="11"/>
    </row>
    <row r="52" spans="1:27" x14ac:dyDescent="0.3">
      <c r="A52" s="11"/>
    </row>
    <row r="53" spans="1:27" x14ac:dyDescent="0.3">
      <c r="A53" s="11"/>
    </row>
    <row r="54" spans="1:27" ht="12" customHeight="1" x14ac:dyDescent="0.3">
      <c r="A54" s="11"/>
    </row>
    <row r="55" spans="1:27" x14ac:dyDescent="0.3">
      <c r="A55" s="11"/>
    </row>
    <row r="56" spans="1:27" x14ac:dyDescent="0.3">
      <c r="A56" s="11"/>
    </row>
    <row r="57" spans="1:27" ht="15" customHeight="1" x14ac:dyDescent="0.3">
      <c r="A57" s="11"/>
    </row>
    <row r="58" spans="1:27" x14ac:dyDescent="0.3">
      <c r="A58" s="11"/>
    </row>
    <row r="59" spans="1:27" x14ac:dyDescent="0.3">
      <c r="A59" s="11"/>
    </row>
    <row r="60" spans="1:27" x14ac:dyDescent="0.3">
      <c r="A60" s="11"/>
    </row>
    <row r="61" spans="1:27" x14ac:dyDescent="0.3">
      <c r="A61" s="11"/>
    </row>
    <row r="62" spans="1:27" x14ac:dyDescent="0.3">
      <c r="A62" s="11"/>
    </row>
    <row r="63" spans="1:27" x14ac:dyDescent="0.3">
      <c r="A63" s="11"/>
    </row>
    <row r="64" spans="1:27" s="22" customFormat="1" x14ac:dyDescent="0.3">
      <c r="A64" s="11"/>
      <c r="B64"/>
      <c r="C64"/>
      <c r="D64"/>
      <c r="E64"/>
      <c r="F64"/>
      <c r="G64"/>
      <c r="H64"/>
      <c r="I64"/>
      <c r="J64" s="26"/>
      <c r="K64" s="26"/>
      <c r="L64"/>
      <c r="M64" s="26"/>
      <c r="N64" s="26"/>
      <c r="O64"/>
      <c r="P64"/>
      <c r="Q64"/>
      <c r="R64"/>
      <c r="S64"/>
      <c r="T64"/>
      <c r="U64" s="29"/>
      <c r="V64"/>
      <c r="W64"/>
      <c r="X64"/>
      <c r="Y64"/>
      <c r="Z64"/>
      <c r="AA64"/>
    </row>
    <row r="65" spans="1:27" s="22" customFormat="1" x14ac:dyDescent="0.3">
      <c r="A65" s="11"/>
      <c r="B65"/>
      <c r="C65"/>
      <c r="D65"/>
      <c r="E65"/>
      <c r="F65"/>
      <c r="G65"/>
      <c r="H65"/>
      <c r="I65"/>
      <c r="J65" s="26"/>
      <c r="K65" s="26"/>
      <c r="L65"/>
      <c r="M65" s="26"/>
      <c r="N65" s="26"/>
      <c r="O65"/>
      <c r="P65"/>
      <c r="Q65"/>
      <c r="R65"/>
      <c r="S65"/>
      <c r="T65"/>
      <c r="U65" s="29"/>
      <c r="V65"/>
      <c r="W65"/>
      <c r="X65"/>
      <c r="Y65"/>
      <c r="Z65"/>
      <c r="AA65"/>
    </row>
    <row r="66" spans="1:27" s="22" customFormat="1" x14ac:dyDescent="0.3">
      <c r="A66" s="11"/>
      <c r="B66"/>
      <c r="C66"/>
      <c r="D66"/>
      <c r="E66"/>
      <c r="F66"/>
      <c r="G66"/>
      <c r="H66"/>
      <c r="I66"/>
      <c r="J66" s="26"/>
      <c r="K66" s="26"/>
      <c r="L66"/>
      <c r="M66" s="26"/>
      <c r="N66" s="26"/>
      <c r="O66"/>
      <c r="P66"/>
      <c r="Q66"/>
      <c r="R66"/>
      <c r="S66"/>
      <c r="T66"/>
      <c r="U66" s="29"/>
      <c r="V66"/>
      <c r="W66"/>
      <c r="X66"/>
      <c r="Y66"/>
      <c r="Z66"/>
      <c r="AA66"/>
    </row>
    <row r="67" spans="1:27" x14ac:dyDescent="0.3">
      <c r="A67" s="11"/>
    </row>
    <row r="68" spans="1:27" x14ac:dyDescent="0.3">
      <c r="A68" s="11"/>
    </row>
    <row r="69" spans="1:27" x14ac:dyDescent="0.3">
      <c r="A69" s="11"/>
    </row>
    <row r="70" spans="1:27" x14ac:dyDescent="0.3">
      <c r="A70" s="11"/>
    </row>
    <row r="71" spans="1:27" x14ac:dyDescent="0.3">
      <c r="A71" s="11"/>
    </row>
    <row r="72" spans="1:27" x14ac:dyDescent="0.3">
      <c r="A72" s="11"/>
    </row>
    <row r="73" spans="1:27" x14ac:dyDescent="0.3">
      <c r="A73" s="11"/>
    </row>
    <row r="74" spans="1:27" x14ac:dyDescent="0.3">
      <c r="A74" s="11"/>
    </row>
    <row r="75" spans="1:27" x14ac:dyDescent="0.3">
      <c r="A75" s="11"/>
    </row>
    <row r="76" spans="1:27" x14ac:dyDescent="0.3">
      <c r="A76" s="11"/>
    </row>
    <row r="77" spans="1:27" x14ac:dyDescent="0.3">
      <c r="A77" s="11"/>
    </row>
    <row r="78" spans="1:27" x14ac:dyDescent="0.3">
      <c r="A78" s="11"/>
    </row>
    <row r="79" spans="1:27" x14ac:dyDescent="0.3">
      <c r="A79" s="11"/>
    </row>
    <row r="80" spans="1:27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splho085</dc:creator>
  <cp:lastModifiedBy>splho085</cp:lastModifiedBy>
  <dcterms:created xsi:type="dcterms:W3CDTF">2025-07-08T03:18:15Z</dcterms:created>
  <dcterms:modified xsi:type="dcterms:W3CDTF">2025-07-09T08:06:59Z</dcterms:modified>
</cp:coreProperties>
</file>