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garc8028_vandals_uidaho_edu/Documents/"/>
    </mc:Choice>
  </mc:AlternateContent>
  <xr:revisionPtr revIDLastSave="572" documentId="8_{5EA85B96-1BA5-0D4C-B96D-8BB9451167CC}" xr6:coauthVersionLast="47" xr6:coauthVersionMax="47" xr10:uidLastSave="{6014DA0D-0545-014F-B19F-781804B4BD3F}"/>
  <bookViews>
    <workbookView xWindow="2960" yWindow="680" windowWidth="21540" windowHeight="15940" activeTab="1" xr2:uid="{EA78ECC7-4177-AB4B-9063-67DC5AB7B8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2" l="1"/>
  <c r="R15" i="2" l="1"/>
  <c r="R16" i="2"/>
  <c r="R17" i="2"/>
  <c r="R18" i="2"/>
  <c r="R19" i="2"/>
  <c r="R20" i="2"/>
  <c r="R21" i="2"/>
  <c r="R22" i="2"/>
  <c r="R23" i="2"/>
  <c r="R24" i="2"/>
  <c r="R25" i="2"/>
  <c r="R26" i="2"/>
  <c r="R27" i="2"/>
  <c r="R14" i="2"/>
  <c r="Q15" i="2"/>
  <c r="S15" i="2" s="1"/>
  <c r="Q16" i="2"/>
  <c r="S16" i="2" s="1"/>
  <c r="Q17" i="2"/>
  <c r="S17" i="2" s="1"/>
  <c r="Q18" i="2"/>
  <c r="S18" i="2" s="1"/>
  <c r="Q19" i="2"/>
  <c r="S19" i="2" s="1"/>
  <c r="Q20" i="2"/>
  <c r="S20" i="2" s="1"/>
  <c r="Q21" i="2"/>
  <c r="S21" i="2" s="1"/>
  <c r="Q22" i="2"/>
  <c r="S22" i="2" s="1"/>
  <c r="Q23" i="2"/>
  <c r="S23" i="2" s="1"/>
  <c r="Q24" i="2"/>
  <c r="S24" i="2" s="1"/>
  <c r="Q25" i="2"/>
  <c r="S25" i="2" s="1"/>
  <c r="Q26" i="2"/>
  <c r="S26" i="2" s="1"/>
  <c r="Q27" i="2"/>
  <c r="S27" i="2" s="1"/>
  <c r="Q28" i="2"/>
  <c r="S28" i="2" s="1"/>
  <c r="Q29" i="2"/>
  <c r="S29" i="2" s="1"/>
  <c r="Q33" i="2"/>
  <c r="Q34" i="2"/>
  <c r="Q35" i="2"/>
  <c r="Q36" i="2"/>
  <c r="Q37" i="2"/>
  <c r="Q41" i="2"/>
  <c r="Q42" i="2"/>
  <c r="S42" i="2" s="1"/>
  <c r="Q43" i="2"/>
  <c r="S43" i="2" s="1"/>
  <c r="Q44" i="2"/>
  <c r="S44" i="2" s="1"/>
  <c r="Q45" i="2"/>
  <c r="S45" i="2" s="1"/>
  <c r="Q49" i="2"/>
  <c r="Q50" i="2"/>
  <c r="Q51" i="2"/>
  <c r="Q52" i="2"/>
  <c r="S52" i="2" s="1"/>
  <c r="Q53" i="2"/>
  <c r="S53" i="2" s="1"/>
  <c r="Q57" i="2"/>
  <c r="Q58" i="2"/>
  <c r="S58" i="2" s="1"/>
  <c r="Q59" i="2"/>
  <c r="Q60" i="2"/>
  <c r="S60" i="2" s="1"/>
  <c r="Q61" i="2"/>
  <c r="Q65" i="2"/>
  <c r="Q66" i="2"/>
  <c r="Q67" i="2"/>
  <c r="Q68" i="2"/>
  <c r="Q69" i="2"/>
  <c r="Q70" i="2"/>
  <c r="Q71" i="2"/>
  <c r="Q14" i="2"/>
  <c r="S14" i="2" s="1"/>
  <c r="P29" i="2"/>
  <c r="R29" i="2" s="1"/>
  <c r="P30" i="2"/>
  <c r="Q30" i="2" s="1"/>
  <c r="P31" i="2"/>
  <c r="Q31" i="2" s="1"/>
  <c r="P32" i="2"/>
  <c r="Q32" i="2" s="1"/>
  <c r="P33" i="2"/>
  <c r="R33" i="2" s="1"/>
  <c r="P34" i="2"/>
  <c r="R34" i="2" s="1"/>
  <c r="P35" i="2"/>
  <c r="R35" i="2" s="1"/>
  <c r="P36" i="2"/>
  <c r="R36" i="2" s="1"/>
  <c r="P37" i="2"/>
  <c r="R37" i="2" s="1"/>
  <c r="P38" i="2"/>
  <c r="Q38" i="2" s="1"/>
  <c r="P39" i="2"/>
  <c r="Q39" i="2" s="1"/>
  <c r="P40" i="2"/>
  <c r="Q40" i="2" s="1"/>
  <c r="P41" i="2"/>
  <c r="R41" i="2" s="1"/>
  <c r="P42" i="2"/>
  <c r="R42" i="2" s="1"/>
  <c r="P43" i="2"/>
  <c r="R43" i="2" s="1"/>
  <c r="P44" i="2"/>
  <c r="R44" i="2" s="1"/>
  <c r="P45" i="2"/>
  <c r="R45" i="2" s="1"/>
  <c r="P46" i="2"/>
  <c r="Q46" i="2" s="1"/>
  <c r="P47" i="2"/>
  <c r="Q47" i="2" s="1"/>
  <c r="P48" i="2"/>
  <c r="Q48" i="2" s="1"/>
  <c r="P49" i="2"/>
  <c r="R49" i="2" s="1"/>
  <c r="P50" i="2"/>
  <c r="R50" i="2" s="1"/>
  <c r="P51" i="2"/>
  <c r="R51" i="2" s="1"/>
  <c r="P52" i="2"/>
  <c r="R52" i="2" s="1"/>
  <c r="P53" i="2"/>
  <c r="R53" i="2" s="1"/>
  <c r="P54" i="2"/>
  <c r="Q54" i="2" s="1"/>
  <c r="P55" i="2"/>
  <c r="Q55" i="2" s="1"/>
  <c r="P56" i="2"/>
  <c r="Q56" i="2" s="1"/>
  <c r="P57" i="2"/>
  <c r="R57" i="2" s="1"/>
  <c r="P58" i="2"/>
  <c r="R58" i="2" s="1"/>
  <c r="P59" i="2"/>
  <c r="R59" i="2" s="1"/>
  <c r="P60" i="2"/>
  <c r="R60" i="2" s="1"/>
  <c r="P61" i="2"/>
  <c r="R61" i="2" s="1"/>
  <c r="P62" i="2"/>
  <c r="Q62" i="2" s="1"/>
  <c r="P63" i="2"/>
  <c r="Q63" i="2" s="1"/>
  <c r="P64" i="2"/>
  <c r="Q64" i="2" s="1"/>
  <c r="P65" i="2"/>
  <c r="P66" i="2"/>
  <c r="P67" i="2"/>
  <c r="P68" i="2"/>
  <c r="P69" i="2"/>
  <c r="P28" i="2"/>
  <c r="R28" i="2" s="1"/>
  <c r="N51" i="2"/>
  <c r="N52" i="2"/>
  <c r="N53" i="2"/>
  <c r="N59" i="2"/>
  <c r="N60" i="2"/>
  <c r="N36" i="2"/>
  <c r="N43" i="2"/>
  <c r="N44" i="2"/>
  <c r="N25" i="2"/>
  <c r="N33" i="2"/>
  <c r="L28" i="2"/>
  <c r="N28" i="2" s="1"/>
  <c r="L29" i="2"/>
  <c r="L30" i="2"/>
  <c r="N30" i="2" s="1"/>
  <c r="L31" i="2"/>
  <c r="N31" i="2" s="1"/>
  <c r="L32" i="2"/>
  <c r="N32" i="2" s="1"/>
  <c r="L33" i="2"/>
  <c r="L34" i="2"/>
  <c r="L35" i="2"/>
  <c r="N35" i="2" s="1"/>
  <c r="L36" i="2"/>
  <c r="L37" i="2"/>
  <c r="L38" i="2"/>
  <c r="N38" i="2" s="1"/>
  <c r="L39" i="2"/>
  <c r="N39" i="2" s="1"/>
  <c r="L40" i="2"/>
  <c r="L41" i="2"/>
  <c r="L42" i="2"/>
  <c r="L43" i="2"/>
  <c r="L44" i="2"/>
  <c r="L45" i="2"/>
  <c r="L46" i="2"/>
  <c r="N46" i="2" s="1"/>
  <c r="L47" i="2"/>
  <c r="N47" i="2" s="1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N62" i="2" s="1"/>
  <c r="L63" i="2"/>
  <c r="N63" i="2" s="1"/>
  <c r="L64" i="2"/>
  <c r="N64" i="2" s="1"/>
  <c r="L65" i="2"/>
  <c r="L66" i="2"/>
  <c r="L67" i="2"/>
  <c r="L68" i="2"/>
  <c r="L69" i="2"/>
  <c r="M15" i="2"/>
  <c r="N15" i="2" s="1"/>
  <c r="M16" i="2"/>
  <c r="M17" i="2"/>
  <c r="N17" i="2" s="1"/>
  <c r="M18" i="2"/>
  <c r="N18" i="2" s="1"/>
  <c r="M19" i="2"/>
  <c r="M20" i="2"/>
  <c r="N20" i="2" s="1"/>
  <c r="M21" i="2"/>
  <c r="N21" i="2" s="1"/>
  <c r="M22" i="2"/>
  <c r="M23" i="2"/>
  <c r="M24" i="2"/>
  <c r="M25" i="2"/>
  <c r="M26" i="2"/>
  <c r="N26" i="2" s="1"/>
  <c r="M27" i="2"/>
  <c r="M28" i="2"/>
  <c r="M29" i="2"/>
  <c r="N29" i="2" s="1"/>
  <c r="M30" i="2"/>
  <c r="M31" i="2"/>
  <c r="M32" i="2"/>
  <c r="M33" i="2"/>
  <c r="M34" i="2"/>
  <c r="N34" i="2" s="1"/>
  <c r="M35" i="2"/>
  <c r="M36" i="2"/>
  <c r="M37" i="2"/>
  <c r="N37" i="2" s="1"/>
  <c r="M38" i="2"/>
  <c r="M39" i="2"/>
  <c r="M40" i="2"/>
  <c r="N40" i="2" s="1"/>
  <c r="M41" i="2"/>
  <c r="M42" i="2"/>
  <c r="N42" i="2" s="1"/>
  <c r="M43" i="2"/>
  <c r="M44" i="2"/>
  <c r="M45" i="2"/>
  <c r="N45" i="2" s="1"/>
  <c r="M46" i="2"/>
  <c r="M47" i="2"/>
  <c r="M48" i="2"/>
  <c r="N48" i="2" s="1"/>
  <c r="M49" i="2"/>
  <c r="M50" i="2"/>
  <c r="N50" i="2" s="1"/>
  <c r="M51" i="2"/>
  <c r="M52" i="2"/>
  <c r="M53" i="2"/>
  <c r="M54" i="2"/>
  <c r="N54" i="2" s="1"/>
  <c r="M55" i="2"/>
  <c r="N55" i="2" s="1"/>
  <c r="M56" i="2"/>
  <c r="N56" i="2" s="1"/>
  <c r="M57" i="2"/>
  <c r="M58" i="2"/>
  <c r="N58" i="2" s="1"/>
  <c r="M59" i="2"/>
  <c r="M60" i="2"/>
  <c r="M61" i="2"/>
  <c r="N61" i="2" s="1"/>
  <c r="M62" i="2"/>
  <c r="M63" i="2"/>
  <c r="M64" i="2"/>
  <c r="M65" i="2" s="1"/>
  <c r="M14" i="2"/>
  <c r="N14" i="2" s="1"/>
  <c r="L16" i="2"/>
  <c r="N16" i="2" s="1"/>
  <c r="L17" i="2"/>
  <c r="L18" i="2"/>
  <c r="L19" i="2"/>
  <c r="N19" i="2" s="1"/>
  <c r="L20" i="2"/>
  <c r="L21" i="2"/>
  <c r="L22" i="2"/>
  <c r="N22" i="2" s="1"/>
  <c r="L23" i="2"/>
  <c r="N23" i="2" s="1"/>
  <c r="L24" i="2"/>
  <c r="N24" i="2" s="1"/>
  <c r="L25" i="2"/>
  <c r="L26" i="2"/>
  <c r="L27" i="2"/>
  <c r="N27" i="2" s="1"/>
  <c r="L15" i="2"/>
  <c r="L6" i="2"/>
  <c r="M6" i="2"/>
  <c r="M5" i="2"/>
  <c r="M4" i="2"/>
  <c r="M3" i="2"/>
  <c r="M2" i="2"/>
  <c r="L5" i="2"/>
  <c r="L4" i="2"/>
  <c r="L3" i="2"/>
  <c r="L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2" i="2"/>
  <c r="C14" i="2"/>
  <c r="C15" i="2"/>
  <c r="C16" i="2"/>
  <c r="C17" i="2"/>
  <c r="C18" i="2"/>
  <c r="C3" i="2"/>
  <c r="C4" i="2"/>
  <c r="C5" i="2"/>
  <c r="C6" i="2"/>
  <c r="C7" i="2"/>
  <c r="C8" i="2"/>
  <c r="C9" i="2"/>
  <c r="C10" i="2"/>
  <c r="C11" i="2"/>
  <c r="C12" i="2"/>
  <c r="C13" i="2"/>
  <c r="C2" i="2"/>
  <c r="B2" i="2"/>
  <c r="G15" i="1"/>
  <c r="G16" i="1"/>
  <c r="B8" i="1"/>
  <c r="B9" i="1"/>
  <c r="B10" i="1"/>
  <c r="B11" i="1"/>
  <c r="C11" i="1"/>
  <c r="G14" i="1"/>
  <c r="F14" i="1"/>
  <c r="F16" i="1"/>
  <c r="F15" i="1"/>
  <c r="D3" i="1"/>
  <c r="C4" i="1"/>
  <c r="B4" i="1"/>
  <c r="C3" i="1"/>
  <c r="D2" i="1"/>
  <c r="B3" i="1"/>
  <c r="B5" i="1" s="1"/>
  <c r="S33" i="2" l="1"/>
  <c r="S31" i="2"/>
  <c r="S67" i="2"/>
  <c r="S71" i="2"/>
  <c r="S49" i="2"/>
  <c r="S35" i="2"/>
  <c r="S64" i="2"/>
  <c r="S68" i="2"/>
  <c r="S70" i="2"/>
  <c r="S59" i="2"/>
  <c r="S34" i="2"/>
  <c r="S69" i="2"/>
  <c r="S56" i="2"/>
  <c r="S57" i="2"/>
  <c r="S47" i="2"/>
  <c r="S62" i="2"/>
  <c r="S66" i="2"/>
  <c r="S41" i="2"/>
  <c r="N57" i="2"/>
  <c r="N49" i="2"/>
  <c r="N41" i="2"/>
  <c r="S65" i="2"/>
  <c r="S51" i="2"/>
  <c r="S37" i="2"/>
  <c r="N65" i="2"/>
  <c r="M66" i="2"/>
  <c r="S61" i="2"/>
  <c r="S50" i="2"/>
  <c r="S36" i="2"/>
  <c r="R32" i="2"/>
  <c r="S32" i="2" s="1"/>
  <c r="R63" i="2"/>
  <c r="S63" i="2" s="1"/>
  <c r="R55" i="2"/>
  <c r="S55" i="2" s="1"/>
  <c r="R39" i="2"/>
  <c r="S39" i="2" s="1"/>
  <c r="R31" i="2"/>
  <c r="R62" i="2"/>
  <c r="R54" i="2"/>
  <c r="S54" i="2" s="1"/>
  <c r="R46" i="2"/>
  <c r="S46" i="2" s="1"/>
  <c r="R38" i="2"/>
  <c r="S38" i="2" s="1"/>
  <c r="R30" i="2"/>
  <c r="S30" i="2" s="1"/>
  <c r="F17" i="1"/>
  <c r="F21" i="1" s="1"/>
  <c r="G17" i="1"/>
  <c r="R64" i="2"/>
  <c r="R65" i="2" s="1"/>
  <c r="R66" i="2" s="1"/>
  <c r="R67" i="2" s="1"/>
  <c r="R68" i="2" s="1"/>
  <c r="R69" i="2" s="1"/>
  <c r="R70" i="2" s="1"/>
  <c r="R71" i="2" s="1"/>
  <c r="R56" i="2"/>
  <c r="R48" i="2"/>
  <c r="S48" i="2" s="1"/>
  <c r="R40" i="2"/>
  <c r="S40" i="2" s="1"/>
  <c r="R47" i="2"/>
  <c r="C5" i="1"/>
  <c r="I16" i="1" s="1"/>
  <c r="D4" i="1"/>
  <c r="D5" i="1"/>
  <c r="J18" i="1"/>
  <c r="S73" i="2" l="1"/>
  <c r="F19" i="1"/>
  <c r="F20" i="1"/>
  <c r="G21" i="1"/>
  <c r="G20" i="1"/>
  <c r="G19" i="1"/>
  <c r="G22" i="1" s="1"/>
  <c r="M67" i="2"/>
  <c r="N66" i="2"/>
  <c r="I17" i="1"/>
  <c r="I19" i="1" s="1"/>
  <c r="I18" i="1"/>
  <c r="J17" i="1"/>
  <c r="J16" i="1"/>
  <c r="J19" i="1"/>
  <c r="F22" i="1" l="1"/>
  <c r="M68" i="2"/>
  <c r="N67" i="2"/>
  <c r="M69" i="2" l="1"/>
  <c r="N69" i="2" s="1"/>
  <c r="N71" i="2" s="1"/>
  <c r="N68" i="2"/>
</calcChain>
</file>

<file path=xl/sharedStrings.xml><?xml version="1.0" encoding="utf-8"?>
<sst xmlns="http://schemas.openxmlformats.org/spreadsheetml/2006/main" count="51" uniqueCount="29">
  <si>
    <t>REG</t>
  </si>
  <si>
    <t>OCC</t>
  </si>
  <si>
    <t>NON</t>
  </si>
  <si>
    <t>Positive</t>
  </si>
  <si>
    <t>Negative</t>
  </si>
  <si>
    <t>Total</t>
  </si>
  <si>
    <t>wouldn't be confident, the test would be wrong 41% of the time</t>
  </si>
  <si>
    <t xml:space="preserve">I would be more confident if the test was negative because its more accurate </t>
  </si>
  <si>
    <t>Positive after 2 tests</t>
  </si>
  <si>
    <t>% of Younger Age Group Positive</t>
  </si>
  <si>
    <t>% of Older Age Group Positive</t>
  </si>
  <si>
    <t>% of 18-24 Positive</t>
  </si>
  <si>
    <t>% of 55-64 Positive</t>
  </si>
  <si>
    <t xml:space="preserve">half and half chance for using tobacco </t>
  </si>
  <si>
    <t xml:space="preserve">for older the chance is higher chance of them to actually be positive </t>
  </si>
  <si>
    <t>Expected # of Parties</t>
  </si>
  <si>
    <t>53+</t>
  </si>
  <si>
    <t>41-45</t>
  </si>
  <si>
    <t>46-50</t>
  </si>
  <si>
    <t>51-52</t>
  </si>
  <si>
    <t xml:space="preserve">Overbooked </t>
  </si>
  <si>
    <t>&lt; 90% full</t>
  </si>
  <si>
    <t>50 Exact</t>
  </si>
  <si>
    <t>0-40</t>
  </si>
  <si>
    <t>55 res</t>
  </si>
  <si>
    <t>57 res</t>
  </si>
  <si>
    <t>prob</t>
  </si>
  <si>
    <t>profit</t>
  </si>
  <si>
    <t>exp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</si>
</sst>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2" applyNumberFormat="1" applyFont="1"/>
    <xf numFmtId="164" fontId="0" fillId="0" borderId="0" xfId="0" applyNumberFormat="1"/>
    <xf numFmtId="164" fontId="0" fillId="2" borderId="0" xfId="2" applyNumberFormat="1" applyFont="1" applyFill="1"/>
    <xf numFmtId="10" fontId="0" fillId="0" borderId="0" xfId="2" applyNumberFormat="1" applyFont="1"/>
    <xf numFmtId="10" fontId="0" fillId="0" borderId="0" xfId="0" applyNumberFormat="1"/>
    <xf numFmtId="44" fontId="0" fillId="0" borderId="0" xfId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Positve Test</a:t>
            </a:r>
            <a:r>
              <a:rPr lang="en-US" baseline="0"/>
              <a:t> Results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Sheet1!$B$7</c:f>
              <c:strCache>
                <c:ptCount val="1"/>
                <c:pt idx="0">
                  <c:v>Positive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098-BD4A-8D8C-3855AE525CD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098-BD4A-8D8C-3855AE525CDB}"/>
              </c:ext>
            </c:extLst>
          </c:dPt>
          <c:dPt>
            <c:idx val="2"/>
            <c:bubble3D val="0"/>
            <c:spPr>
              <a:solidFill>
                <a:schemeClr val="accent2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098-BD4A-8D8C-3855AE525CD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Sheet1!$A$8:$A$10</c:f>
              <c:strCache>
                <c:ptCount val="3"/>
                <c:pt idx="0">
                  <c:v>REG</c:v>
                </c:pt>
                <c:pt idx="1">
                  <c:v>OCC</c:v>
                </c:pt>
                <c:pt idx="2">
                  <c:v>NON</c:v>
                </c:pt>
              </c:strCache>
            </c:strRef>
          </c:cat>
          <c:val>
            <c:numRef>
              <c:f>Sheet1!$B$8:$B$10</c:f>
              <c:numCache>
                <c:formatCode>0.0%</c:formatCode>
                <c:ptCount val="3"/>
                <c:pt idx="0">
                  <c:v>0.59227467811158796</c:v>
                </c:pt>
                <c:pt idx="1">
                  <c:v>8.5836909871244635E-2</c:v>
                </c:pt>
                <c:pt idx="2">
                  <c:v>0.32188841201716739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0B-5C4A-B78F-50E436532FF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r>
              <a:rPr lang="en-US" baseline="0"/>
              <a:t> change after two tests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REG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Sheet1!$B$7:$C$7</c:f>
              <c:strCache>
                <c:ptCount val="2"/>
                <c:pt idx="0">
                  <c:v>Positive</c:v>
                </c:pt>
                <c:pt idx="1">
                  <c:v>Positive after 2 tests</c:v>
                </c:pt>
              </c:strCache>
            </c:strRef>
          </c:cat>
          <c:val>
            <c:numRef>
              <c:f>Sheet1!$B$8:$C$8</c:f>
              <c:numCache>
                <c:formatCode>0.0%</c:formatCode>
                <c:ptCount val="2"/>
                <c:pt idx="0">
                  <c:v>0.59227467811158796</c:v>
                </c:pt>
                <c:pt idx="1">
                  <c:v>0.91700000000000004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E4-B44D-B34D-8B68C8DF9E13}"/>
            </c:ext>
          </c:extLst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OCC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Sheet1!$B$7:$C$7</c:f>
              <c:strCache>
                <c:ptCount val="2"/>
                <c:pt idx="0">
                  <c:v>Positive</c:v>
                </c:pt>
                <c:pt idx="1">
                  <c:v>Positive after 2 tests</c:v>
                </c:pt>
              </c:strCache>
            </c:strRef>
          </c:cat>
          <c:val>
            <c:numRef>
              <c:f>Sheet1!$B$9:$C$9</c:f>
              <c:numCache>
                <c:formatCode>0.0%</c:formatCode>
                <c:ptCount val="2"/>
                <c:pt idx="0">
                  <c:v>8.5836909871244635E-2</c:v>
                </c:pt>
                <c:pt idx="1">
                  <c:v>2.9000000000000001E-2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E4-B44D-B34D-8B68C8DF9E13}"/>
            </c:ext>
          </c:extLst>
        </c:ser>
        <c:ser>
          <c:idx val="2"/>
          <c:order val="2"/>
          <c:tx>
            <c:strRef>
              <c:f>Sheet1!$A$10</c:f>
              <c:strCache>
                <c:ptCount val="1"/>
                <c:pt idx="0">
                  <c:v>NON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Sheet1!$B$7:$C$7</c:f>
              <c:strCache>
                <c:ptCount val="2"/>
                <c:pt idx="0">
                  <c:v>Positive</c:v>
                </c:pt>
                <c:pt idx="1">
                  <c:v>Positive after 2 tests</c:v>
                </c:pt>
              </c:strCache>
            </c:strRef>
          </c:cat>
          <c:val>
            <c:numRef>
              <c:f>Sheet1!$B$10:$C$10</c:f>
              <c:numCache>
                <c:formatCode>0.0%</c:formatCode>
                <c:ptCount val="2"/>
                <c:pt idx="0">
                  <c:v>0.32188841201716739</c:v>
                </c:pt>
                <c:pt idx="1">
                  <c:v>5.3999999999999999E-2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E4-B44D-B34D-8B68C8DF9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5039792"/>
        <c:axId val="276027680"/>
      </c:barChart>
      <c:catAx>
        <c:axId val="40503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027680"/>
        <c:crosses val="autoZero"/>
        <c:auto val="1"/>
        <c:lblAlgn val="ctr"/>
        <c:lblOffset val="100"/>
        <c:noMultiLvlLbl val="0"/>
      </c:catAx>
      <c:valAx>
        <c:axId val="27602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03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Nightly Reservation</a:t>
            </a:r>
            <a:r>
              <a:rPr lang="en-US" baseline="0"/>
              <a:t> Prediciton Accuracy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Sheet2!$L$1</c:f>
              <c:strCache>
                <c:ptCount val="1"/>
                <c:pt idx="0">
                  <c:v>55 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Sheet2!$K$2:$K$6</c:f>
              <c:strCache>
                <c:ptCount val="5"/>
                <c:pt idx="0">
                  <c:v>0-40</c:v>
                </c:pt>
                <c:pt idx="1">
                  <c:v>41-45</c:v>
                </c:pt>
                <c:pt idx="2">
                  <c:v>46-50</c:v>
                </c:pt>
                <c:pt idx="3">
                  <c:v>51-52</c:v>
                </c:pt>
                <c:pt idx="4">
                  <c:v>53+</c:v>
                </c:pt>
              </c:strCache>
            </c:strRef>
          </c:cat>
          <c:val>
            <c:numRef>
              <c:f>Sheet2!$L$2:$L$6</c:f>
              <c:numCache>
                <c:formatCode>0.00%</c:formatCode>
                <c:ptCount val="5"/>
                <c:pt idx="0">
                  <c:v>7.2567445103749427E-3</c:v>
                </c:pt>
                <c:pt idx="1">
                  <c:v>0.22738816266042328</c:v>
                </c:pt>
                <c:pt idx="2">
                  <c:v>0.66497461450042195</c:v>
                </c:pt>
                <c:pt idx="3">
                  <c:v>8.8068577788964486E-2</c:v>
                </c:pt>
                <c:pt idx="4">
                  <c:v>1.2311900539815391E-2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23-7641-BD77-53E12C765F1C}"/>
            </c:ext>
          </c:extLst>
        </c:ser>
        <c:ser>
          <c:idx val="1"/>
          <c:order val="1"/>
          <c:tx>
            <c:strRef>
              <c:f>Sheet2!$M$1</c:f>
              <c:strCache>
                <c:ptCount val="1"/>
                <c:pt idx="0">
                  <c:v>57 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Sheet2!$K$2:$K$6</c:f>
              <c:strCache>
                <c:ptCount val="5"/>
                <c:pt idx="0">
                  <c:v>0-40</c:v>
                </c:pt>
                <c:pt idx="1">
                  <c:v>41-45</c:v>
                </c:pt>
                <c:pt idx="2">
                  <c:v>46-50</c:v>
                </c:pt>
                <c:pt idx="3">
                  <c:v>51-52</c:v>
                </c:pt>
                <c:pt idx="4">
                  <c:v>53+</c:v>
                </c:pt>
              </c:strCache>
            </c:strRef>
          </c:cat>
          <c:val>
            <c:numRef>
              <c:f>Sheet2!$M$2:$M$6</c:f>
              <c:numCache>
                <c:formatCode>0.00%</c:formatCode>
                <c:ptCount val="5"/>
                <c:pt idx="0">
                  <c:v>1.5671759330326055E-3</c:v>
                </c:pt>
                <c:pt idx="1">
                  <c:v>9.247196080239517E-2</c:v>
                </c:pt>
                <c:pt idx="2">
                  <c:v>0.60857838995588953</c:v>
                </c:pt>
                <c:pt idx="3">
                  <c:v>0.21312984904019361</c:v>
                </c:pt>
                <c:pt idx="4">
                  <c:v>8.4252624268489187E-2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23-7641-BD77-53E12C765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9036687"/>
        <c:axId val="1521647455"/>
      </c:barChart>
      <c:catAx>
        <c:axId val="1679036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647455"/>
        <c:crosses val="autoZero"/>
        <c:auto val="1"/>
        <c:lblAlgn val="ctr"/>
        <c:lblOffset val="100"/>
        <c:noMultiLvlLbl val="0"/>
      </c:catAx>
      <c:valAx>
        <c:axId val="152164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036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Nightly</a:t>
            </a:r>
            <a:r>
              <a:rPr lang="en-US" baseline="0"/>
              <a:t> Reservation Predictions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Sheet2!$L$1</c:f>
              <c:strCache>
                <c:ptCount val="1"/>
                <c:pt idx="0">
                  <c:v>55 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Sheet2!$K$2:$K$6</c:f>
              <c:strCache>
                <c:ptCount val="5"/>
                <c:pt idx="0">
                  <c:v>0-40</c:v>
                </c:pt>
                <c:pt idx="1">
                  <c:v>41-45</c:v>
                </c:pt>
                <c:pt idx="2">
                  <c:v>46-50</c:v>
                </c:pt>
                <c:pt idx="3">
                  <c:v>51-52</c:v>
                </c:pt>
                <c:pt idx="4">
                  <c:v>53+</c:v>
                </c:pt>
              </c:strCache>
            </c:strRef>
          </c:cat>
          <c:val>
            <c:numRef>
              <c:f>Sheet2!$L$2:$L$6</c:f>
              <c:numCache>
                <c:formatCode>0.00%</c:formatCode>
                <c:ptCount val="5"/>
                <c:pt idx="0">
                  <c:v>7.2567445103749427E-3</c:v>
                </c:pt>
                <c:pt idx="1">
                  <c:v>0.22738816266042328</c:v>
                </c:pt>
                <c:pt idx="2">
                  <c:v>0.66497461450042195</c:v>
                </c:pt>
                <c:pt idx="3">
                  <c:v>8.8068577788964486E-2</c:v>
                </c:pt>
                <c:pt idx="4">
                  <c:v>1.2311900539815391E-2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BA-2444-BE80-AD1708AE4C38}"/>
            </c:ext>
          </c:extLst>
        </c:ser>
        <c:ser>
          <c:idx val="1"/>
          <c:order val="1"/>
          <c:tx>
            <c:strRef>
              <c:f>Sheet2!$M$1</c:f>
              <c:strCache>
                <c:ptCount val="1"/>
                <c:pt idx="0">
                  <c:v>57 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Sheet2!$K$2:$K$6</c:f>
              <c:strCache>
                <c:ptCount val="5"/>
                <c:pt idx="0">
                  <c:v>0-40</c:v>
                </c:pt>
                <c:pt idx="1">
                  <c:v>41-45</c:v>
                </c:pt>
                <c:pt idx="2">
                  <c:v>46-50</c:v>
                </c:pt>
                <c:pt idx="3">
                  <c:v>51-52</c:v>
                </c:pt>
                <c:pt idx="4">
                  <c:v>53+</c:v>
                </c:pt>
              </c:strCache>
            </c:strRef>
          </c:cat>
          <c:val>
            <c:numRef>
              <c:f>Sheet2!$M$2:$M$6</c:f>
              <c:numCache>
                <c:formatCode>0.00%</c:formatCode>
                <c:ptCount val="5"/>
                <c:pt idx="0">
                  <c:v>1.5671759330326055E-3</c:v>
                </c:pt>
                <c:pt idx="1">
                  <c:v>9.247196080239517E-2</c:v>
                </c:pt>
                <c:pt idx="2">
                  <c:v>0.60857838995588953</c:v>
                </c:pt>
                <c:pt idx="3">
                  <c:v>0.21312984904019361</c:v>
                </c:pt>
                <c:pt idx="4">
                  <c:v>8.4252624268489187E-2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BA-2444-BE80-AD1708AE4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7185792"/>
        <c:axId val="1256560576"/>
      </c:barChart>
      <c:catAx>
        <c:axId val="125718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560576"/>
        <c:crosses val="autoZero"/>
        <c:auto val="1"/>
        <c:lblAlgn val="ctr"/>
        <c:lblOffset val="100"/>
        <c:noMultiLvlLbl val="0"/>
      </c:catAx>
      <c:valAx>
        <c:axId val="125656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18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159231</xdr:colOff>
      <xdr:row>0</xdr:row>
      <xdr:rowOff>19678</xdr:rowOff>
    </xdr:from>
    <xdr:to>
      <xdr:col>10</xdr:col>
      <xdr:colOff>111437</xdr:colOff>
      <xdr:row>7</xdr:row>
      <xdr:rowOff>198408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70B8D7-E64B-F8F7-A40F-BEB1E23172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36990</xdr:rowOff>
    </xdr:from>
    <xdr:to>
      <xdr:col>2</xdr:col>
      <xdr:colOff>295922</xdr:colOff>
      <xdr:row>23</xdr:row>
      <xdr:rowOff>178786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37B62B0-9F41-9B62-5325-F6BFC09A3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55341</xdr:colOff>
      <xdr:row>0</xdr:row>
      <xdr:rowOff>28380</xdr:rowOff>
    </xdr:from>
    <xdr:to>
      <xdr:col>17</xdr:col>
      <xdr:colOff>333464</xdr:colOff>
      <xdr:row>11</xdr:row>
      <xdr:rowOff>119338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E9F926-6324-44D8-CF19-DE358BDAB4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487541</xdr:colOff>
      <xdr:row>3</xdr:row>
      <xdr:rowOff>177890</xdr:rowOff>
    </xdr:from>
    <xdr:to>
      <xdr:col>9</xdr:col>
      <xdr:colOff>145721</xdr:colOff>
      <xdr:row>11</xdr:row>
      <xdr:rowOff>137573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79A1E3-35CD-0414-A2BA-386AD174E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B572-27C8-124E-AAD7-8FBADF4F76CE}">
  <dimension ref="A1:J24"/>
  <sheetViews>
    <sheetView topLeftCell="C8" zoomScale="166" workbookViewId="0">
      <selection activeCell="G23" sqref="G23"/>
    </sheetView>
  </sheetViews>
  <sheetFormatPr baseColWidth="10" defaultRowHeight="16" x14ac:dyDescent="0.2"/>
  <cols>
    <col min="3" max="3" width="16.6640625" customWidth="1"/>
    <col min="4" max="4" width="12" customWidth="1"/>
    <col min="5" max="5" width="14.83203125" customWidth="1"/>
    <col min="6" max="6" width="26.83203125" customWidth="1"/>
    <col min="7" max="7" width="24.5" customWidth="1"/>
  </cols>
  <sheetData>
    <row r="1" spans="1:10" x14ac:dyDescent="0.2">
      <c r="B1" t="s">
        <v>3</v>
      </c>
      <c r="C1" t="s">
        <v>4</v>
      </c>
      <c r="D1" t="s">
        <v>5</v>
      </c>
    </row>
    <row r="2" spans="1:10" x14ac:dyDescent="0.2">
      <c r="A2" t="s">
        <v>0</v>
      </c>
      <c r="B2" s="1">
        <v>0.13800000000000001</v>
      </c>
      <c r="C2" s="1">
        <v>1.2E-2</v>
      </c>
      <c r="D2" s="1">
        <f>SUM(B2:C2)</f>
        <v>0.15000000000000002</v>
      </c>
    </row>
    <row r="3" spans="1:10" x14ac:dyDescent="0.2">
      <c r="A3" t="s">
        <v>1</v>
      </c>
      <c r="B3" s="1">
        <f>0.1*0.2</f>
        <v>2.0000000000000004E-2</v>
      </c>
      <c r="C3" s="1">
        <f>0.1*0.8</f>
        <v>8.0000000000000016E-2</v>
      </c>
      <c r="D3" s="1">
        <f>SUM(B3:C3)</f>
        <v>0.10000000000000002</v>
      </c>
      <c r="E3" s="2"/>
    </row>
    <row r="4" spans="1:10" x14ac:dyDescent="0.2">
      <c r="A4" t="s">
        <v>2</v>
      </c>
      <c r="B4" s="1">
        <f>0.75*0.1</f>
        <v>7.5000000000000011E-2</v>
      </c>
      <c r="C4" s="1">
        <f>0.75*0.9</f>
        <v>0.67500000000000004</v>
      </c>
      <c r="D4" s="1">
        <f>SUM(B4:C4)</f>
        <v>0.75</v>
      </c>
    </row>
    <row r="5" spans="1:10" x14ac:dyDescent="0.2">
      <c r="A5" t="s">
        <v>5</v>
      </c>
      <c r="B5" s="3">
        <f>SUM(B2:B4)</f>
        <v>0.23300000000000004</v>
      </c>
      <c r="C5" s="1">
        <f>SUM(C2:C4)</f>
        <v>0.76700000000000002</v>
      </c>
      <c r="D5" s="1">
        <f>SUM(B5:C5)</f>
        <v>1</v>
      </c>
    </row>
    <row r="7" spans="1:10" x14ac:dyDescent="0.2">
      <c r="B7" t="s">
        <v>3</v>
      </c>
      <c r="C7" t="s">
        <v>8</v>
      </c>
    </row>
    <row r="8" spans="1:10" x14ac:dyDescent="0.2">
      <c r="A8" t="s">
        <v>0</v>
      </c>
      <c r="B8" s="1">
        <f>B2/$B$5</f>
        <v>0.59227467811158796</v>
      </c>
      <c r="C8" s="2">
        <v>0.91700000000000004</v>
      </c>
      <c r="E8" s="4"/>
      <c r="F8" s="5"/>
    </row>
    <row r="9" spans="1:10" x14ac:dyDescent="0.2">
      <c r="A9" t="s">
        <v>1</v>
      </c>
      <c r="B9" s="1">
        <f>B3/$B$5</f>
        <v>8.5836909871244635E-2</v>
      </c>
      <c r="C9" s="1">
        <v>2.9000000000000001E-2</v>
      </c>
      <c r="E9" s="2"/>
      <c r="F9" s="5"/>
    </row>
    <row r="10" spans="1:10" x14ac:dyDescent="0.2">
      <c r="A10" t="s">
        <v>2</v>
      </c>
      <c r="B10" s="1">
        <f>B4/$B$5</f>
        <v>0.32188841201716739</v>
      </c>
      <c r="C10" s="1">
        <v>5.3999999999999999E-2</v>
      </c>
      <c r="E10" s="2"/>
      <c r="F10" s="5"/>
    </row>
    <row r="11" spans="1:10" x14ac:dyDescent="0.2">
      <c r="A11" t="s">
        <v>5</v>
      </c>
      <c r="B11" s="3">
        <f>SUM(B8:B10)</f>
        <v>1</v>
      </c>
      <c r="C11" s="2">
        <f>SUM(C8:C10)</f>
        <v>1</v>
      </c>
      <c r="E11" s="5"/>
      <c r="F11" s="5"/>
    </row>
    <row r="13" spans="1:10" x14ac:dyDescent="0.2">
      <c r="A13" t="s">
        <v>6</v>
      </c>
      <c r="F13" t="s">
        <v>9</v>
      </c>
      <c r="G13" t="s">
        <v>10</v>
      </c>
    </row>
    <row r="14" spans="1:10" x14ac:dyDescent="0.2">
      <c r="A14" t="s">
        <v>7</v>
      </c>
      <c r="E14" t="s">
        <v>0</v>
      </c>
      <c r="F14" s="2">
        <f>0.1*0.92</f>
        <v>9.2000000000000012E-2</v>
      </c>
      <c r="G14" s="2">
        <f>0.92*0.25</f>
        <v>0.23</v>
      </c>
    </row>
    <row r="15" spans="1:10" x14ac:dyDescent="0.2">
      <c r="E15" t="s">
        <v>1</v>
      </c>
      <c r="F15" s="2">
        <f>0.1*0.2</f>
        <v>2.0000000000000004E-2</v>
      </c>
      <c r="G15" s="2">
        <f>0.2*0.15</f>
        <v>0.03</v>
      </c>
      <c r="I15" t="s">
        <v>4</v>
      </c>
      <c r="J15" t="s">
        <v>5</v>
      </c>
    </row>
    <row r="16" spans="1:10" x14ac:dyDescent="0.2">
      <c r="E16" t="s">
        <v>2</v>
      </c>
      <c r="F16" s="2">
        <f>0.1*0.8</f>
        <v>8.0000000000000016E-2</v>
      </c>
      <c r="G16" s="2">
        <f>0.1*0.6</f>
        <v>0.06</v>
      </c>
      <c r="I16" s="1">
        <f>C2/$C$5</f>
        <v>1.5645371577574969E-2</v>
      </c>
      <c r="J16" s="1">
        <f>SUM(B8:C8)</f>
        <v>1.509274678111588</v>
      </c>
    </row>
    <row r="17" spans="1:10" x14ac:dyDescent="0.2">
      <c r="E17" t="s">
        <v>5</v>
      </c>
      <c r="F17" s="5">
        <f>SUM(F14:F16)</f>
        <v>0.19200000000000003</v>
      </c>
      <c r="G17" s="2">
        <f>SUM(G14:G16)</f>
        <v>0.32</v>
      </c>
      <c r="I17" s="1">
        <f>C3/$C$5</f>
        <v>0.10430247718383313</v>
      </c>
      <c r="J17" s="1">
        <f>SUM(B9:C9)</f>
        <v>0.11483690987124463</v>
      </c>
    </row>
    <row r="18" spans="1:10" x14ac:dyDescent="0.2">
      <c r="A18" t="s">
        <v>0</v>
      </c>
      <c r="D18" s="1"/>
      <c r="F18" t="s">
        <v>11</v>
      </c>
      <c r="G18" t="s">
        <v>12</v>
      </c>
      <c r="I18" s="1">
        <f>C4/$C$5</f>
        <v>0.88005215123859193</v>
      </c>
      <c r="J18" s="1">
        <f>SUM(B10:C10)</f>
        <v>0.37588841201716738</v>
      </c>
    </row>
    <row r="19" spans="1:10" x14ac:dyDescent="0.2">
      <c r="A19" t="s">
        <v>1</v>
      </c>
      <c r="D19" s="1"/>
      <c r="E19" t="s">
        <v>0</v>
      </c>
      <c r="F19" s="2">
        <f>F14/F17</f>
        <v>0.47916666666666663</v>
      </c>
      <c r="G19" s="2">
        <f>G14/G17</f>
        <v>0.71875</v>
      </c>
      <c r="I19" s="1">
        <f>SUM(I16:I18)</f>
        <v>1</v>
      </c>
      <c r="J19" s="1">
        <f>SUM(B11:C11)</f>
        <v>2</v>
      </c>
    </row>
    <row r="20" spans="1:10" x14ac:dyDescent="0.2">
      <c r="A20" t="s">
        <v>2</v>
      </c>
      <c r="D20" s="1"/>
      <c r="E20" t="s">
        <v>1</v>
      </c>
      <c r="F20" s="2">
        <f>F15/F17</f>
        <v>0.10416666666666667</v>
      </c>
      <c r="G20" s="2">
        <f>G15/G17</f>
        <v>9.375E-2</v>
      </c>
    </row>
    <row r="21" spans="1:10" x14ac:dyDescent="0.2">
      <c r="D21" s="1"/>
      <c r="E21" t="s">
        <v>2</v>
      </c>
      <c r="F21" s="2">
        <f>F16/F17</f>
        <v>0.41666666666666669</v>
      </c>
      <c r="G21" s="2">
        <f>G16/G17</f>
        <v>0.1875</v>
      </c>
    </row>
    <row r="22" spans="1:10" x14ac:dyDescent="0.2">
      <c r="E22" t="s">
        <v>5</v>
      </c>
      <c r="F22" s="2">
        <f>SUM(F19:F21)</f>
        <v>1</v>
      </c>
      <c r="G22" s="2">
        <f>SUM(G19:G21)</f>
        <v>1</v>
      </c>
    </row>
    <row r="24" spans="1:10" x14ac:dyDescent="0.2">
      <c r="F24" t="s">
        <v>13</v>
      </c>
      <c r="G24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878D-D357-1B4E-B0C6-C4ABEC75811A}">
  <dimension ref="A1:S73"/>
  <sheetViews>
    <sheetView tabSelected="1" zoomScale="141" workbookViewId="0">
      <selection activeCell="D14" sqref="D14"/>
    </sheetView>
  </sheetViews>
  <sheetFormatPr baseColWidth="10" defaultRowHeight="16" x14ac:dyDescent="0.2"/>
  <cols>
    <col min="2" max="2" width="18.83203125" customWidth="1"/>
    <col min="3" max="3" width="22" customWidth="1"/>
    <col min="4" max="4" width="24.6640625" customWidth="1"/>
    <col min="5" max="5" width="23.6640625" customWidth="1"/>
    <col min="11" max="11" width="11" bestFit="1" customWidth="1"/>
    <col min="12" max="12" width="12.33203125" bestFit="1" customWidth="1"/>
    <col min="13" max="13" width="11" bestFit="1" customWidth="1"/>
    <col min="14" max="14" width="12.1640625" bestFit="1" customWidth="1"/>
    <col min="16" max="16" width="11" bestFit="1" customWidth="1"/>
    <col min="17" max="17" width="12.33203125" bestFit="1" customWidth="1"/>
    <col min="18" max="18" width="11" bestFit="1" customWidth="1"/>
    <col min="19" max="19" width="12.1640625" bestFit="1" customWidth="1"/>
  </cols>
  <sheetData>
    <row r="1" spans="1:19" x14ac:dyDescent="0.2">
      <c r="B1" t="s">
        <v>15</v>
      </c>
      <c r="C1" t="s">
        <v>20</v>
      </c>
      <c r="D1" t="s">
        <v>21</v>
      </c>
      <c r="E1" t="s">
        <v>22</v>
      </c>
      <c r="L1" t="s">
        <v>24</v>
      </c>
      <c r="M1" t="s">
        <v>25</v>
      </c>
    </row>
    <row r="2" spans="1:19" x14ac:dyDescent="0.2">
      <c r="A2">
        <v>50</v>
      </c>
      <c r="B2">
        <f>A2*0.86</f>
        <v>43</v>
      </c>
      <c r="C2" t="e">
        <f>_xlfn.BINOM.DIST.RANGE(A2,0.86,51,A2)</f>
        <v>#NUM!</v>
      </c>
      <c r="D2" s="5">
        <f>_xlfn.BINOM.DIST.RANGE(A2,0.86,0,44)</f>
        <v>0.71861338234211913</v>
      </c>
      <c r="E2" s="5">
        <f>_xlfn.BINOM.DIST.RANGE(A2,0.86,50)</f>
        <v>5.3078979216500692E-4</v>
      </c>
      <c r="K2" t="s">
        <v>23</v>
      </c>
      <c r="L2" s="5">
        <f>_xlfn.BINOM.DIST.RANGE(55,0.86,0,40)</f>
        <v>7.2567445103749427E-3</v>
      </c>
      <c r="M2" s="5">
        <f>_xlfn.BINOM.DIST.RANGE(57,0.86,0,40)</f>
        <v>1.5671759330326055E-3</v>
      </c>
    </row>
    <row r="3" spans="1:19" x14ac:dyDescent="0.2">
      <c r="A3">
        <v>51</v>
      </c>
      <c r="B3">
        <f t="shared" ref="B3:B18" si="0">A3*0.86</f>
        <v>43.86</v>
      </c>
      <c r="C3" s="5">
        <f t="shared" ref="C3:C18" si="1">_xlfn.BINOM.DIST.RANGE(A3,0.86,51,A3)</f>
        <v>4.5647922126190596E-4</v>
      </c>
      <c r="D3" s="5">
        <f t="shared" ref="D3:D18" si="2">_xlfn.BINOM.DIST.RANGE(A3,0.86,0,44)</f>
        <v>0.58361096384183064</v>
      </c>
      <c r="E3" s="5">
        <f t="shared" ref="E3:E18" si="3">_xlfn.BINOM.DIST.RANGE(A3,0.86,50)</f>
        <v>3.789839116058155E-3</v>
      </c>
      <c r="K3" t="s">
        <v>17</v>
      </c>
      <c r="L3" s="5">
        <f>_xlfn.BINOM.DIST.RANGE(55,0.86,41,45)</f>
        <v>0.22738816266042328</v>
      </c>
      <c r="M3" s="5">
        <f>_xlfn.BINOM.DIST.RANGE(57,0.86,41,45)</f>
        <v>9.247196080239517E-2</v>
      </c>
    </row>
    <row r="4" spans="1:19" x14ac:dyDescent="0.2">
      <c r="A4">
        <v>52</v>
      </c>
      <c r="B4">
        <f t="shared" si="0"/>
        <v>44.72</v>
      </c>
      <c r="C4" s="5">
        <f t="shared" si="1"/>
        <v>3.7157408610719142E-3</v>
      </c>
      <c r="D4" s="5">
        <f t="shared" si="2"/>
        <v>0.44590849697153623</v>
      </c>
      <c r="E4" s="5">
        <f t="shared" si="3"/>
        <v>1.3795014382451678E-2</v>
      </c>
      <c r="K4" t="s">
        <v>18</v>
      </c>
      <c r="L4" s="5">
        <f>_xlfn.BINOM.DIST.RANGE(55,0.86,46,50)</f>
        <v>0.66497461450042195</v>
      </c>
      <c r="M4" s="5">
        <f>_xlfn.BINOM.DIST.RANGE(57,0.86,46,50)</f>
        <v>0.60857838995588953</v>
      </c>
    </row>
    <row r="5" spans="1:19" x14ac:dyDescent="0.2">
      <c r="A5">
        <v>53</v>
      </c>
      <c r="B5">
        <f t="shared" si="0"/>
        <v>45.58</v>
      </c>
      <c r="C5" s="5">
        <f t="shared" si="1"/>
        <v>1.5579453229980346E-2</v>
      </c>
      <c r="D5" s="5">
        <f t="shared" si="2"/>
        <v>0.3205992521195683</v>
      </c>
      <c r="E5" s="5">
        <f t="shared" si="3"/>
        <v>3.4119668905930468E-2</v>
      </c>
      <c r="K5" t="s">
        <v>19</v>
      </c>
      <c r="L5" s="5">
        <f>_xlfn.BINOM.DIST.RANGE(55,0.86,51,52)</f>
        <v>8.8068577788964486E-2</v>
      </c>
      <c r="M5" s="5">
        <f>_xlfn.BINOM.DIST.RANGE(57,0.86,51,52)</f>
        <v>0.21312984904019361</v>
      </c>
    </row>
    <row r="6" spans="1:19" x14ac:dyDescent="0.2">
      <c r="A6">
        <v>54</v>
      </c>
      <c r="B6">
        <f t="shared" si="0"/>
        <v>46.44</v>
      </c>
      <c r="C6" s="5">
        <f t="shared" si="1"/>
        <v>4.492236848908053E-2</v>
      </c>
      <c r="D6" s="5">
        <f t="shared" si="2"/>
        <v>0.21728874136383497</v>
      </c>
      <c r="E6" s="5">
        <f t="shared" si="3"/>
        <v>6.4486174232208648E-2</v>
      </c>
      <c r="K6" t="s">
        <v>16</v>
      </c>
      <c r="L6" s="5">
        <f>_xlfn.BINOM.DIST.RANGE(55,0.86,53,55)</f>
        <v>1.2311900539815391E-2</v>
      </c>
      <c r="M6" s="5">
        <f>_xlfn.BINOM.DIST.RANGE(57,0.86,53,57)</f>
        <v>8.4252624268489187E-2</v>
      </c>
    </row>
    <row r="7" spans="1:19" x14ac:dyDescent="0.2">
      <c r="A7">
        <v>55</v>
      </c>
      <c r="B7">
        <f t="shared" si="0"/>
        <v>47.3</v>
      </c>
      <c r="C7" s="5">
        <f t="shared" si="1"/>
        <v>0.10038047832877983</v>
      </c>
      <c r="D7" s="5">
        <f t="shared" si="2"/>
        <v>0.13918599523250055</v>
      </c>
      <c r="E7" s="5">
        <f t="shared" si="3"/>
        <v>9.9308708317601316E-2</v>
      </c>
      <c r="L7" s="5"/>
    </row>
    <row r="8" spans="1:19" x14ac:dyDescent="0.2">
      <c r="A8">
        <v>56</v>
      </c>
      <c r="B8">
        <f t="shared" si="0"/>
        <v>48.16</v>
      </c>
      <c r="C8" s="5">
        <f t="shared" si="1"/>
        <v>0.18578596748191689</v>
      </c>
      <c r="D8" s="5">
        <f t="shared" si="2"/>
        <v>8.451407294056637E-2</v>
      </c>
      <c r="E8" s="5">
        <f t="shared" si="3"/>
        <v>0.12976337886833239</v>
      </c>
    </row>
    <row r="9" spans="1:19" x14ac:dyDescent="0.2">
      <c r="A9">
        <v>57</v>
      </c>
      <c r="B9">
        <f t="shared" si="0"/>
        <v>49.019999999999996</v>
      </c>
      <c r="C9" s="5">
        <f t="shared" si="1"/>
        <v>0.29738247330868273</v>
      </c>
      <c r="D9" s="5">
        <f t="shared" si="2"/>
        <v>4.8795083709835978E-2</v>
      </c>
      <c r="E9" s="5">
        <f t="shared" si="3"/>
        <v>0.14793025190989889</v>
      </c>
    </row>
    <row r="10" spans="1:19" x14ac:dyDescent="0.2">
      <c r="A10">
        <v>58</v>
      </c>
      <c r="B10">
        <f t="shared" si="0"/>
        <v>49.88</v>
      </c>
      <c r="C10" s="5">
        <f t="shared" si="1"/>
        <v>0.42460248995119565</v>
      </c>
      <c r="D10" s="5">
        <f t="shared" si="2"/>
        <v>2.6869119551279939E-2</v>
      </c>
      <c r="E10" s="5">
        <f t="shared" si="3"/>
        <v>0.15014920568854737</v>
      </c>
    </row>
    <row r="11" spans="1:19" x14ac:dyDescent="0.2">
      <c r="A11">
        <v>58</v>
      </c>
      <c r="B11">
        <f t="shared" si="0"/>
        <v>49.88</v>
      </c>
      <c r="C11" s="5">
        <f t="shared" si="1"/>
        <v>0.42460248995119565</v>
      </c>
      <c r="D11" s="5">
        <f t="shared" si="2"/>
        <v>2.6869119551279939E-2</v>
      </c>
      <c r="E11" s="5">
        <f t="shared" si="3"/>
        <v>0.15014920568854737</v>
      </c>
    </row>
    <row r="12" spans="1:19" x14ac:dyDescent="0.2">
      <c r="A12">
        <v>59</v>
      </c>
      <c r="B12">
        <f t="shared" si="0"/>
        <v>50.74</v>
      </c>
      <c r="C12" s="5">
        <f t="shared" si="1"/>
        <v>0.55373080684334686</v>
      </c>
      <c r="D12" s="5">
        <f t="shared" si="2"/>
        <v>1.4152060339317492E-2</v>
      </c>
      <c r="E12" s="5">
        <f t="shared" si="3"/>
        <v>0.1378036043319335</v>
      </c>
    </row>
    <row r="13" spans="1:19" x14ac:dyDescent="0.2">
      <c r="A13">
        <v>60</v>
      </c>
      <c r="B13">
        <f t="shared" si="0"/>
        <v>51.6</v>
      </c>
      <c r="C13" s="5">
        <f t="shared" si="1"/>
        <v>0.67224190656880956</v>
      </c>
      <c r="D13" s="5">
        <f t="shared" si="2"/>
        <v>7.1491997332634978E-3</v>
      </c>
      <c r="E13" s="5">
        <f t="shared" si="3"/>
        <v>0.11575502763882407</v>
      </c>
      <c r="L13" t="s">
        <v>26</v>
      </c>
      <c r="M13" t="s">
        <v>27</v>
      </c>
      <c r="N13" t="s">
        <v>28</v>
      </c>
      <c r="Q13" t="s">
        <v>26</v>
      </c>
      <c r="R13" t="s">
        <v>27</v>
      </c>
      <c r="S13" t="s">
        <v>28</v>
      </c>
    </row>
    <row r="14" spans="1:19" x14ac:dyDescent="0.2">
      <c r="A14">
        <v>61</v>
      </c>
      <c r="B14">
        <f t="shared" si="0"/>
        <v>52.46</v>
      </c>
      <c r="C14" s="5">
        <f t="shared" si="1"/>
        <v>0.77179123033819841</v>
      </c>
      <c r="D14" s="5">
        <f t="shared" si="2"/>
        <v>3.4726979150851451E-3</v>
      </c>
      <c r="E14" s="5">
        <f t="shared" si="3"/>
        <v>8.9867994185050717E-2</v>
      </c>
      <c r="K14">
        <v>0</v>
      </c>
      <c r="L14">
        <f>_xlfn.BINOM.DIST.RANGE(55,0.86,K14)</f>
        <v>1.0890353127735051E-47</v>
      </c>
      <c r="M14">
        <f>K14*40</f>
        <v>0</v>
      </c>
      <c r="N14">
        <f>L14*M14</f>
        <v>0</v>
      </c>
      <c r="P14">
        <v>0</v>
      </c>
      <c r="Q14">
        <f>_xlfn.BINOM.DIST.RANGE(57,0.86,P14)</f>
        <v>2.1345092130360765E-49</v>
      </c>
      <c r="R14">
        <f>P14*40</f>
        <v>0</v>
      </c>
      <c r="S14">
        <f>Q14*R14</f>
        <v>0</v>
      </c>
    </row>
    <row r="15" spans="1:19" x14ac:dyDescent="0.2">
      <c r="A15">
        <v>62</v>
      </c>
      <c r="B15">
        <f t="shared" si="0"/>
        <v>53.32</v>
      </c>
      <c r="C15" s="5">
        <f t="shared" si="1"/>
        <v>0.84907770533734206</v>
      </c>
      <c r="D15" s="5">
        <f t="shared" si="2"/>
        <v>1.6257964134826109E-3</v>
      </c>
      <c r="E15" s="5">
        <f t="shared" si="3"/>
        <v>6.5004515793853371E-2</v>
      </c>
      <c r="K15">
        <v>1</v>
      </c>
      <c r="L15">
        <f>_xlfn.BINOM.DIST.RANGE(55,0.86,K15)</f>
        <v>3.6793835924418953E-45</v>
      </c>
      <c r="M15">
        <f t="shared" ref="M15:M64" si="4">K15*40</f>
        <v>40</v>
      </c>
      <c r="N15">
        <f t="shared" ref="N15:N21" si="5">L15*M15</f>
        <v>1.4717534369767581E-43</v>
      </c>
      <c r="P15">
        <v>1</v>
      </c>
      <c r="Q15">
        <f t="shared" ref="Q15:Q71" si="6">_xlfn.BINOM.DIST.RANGE(57,0.86,P15)</f>
        <v>7.4738315445019424E-47</v>
      </c>
      <c r="R15">
        <f t="shared" ref="R15:R64" si="7">P15*40</f>
        <v>40</v>
      </c>
      <c r="S15">
        <f t="shared" ref="S15:S71" si="8">Q15*R15</f>
        <v>2.989532617800777E-45</v>
      </c>
    </row>
    <row r="16" spans="1:19" x14ac:dyDescent="0.2">
      <c r="A16">
        <v>63</v>
      </c>
      <c r="B16">
        <f t="shared" si="0"/>
        <v>54.18</v>
      </c>
      <c r="C16" s="5">
        <f t="shared" si="1"/>
        <v>0.90498158892005587</v>
      </c>
      <c r="D16" s="5">
        <f t="shared" si="2"/>
        <v>7.351794671542739E-4</v>
      </c>
      <c r="E16" s="5">
        <f t="shared" si="3"/>
        <v>4.4103063792445184E-2</v>
      </c>
      <c r="K16">
        <v>2</v>
      </c>
      <c r="L16">
        <f t="shared" ref="L16:L69" si="9">_xlfn.BINOM.DIST.RANGE(55,0.86,K16)</f>
        <v>6.102520501178708E-43</v>
      </c>
      <c r="M16">
        <f t="shared" si="4"/>
        <v>80</v>
      </c>
      <c r="N16">
        <f t="shared" si="5"/>
        <v>4.8820164009429663E-41</v>
      </c>
      <c r="P16">
        <v>2</v>
      </c>
      <c r="Q16">
        <f t="shared" si="6"/>
        <v>1.285499025654347E-44</v>
      </c>
      <c r="R16">
        <f t="shared" si="7"/>
        <v>80</v>
      </c>
      <c r="S16">
        <f t="shared" si="8"/>
        <v>1.0283992205234776E-42</v>
      </c>
    </row>
    <row r="17" spans="1:19" x14ac:dyDescent="0.2">
      <c r="A17">
        <v>64</v>
      </c>
      <c r="B17">
        <f t="shared" si="0"/>
        <v>55.04</v>
      </c>
      <c r="C17" s="5">
        <f t="shared" si="1"/>
        <v>0.94291022378155864</v>
      </c>
      <c r="D17" s="5">
        <f t="shared" si="2"/>
        <v>3.2174570575343536E-4</v>
      </c>
      <c r="E17" s="5">
        <f t="shared" si="3"/>
        <v>2.8225960827164918E-2</v>
      </c>
      <c r="K17">
        <v>3</v>
      </c>
      <c r="L17">
        <f t="shared" si="9"/>
        <v>6.6226877248505174E-41</v>
      </c>
      <c r="M17">
        <f t="shared" si="4"/>
        <v>120</v>
      </c>
      <c r="N17">
        <f t="shared" si="5"/>
        <v>7.9472252698206209E-39</v>
      </c>
      <c r="P17">
        <v>3</v>
      </c>
      <c r="Q17">
        <f t="shared" si="6"/>
        <v>1.4477167598440432E-42</v>
      </c>
      <c r="R17">
        <f t="shared" si="7"/>
        <v>120</v>
      </c>
      <c r="S17">
        <f t="shared" si="8"/>
        <v>1.7372601118128518E-40</v>
      </c>
    </row>
    <row r="18" spans="1:19" x14ac:dyDescent="0.2">
      <c r="A18">
        <v>65</v>
      </c>
      <c r="B18">
        <f t="shared" si="0"/>
        <v>55.9</v>
      </c>
      <c r="C18" s="5">
        <f t="shared" si="1"/>
        <v>0.96718455009292048</v>
      </c>
      <c r="D18" s="5">
        <f t="shared" si="2"/>
        <v>1.3652738064586081E-4</v>
      </c>
      <c r="E18" s="5">
        <f t="shared" si="3"/>
        <v>1.7123749568480041E-2</v>
      </c>
      <c r="K18">
        <v>4</v>
      </c>
      <c r="L18">
        <f t="shared" si="9"/>
        <v>5.2886891974163931E-39</v>
      </c>
      <c r="M18">
        <f t="shared" si="4"/>
        <v>160</v>
      </c>
      <c r="N18">
        <f t="shared" si="5"/>
        <v>8.4619027158662292E-37</v>
      </c>
      <c r="P18">
        <v>4</v>
      </c>
      <c r="Q18">
        <f t="shared" si="6"/>
        <v>1.2005708272706833E-40</v>
      </c>
      <c r="R18">
        <f t="shared" si="7"/>
        <v>160</v>
      </c>
      <c r="S18">
        <f t="shared" si="8"/>
        <v>1.9209133236330933E-38</v>
      </c>
    </row>
    <row r="19" spans="1:19" x14ac:dyDescent="0.2">
      <c r="K19">
        <v>5</v>
      </c>
      <c r="L19">
        <f t="shared" si="9"/>
        <v>3.3137415456954895E-37</v>
      </c>
      <c r="M19">
        <f t="shared" si="4"/>
        <v>200</v>
      </c>
      <c r="N19">
        <f t="shared" si="5"/>
        <v>6.6274830913909784E-35</v>
      </c>
      <c r="P19">
        <v>5</v>
      </c>
      <c r="Q19">
        <f t="shared" si="6"/>
        <v>7.8174311867138859E-39</v>
      </c>
      <c r="R19">
        <f t="shared" si="7"/>
        <v>200</v>
      </c>
      <c r="S19">
        <f t="shared" si="8"/>
        <v>1.5634862373427773E-36</v>
      </c>
    </row>
    <row r="20" spans="1:19" x14ac:dyDescent="0.2">
      <c r="K20">
        <v>6</v>
      </c>
      <c r="L20">
        <f t="shared" si="9"/>
        <v>1.6963200769631706E-35</v>
      </c>
      <c r="M20">
        <f t="shared" si="4"/>
        <v>240</v>
      </c>
      <c r="N20">
        <f t="shared" si="5"/>
        <v>4.0711681847116094E-33</v>
      </c>
      <c r="P20">
        <v>6</v>
      </c>
      <c r="Q20">
        <f t="shared" si="6"/>
        <v>4.1618514603554236E-37</v>
      </c>
      <c r="R20">
        <f t="shared" si="7"/>
        <v>240</v>
      </c>
      <c r="S20">
        <f t="shared" si="8"/>
        <v>9.9884435048530166E-35</v>
      </c>
    </row>
    <row r="21" spans="1:19" x14ac:dyDescent="0.2">
      <c r="K21">
        <v>7</v>
      </c>
      <c r="L21">
        <f t="shared" si="9"/>
        <v>7.294176330941564E-34</v>
      </c>
      <c r="M21">
        <f t="shared" si="4"/>
        <v>280</v>
      </c>
      <c r="N21">
        <f t="shared" si="5"/>
        <v>2.0423693726636381E-31</v>
      </c>
      <c r="P21">
        <v>7</v>
      </c>
      <c r="Q21">
        <f t="shared" si="6"/>
        <v>1.8626408678692161E-35</v>
      </c>
      <c r="R21">
        <f t="shared" si="7"/>
        <v>280</v>
      </c>
      <c r="S21">
        <f t="shared" si="8"/>
        <v>5.2153944300338049E-33</v>
      </c>
    </row>
    <row r="22" spans="1:19" x14ac:dyDescent="0.2">
      <c r="K22">
        <v>8</v>
      </c>
      <c r="L22">
        <f t="shared" si="9"/>
        <v>2.688424990547059E-32</v>
      </c>
      <c r="M22">
        <f t="shared" si="4"/>
        <v>320</v>
      </c>
      <c r="N22">
        <f t="shared" ref="N22:N69" si="10">M22*L22</f>
        <v>8.6029599697505886E-30</v>
      </c>
      <c r="P22">
        <v>8</v>
      </c>
      <c r="Q22">
        <f t="shared" si="6"/>
        <v>7.1512104748550487E-34</v>
      </c>
      <c r="R22">
        <f t="shared" si="7"/>
        <v>320</v>
      </c>
      <c r="S22">
        <f t="shared" si="8"/>
        <v>2.2883873519536157E-31</v>
      </c>
    </row>
    <row r="23" spans="1:19" x14ac:dyDescent="0.2">
      <c r="K23">
        <v>9</v>
      </c>
      <c r="L23">
        <f t="shared" si="9"/>
        <v>8.6242966760246791E-31</v>
      </c>
      <c r="M23">
        <f t="shared" si="4"/>
        <v>360</v>
      </c>
      <c r="N23">
        <f t="shared" si="10"/>
        <v>3.1047468033688844E-28</v>
      </c>
      <c r="P23">
        <v>9</v>
      </c>
      <c r="Q23">
        <f t="shared" si="6"/>
        <v>2.3916826143682085E-32</v>
      </c>
      <c r="R23">
        <f t="shared" si="7"/>
        <v>360</v>
      </c>
      <c r="S23">
        <f t="shared" si="8"/>
        <v>8.6100574117255499E-30</v>
      </c>
    </row>
    <row r="24" spans="1:19" x14ac:dyDescent="0.2">
      <c r="K24">
        <v>10</v>
      </c>
      <c r="L24">
        <f t="shared" si="9"/>
        <v>2.4369798321681198E-29</v>
      </c>
      <c r="M24">
        <f t="shared" si="4"/>
        <v>400</v>
      </c>
      <c r="N24">
        <f t="shared" si="10"/>
        <v>9.7479193286724789E-27</v>
      </c>
      <c r="P24">
        <v>10</v>
      </c>
      <c r="Q24">
        <f t="shared" si="6"/>
        <v>7.0520470229370856E-31</v>
      </c>
      <c r="R24">
        <f t="shared" si="7"/>
        <v>400</v>
      </c>
      <c r="S24">
        <f t="shared" si="8"/>
        <v>2.820818809174834E-28</v>
      </c>
    </row>
    <row r="25" spans="1:19" x14ac:dyDescent="0.2">
      <c r="K25">
        <v>11</v>
      </c>
      <c r="L25">
        <f t="shared" si="9"/>
        <v>6.1240986691498197E-28</v>
      </c>
      <c r="M25">
        <f t="shared" si="4"/>
        <v>440</v>
      </c>
      <c r="N25">
        <f t="shared" si="10"/>
        <v>2.6946034144259205E-25</v>
      </c>
      <c r="P25">
        <v>11</v>
      </c>
      <c r="Q25">
        <f t="shared" si="6"/>
        <v>1.8509333809553001E-29</v>
      </c>
      <c r="R25">
        <f t="shared" si="7"/>
        <v>440</v>
      </c>
      <c r="S25">
        <f t="shared" si="8"/>
        <v>8.1441068762033202E-27</v>
      </c>
    </row>
    <row r="26" spans="1:19" x14ac:dyDescent="0.2">
      <c r="K26">
        <v>12</v>
      </c>
      <c r="L26">
        <f t="shared" si="9"/>
        <v>1.3793803192894524E-26</v>
      </c>
      <c r="M26">
        <f t="shared" si="4"/>
        <v>480</v>
      </c>
      <c r="N26">
        <f t="shared" si="10"/>
        <v>6.6210255325893714E-24</v>
      </c>
      <c r="P26">
        <v>12</v>
      </c>
      <c r="Q26">
        <f t="shared" si="6"/>
        <v>4.3585074137257086E-28</v>
      </c>
      <c r="R26">
        <f t="shared" si="7"/>
        <v>480</v>
      </c>
      <c r="S26">
        <f t="shared" si="8"/>
        <v>2.09208355858834E-25</v>
      </c>
    </row>
    <row r="27" spans="1:19" x14ac:dyDescent="0.2">
      <c r="K27">
        <v>13</v>
      </c>
      <c r="L27">
        <f t="shared" si="9"/>
        <v>2.8027189124903301E-25</v>
      </c>
      <c r="M27">
        <f t="shared" si="4"/>
        <v>520</v>
      </c>
      <c r="N27">
        <f t="shared" si="10"/>
        <v>1.4574138344949717E-22</v>
      </c>
      <c r="P27">
        <v>13</v>
      </c>
      <c r="Q27">
        <f t="shared" si="6"/>
        <v>9.267815214900263E-27</v>
      </c>
      <c r="R27">
        <f t="shared" si="7"/>
        <v>520</v>
      </c>
      <c r="S27">
        <f t="shared" si="8"/>
        <v>4.819263911748137E-24</v>
      </c>
    </row>
    <row r="28" spans="1:19" x14ac:dyDescent="0.2">
      <c r="K28">
        <v>14</v>
      </c>
      <c r="L28">
        <f t="shared" si="9"/>
        <v>5.165010567303557E-24</v>
      </c>
      <c r="M28">
        <f t="shared" si="4"/>
        <v>560</v>
      </c>
      <c r="N28">
        <f t="shared" si="10"/>
        <v>2.8924059176899921E-21</v>
      </c>
      <c r="P28">
        <f>K28</f>
        <v>14</v>
      </c>
      <c r="Q28">
        <f t="shared" si="6"/>
        <v>1.7892557537338284E-25</v>
      </c>
      <c r="R28">
        <f t="shared" si="7"/>
        <v>560</v>
      </c>
      <c r="S28">
        <f t="shared" si="8"/>
        <v>1.0019832220909439E-22</v>
      </c>
    </row>
    <row r="29" spans="1:19" x14ac:dyDescent="0.2">
      <c r="K29">
        <v>15</v>
      </c>
      <c r="L29">
        <f t="shared" si="9"/>
        <v>8.6722986953868299E-23</v>
      </c>
      <c r="M29">
        <f t="shared" si="4"/>
        <v>600</v>
      </c>
      <c r="N29">
        <f t="shared" si="10"/>
        <v>5.2033792172320977E-20</v>
      </c>
      <c r="P29">
        <f t="shared" ref="P29:P69" si="11">K29</f>
        <v>15</v>
      </c>
      <c r="Q29">
        <f t="shared" si="6"/>
        <v>3.1507941796703078E-24</v>
      </c>
      <c r="R29">
        <f t="shared" si="7"/>
        <v>600</v>
      </c>
      <c r="S29">
        <f t="shared" si="8"/>
        <v>1.8904765078021848E-21</v>
      </c>
    </row>
    <row r="30" spans="1:19" x14ac:dyDescent="0.2">
      <c r="K30">
        <v>16</v>
      </c>
      <c r="L30">
        <f t="shared" si="9"/>
        <v>1.3318172996486827E-21</v>
      </c>
      <c r="M30">
        <f t="shared" si="4"/>
        <v>640</v>
      </c>
      <c r="N30">
        <f t="shared" si="10"/>
        <v>8.523630717751569E-19</v>
      </c>
      <c r="P30">
        <f t="shared" si="11"/>
        <v>16</v>
      </c>
      <c r="Q30">
        <f t="shared" si="6"/>
        <v>5.0806556147183813E-23</v>
      </c>
      <c r="R30">
        <f t="shared" si="7"/>
        <v>640</v>
      </c>
      <c r="S30">
        <f t="shared" si="8"/>
        <v>3.2516195934197641E-20</v>
      </c>
    </row>
    <row r="31" spans="1:19" x14ac:dyDescent="0.2">
      <c r="K31">
        <v>17</v>
      </c>
      <c r="L31">
        <f t="shared" si="9"/>
        <v>1.8768551357234219E-20</v>
      </c>
      <c r="M31">
        <f t="shared" si="4"/>
        <v>680</v>
      </c>
      <c r="N31">
        <f t="shared" si="10"/>
        <v>1.2762614922919269E-17</v>
      </c>
      <c r="P31">
        <f t="shared" si="11"/>
        <v>17</v>
      </c>
      <c r="Q31">
        <f t="shared" si="6"/>
        <v>7.5270553350826769E-22</v>
      </c>
      <c r="R31">
        <f t="shared" si="7"/>
        <v>680</v>
      </c>
      <c r="S31">
        <f t="shared" si="8"/>
        <v>5.11839762785622E-19</v>
      </c>
    </row>
    <row r="32" spans="1:19" x14ac:dyDescent="0.2">
      <c r="K32">
        <v>18</v>
      </c>
      <c r="L32">
        <f t="shared" si="9"/>
        <v>2.4339534061683198E-19</v>
      </c>
      <c r="M32">
        <f t="shared" si="4"/>
        <v>720</v>
      </c>
      <c r="N32">
        <f t="shared" si="10"/>
        <v>1.7524464524411901E-16</v>
      </c>
      <c r="P32">
        <f t="shared" si="11"/>
        <v>18</v>
      </c>
      <c r="Q32">
        <f t="shared" si="6"/>
        <v>1.027502791773195E-20</v>
      </c>
      <c r="R32">
        <f t="shared" si="7"/>
        <v>720</v>
      </c>
      <c r="S32">
        <f t="shared" si="8"/>
        <v>7.398020100767004E-18</v>
      </c>
    </row>
    <row r="33" spans="11:19" x14ac:dyDescent="0.2">
      <c r="K33">
        <v>19</v>
      </c>
      <c r="L33">
        <f t="shared" si="9"/>
        <v>2.9115938866268992E-18</v>
      </c>
      <c r="M33">
        <f t="shared" si="4"/>
        <v>760</v>
      </c>
      <c r="N33">
        <f t="shared" si="10"/>
        <v>2.2128113538364435E-15</v>
      </c>
      <c r="P33">
        <f t="shared" si="11"/>
        <v>19</v>
      </c>
      <c r="Q33">
        <f t="shared" si="6"/>
        <v>1.2955805878223039E-19</v>
      </c>
      <c r="R33">
        <f t="shared" si="7"/>
        <v>760</v>
      </c>
      <c r="S33">
        <f t="shared" si="8"/>
        <v>9.8464124674495096E-17</v>
      </c>
    </row>
    <row r="34" spans="11:19" x14ac:dyDescent="0.2">
      <c r="K34">
        <v>20</v>
      </c>
      <c r="L34">
        <f t="shared" si="9"/>
        <v>3.2193909546417057E-17</v>
      </c>
      <c r="M34">
        <f t="shared" si="4"/>
        <v>800</v>
      </c>
      <c r="N34">
        <f t="shared" si="10"/>
        <v>2.5755127637133644E-14</v>
      </c>
      <c r="P34">
        <f t="shared" si="11"/>
        <v>20</v>
      </c>
      <c r="Q34">
        <f t="shared" si="6"/>
        <v>1.5121276289297399E-18</v>
      </c>
      <c r="R34">
        <f t="shared" si="7"/>
        <v>800</v>
      </c>
      <c r="S34">
        <f t="shared" si="8"/>
        <v>1.2097021031437919E-15</v>
      </c>
    </row>
    <row r="35" spans="11:19" x14ac:dyDescent="0.2">
      <c r="K35">
        <v>21</v>
      </c>
      <c r="L35">
        <f t="shared" si="9"/>
        <v>3.2960431202284563E-16</v>
      </c>
      <c r="M35">
        <f t="shared" si="4"/>
        <v>840</v>
      </c>
      <c r="N35">
        <f t="shared" si="10"/>
        <v>2.7686762209919033E-13</v>
      </c>
      <c r="P35">
        <f t="shared" si="11"/>
        <v>21</v>
      </c>
      <c r="Q35">
        <f t="shared" si="6"/>
        <v>1.6365952772974346E-17</v>
      </c>
      <c r="R35">
        <f t="shared" si="7"/>
        <v>840</v>
      </c>
      <c r="S35">
        <f t="shared" si="8"/>
        <v>1.3747400329298451E-14</v>
      </c>
    </row>
    <row r="36" spans="11:19" x14ac:dyDescent="0.2">
      <c r="K36">
        <v>22</v>
      </c>
      <c r="L36">
        <f t="shared" si="9"/>
        <v>3.1291006764766299E-15</v>
      </c>
      <c r="M36">
        <f t="shared" si="4"/>
        <v>880</v>
      </c>
      <c r="N36">
        <f>M36*L36</f>
        <v>2.7536085952994343E-12</v>
      </c>
      <c r="P36">
        <f t="shared" si="11"/>
        <v>22</v>
      </c>
      <c r="Q36">
        <f t="shared" si="6"/>
        <v>1.6450970709457232E-16</v>
      </c>
      <c r="R36">
        <f t="shared" si="7"/>
        <v>880</v>
      </c>
      <c r="S36">
        <f t="shared" si="8"/>
        <v>1.4476854224322363E-13</v>
      </c>
    </row>
    <row r="37" spans="11:19" x14ac:dyDescent="0.2">
      <c r="K37">
        <v>23</v>
      </c>
      <c r="L37">
        <f t="shared" si="9"/>
        <v>2.7578843850436694E-14</v>
      </c>
      <c r="M37">
        <f t="shared" si="4"/>
        <v>920</v>
      </c>
      <c r="N37">
        <f t="shared" si="10"/>
        <v>2.5372536342401759E-11</v>
      </c>
      <c r="P37">
        <f t="shared" si="11"/>
        <v>23</v>
      </c>
      <c r="Q37">
        <f t="shared" si="6"/>
        <v>1.5378081315362255E-15</v>
      </c>
      <c r="R37">
        <f t="shared" si="7"/>
        <v>920</v>
      </c>
      <c r="S37">
        <f t="shared" si="8"/>
        <v>1.4147834810133275E-12</v>
      </c>
    </row>
    <row r="38" spans="11:19" x14ac:dyDescent="0.2">
      <c r="K38">
        <v>24</v>
      </c>
      <c r="L38">
        <f t="shared" si="9"/>
        <v>2.2588386391786209E-13</v>
      </c>
      <c r="M38">
        <f t="shared" si="4"/>
        <v>960</v>
      </c>
      <c r="N38">
        <f t="shared" si="10"/>
        <v>2.1684850936114762E-10</v>
      </c>
      <c r="P38">
        <f t="shared" si="11"/>
        <v>24</v>
      </c>
      <c r="Q38">
        <f t="shared" si="6"/>
        <v>1.3382592192297413E-14</v>
      </c>
      <c r="R38">
        <f t="shared" si="7"/>
        <v>960</v>
      </c>
      <c r="S38">
        <f t="shared" si="8"/>
        <v>1.2847288504605517E-11</v>
      </c>
    </row>
    <row r="39" spans="11:19" x14ac:dyDescent="0.2">
      <c r="K39">
        <v>25</v>
      </c>
      <c r="L39">
        <f t="shared" si="9"/>
        <v>1.7205896605857833E-12</v>
      </c>
      <c r="M39">
        <f t="shared" si="4"/>
        <v>1000</v>
      </c>
      <c r="N39">
        <f t="shared" si="10"/>
        <v>1.7205896605857833E-9</v>
      </c>
      <c r="P39">
        <f t="shared" si="11"/>
        <v>25</v>
      </c>
      <c r="Q39">
        <f t="shared" si="6"/>
        <v>1.0851370469068565E-13</v>
      </c>
      <c r="R39">
        <f t="shared" si="7"/>
        <v>1000</v>
      </c>
      <c r="S39">
        <f t="shared" si="8"/>
        <v>1.0851370469068565E-10</v>
      </c>
    </row>
    <row r="40" spans="11:19" x14ac:dyDescent="0.2">
      <c r="K40">
        <v>26</v>
      </c>
      <c r="L40">
        <f t="shared" si="9"/>
        <v>1.2195388253602474E-11</v>
      </c>
      <c r="M40">
        <f t="shared" si="4"/>
        <v>1040</v>
      </c>
      <c r="N40">
        <f t="shared" si="10"/>
        <v>1.2683203783746573E-8</v>
      </c>
      <c r="P40">
        <f t="shared" si="11"/>
        <v>26</v>
      </c>
      <c r="Q40">
        <f t="shared" si="6"/>
        <v>8.2041130579331853E-13</v>
      </c>
      <c r="R40">
        <f t="shared" si="7"/>
        <v>1040</v>
      </c>
      <c r="S40">
        <f t="shared" si="8"/>
        <v>8.5322775802505129E-10</v>
      </c>
    </row>
    <row r="41" spans="11:19" x14ac:dyDescent="0.2">
      <c r="K41">
        <v>27</v>
      </c>
      <c r="L41">
        <f t="shared" si="9"/>
        <v>8.0463752128266058E-11</v>
      </c>
      <c r="M41">
        <f t="shared" si="4"/>
        <v>1080</v>
      </c>
      <c r="N41">
        <f t="shared" si="10"/>
        <v>8.6900852298527337E-8</v>
      </c>
      <c r="P41">
        <f t="shared" si="11"/>
        <v>27</v>
      </c>
      <c r="Q41">
        <f t="shared" si="6"/>
        <v>5.7862871461507562E-12</v>
      </c>
      <c r="R41">
        <f t="shared" si="7"/>
        <v>1080</v>
      </c>
      <c r="S41">
        <f t="shared" si="8"/>
        <v>6.2491901178428165E-9</v>
      </c>
    </row>
    <row r="42" spans="11:19" x14ac:dyDescent="0.2">
      <c r="K42">
        <v>28</v>
      </c>
      <c r="L42">
        <f t="shared" si="9"/>
        <v>4.9427733450220115E-10</v>
      </c>
      <c r="M42">
        <f t="shared" si="4"/>
        <v>1120</v>
      </c>
      <c r="N42">
        <f t="shared" si="10"/>
        <v>5.5359061464246531E-7</v>
      </c>
      <c r="P42">
        <f t="shared" si="11"/>
        <v>28</v>
      </c>
      <c r="Q42">
        <f t="shared" si="6"/>
        <v>3.8083216421094122E-11</v>
      </c>
      <c r="R42">
        <f t="shared" si="7"/>
        <v>1120</v>
      </c>
      <c r="S42">
        <f t="shared" si="8"/>
        <v>4.2653202391625415E-8</v>
      </c>
    </row>
    <row r="43" spans="11:19" x14ac:dyDescent="0.2">
      <c r="K43">
        <v>29</v>
      </c>
      <c r="L43">
        <f t="shared" si="9"/>
        <v>2.8268767751579347E-9</v>
      </c>
      <c r="M43">
        <f t="shared" si="4"/>
        <v>1160</v>
      </c>
      <c r="N43">
        <f t="shared" si="10"/>
        <v>3.2791770591832041E-6</v>
      </c>
      <c r="P43">
        <f t="shared" si="11"/>
        <v>29</v>
      </c>
      <c r="Q43">
        <f t="shared" si="6"/>
        <v>2.3393975801529188E-10</v>
      </c>
      <c r="R43">
        <f t="shared" si="7"/>
        <v>1160</v>
      </c>
      <c r="S43">
        <f t="shared" si="8"/>
        <v>2.7137011929773857E-7</v>
      </c>
    </row>
    <row r="44" spans="11:19" x14ac:dyDescent="0.2">
      <c r="K44">
        <v>30</v>
      </c>
      <c r="L44">
        <f t="shared" si="9"/>
        <v>1.5049753498221795E-8</v>
      </c>
      <c r="M44">
        <f t="shared" si="4"/>
        <v>1200</v>
      </c>
      <c r="N44">
        <f t="shared" si="10"/>
        <v>1.8059704197866155E-5</v>
      </c>
      <c r="P44">
        <f t="shared" si="11"/>
        <v>30</v>
      </c>
      <c r="Q44">
        <f t="shared" si="6"/>
        <v>1.3412546126210102E-9</v>
      </c>
      <c r="R44">
        <f t="shared" si="7"/>
        <v>1200</v>
      </c>
      <c r="S44">
        <f t="shared" si="8"/>
        <v>1.6095055351452122E-6</v>
      </c>
    </row>
    <row r="45" spans="11:19" x14ac:dyDescent="0.2">
      <c r="K45">
        <v>31</v>
      </c>
      <c r="L45">
        <f t="shared" si="9"/>
        <v>7.4555230463540695E-8</v>
      </c>
      <c r="M45">
        <f t="shared" si="4"/>
        <v>1240</v>
      </c>
      <c r="N45">
        <f t="shared" si="10"/>
        <v>9.2448485774790463E-5</v>
      </c>
      <c r="P45">
        <f t="shared" si="11"/>
        <v>31</v>
      </c>
      <c r="Q45">
        <f t="shared" si="6"/>
        <v>7.1760212223640175E-9</v>
      </c>
      <c r="R45">
        <f t="shared" si="7"/>
        <v>1240</v>
      </c>
      <c r="S45">
        <f t="shared" si="8"/>
        <v>8.8982663157313815E-6</v>
      </c>
    </row>
    <row r="46" spans="11:19" x14ac:dyDescent="0.2">
      <c r="K46">
        <v>32</v>
      </c>
      <c r="L46">
        <f t="shared" si="9"/>
        <v>3.4348659749274363E-7</v>
      </c>
      <c r="M46">
        <f t="shared" si="4"/>
        <v>1280</v>
      </c>
      <c r="N46">
        <f t="shared" si="10"/>
        <v>4.3966284479071184E-4</v>
      </c>
      <c r="P46">
        <f t="shared" si="11"/>
        <v>32</v>
      </c>
      <c r="Q46">
        <f t="shared" si="6"/>
        <v>3.5816034493763224E-8</v>
      </c>
      <c r="R46">
        <f t="shared" si="7"/>
        <v>1280</v>
      </c>
      <c r="S46">
        <f t="shared" si="8"/>
        <v>4.5844524152016925E-5</v>
      </c>
    </row>
    <row r="47" spans="11:19" x14ac:dyDescent="0.2">
      <c r="K47">
        <v>33</v>
      </c>
      <c r="L47">
        <f t="shared" si="9"/>
        <v>1.4705984628585383E-6</v>
      </c>
      <c r="M47">
        <f t="shared" si="4"/>
        <v>1320</v>
      </c>
      <c r="N47">
        <f t="shared" si="10"/>
        <v>1.9411899709732706E-3</v>
      </c>
      <c r="P47">
        <f t="shared" si="11"/>
        <v>33</v>
      </c>
      <c r="Q47">
        <f t="shared" si="6"/>
        <v>1.6667635099911443E-7</v>
      </c>
      <c r="R47">
        <f t="shared" si="7"/>
        <v>1320</v>
      </c>
      <c r="S47">
        <f t="shared" si="8"/>
        <v>2.2001278331883106E-4</v>
      </c>
    </row>
    <row r="48" spans="11:19" x14ac:dyDescent="0.2">
      <c r="K48">
        <v>34</v>
      </c>
      <c r="L48">
        <f t="shared" si="9"/>
        <v>5.845319940605801E-6</v>
      </c>
      <c r="M48">
        <f t="shared" si="4"/>
        <v>1360</v>
      </c>
      <c r="N48">
        <f t="shared" si="10"/>
        <v>7.9496351192238895E-3</v>
      </c>
      <c r="P48">
        <f t="shared" si="11"/>
        <v>34</v>
      </c>
      <c r="Q48">
        <f t="shared" si="6"/>
        <v>7.2273106819783992E-7</v>
      </c>
      <c r="R48">
        <f t="shared" si="7"/>
        <v>1360</v>
      </c>
      <c r="S48">
        <f t="shared" si="8"/>
        <v>9.8291425274906223E-4</v>
      </c>
    </row>
    <row r="49" spans="11:19" x14ac:dyDescent="0.2">
      <c r="K49">
        <v>35</v>
      </c>
      <c r="L49">
        <f t="shared" si="9"/>
        <v>2.1544179209661297E-5</v>
      </c>
      <c r="M49">
        <f t="shared" si="4"/>
        <v>1400</v>
      </c>
      <c r="N49">
        <f>M49*L49</f>
        <v>3.0161850893525816E-2</v>
      </c>
      <c r="P49">
        <f t="shared" si="11"/>
        <v>35</v>
      </c>
      <c r="Q49">
        <f t="shared" si="6"/>
        <v>2.9174735773374086E-6</v>
      </c>
      <c r="R49">
        <f t="shared" si="7"/>
        <v>1400</v>
      </c>
      <c r="S49">
        <f t="shared" si="8"/>
        <v>4.0844630082723724E-3</v>
      </c>
    </row>
    <row r="50" spans="11:19" x14ac:dyDescent="0.2">
      <c r="K50">
        <v>36</v>
      </c>
      <c r="L50">
        <f t="shared" si="9"/>
        <v>7.3523786191701497E-5</v>
      </c>
      <c r="M50">
        <f t="shared" si="4"/>
        <v>1440</v>
      </c>
      <c r="N50">
        <f t="shared" si="10"/>
        <v>0.10587425211605016</v>
      </c>
      <c r="P50">
        <f t="shared" si="11"/>
        <v>36</v>
      </c>
      <c r="Q50">
        <f t="shared" si="6"/>
        <v>1.0952103191115837E-5</v>
      </c>
      <c r="R50">
        <f t="shared" si="7"/>
        <v>1440</v>
      </c>
      <c r="S50">
        <f t="shared" si="8"/>
        <v>1.5771028595206803E-2</v>
      </c>
    </row>
    <row r="51" spans="11:19" x14ac:dyDescent="0.2">
      <c r="K51">
        <v>37</v>
      </c>
      <c r="L51">
        <f t="shared" si="9"/>
        <v>2.3192638346957524E-4</v>
      </c>
      <c r="M51">
        <f t="shared" si="4"/>
        <v>1480</v>
      </c>
      <c r="N51">
        <f t="shared" si="10"/>
        <v>0.34325104753497138</v>
      </c>
      <c r="P51">
        <f t="shared" si="11"/>
        <v>37</v>
      </c>
      <c r="Q51">
        <f t="shared" si="6"/>
        <v>3.8184359774430786E-5</v>
      </c>
      <c r="R51">
        <f t="shared" si="7"/>
        <v>1480</v>
      </c>
      <c r="S51">
        <f t="shared" si="8"/>
        <v>5.6512852466157566E-2</v>
      </c>
    </row>
    <row r="52" spans="11:19" x14ac:dyDescent="0.2">
      <c r="K52">
        <v>38</v>
      </c>
      <c r="L52">
        <f t="shared" si="9"/>
        <v>6.7485346167462843E-4</v>
      </c>
      <c r="M52">
        <f t="shared" si="4"/>
        <v>1520</v>
      </c>
      <c r="N52">
        <f t="shared" si="10"/>
        <v>1.0257772617454353</v>
      </c>
      <c r="P52">
        <f t="shared" si="11"/>
        <v>38</v>
      </c>
      <c r="Q52">
        <f t="shared" si="6"/>
        <v>1.2345319325567862E-4</v>
      </c>
      <c r="R52">
        <f t="shared" si="7"/>
        <v>1520</v>
      </c>
      <c r="S52">
        <f t="shared" si="8"/>
        <v>0.18764885374863149</v>
      </c>
    </row>
    <row r="53" spans="11:19" x14ac:dyDescent="0.2">
      <c r="K53">
        <v>39</v>
      </c>
      <c r="L53">
        <f t="shared" si="9"/>
        <v>1.8070252032386586E-3</v>
      </c>
      <c r="M53">
        <f t="shared" si="4"/>
        <v>1560</v>
      </c>
      <c r="N53">
        <f t="shared" si="10"/>
        <v>2.8189593170523075</v>
      </c>
      <c r="P53">
        <f t="shared" si="11"/>
        <v>39</v>
      </c>
      <c r="Q53">
        <f t="shared" si="6"/>
        <v>3.694551607688264E-4</v>
      </c>
      <c r="R53">
        <f t="shared" si="7"/>
        <v>1560</v>
      </c>
      <c r="S53">
        <f t="shared" si="8"/>
        <v>0.57635005079936918</v>
      </c>
    </row>
    <row r="54" spans="11:19" x14ac:dyDescent="0.2">
      <c r="K54">
        <v>40</v>
      </c>
      <c r="L54">
        <f t="shared" si="9"/>
        <v>4.4401190708149851E-3</v>
      </c>
      <c r="M54">
        <f t="shared" si="4"/>
        <v>1600</v>
      </c>
      <c r="N54">
        <f t="shared" si="10"/>
        <v>7.1041905133039762</v>
      </c>
      <c r="P54">
        <f t="shared" si="11"/>
        <v>40</v>
      </c>
      <c r="Q54">
        <f t="shared" si="6"/>
        <v>1.0212796229823959E-3</v>
      </c>
      <c r="R54">
        <f t="shared" si="7"/>
        <v>1600</v>
      </c>
      <c r="S54">
        <f t="shared" si="8"/>
        <v>1.6340473967718334</v>
      </c>
    </row>
    <row r="55" spans="11:19" x14ac:dyDescent="0.2">
      <c r="K55">
        <v>41</v>
      </c>
      <c r="L55">
        <f t="shared" si="9"/>
        <v>9.9786648107166222E-3</v>
      </c>
      <c r="M55">
        <f t="shared" si="4"/>
        <v>1640</v>
      </c>
      <c r="N55">
        <f t="shared" si="10"/>
        <v>16.36501028957526</v>
      </c>
      <c r="P55">
        <f t="shared" si="11"/>
        <v>41</v>
      </c>
      <c r="Q55">
        <f t="shared" si="6"/>
        <v>2.6012383428576026E-3</v>
      </c>
      <c r="R55">
        <f t="shared" si="7"/>
        <v>1640</v>
      </c>
      <c r="S55">
        <f t="shared" si="8"/>
        <v>4.2660308822864685</v>
      </c>
    </row>
    <row r="56" spans="11:19" x14ac:dyDescent="0.2">
      <c r="K56">
        <v>42</v>
      </c>
      <c r="L56">
        <f t="shared" si="9"/>
        <v>2.0432504136229244E-2</v>
      </c>
      <c r="M56">
        <f t="shared" si="4"/>
        <v>1680</v>
      </c>
      <c r="N56">
        <f t="shared" si="10"/>
        <v>34.326606948865127</v>
      </c>
      <c r="P56">
        <f t="shared" si="11"/>
        <v>42</v>
      </c>
      <c r="Q56">
        <f t="shared" si="6"/>
        <v>6.0872516322654059E-3</v>
      </c>
      <c r="R56">
        <f t="shared" si="7"/>
        <v>1680</v>
      </c>
      <c r="S56">
        <f t="shared" si="8"/>
        <v>10.226582742205881</v>
      </c>
    </row>
    <row r="57" spans="11:19" x14ac:dyDescent="0.2">
      <c r="K57">
        <v>43</v>
      </c>
      <c r="L57">
        <f t="shared" si="9"/>
        <v>3.7946079110139981E-2</v>
      </c>
      <c r="M57">
        <f t="shared" si="4"/>
        <v>1720</v>
      </c>
      <c r="N57">
        <f t="shared" si="10"/>
        <v>65.267256069440762</v>
      </c>
      <c r="P57">
        <f t="shared" si="11"/>
        <v>43</v>
      </c>
      <c r="Q57">
        <f t="shared" si="6"/>
        <v>1.3044110640568733E-2</v>
      </c>
      <c r="R57">
        <f t="shared" si="7"/>
        <v>1720</v>
      </c>
      <c r="S57">
        <f t="shared" si="8"/>
        <v>22.43587030177822</v>
      </c>
    </row>
    <row r="58" spans="11:19" x14ac:dyDescent="0.2">
      <c r="K58">
        <v>44</v>
      </c>
      <c r="L58">
        <f t="shared" si="9"/>
        <v>6.3572002665039776E-2</v>
      </c>
      <c r="M58">
        <f t="shared" si="4"/>
        <v>1760</v>
      </c>
      <c r="N58">
        <f t="shared" si="10"/>
        <v>111.88672469047</v>
      </c>
      <c r="P58">
        <f t="shared" si="11"/>
        <v>44</v>
      </c>
      <c r="Q58">
        <f t="shared" si="6"/>
        <v>2.5495307161111584E-2</v>
      </c>
      <c r="R58">
        <f t="shared" si="7"/>
        <v>1760</v>
      </c>
      <c r="S58">
        <f t="shared" si="8"/>
        <v>44.87174060355639</v>
      </c>
    </row>
    <row r="59" spans="11:19" x14ac:dyDescent="0.2">
      <c r="K59">
        <v>45</v>
      </c>
      <c r="L59">
        <f t="shared" si="9"/>
        <v>9.5458911938297808E-2</v>
      </c>
      <c r="M59">
        <f t="shared" si="4"/>
        <v>1800</v>
      </c>
      <c r="N59">
        <f t="shared" si="10"/>
        <v>171.82604148893606</v>
      </c>
      <c r="P59">
        <f t="shared" si="11"/>
        <v>45</v>
      </c>
      <c r="Q59">
        <f t="shared" si="6"/>
        <v>4.5244053025591729E-2</v>
      </c>
      <c r="R59">
        <f t="shared" si="7"/>
        <v>1800</v>
      </c>
      <c r="S59">
        <f t="shared" si="8"/>
        <v>81.439295446065117</v>
      </c>
    </row>
    <row r="60" spans="11:19" x14ac:dyDescent="0.2">
      <c r="K60">
        <v>46</v>
      </c>
      <c r="L60">
        <f t="shared" si="9"/>
        <v>0.12747618674990069</v>
      </c>
      <c r="M60">
        <f t="shared" si="4"/>
        <v>1840</v>
      </c>
      <c r="N60">
        <f t="shared" si="10"/>
        <v>234.55618361981726</v>
      </c>
      <c r="P60">
        <f t="shared" si="11"/>
        <v>46</v>
      </c>
      <c r="Q60">
        <f t="shared" si="6"/>
        <v>7.2502892426103541E-2</v>
      </c>
      <c r="R60">
        <f t="shared" si="7"/>
        <v>1840</v>
      </c>
      <c r="S60">
        <f t="shared" si="8"/>
        <v>133.40532206403051</v>
      </c>
    </row>
    <row r="61" spans="11:19" x14ac:dyDescent="0.2">
      <c r="K61">
        <v>47</v>
      </c>
      <c r="L61">
        <f t="shared" si="9"/>
        <v>0.14994919231675249</v>
      </c>
      <c r="M61">
        <f t="shared" si="4"/>
        <v>1880</v>
      </c>
      <c r="N61">
        <f>M61*L61</f>
        <v>281.90448155549467</v>
      </c>
      <c r="P61">
        <f t="shared" si="11"/>
        <v>47</v>
      </c>
      <c r="Q61">
        <f t="shared" si="6"/>
        <v>0.10423668120834945</v>
      </c>
      <c r="R61">
        <f t="shared" si="7"/>
        <v>1880</v>
      </c>
      <c r="S61">
        <f t="shared" si="8"/>
        <v>195.96496067169696</v>
      </c>
    </row>
    <row r="62" spans="11:19" x14ac:dyDescent="0.2">
      <c r="K62">
        <v>48</v>
      </c>
      <c r="L62">
        <f t="shared" si="9"/>
        <v>0.15351941118143697</v>
      </c>
      <c r="M62">
        <f t="shared" si="4"/>
        <v>1920</v>
      </c>
      <c r="N62">
        <f t="shared" si="10"/>
        <v>294.75726946835897</v>
      </c>
      <c r="P62">
        <f t="shared" si="11"/>
        <v>48</v>
      </c>
      <c r="Q62">
        <f t="shared" si="6"/>
        <v>0.13339813368925665</v>
      </c>
      <c r="R62">
        <f t="shared" si="7"/>
        <v>1920</v>
      </c>
      <c r="S62">
        <f t="shared" si="8"/>
        <v>256.12441668337277</v>
      </c>
    </row>
    <row r="63" spans="11:19" x14ac:dyDescent="0.2">
      <c r="K63">
        <v>49</v>
      </c>
      <c r="L63">
        <f t="shared" si="9"/>
        <v>0.13472111593473043</v>
      </c>
      <c r="M63">
        <f t="shared" si="4"/>
        <v>1960</v>
      </c>
      <c r="N63">
        <f t="shared" si="10"/>
        <v>264.05338723207166</v>
      </c>
      <c r="P63">
        <f t="shared" si="11"/>
        <v>49</v>
      </c>
      <c r="Q63">
        <f t="shared" si="6"/>
        <v>0.1505104307222809</v>
      </c>
      <c r="R63">
        <f t="shared" si="7"/>
        <v>1960</v>
      </c>
      <c r="S63">
        <f t="shared" si="8"/>
        <v>295.00044421567054</v>
      </c>
    </row>
    <row r="64" spans="11:19" x14ac:dyDescent="0.2">
      <c r="K64">
        <v>50</v>
      </c>
      <c r="L64">
        <f t="shared" si="9"/>
        <v>9.9308708317601316E-2</v>
      </c>
      <c r="M64">
        <f t="shared" si="4"/>
        <v>2000</v>
      </c>
      <c r="N64">
        <f t="shared" si="10"/>
        <v>198.61741663520263</v>
      </c>
      <c r="P64">
        <f t="shared" si="11"/>
        <v>50</v>
      </c>
      <c r="Q64">
        <f t="shared" si="6"/>
        <v>0.14793025190989889</v>
      </c>
      <c r="R64">
        <f t="shared" si="7"/>
        <v>2000</v>
      </c>
      <c r="S64">
        <f t="shared" si="8"/>
        <v>295.86050381979777</v>
      </c>
    </row>
    <row r="65" spans="11:19" x14ac:dyDescent="0.2">
      <c r="K65">
        <v>51</v>
      </c>
      <c r="L65">
        <f t="shared" si="9"/>
        <v>5.9807765513401327E-2</v>
      </c>
      <c r="M65">
        <f>M64-60</f>
        <v>1940</v>
      </c>
      <c r="N65">
        <f t="shared" si="10"/>
        <v>116.02706509599858</v>
      </c>
      <c r="P65">
        <f t="shared" si="11"/>
        <v>51</v>
      </c>
      <c r="Q65">
        <f t="shared" si="6"/>
        <v>0.12472550651226767</v>
      </c>
      <c r="R65">
        <f>R64-60</f>
        <v>1940</v>
      </c>
      <c r="S65">
        <f t="shared" si="8"/>
        <v>241.96748263379928</v>
      </c>
    </row>
    <row r="66" spans="11:19" x14ac:dyDescent="0.2">
      <c r="K66">
        <v>52</v>
      </c>
      <c r="L66">
        <f t="shared" si="9"/>
        <v>2.8260812275563253E-2</v>
      </c>
      <c r="M66">
        <f t="shared" ref="M66:M69" si="12">M65-60</f>
        <v>1880</v>
      </c>
      <c r="N66">
        <f t="shared" si="10"/>
        <v>53.130327078058912</v>
      </c>
      <c r="P66">
        <f t="shared" si="11"/>
        <v>52</v>
      </c>
      <c r="Q66">
        <f t="shared" si="6"/>
        <v>8.8404342527926005E-2</v>
      </c>
      <c r="R66">
        <f t="shared" ref="R66:R71" si="13">R65-60</f>
        <v>1880</v>
      </c>
      <c r="S66">
        <f t="shared" si="8"/>
        <v>166.2001639525009</v>
      </c>
    </row>
    <row r="67" spans="11:19" x14ac:dyDescent="0.2">
      <c r="K67">
        <v>53</v>
      </c>
      <c r="L67">
        <f t="shared" si="9"/>
        <v>9.8265358047106722E-3</v>
      </c>
      <c r="M67">
        <f t="shared" si="12"/>
        <v>1820</v>
      </c>
      <c r="N67">
        <f t="shared" si="10"/>
        <v>17.884295164573423</v>
      </c>
      <c r="P67">
        <f t="shared" si="11"/>
        <v>53</v>
      </c>
      <c r="Q67">
        <f t="shared" si="6"/>
        <v>5.1231627071439564E-2</v>
      </c>
      <c r="R67">
        <f t="shared" si="13"/>
        <v>1820</v>
      </c>
      <c r="S67">
        <f t="shared" si="8"/>
        <v>93.241561270020014</v>
      </c>
    </row>
    <row r="68" spans="11:19" x14ac:dyDescent="0.2">
      <c r="K68">
        <v>54</v>
      </c>
      <c r="L68">
        <f t="shared" si="9"/>
        <v>2.2356668762040146E-3</v>
      </c>
      <c r="M68">
        <f t="shared" si="12"/>
        <v>1760</v>
      </c>
      <c r="N68">
        <f t="shared" si="10"/>
        <v>3.9347737021190659</v>
      </c>
      <c r="P68">
        <f t="shared" si="11"/>
        <v>54</v>
      </c>
      <c r="Q68">
        <f t="shared" si="6"/>
        <v>2.3311745651554482E-2</v>
      </c>
      <c r="R68">
        <f t="shared" si="13"/>
        <v>1760</v>
      </c>
      <c r="S68">
        <f t="shared" si="8"/>
        <v>41.028672346735888</v>
      </c>
    </row>
    <row r="69" spans="11:19" x14ac:dyDescent="0.2">
      <c r="K69">
        <v>55</v>
      </c>
      <c r="L69">
        <f t="shared" si="9"/>
        <v>2.496978589007081E-4</v>
      </c>
      <c r="M69">
        <f t="shared" si="12"/>
        <v>1700</v>
      </c>
      <c r="N69">
        <f t="shared" si="10"/>
        <v>0.42448636013120378</v>
      </c>
      <c r="P69">
        <f t="shared" si="11"/>
        <v>55</v>
      </c>
      <c r="Q69">
        <f t="shared" si="6"/>
        <v>7.8109485429883945E-3</v>
      </c>
      <c r="R69">
        <f t="shared" si="13"/>
        <v>1700</v>
      </c>
      <c r="S69">
        <f t="shared" si="8"/>
        <v>13.278612523080271</v>
      </c>
    </row>
    <row r="70" spans="11:19" x14ac:dyDescent="0.2">
      <c r="P70">
        <v>56</v>
      </c>
      <c r="Q70">
        <f t="shared" si="6"/>
        <v>1.7136264660637809E-3</v>
      </c>
      <c r="R70">
        <f t="shared" si="13"/>
        <v>1640</v>
      </c>
      <c r="S70">
        <f t="shared" si="8"/>
        <v>2.8103474043446006</v>
      </c>
    </row>
    <row r="71" spans="11:19" x14ac:dyDescent="0.2">
      <c r="N71" s="6">
        <f>SUM(N14:N69)</f>
        <v>1876.3999845722021</v>
      </c>
      <c r="P71">
        <v>57</v>
      </c>
      <c r="Q71">
        <f t="shared" si="6"/>
        <v>1.8467653644296374E-4</v>
      </c>
      <c r="R71">
        <f t="shared" si="13"/>
        <v>1580</v>
      </c>
      <c r="S71">
        <f t="shared" si="8"/>
        <v>0.29178892757988273</v>
      </c>
    </row>
    <row r="73" spans="11:19" x14ac:dyDescent="0.2">
      <c r="S73" s="6">
        <f>SUM(S14:S71)</f>
        <v>1900.8894707344914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Maribel (garc8028@vandals.uidaho.edu)</dc:creator>
  <cp:lastModifiedBy>Garcia, Maribel (garc8028@vandals.uidaho.edu)</cp:lastModifiedBy>
  <dcterms:created xsi:type="dcterms:W3CDTF">2025-02-25T20:32:27Z</dcterms:created>
  <dcterms:modified xsi:type="dcterms:W3CDTF">2025-03-04T04:42:15Z</dcterms:modified>
</cp:coreProperties>
</file>