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text_files_for_read/"/>
    </mc:Choice>
  </mc:AlternateContent>
  <xr:revisionPtr revIDLastSave="0" documentId="13_ncr:1_{7FD0D7D6-F7DB-9A4D-A6D4-14ECD4FEE2E3}" xr6:coauthVersionLast="47" xr6:coauthVersionMax="47" xr10:uidLastSave="{00000000-0000-0000-0000-000000000000}"/>
  <bookViews>
    <workbookView xWindow="0" yWindow="460" windowWidth="28800" windowHeight="16680" xr2:uid="{908D5193-7DFE-C84B-BF15-EFFE4A8B620F}"/>
  </bookViews>
  <sheets>
    <sheet name="Active" sheetId="1" r:id="rId1"/>
    <sheet name="Figure 1" sheetId="8" r:id="rId2"/>
    <sheet name="Figure 3" sheetId="7" r:id="rId3"/>
    <sheet name="Figure 6" sheetId="5" r:id="rId4"/>
    <sheet name="Sinclair" sheetId="3" r:id="rId5"/>
    <sheet name="Libarkin" sheetId="6" r:id="rId6"/>
    <sheet name="Evenstar" sheetId="2" r:id="rId7"/>
    <sheet name="README" sheetId="4" r:id="rId8"/>
  </sheets>
  <definedNames>
    <definedName name="solver_adj" localSheetId="0" hidden="1">Active!$B$73,Active!$B$78,Active!$B$80,Active!$B$81</definedName>
    <definedName name="solver_adj" localSheetId="2" hidden="1">'Figure 3'!$B$74,'Figure 3'!$B$79,'Figure 3'!$B$81,'Figure 3'!$B$82</definedName>
    <definedName name="solver_eng" localSheetId="0" hidden="1">1</definedName>
    <definedName name="solver_eng" localSheetId="2" hidden="1">1</definedName>
    <definedName name="solver_lhs1" localSheetId="0" hidden="1">Active!$B$84</definedName>
    <definedName name="solver_lhs1" localSheetId="2" hidden="1">'Figure 3'!$B$85</definedName>
    <definedName name="solver_lhs2" localSheetId="0" hidden="1">Active!$F$51</definedName>
    <definedName name="solver_lhs2" localSheetId="2" hidden="1">'Figure 3'!$F$52</definedName>
    <definedName name="solver_lhs3" localSheetId="0" hidden="1">Active!$F$52</definedName>
    <definedName name="solver_lhs3" localSheetId="2" hidden="1">'Figure 3'!$F$53</definedName>
    <definedName name="solver_lin" localSheetId="0" hidden="1">2</definedName>
    <definedName name="solver_lin" localSheetId="2" hidden="1">2</definedName>
    <definedName name="solver_neg" localSheetId="0" hidden="1">1</definedName>
    <definedName name="solver_neg" localSheetId="2" hidden="1">1</definedName>
    <definedName name="solver_num" localSheetId="0" hidden="1">3</definedName>
    <definedName name="solver_num" localSheetId="2" hidden="1">3</definedName>
    <definedName name="solver_opt" localSheetId="0" hidden="1">Active!$F$50</definedName>
    <definedName name="solver_opt" localSheetId="2" hidden="1">'Figure 3'!$F$51</definedName>
    <definedName name="solver_rel1" localSheetId="0" hidden="1">2</definedName>
    <definedName name="solver_rel1" localSheetId="2" hidden="1">2</definedName>
    <definedName name="solver_rel2" localSheetId="0" hidden="1">2</definedName>
    <definedName name="solver_rel2" localSheetId="2" hidden="1">2</definedName>
    <definedName name="solver_rel3" localSheetId="0" hidden="1">2</definedName>
    <definedName name="solver_rel3" localSheetId="2" hidden="1">2</definedName>
    <definedName name="solver_rhs1" localSheetId="0" hidden="1">100</definedName>
    <definedName name="solver_rhs1" localSheetId="2" hidden="1">100</definedName>
    <definedName name="solver_rhs2" localSheetId="0" hidden="1">0.4</definedName>
    <definedName name="solver_rhs2" localSheetId="2" hidden="1">0.4</definedName>
    <definedName name="solver_rhs3" localSheetId="0" hidden="1">1.4</definedName>
    <definedName name="solver_rhs3" localSheetId="2" hidden="1">1.4</definedName>
    <definedName name="solver_typ" localSheetId="0" hidden="1">3</definedName>
    <definedName name="solver_typ" localSheetId="2" hidden="1">3</definedName>
    <definedName name="solver_val" localSheetId="0" hidden="1">98.2</definedName>
    <definedName name="solver_val" localSheetId="2" hidden="1">98.2</definedName>
    <definedName name="solver_ver" localSheetId="0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8" l="1"/>
  <c r="J5" i="8"/>
  <c r="K4" i="8"/>
  <c r="J4" i="8"/>
  <c r="K3" i="8"/>
  <c r="J3" i="8"/>
  <c r="K2" i="8"/>
  <c r="J2" i="8"/>
  <c r="K2" i="7"/>
  <c r="J2" i="7"/>
  <c r="K3" i="2"/>
  <c r="J15" i="2"/>
  <c r="J5" i="2"/>
  <c r="J3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K4" i="2"/>
  <c r="J4" i="2"/>
  <c r="K2" i="2"/>
  <c r="J2" i="2"/>
</calcChain>
</file>

<file path=xl/sharedStrings.xml><?xml version="1.0" encoding="utf-8"?>
<sst xmlns="http://schemas.openxmlformats.org/spreadsheetml/2006/main" count="171" uniqueCount="77">
  <si>
    <t>Sample Name</t>
  </si>
  <si>
    <t>Latitude</t>
  </si>
  <si>
    <t>Longitude</t>
  </si>
  <si>
    <t>Elevation</t>
  </si>
  <si>
    <t>Sample Thickness</t>
  </si>
  <si>
    <t>Sample Density</t>
  </si>
  <si>
    <t>Shielding Correction</t>
  </si>
  <si>
    <t>Nuclide Concentration</t>
  </si>
  <si>
    <t>Nuclide Uncertainty</t>
  </si>
  <si>
    <t>Day-4-02</t>
  </si>
  <si>
    <t>Day-04-03</t>
  </si>
  <si>
    <t>Day-4-04</t>
  </si>
  <si>
    <t>21-10</t>
  </si>
  <si>
    <t>Day-4-12</t>
  </si>
  <si>
    <t>10_21</t>
  </si>
  <si>
    <t>08_21</t>
  </si>
  <si>
    <t>23_21</t>
  </si>
  <si>
    <t>24_21</t>
  </si>
  <si>
    <t>02_21</t>
  </si>
  <si>
    <t>10_10</t>
  </si>
  <si>
    <t>Day-03-10</t>
  </si>
  <si>
    <t>Day-3-11</t>
  </si>
  <si>
    <t>01_02</t>
  </si>
  <si>
    <t>Day-05-01</t>
  </si>
  <si>
    <t>Day-05-02</t>
  </si>
  <si>
    <t>Day-5-03</t>
  </si>
  <si>
    <t>01_12</t>
  </si>
  <si>
    <t>02_12</t>
  </si>
  <si>
    <t>07_18</t>
  </si>
  <si>
    <t>Erosion</t>
  </si>
  <si>
    <t>PCUOA_1</t>
  </si>
  <si>
    <t>PCUOB_2</t>
  </si>
  <si>
    <t>LMOG_A3</t>
  </si>
  <si>
    <t>LMOG_E2</t>
  </si>
  <si>
    <t>LMOG_J1</t>
  </si>
  <si>
    <t>BCBR2_A</t>
  </si>
  <si>
    <t>DRRR_A1</t>
  </si>
  <si>
    <t>DRRR_B2</t>
  </si>
  <si>
    <t>BW_71_B1</t>
  </si>
  <si>
    <t>BCBR2_K2</t>
  </si>
  <si>
    <t>GP32B_1</t>
  </si>
  <si>
    <t>GP32A_1</t>
  </si>
  <si>
    <t>GP32F_2</t>
  </si>
  <si>
    <t>KRB_2</t>
  </si>
  <si>
    <t>KRD1</t>
  </si>
  <si>
    <t>KRDC3</t>
  </si>
  <si>
    <t>M_L_13</t>
  </si>
  <si>
    <t>INSERT HERE</t>
  </si>
  <si>
    <t>POSITIVE values if N, negative if S</t>
  </si>
  <si>
    <t>POSITIVE if E, negative if W</t>
  </si>
  <si>
    <t>in MASL</t>
  </si>
  <si>
    <t>CM</t>
  </si>
  <si>
    <t>G/CM3</t>
  </si>
  <si>
    <t xml:space="preserve">0&lt;x&lt;=1 </t>
  </si>
  <si>
    <t>put 1 if no shielding</t>
  </si>
  <si>
    <t>0&lt;=x&lt;=1</t>
  </si>
  <si>
    <t>from CRONUS</t>
  </si>
  <si>
    <t>recommend using 0 for long exposures</t>
  </si>
  <si>
    <t>code applies this value over the entire exposure duration</t>
  </si>
  <si>
    <t>20A</t>
  </si>
  <si>
    <t>22C</t>
  </si>
  <si>
    <t>01A</t>
  </si>
  <si>
    <t>01B</t>
  </si>
  <si>
    <t>20F</t>
  </si>
  <si>
    <t>21A</t>
  </si>
  <si>
    <t>22D</t>
  </si>
  <si>
    <t>27C</t>
  </si>
  <si>
    <t>21ACR</t>
  </si>
  <si>
    <t>GL</t>
  </si>
  <si>
    <t>SA</t>
  </si>
  <si>
    <t>Africa</t>
  </si>
  <si>
    <t>EC</t>
  </si>
  <si>
    <t>21-11</t>
  </si>
  <si>
    <t>Day-4-03</t>
  </si>
  <si>
    <t>Day-04-04</t>
  </si>
  <si>
    <t>Day-4-05</t>
  </si>
  <si>
    <t>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</si>
</sst>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1" applyFont="1" applyFill="1" applyBorder="1" applyAlignment="1">
      <alignment horizontal="center"/>
    </xf>
    <xf numFmtId="16" fontId="0" fillId="0" borderId="0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11" fontId="4" fillId="0" borderId="0" xfId="0" applyNumberFormat="1" applyFont="1"/>
    <xf numFmtId="11" fontId="5" fillId="0" borderId="0" xfId="0" applyNumberFormat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K31"/>
  <sheetViews>
    <sheetView tabSelected="1" workbookViewId="0">
      <selection activeCell="F22" sqref="F22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59</v>
      </c>
      <c r="B2" s="10">
        <v>38</v>
      </c>
      <c r="C2" s="10">
        <v>-106</v>
      </c>
      <c r="D2" s="10">
        <v>2500</v>
      </c>
      <c r="E2" s="1">
        <v>115</v>
      </c>
      <c r="F2" s="1">
        <v>2.3199999999999998</v>
      </c>
      <c r="G2" s="1">
        <v>1</v>
      </c>
      <c r="H2" s="13">
        <v>0</v>
      </c>
      <c r="I2" s="1"/>
      <c r="J2" s="2">
        <v>2380000</v>
      </c>
      <c r="K2" s="2">
        <v>56000</v>
      </c>
    </row>
    <row r="3" spans="1:11" x14ac:dyDescent="0.2">
      <c r="A3" s="1" t="s">
        <v>67</v>
      </c>
      <c r="B3" s="10">
        <v>38</v>
      </c>
      <c r="C3" s="10">
        <v>-106</v>
      </c>
      <c r="D3" s="10">
        <v>2500</v>
      </c>
      <c r="E3" s="1">
        <v>115</v>
      </c>
      <c r="F3" s="1">
        <v>2.3199999999999998</v>
      </c>
      <c r="G3" s="1">
        <v>1</v>
      </c>
      <c r="H3" s="13">
        <v>0</v>
      </c>
      <c r="I3" s="1"/>
      <c r="J3" s="2">
        <v>2630000</v>
      </c>
      <c r="K3" s="7">
        <v>59000</v>
      </c>
    </row>
    <row r="4" spans="1:11" x14ac:dyDescent="0.2">
      <c r="A4" s="4" t="s">
        <v>64</v>
      </c>
      <c r="B4" s="10">
        <v>38</v>
      </c>
      <c r="C4" s="10">
        <v>-106</v>
      </c>
      <c r="D4" s="10">
        <v>2500</v>
      </c>
      <c r="E4" s="1">
        <v>115</v>
      </c>
      <c r="F4" s="1">
        <v>2.3199999999999998</v>
      </c>
      <c r="G4" s="1">
        <v>1</v>
      </c>
      <c r="H4" s="13">
        <v>0</v>
      </c>
      <c r="I4" s="1"/>
      <c r="J4" s="2">
        <v>2750000</v>
      </c>
      <c r="K4" s="7">
        <v>57000</v>
      </c>
    </row>
    <row r="5" spans="1:11" x14ac:dyDescent="0.2">
      <c r="A5" s="4" t="s">
        <v>60</v>
      </c>
      <c r="B5" s="10">
        <v>38</v>
      </c>
      <c r="C5" s="10">
        <v>-106</v>
      </c>
      <c r="D5" s="10">
        <v>2500</v>
      </c>
      <c r="E5" s="1">
        <v>135</v>
      </c>
      <c r="F5" s="1">
        <v>2.3199999999999998</v>
      </c>
      <c r="G5" s="1">
        <v>1</v>
      </c>
      <c r="H5" s="13">
        <v>0</v>
      </c>
      <c r="I5" s="1"/>
      <c r="J5" s="2">
        <v>33000</v>
      </c>
      <c r="K5" s="7">
        <v>55000</v>
      </c>
    </row>
    <row r="6" spans="1:11" x14ac:dyDescent="0.2">
      <c r="A6" s="4" t="s">
        <v>65</v>
      </c>
      <c r="B6" s="10">
        <v>38</v>
      </c>
      <c r="C6" s="10">
        <v>-106</v>
      </c>
      <c r="D6" s="10">
        <v>2500</v>
      </c>
      <c r="E6" s="1">
        <v>145</v>
      </c>
      <c r="F6" s="1">
        <v>2.3199999999999998</v>
      </c>
      <c r="G6" s="1">
        <v>1</v>
      </c>
      <c r="H6" s="13">
        <v>0</v>
      </c>
      <c r="I6" s="1"/>
      <c r="J6" s="2">
        <v>73000</v>
      </c>
      <c r="K6" s="7">
        <v>54000</v>
      </c>
    </row>
    <row r="7" spans="1:11" x14ac:dyDescent="0.2">
      <c r="A7" s="4" t="s">
        <v>66</v>
      </c>
      <c r="B7" s="10">
        <v>38</v>
      </c>
      <c r="C7" s="10">
        <v>-106</v>
      </c>
      <c r="D7" s="10">
        <v>2500</v>
      </c>
      <c r="E7" s="1">
        <v>135</v>
      </c>
      <c r="F7" s="1">
        <v>2.3199999999999998</v>
      </c>
      <c r="G7" s="1">
        <v>1</v>
      </c>
      <c r="H7" s="13">
        <v>0</v>
      </c>
      <c r="I7" s="1"/>
      <c r="J7" s="2">
        <v>34000</v>
      </c>
      <c r="K7" s="7">
        <v>60000</v>
      </c>
    </row>
    <row r="8" spans="1:11" x14ac:dyDescent="0.2">
      <c r="A8" s="4" t="s">
        <v>61</v>
      </c>
      <c r="B8" s="10">
        <v>38</v>
      </c>
      <c r="C8" s="10">
        <v>-106</v>
      </c>
      <c r="D8" s="10">
        <v>2500</v>
      </c>
      <c r="E8" s="1">
        <v>5</v>
      </c>
      <c r="F8" s="1">
        <v>2.3199999999999998</v>
      </c>
      <c r="G8" s="1">
        <v>1</v>
      </c>
      <c r="H8" s="13">
        <v>0</v>
      </c>
      <c r="I8" s="1"/>
      <c r="J8" s="2">
        <v>6920000</v>
      </c>
      <c r="K8" s="7">
        <v>69000</v>
      </c>
    </row>
    <row r="9" spans="1:11" x14ac:dyDescent="0.2">
      <c r="A9" s="3" t="s">
        <v>62</v>
      </c>
      <c r="B9" s="10">
        <v>38</v>
      </c>
      <c r="C9" s="10">
        <v>-106</v>
      </c>
      <c r="D9" s="10">
        <v>2500</v>
      </c>
      <c r="E9" s="1">
        <v>15</v>
      </c>
      <c r="F9" s="1">
        <v>2.3199999999999998</v>
      </c>
      <c r="G9" s="1">
        <v>1</v>
      </c>
      <c r="H9" s="13">
        <v>0</v>
      </c>
      <c r="I9" s="1"/>
      <c r="J9" s="2">
        <v>7590000</v>
      </c>
      <c r="K9" s="7">
        <v>31000</v>
      </c>
    </row>
    <row r="10" spans="1:11" x14ac:dyDescent="0.2">
      <c r="A10" s="3" t="s">
        <v>63</v>
      </c>
      <c r="B10" s="10">
        <v>38</v>
      </c>
      <c r="C10" s="10">
        <v>-106</v>
      </c>
      <c r="D10" s="10">
        <v>2500</v>
      </c>
      <c r="E10" s="1">
        <v>155</v>
      </c>
      <c r="F10" s="1">
        <v>2.3199999999999998</v>
      </c>
      <c r="G10" s="1">
        <v>1</v>
      </c>
      <c r="H10" s="13">
        <v>0</v>
      </c>
      <c r="I10" s="1"/>
      <c r="J10" s="2">
        <v>59000</v>
      </c>
      <c r="K10" s="7">
        <v>56000</v>
      </c>
    </row>
    <row r="11" spans="1:11" x14ac:dyDescent="0.2">
      <c r="A11" s="4"/>
      <c r="B11" s="9"/>
      <c r="C11" s="9"/>
      <c r="D11" s="9"/>
      <c r="E11" s="1"/>
      <c r="F11" s="1"/>
      <c r="G11" s="1"/>
      <c r="H11" s="13"/>
      <c r="I11" s="1"/>
      <c r="J11" s="2"/>
      <c r="K11" s="7"/>
    </row>
    <row r="12" spans="1:11" x14ac:dyDescent="0.2">
      <c r="A12" s="1"/>
      <c r="B12" s="11"/>
      <c r="C12" s="11"/>
      <c r="D12" s="11"/>
      <c r="E12" s="1"/>
      <c r="F12" s="1"/>
      <c r="G12" s="1"/>
      <c r="H12" s="13"/>
      <c r="I12" s="1"/>
      <c r="J12" s="2"/>
      <c r="K12" s="2"/>
    </row>
    <row r="13" spans="1:11" x14ac:dyDescent="0.2">
      <c r="A13" s="1"/>
      <c r="B13" s="10"/>
      <c r="C13" s="10"/>
      <c r="D13" s="10"/>
      <c r="E13" s="1"/>
      <c r="F13" s="1"/>
      <c r="G13" s="1"/>
      <c r="H13" s="13"/>
      <c r="I13" s="1"/>
      <c r="J13" s="2"/>
      <c r="K13" s="2"/>
    </row>
    <row r="14" spans="1:11" x14ac:dyDescent="0.2">
      <c r="A14" s="5"/>
      <c r="B14" s="10"/>
      <c r="C14" s="10"/>
      <c r="D14" s="10"/>
      <c r="E14" s="1"/>
      <c r="F14" s="1"/>
      <c r="G14" s="1"/>
      <c r="H14" s="13"/>
      <c r="I14" s="1"/>
      <c r="J14" s="8"/>
      <c r="K14" s="2"/>
    </row>
    <row r="15" spans="1:11" x14ac:dyDescent="0.2">
      <c r="A15" s="1"/>
      <c r="B15" s="10"/>
      <c r="C15" s="10"/>
      <c r="D15" s="10"/>
      <c r="E15" s="1"/>
      <c r="F15" s="1"/>
      <c r="G15" s="1"/>
      <c r="H15" s="13"/>
      <c r="I15" s="1"/>
      <c r="J15" s="2"/>
      <c r="K15" s="2"/>
    </row>
    <row r="16" spans="1:11" x14ac:dyDescent="0.2">
      <c r="A16" s="1"/>
      <c r="B16" s="10"/>
      <c r="C16" s="10"/>
      <c r="D16" s="10"/>
      <c r="E16" s="1"/>
      <c r="F16" s="1"/>
      <c r="G16" s="1"/>
      <c r="H16" s="13"/>
      <c r="I16" s="1"/>
      <c r="J16" s="2"/>
      <c r="K16" s="2"/>
    </row>
    <row r="17" spans="1:11" x14ac:dyDescent="0.2">
      <c r="A17" s="1"/>
      <c r="B17" s="10"/>
      <c r="C17" s="10"/>
      <c r="D17" s="10"/>
      <c r="E17" s="1"/>
      <c r="F17" s="1"/>
      <c r="G17" s="1"/>
      <c r="H17" s="13"/>
      <c r="I17" s="1"/>
      <c r="J17" s="2"/>
      <c r="K17" s="2"/>
    </row>
    <row r="18" spans="1:11" x14ac:dyDescent="0.2">
      <c r="A18" s="3"/>
      <c r="B18" s="9"/>
      <c r="C18" s="9"/>
      <c r="D18" s="9"/>
      <c r="E18" s="1"/>
      <c r="F18" s="1"/>
      <c r="G18" s="1"/>
      <c r="H18" s="13"/>
      <c r="I18" s="1"/>
      <c r="J18" s="2"/>
      <c r="K18" s="7"/>
    </row>
    <row r="19" spans="1:11" x14ac:dyDescent="0.2">
      <c r="A19" s="3"/>
      <c r="B19" s="9"/>
      <c r="C19" s="9"/>
      <c r="D19" s="9"/>
      <c r="E19" s="1"/>
      <c r="F19" s="1"/>
      <c r="G19" s="1"/>
      <c r="H19" s="13"/>
      <c r="I19" s="1"/>
      <c r="J19" s="2"/>
      <c r="K19" s="7"/>
    </row>
    <row r="20" spans="1:11" x14ac:dyDescent="0.2">
      <c r="A20" s="6"/>
      <c r="B20" s="12"/>
      <c r="C20" s="12"/>
      <c r="D20" s="12"/>
      <c r="E20" s="1"/>
      <c r="F20" s="1"/>
      <c r="G20" s="1"/>
      <c r="H20" s="13"/>
      <c r="I20" s="1"/>
      <c r="J20" s="2"/>
      <c r="K20" s="7"/>
    </row>
    <row r="21" spans="1:11" x14ac:dyDescent="0.2">
      <c r="B21" s="10"/>
      <c r="E21" s="1"/>
      <c r="H21" s="1"/>
      <c r="I21" s="1"/>
    </row>
    <row r="22" spans="1:11" x14ac:dyDescent="0.2">
      <c r="B22" s="10"/>
      <c r="E22" s="1"/>
      <c r="H22" s="1"/>
      <c r="I22" s="1"/>
    </row>
    <row r="23" spans="1:11" x14ac:dyDescent="0.2">
      <c r="B23" s="10"/>
      <c r="E23" s="1"/>
      <c r="H23" s="1"/>
      <c r="I23" s="1"/>
    </row>
    <row r="24" spans="1:11" x14ac:dyDescent="0.2">
      <c r="B24" s="9"/>
      <c r="E24" s="1"/>
      <c r="H24" s="1"/>
      <c r="I24" s="1"/>
    </row>
    <row r="25" spans="1:11" x14ac:dyDescent="0.2">
      <c r="B25" s="9"/>
      <c r="E25" s="1"/>
      <c r="H25" s="1"/>
      <c r="I25" s="1"/>
    </row>
    <row r="26" spans="1:11" x14ac:dyDescent="0.2">
      <c r="E26" s="1"/>
      <c r="H26" s="1"/>
      <c r="I26" s="1"/>
    </row>
    <row r="27" spans="1:11" x14ac:dyDescent="0.2">
      <c r="E27" s="1"/>
      <c r="H27" s="1"/>
      <c r="I27" s="1"/>
    </row>
    <row r="28" spans="1:11" x14ac:dyDescent="0.2"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F123-E8ED-A84F-B1D6-10660BCC4234}">
  <dimension ref="A1:K13"/>
  <sheetViews>
    <sheetView workbookViewId="0">
      <selection activeCell="A2" sqref="A2:XFD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12</v>
      </c>
      <c r="B2" s="9">
        <v>90</v>
      </c>
      <c r="C2" s="9">
        <v>0</v>
      </c>
      <c r="D2" s="9">
        <v>0</v>
      </c>
      <c r="E2" s="1">
        <v>5</v>
      </c>
      <c r="F2" s="1">
        <v>2.89</v>
      </c>
      <c r="G2" s="1">
        <v>1</v>
      </c>
      <c r="H2" s="13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9</v>
      </c>
      <c r="B3" s="10">
        <v>0</v>
      </c>
      <c r="C3" s="10">
        <v>0</v>
      </c>
      <c r="D3" s="10">
        <v>0</v>
      </c>
      <c r="E3" s="1">
        <v>5</v>
      </c>
      <c r="F3" s="1">
        <v>2.89</v>
      </c>
      <c r="G3" s="1">
        <v>1</v>
      </c>
      <c r="H3" s="13">
        <v>0</v>
      </c>
      <c r="I3" s="1"/>
      <c r="J3" s="2">
        <f>74.48*10^7</f>
        <v>744800000</v>
      </c>
      <c r="K3" s="2">
        <f>2.33*10^7</f>
        <v>23300000</v>
      </c>
    </row>
    <row r="4" spans="1:11" x14ac:dyDescent="0.2">
      <c r="A4" s="1" t="s">
        <v>10</v>
      </c>
      <c r="B4" s="10">
        <v>90</v>
      </c>
      <c r="C4" s="10">
        <v>0</v>
      </c>
      <c r="D4" s="10">
        <v>1000</v>
      </c>
      <c r="E4" s="1">
        <v>5</v>
      </c>
      <c r="F4" s="1">
        <v>2.89</v>
      </c>
      <c r="G4" s="1">
        <v>1</v>
      </c>
      <c r="H4" s="13">
        <v>0</v>
      </c>
      <c r="I4" s="1"/>
      <c r="J4" s="2">
        <f>91.1*10^7</f>
        <v>911000000</v>
      </c>
      <c r="K4" s="2">
        <f>1.3*10^7</f>
        <v>13000000</v>
      </c>
    </row>
    <row r="5" spans="1:11" x14ac:dyDescent="0.2">
      <c r="A5" s="1" t="s">
        <v>11</v>
      </c>
      <c r="B5" s="10">
        <v>0</v>
      </c>
      <c r="C5" s="10">
        <v>0</v>
      </c>
      <c r="D5" s="10">
        <v>1000</v>
      </c>
      <c r="E5" s="1">
        <v>5</v>
      </c>
      <c r="F5" s="1">
        <v>2.89</v>
      </c>
      <c r="G5" s="1">
        <v>1</v>
      </c>
      <c r="H5" s="13">
        <v>0</v>
      </c>
      <c r="I5" s="1"/>
      <c r="J5" s="2">
        <f>167.12*10^7</f>
        <v>1671200000</v>
      </c>
      <c r="K5" s="2">
        <f>3.65*10^7</f>
        <v>36500000</v>
      </c>
    </row>
    <row r="6" spans="1:11" x14ac:dyDescent="0.2">
      <c r="A6" s="1" t="s">
        <v>72</v>
      </c>
      <c r="B6" s="9">
        <v>90</v>
      </c>
      <c r="C6" s="9">
        <v>0</v>
      </c>
      <c r="D6" s="1">
        <v>2000</v>
      </c>
      <c r="E6" s="1">
        <v>5</v>
      </c>
      <c r="F6" s="1">
        <v>2.89</v>
      </c>
      <c r="G6" s="1">
        <v>1</v>
      </c>
      <c r="H6" s="13">
        <v>0</v>
      </c>
    </row>
    <row r="7" spans="1:11" x14ac:dyDescent="0.2">
      <c r="A7" s="1" t="s">
        <v>73</v>
      </c>
      <c r="B7" s="10">
        <v>0</v>
      </c>
      <c r="C7" s="10">
        <v>0</v>
      </c>
      <c r="D7" s="1">
        <v>2000</v>
      </c>
      <c r="E7" s="1">
        <v>5</v>
      </c>
      <c r="F7" s="1">
        <v>2.89</v>
      </c>
      <c r="G7" s="1">
        <v>1</v>
      </c>
      <c r="H7" s="13">
        <v>0</v>
      </c>
    </row>
    <row r="8" spans="1:11" x14ac:dyDescent="0.2">
      <c r="A8" s="1" t="s">
        <v>74</v>
      </c>
      <c r="B8" s="10">
        <v>90</v>
      </c>
      <c r="C8" s="10">
        <v>0</v>
      </c>
      <c r="D8" s="1">
        <v>4000</v>
      </c>
      <c r="E8" s="1">
        <v>5</v>
      </c>
      <c r="F8" s="1">
        <v>2.89</v>
      </c>
      <c r="G8" s="1">
        <v>1</v>
      </c>
      <c r="H8" s="13">
        <v>0</v>
      </c>
    </row>
    <row r="9" spans="1:11" x14ac:dyDescent="0.2">
      <c r="A9" s="1" t="s">
        <v>75</v>
      </c>
      <c r="B9" s="10">
        <v>0</v>
      </c>
      <c r="C9" s="10">
        <v>0</v>
      </c>
      <c r="D9" s="1">
        <v>4000</v>
      </c>
      <c r="E9" s="1">
        <v>5</v>
      </c>
      <c r="F9" s="1">
        <v>2.89</v>
      </c>
      <c r="G9" s="1">
        <v>1</v>
      </c>
      <c r="H9" s="13">
        <v>0</v>
      </c>
    </row>
    <row r="10" spans="1:11" x14ac:dyDescent="0.2">
      <c r="A10" s="1" t="s">
        <v>76</v>
      </c>
      <c r="B10" s="9">
        <v>90</v>
      </c>
      <c r="C10" s="9">
        <v>0</v>
      </c>
      <c r="D10" s="1">
        <v>6000</v>
      </c>
      <c r="E10" s="1">
        <v>5</v>
      </c>
      <c r="F10" s="1">
        <v>2.89</v>
      </c>
      <c r="G10" s="1">
        <v>1</v>
      </c>
      <c r="H10" s="13">
        <v>0</v>
      </c>
    </row>
    <row r="11" spans="1:11" x14ac:dyDescent="0.2">
      <c r="A11" s="1" t="s">
        <v>11</v>
      </c>
      <c r="B11" s="10">
        <v>0</v>
      </c>
      <c r="C11" s="10">
        <v>0</v>
      </c>
      <c r="D11" s="1">
        <v>6000</v>
      </c>
      <c r="E11" s="1">
        <v>5</v>
      </c>
      <c r="F11" s="1">
        <v>2.89</v>
      </c>
      <c r="G11" s="1">
        <v>1</v>
      </c>
      <c r="H11" s="13">
        <v>0</v>
      </c>
    </row>
    <row r="12" spans="1:11" x14ac:dyDescent="0.2">
      <c r="B12" s="10"/>
      <c r="C12" s="10"/>
    </row>
    <row r="13" spans="1:11" x14ac:dyDescent="0.2">
      <c r="B13" s="10"/>
      <c r="C13" s="10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A47B-538E-684E-879A-957351F4517A}">
  <dimension ref="A1:K32"/>
  <sheetViews>
    <sheetView workbookViewId="0">
      <selection activeCell="E23" sqref="E23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12</v>
      </c>
      <c r="B2" s="9">
        <v>20</v>
      </c>
      <c r="C2" s="9">
        <v>73</v>
      </c>
      <c r="D2" s="9">
        <v>0</v>
      </c>
      <c r="E2" s="1">
        <v>5</v>
      </c>
      <c r="F2" s="1">
        <v>2.89</v>
      </c>
      <c r="G2" s="1">
        <v>1</v>
      </c>
      <c r="H2" s="13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69</v>
      </c>
      <c r="B3" s="9">
        <v>-19</v>
      </c>
      <c r="C3" s="9">
        <v>-69</v>
      </c>
      <c r="D3" s="9">
        <v>0</v>
      </c>
      <c r="E3" s="1"/>
      <c r="F3" s="1"/>
      <c r="G3" s="1"/>
      <c r="H3" s="13"/>
      <c r="I3" s="1"/>
      <c r="J3" s="2"/>
      <c r="K3" s="2"/>
    </row>
    <row r="4" spans="1:11" x14ac:dyDescent="0.2">
      <c r="A4" s="1" t="s">
        <v>68</v>
      </c>
      <c r="B4" s="9">
        <v>75</v>
      </c>
      <c r="C4" s="9">
        <v>-42</v>
      </c>
      <c r="D4" s="9">
        <v>0</v>
      </c>
      <c r="E4" s="1"/>
      <c r="F4" s="1"/>
      <c r="G4" s="1"/>
      <c r="H4" s="13"/>
      <c r="I4" s="1"/>
      <c r="J4" s="2"/>
      <c r="K4" s="2"/>
    </row>
    <row r="5" spans="1:11" x14ac:dyDescent="0.2">
      <c r="A5" s="1" t="s">
        <v>70</v>
      </c>
      <c r="B5" s="9">
        <v>0</v>
      </c>
      <c r="C5" s="9">
        <v>20</v>
      </c>
      <c r="D5" s="9">
        <v>0</v>
      </c>
      <c r="E5" s="1"/>
      <c r="F5" s="1"/>
      <c r="G5" s="1"/>
      <c r="H5" s="13"/>
      <c r="I5" s="1"/>
      <c r="J5" s="2"/>
      <c r="K5" s="2"/>
    </row>
    <row r="6" spans="1:11" x14ac:dyDescent="0.2">
      <c r="A6" s="1"/>
      <c r="B6" s="9"/>
      <c r="C6" s="9"/>
      <c r="D6" s="9"/>
      <c r="E6" s="1"/>
      <c r="F6" s="1"/>
      <c r="G6" s="1"/>
      <c r="H6" s="13"/>
      <c r="I6" s="1"/>
      <c r="J6" s="2"/>
      <c r="K6" s="2"/>
    </row>
    <row r="7" spans="1:11" x14ac:dyDescent="0.2">
      <c r="A7" s="4"/>
      <c r="B7" s="9"/>
      <c r="C7" s="9"/>
      <c r="D7" s="9"/>
      <c r="E7" s="1"/>
      <c r="F7" s="1"/>
      <c r="G7" s="1"/>
      <c r="H7" s="13"/>
      <c r="I7" s="1"/>
      <c r="J7" s="2"/>
      <c r="K7" s="7"/>
    </row>
    <row r="8" spans="1:11" x14ac:dyDescent="0.2">
      <c r="A8" s="4"/>
      <c r="B8" s="9"/>
      <c r="C8" s="9"/>
      <c r="D8" s="9"/>
      <c r="E8" s="1"/>
      <c r="F8" s="1"/>
      <c r="G8" s="1"/>
      <c r="H8" s="13"/>
      <c r="I8" s="1"/>
      <c r="J8" s="2"/>
      <c r="K8" s="7"/>
    </row>
    <row r="9" spans="1:11" x14ac:dyDescent="0.2">
      <c r="A9" s="3"/>
      <c r="B9" s="9"/>
      <c r="C9" s="9"/>
      <c r="D9" s="9"/>
      <c r="E9" s="1"/>
      <c r="F9" s="1"/>
      <c r="G9" s="1"/>
      <c r="H9" s="13"/>
      <c r="I9" s="1"/>
      <c r="J9" s="2"/>
      <c r="K9" s="7"/>
    </row>
    <row r="10" spans="1:11" x14ac:dyDescent="0.2">
      <c r="A10" s="3"/>
      <c r="B10" s="9"/>
      <c r="C10" s="9"/>
      <c r="D10" s="9"/>
      <c r="E10" s="1"/>
      <c r="F10" s="1"/>
      <c r="G10" s="1"/>
      <c r="H10" s="13"/>
      <c r="I10" s="1"/>
      <c r="J10" s="2"/>
      <c r="K10" s="7"/>
    </row>
    <row r="11" spans="1:11" x14ac:dyDescent="0.2">
      <c r="A11" s="4"/>
      <c r="B11" s="9"/>
      <c r="C11" s="9"/>
      <c r="D11" s="9"/>
      <c r="E11" s="1"/>
      <c r="F11" s="1"/>
      <c r="G11" s="1"/>
      <c r="H11" s="13"/>
      <c r="I11" s="1"/>
      <c r="J11" s="2"/>
      <c r="K11" s="7"/>
    </row>
    <row r="12" spans="1:11" x14ac:dyDescent="0.2">
      <c r="A12" s="4"/>
      <c r="B12" s="9"/>
      <c r="C12" s="9"/>
      <c r="D12" s="9"/>
      <c r="E12" s="1"/>
      <c r="F12" s="1"/>
      <c r="G12" s="1"/>
      <c r="H12" s="13"/>
      <c r="I12" s="1"/>
      <c r="J12" s="2"/>
      <c r="K12" s="7"/>
    </row>
    <row r="13" spans="1:11" x14ac:dyDescent="0.2">
      <c r="A13" s="1"/>
      <c r="B13" s="9"/>
      <c r="C13" s="9"/>
      <c r="D13" s="9"/>
      <c r="E13" s="1"/>
      <c r="F13" s="1"/>
      <c r="G13" s="1"/>
      <c r="H13" s="13"/>
      <c r="I13" s="1"/>
      <c r="J13" s="2"/>
      <c r="K13" s="2"/>
    </row>
    <row r="14" spans="1:11" x14ac:dyDescent="0.2">
      <c r="A14" s="1"/>
      <c r="B14" s="9"/>
      <c r="C14" s="9"/>
      <c r="D14" s="9"/>
      <c r="E14" s="1"/>
      <c r="F14" s="1"/>
      <c r="G14" s="1"/>
      <c r="H14" s="13"/>
      <c r="I14" s="1"/>
      <c r="J14" s="2"/>
      <c r="K14" s="2"/>
    </row>
    <row r="15" spans="1:11" x14ac:dyDescent="0.2">
      <c r="A15" s="5"/>
      <c r="B15" s="9"/>
      <c r="C15" s="9"/>
      <c r="D15" s="9"/>
      <c r="E15" s="1"/>
      <c r="F15" s="1"/>
      <c r="G15" s="1"/>
      <c r="H15" s="13"/>
      <c r="I15" s="1"/>
      <c r="J15" s="8"/>
      <c r="K15" s="2"/>
    </row>
    <row r="16" spans="1:11" x14ac:dyDescent="0.2">
      <c r="A16" s="1"/>
      <c r="B16" s="9"/>
      <c r="C16" s="9"/>
      <c r="D16" s="9"/>
      <c r="E16" s="1"/>
      <c r="F16" s="1"/>
      <c r="G16" s="1"/>
      <c r="H16" s="13"/>
      <c r="I16" s="1"/>
      <c r="J16" s="2"/>
      <c r="K16" s="2"/>
    </row>
    <row r="17" spans="1:11" x14ac:dyDescent="0.2">
      <c r="A17" s="1"/>
      <c r="B17" s="9"/>
      <c r="C17" s="9"/>
      <c r="D17" s="9"/>
      <c r="E17" s="1"/>
      <c r="F17" s="1"/>
      <c r="G17" s="1"/>
      <c r="H17" s="13"/>
      <c r="I17" s="1"/>
      <c r="J17" s="2"/>
      <c r="K17" s="2"/>
    </row>
    <row r="18" spans="1:11" x14ac:dyDescent="0.2">
      <c r="A18" s="1"/>
      <c r="B18" s="9"/>
      <c r="C18" s="9"/>
      <c r="D18" s="9"/>
      <c r="E18" s="1"/>
      <c r="F18" s="1"/>
      <c r="G18" s="1"/>
      <c r="H18" s="13"/>
      <c r="I18" s="1"/>
      <c r="J18" s="2"/>
      <c r="K18" s="2"/>
    </row>
    <row r="19" spans="1:11" x14ac:dyDescent="0.2">
      <c r="A19" s="3"/>
      <c r="B19" s="9"/>
      <c r="C19" s="9"/>
      <c r="D19" s="9"/>
      <c r="E19" s="1"/>
      <c r="F19" s="1"/>
      <c r="G19" s="1"/>
      <c r="H19" s="13"/>
      <c r="I19" s="1"/>
      <c r="J19" s="2"/>
      <c r="K19" s="7"/>
    </row>
    <row r="20" spans="1:11" x14ac:dyDescent="0.2">
      <c r="A20" s="3"/>
      <c r="B20" s="9"/>
      <c r="C20" s="9"/>
      <c r="D20" s="9"/>
      <c r="E20" s="1"/>
      <c r="F20" s="1"/>
      <c r="G20" s="1"/>
      <c r="H20" s="13"/>
      <c r="I20" s="1"/>
      <c r="J20" s="2"/>
      <c r="K20" s="7"/>
    </row>
    <row r="21" spans="1:11" x14ac:dyDescent="0.2">
      <c r="A21" s="6"/>
      <c r="B21" s="9"/>
      <c r="C21" s="9"/>
      <c r="D21" s="9"/>
      <c r="E21" s="1"/>
      <c r="F21" s="1"/>
      <c r="G21" s="1"/>
      <c r="H21" s="13"/>
      <c r="I21" s="1"/>
      <c r="J21" s="2"/>
      <c r="K21" s="7"/>
    </row>
    <row r="22" spans="1:11" x14ac:dyDescent="0.2">
      <c r="B22" s="10"/>
      <c r="E22" s="1"/>
      <c r="H22" s="1"/>
      <c r="I22" s="1"/>
    </row>
    <row r="23" spans="1:11" x14ac:dyDescent="0.2">
      <c r="B23" s="10"/>
      <c r="E23" s="1"/>
      <c r="H23" s="1"/>
      <c r="I23" s="1"/>
    </row>
    <row r="24" spans="1:11" x14ac:dyDescent="0.2">
      <c r="B24" s="10"/>
      <c r="E24" s="1"/>
      <c r="H24" s="1"/>
      <c r="I24" s="1"/>
    </row>
    <row r="25" spans="1:11" x14ac:dyDescent="0.2">
      <c r="B25" s="9"/>
      <c r="E25" s="1"/>
      <c r="H25" s="1"/>
      <c r="I25" s="1"/>
    </row>
    <row r="26" spans="1:11" x14ac:dyDescent="0.2">
      <c r="B26" s="9"/>
      <c r="E26" s="1"/>
      <c r="H26" s="1"/>
      <c r="I26" s="1"/>
    </row>
    <row r="27" spans="1:11" x14ac:dyDescent="0.2">
      <c r="E27" s="1"/>
      <c r="H27" s="1"/>
      <c r="I27" s="1"/>
    </row>
    <row r="28" spans="1:11" x14ac:dyDescent="0.2"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D288-F7FF-CC43-984C-6BC5F64D5A7D}">
  <dimension ref="A1:K11"/>
  <sheetViews>
    <sheetView workbookViewId="0">
      <selection sqref="A1:XFD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t="s">
        <v>68</v>
      </c>
      <c r="B2" s="9">
        <v>75</v>
      </c>
      <c r="C2" s="9">
        <v>-42</v>
      </c>
      <c r="D2" s="9">
        <v>0</v>
      </c>
    </row>
    <row r="3" spans="1:11" x14ac:dyDescent="0.2">
      <c r="A3" t="s">
        <v>68</v>
      </c>
      <c r="B3" s="9">
        <v>75</v>
      </c>
      <c r="C3" s="9">
        <v>-42</v>
      </c>
      <c r="D3" s="9">
        <v>100</v>
      </c>
    </row>
    <row r="4" spans="1:11" x14ac:dyDescent="0.2">
      <c r="A4" t="s">
        <v>68</v>
      </c>
      <c r="B4" s="9">
        <v>75</v>
      </c>
      <c r="C4" s="9">
        <v>-42</v>
      </c>
      <c r="D4" s="9">
        <v>500</v>
      </c>
    </row>
    <row r="5" spans="1:11" x14ac:dyDescent="0.2">
      <c r="A5" t="s">
        <v>68</v>
      </c>
      <c r="B5" s="9">
        <v>75</v>
      </c>
      <c r="C5" s="9">
        <v>-42</v>
      </c>
      <c r="D5" s="9">
        <v>1000</v>
      </c>
    </row>
    <row r="6" spans="1:11" x14ac:dyDescent="0.2">
      <c r="A6" t="s">
        <v>68</v>
      </c>
      <c r="B6" s="9">
        <v>75</v>
      </c>
      <c r="C6" s="9">
        <v>-42</v>
      </c>
      <c r="D6" s="9">
        <v>5000</v>
      </c>
    </row>
    <row r="7" spans="1:11" x14ac:dyDescent="0.2">
      <c r="A7" t="s">
        <v>71</v>
      </c>
      <c r="B7" s="9">
        <v>0</v>
      </c>
      <c r="C7" s="9">
        <v>-78</v>
      </c>
      <c r="D7" s="9">
        <v>0</v>
      </c>
    </row>
    <row r="8" spans="1:11" x14ac:dyDescent="0.2">
      <c r="A8" t="s">
        <v>71</v>
      </c>
      <c r="B8" s="9">
        <v>0</v>
      </c>
      <c r="C8" s="9">
        <v>-78</v>
      </c>
      <c r="D8" s="9">
        <v>100</v>
      </c>
    </row>
    <row r="9" spans="1:11" x14ac:dyDescent="0.2">
      <c r="A9" t="s">
        <v>71</v>
      </c>
      <c r="B9" s="9">
        <v>0</v>
      </c>
      <c r="C9" s="9">
        <v>-78</v>
      </c>
      <c r="D9" s="9">
        <v>500</v>
      </c>
    </row>
    <row r="10" spans="1:11" x14ac:dyDescent="0.2">
      <c r="A10" t="s">
        <v>71</v>
      </c>
      <c r="B10" s="9">
        <v>0</v>
      </c>
      <c r="C10" s="9">
        <v>-78</v>
      </c>
      <c r="D10" s="9">
        <v>1000</v>
      </c>
    </row>
    <row r="11" spans="1:11" x14ac:dyDescent="0.2">
      <c r="A11" t="s">
        <v>71</v>
      </c>
      <c r="B11" s="9">
        <v>0</v>
      </c>
      <c r="C11" s="9">
        <v>-78</v>
      </c>
      <c r="D11" s="9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48F5-9F92-C54B-B1C5-62D0C1F0285D}">
  <dimension ref="A1:K39"/>
  <sheetViews>
    <sheetView workbookViewId="0">
      <selection activeCell="A2" sqref="A2:XFD18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30</v>
      </c>
      <c r="B2" s="3">
        <v>41.204810000000002</v>
      </c>
      <c r="C2" s="3">
        <v>101.66759999999999</v>
      </c>
      <c r="D2" s="1">
        <v>997</v>
      </c>
      <c r="E2" s="1">
        <v>3</v>
      </c>
      <c r="F2" s="1">
        <v>3</v>
      </c>
      <c r="G2" s="1">
        <v>1</v>
      </c>
      <c r="H2" s="13">
        <v>0</v>
      </c>
      <c r="I2" s="1"/>
      <c r="J2" s="14">
        <v>6300000</v>
      </c>
      <c r="K2" s="14">
        <v>1100000</v>
      </c>
    </row>
    <row r="3" spans="1:11" x14ac:dyDescent="0.2">
      <c r="A3" s="1" t="s">
        <v>31</v>
      </c>
      <c r="B3" s="3">
        <v>41.204810000000002</v>
      </c>
      <c r="C3" s="3">
        <v>101.66759999999999</v>
      </c>
      <c r="D3" s="1">
        <v>997</v>
      </c>
      <c r="E3" s="1">
        <v>3</v>
      </c>
      <c r="F3" s="1">
        <v>3</v>
      </c>
      <c r="G3" s="1">
        <v>1</v>
      </c>
      <c r="H3" s="13">
        <v>0</v>
      </c>
      <c r="I3" s="1"/>
      <c r="J3" s="14">
        <v>27600000</v>
      </c>
      <c r="K3" s="14">
        <v>2100000</v>
      </c>
    </row>
    <row r="4" spans="1:11" x14ac:dyDescent="0.2">
      <c r="A4" s="4" t="s">
        <v>32</v>
      </c>
      <c r="B4" s="3">
        <v>41.204810000000002</v>
      </c>
      <c r="C4" s="3">
        <v>101.66759999999999</v>
      </c>
      <c r="D4" s="1">
        <v>997</v>
      </c>
      <c r="E4" s="1">
        <v>3</v>
      </c>
      <c r="F4" s="1">
        <v>3</v>
      </c>
      <c r="G4" s="1">
        <v>1</v>
      </c>
      <c r="H4" s="13">
        <v>0</v>
      </c>
      <c r="I4" s="1"/>
      <c r="J4" s="14">
        <v>35700000</v>
      </c>
      <c r="K4" s="14">
        <v>2000000</v>
      </c>
    </row>
    <row r="5" spans="1:11" x14ac:dyDescent="0.2">
      <c r="A5" s="4" t="s">
        <v>33</v>
      </c>
      <c r="B5" s="3">
        <v>41.204810000000002</v>
      </c>
      <c r="C5" s="3">
        <v>101.66759999999999</v>
      </c>
      <c r="D5" s="1">
        <v>997</v>
      </c>
      <c r="E5" s="1">
        <v>3</v>
      </c>
      <c r="F5" s="1">
        <v>3</v>
      </c>
      <c r="G5" s="1">
        <v>1</v>
      </c>
      <c r="H5" s="13">
        <v>0</v>
      </c>
      <c r="I5" s="1"/>
      <c r="J5" s="14">
        <v>2300000</v>
      </c>
      <c r="K5" s="14">
        <v>1300000</v>
      </c>
    </row>
    <row r="6" spans="1:11" x14ac:dyDescent="0.2">
      <c r="A6" s="3" t="s">
        <v>34</v>
      </c>
      <c r="B6" s="3">
        <v>41.204810000000002</v>
      </c>
      <c r="C6" s="3">
        <v>101.66759999999999</v>
      </c>
      <c r="D6" s="1">
        <v>997</v>
      </c>
      <c r="E6" s="1">
        <v>3</v>
      </c>
      <c r="F6" s="1">
        <v>3</v>
      </c>
      <c r="G6" s="1">
        <v>1</v>
      </c>
      <c r="H6" s="13">
        <v>0</v>
      </c>
      <c r="I6" s="1"/>
      <c r="J6" s="14">
        <v>313000000</v>
      </c>
      <c r="K6" s="14">
        <v>10000000</v>
      </c>
    </row>
    <row r="7" spans="1:11" x14ac:dyDescent="0.2">
      <c r="A7" s="3" t="s">
        <v>35</v>
      </c>
      <c r="B7" s="3">
        <v>41.497039999999998</v>
      </c>
      <c r="C7" s="3">
        <v>102.1728</v>
      </c>
      <c r="D7" s="3">
        <v>1122</v>
      </c>
      <c r="E7" s="1">
        <v>3</v>
      </c>
      <c r="F7" s="1">
        <v>3</v>
      </c>
      <c r="G7" s="1">
        <v>1</v>
      </c>
      <c r="H7" s="13">
        <v>0</v>
      </c>
      <c r="I7" s="1"/>
      <c r="J7" s="14">
        <v>37300000</v>
      </c>
      <c r="K7" s="14">
        <v>2000000</v>
      </c>
    </row>
    <row r="8" spans="1:11" x14ac:dyDescent="0.2">
      <c r="A8" s="4" t="s">
        <v>36</v>
      </c>
      <c r="B8" s="3">
        <v>41.497039999999998</v>
      </c>
      <c r="C8" s="3">
        <v>102.1728</v>
      </c>
      <c r="D8" s="3">
        <v>1122</v>
      </c>
      <c r="E8" s="1">
        <v>3</v>
      </c>
      <c r="F8" s="1">
        <v>3</v>
      </c>
      <c r="G8" s="1">
        <v>1</v>
      </c>
      <c r="H8" s="13">
        <v>0</v>
      </c>
      <c r="I8" s="1"/>
      <c r="J8" s="14">
        <v>1270000</v>
      </c>
      <c r="K8" s="14">
        <v>1300000</v>
      </c>
    </row>
    <row r="9" spans="1:11" x14ac:dyDescent="0.2">
      <c r="A9" s="4" t="s">
        <v>37</v>
      </c>
      <c r="B9" s="3">
        <v>41.497039999999998</v>
      </c>
      <c r="C9" s="3">
        <v>102.1728</v>
      </c>
      <c r="D9" s="3">
        <v>1122</v>
      </c>
      <c r="E9" s="1">
        <v>3</v>
      </c>
      <c r="F9" s="1">
        <v>3</v>
      </c>
      <c r="G9" s="1">
        <v>1</v>
      </c>
      <c r="H9" s="13">
        <v>0</v>
      </c>
      <c r="I9" s="1"/>
      <c r="J9" s="14">
        <v>27100000</v>
      </c>
      <c r="K9" s="14">
        <v>1800000</v>
      </c>
    </row>
    <row r="10" spans="1:11" x14ac:dyDescent="0.2">
      <c r="A10" s="1" t="s">
        <v>38</v>
      </c>
      <c r="B10" s="3">
        <v>41.497039999999998</v>
      </c>
      <c r="C10" s="3">
        <v>102.1728</v>
      </c>
      <c r="D10" s="3">
        <v>1122</v>
      </c>
      <c r="E10" s="1">
        <v>3</v>
      </c>
      <c r="F10" s="1">
        <v>3</v>
      </c>
      <c r="G10" s="1">
        <v>1</v>
      </c>
      <c r="H10" s="13">
        <v>0</v>
      </c>
      <c r="I10" s="1"/>
      <c r="J10" s="14">
        <v>55100000</v>
      </c>
      <c r="K10" s="14">
        <v>2700000</v>
      </c>
    </row>
    <row r="11" spans="1:11" x14ac:dyDescent="0.2">
      <c r="A11" s="1" t="s">
        <v>39</v>
      </c>
      <c r="B11" s="3">
        <v>41.497039999999998</v>
      </c>
      <c r="C11" s="3">
        <v>102.1728</v>
      </c>
      <c r="D11" s="3">
        <v>1122</v>
      </c>
      <c r="E11" s="1">
        <v>3</v>
      </c>
      <c r="F11" s="1">
        <v>3</v>
      </c>
      <c r="G11" s="1">
        <v>1</v>
      </c>
      <c r="H11" s="13">
        <v>0</v>
      </c>
      <c r="I11" s="1"/>
      <c r="J11" s="14">
        <v>17700000</v>
      </c>
      <c r="K11" s="14">
        <v>950000</v>
      </c>
    </row>
    <row r="12" spans="1:11" x14ac:dyDescent="0.2">
      <c r="A12" s="5" t="s">
        <v>40</v>
      </c>
      <c r="B12" s="3">
        <v>41.210970000000003</v>
      </c>
      <c r="C12" s="3">
        <v>101.5956</v>
      </c>
      <c r="D12" s="1">
        <v>941</v>
      </c>
      <c r="E12" s="1">
        <v>3</v>
      </c>
      <c r="F12" s="1">
        <v>3</v>
      </c>
      <c r="G12" s="1">
        <v>1</v>
      </c>
      <c r="H12" s="13">
        <v>0</v>
      </c>
      <c r="I12" s="1"/>
      <c r="J12" s="14">
        <v>9100000</v>
      </c>
      <c r="K12" s="14">
        <v>1300000</v>
      </c>
    </row>
    <row r="13" spans="1:11" x14ac:dyDescent="0.2">
      <c r="A13" s="1" t="s">
        <v>41</v>
      </c>
      <c r="B13" s="3">
        <v>41.210970000000003</v>
      </c>
      <c r="C13" s="3">
        <v>101.5956</v>
      </c>
      <c r="D13" s="1">
        <v>941</v>
      </c>
      <c r="E13" s="1">
        <v>3</v>
      </c>
      <c r="F13" s="1">
        <v>3</v>
      </c>
      <c r="G13" s="1">
        <v>1</v>
      </c>
      <c r="H13" s="13">
        <v>0</v>
      </c>
      <c r="I13" s="1"/>
      <c r="J13" s="14">
        <v>2400000</v>
      </c>
      <c r="K13" s="14">
        <v>1100000</v>
      </c>
    </row>
    <row r="14" spans="1:11" x14ac:dyDescent="0.2">
      <c r="A14" s="1" t="s">
        <v>42</v>
      </c>
      <c r="B14" s="3">
        <v>41.210970000000003</v>
      </c>
      <c r="C14" s="3">
        <v>101.5956</v>
      </c>
      <c r="D14" s="1">
        <v>941</v>
      </c>
      <c r="E14" s="1">
        <v>3</v>
      </c>
      <c r="F14" s="1">
        <v>3</v>
      </c>
      <c r="G14" s="1">
        <v>1</v>
      </c>
      <c r="H14" s="13">
        <v>0</v>
      </c>
      <c r="I14" s="1"/>
      <c r="J14" s="14">
        <v>6200000</v>
      </c>
      <c r="K14" s="14">
        <v>1400000</v>
      </c>
    </row>
    <row r="15" spans="1:11" x14ac:dyDescent="0.2">
      <c r="A15" s="1" t="s">
        <v>43</v>
      </c>
      <c r="B15" s="3">
        <v>41.210970000000003</v>
      </c>
      <c r="C15" s="3">
        <v>101.5956</v>
      </c>
      <c r="D15" s="1">
        <v>941</v>
      </c>
      <c r="E15" s="1">
        <v>3</v>
      </c>
      <c r="F15" s="1">
        <v>3</v>
      </c>
      <c r="G15" s="1">
        <v>1</v>
      </c>
      <c r="H15" s="13">
        <v>0</v>
      </c>
      <c r="I15" s="1"/>
      <c r="J15" s="14">
        <v>53600000</v>
      </c>
      <c r="K15" s="14">
        <v>2600000</v>
      </c>
    </row>
    <row r="16" spans="1:11" x14ac:dyDescent="0.2">
      <c r="A16" s="3" t="s">
        <v>44</v>
      </c>
      <c r="B16" s="3">
        <v>41.210970000000003</v>
      </c>
      <c r="C16" s="3">
        <v>101.5956</v>
      </c>
      <c r="D16" s="1">
        <v>941</v>
      </c>
      <c r="E16" s="1">
        <v>3</v>
      </c>
      <c r="F16" s="1">
        <v>3</v>
      </c>
      <c r="G16" s="1">
        <v>1</v>
      </c>
      <c r="H16" s="13">
        <v>0</v>
      </c>
      <c r="I16" s="1"/>
      <c r="J16" s="14">
        <v>19900000</v>
      </c>
      <c r="K16" s="14">
        <v>1700000</v>
      </c>
    </row>
    <row r="17" spans="1:11" x14ac:dyDescent="0.2">
      <c r="A17" s="3" t="s">
        <v>45</v>
      </c>
      <c r="B17" s="3">
        <v>41.210970000000003</v>
      </c>
      <c r="C17" s="3">
        <v>101.5956</v>
      </c>
      <c r="D17" s="1">
        <v>941</v>
      </c>
      <c r="E17" s="1">
        <v>3</v>
      </c>
      <c r="F17" s="1">
        <v>3</v>
      </c>
      <c r="G17" s="1">
        <v>1</v>
      </c>
      <c r="H17" s="13">
        <v>0</v>
      </c>
      <c r="I17" s="1"/>
      <c r="J17" s="14">
        <v>45700000</v>
      </c>
      <c r="K17" s="14">
        <v>2300000</v>
      </c>
    </row>
    <row r="18" spans="1:11" x14ac:dyDescent="0.2">
      <c r="A18" s="6" t="s">
        <v>46</v>
      </c>
      <c r="B18" s="3">
        <v>41.210970000000003</v>
      </c>
      <c r="C18" s="3">
        <v>101.5956</v>
      </c>
      <c r="D18" s="1">
        <v>941</v>
      </c>
      <c r="E18" s="1">
        <v>3</v>
      </c>
      <c r="F18" s="1">
        <v>3</v>
      </c>
      <c r="G18" s="1">
        <v>1</v>
      </c>
      <c r="H18" s="13">
        <v>0</v>
      </c>
      <c r="I18" s="1"/>
      <c r="J18" s="14">
        <v>118000000</v>
      </c>
      <c r="K18" s="14">
        <v>4700000</v>
      </c>
    </row>
    <row r="19" spans="1:11" x14ac:dyDescent="0.2">
      <c r="A19" s="3"/>
      <c r="B19" s="9"/>
      <c r="C19" s="9"/>
      <c r="D19" s="9"/>
      <c r="E19" s="1"/>
      <c r="F19" s="1"/>
      <c r="G19" s="1"/>
      <c r="H19" s="13"/>
      <c r="I19" s="1"/>
      <c r="J19" s="2"/>
      <c r="K19" s="7"/>
    </row>
    <row r="20" spans="1:11" x14ac:dyDescent="0.2">
      <c r="A20" s="3"/>
      <c r="B20" s="9"/>
      <c r="C20" s="9"/>
      <c r="D20" s="9"/>
      <c r="E20" s="1"/>
      <c r="F20" s="1"/>
      <c r="G20" s="1"/>
      <c r="H20" s="13"/>
      <c r="I20" s="1"/>
    </row>
    <row r="21" spans="1:11" x14ac:dyDescent="0.2">
      <c r="A21" s="6"/>
      <c r="B21" s="12"/>
      <c r="C21" s="12"/>
      <c r="D21" s="12"/>
      <c r="E21" s="1"/>
      <c r="F21" s="1"/>
      <c r="G21" s="1"/>
      <c r="H21" s="13"/>
      <c r="I21" s="1"/>
    </row>
    <row r="23" spans="1:11" x14ac:dyDescent="0.2">
      <c r="E23" s="1"/>
      <c r="H23" s="1"/>
      <c r="I23" s="1"/>
    </row>
    <row r="24" spans="1:11" x14ac:dyDescent="0.2">
      <c r="E24" s="1"/>
      <c r="H24" s="1"/>
      <c r="I24" s="1"/>
    </row>
    <row r="25" spans="1:11" x14ac:dyDescent="0.2">
      <c r="E25" s="1"/>
      <c r="H25" s="1"/>
      <c r="I25" s="1"/>
    </row>
    <row r="26" spans="1:11" x14ac:dyDescent="0.2">
      <c r="E26" s="1"/>
      <c r="H26" s="1"/>
      <c r="I26" s="1"/>
    </row>
    <row r="27" spans="1:11" x14ac:dyDescent="0.2">
      <c r="E27" s="1"/>
      <c r="H27" s="1"/>
      <c r="I27" s="1"/>
    </row>
    <row r="28" spans="1:11" x14ac:dyDescent="0.2"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  <row r="33" spans="5:9" x14ac:dyDescent="0.2">
      <c r="E33" s="1"/>
      <c r="H33" s="1"/>
      <c r="I33" s="1"/>
    </row>
    <row r="34" spans="5:9" x14ac:dyDescent="0.2">
      <c r="E34" s="1"/>
      <c r="H34" s="1"/>
      <c r="I34" s="1"/>
    </row>
    <row r="35" spans="5:9" x14ac:dyDescent="0.2">
      <c r="E35" s="1"/>
      <c r="H35" s="1"/>
      <c r="I35" s="1"/>
    </row>
    <row r="36" spans="5:9" x14ac:dyDescent="0.2">
      <c r="E36" s="1"/>
      <c r="H36" s="1"/>
      <c r="I36" s="1"/>
    </row>
    <row r="37" spans="5:9" x14ac:dyDescent="0.2">
      <c r="E37" s="1"/>
      <c r="H37" s="1"/>
      <c r="I37" s="1"/>
    </row>
    <row r="38" spans="5:9" x14ac:dyDescent="0.2">
      <c r="E38" s="1"/>
      <c r="H38" s="1"/>
      <c r="I38" s="1"/>
    </row>
    <row r="39" spans="5:9" x14ac:dyDescent="0.2">
      <c r="E39" s="1"/>
      <c r="H39" s="1"/>
      <c r="I3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82D3-3A74-104E-AD7A-9ACBA6AE09B6}">
  <dimension ref="A1:K22"/>
  <sheetViews>
    <sheetView workbookViewId="0">
      <selection sqref="A1:XFD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59</v>
      </c>
      <c r="B2" s="10">
        <v>38</v>
      </c>
      <c r="C2" s="10">
        <v>-106</v>
      </c>
      <c r="D2" s="10">
        <v>2500</v>
      </c>
      <c r="E2" s="1">
        <v>115</v>
      </c>
      <c r="F2" s="1">
        <v>2.3199999999999998</v>
      </c>
      <c r="G2" s="1">
        <v>1</v>
      </c>
      <c r="H2" s="13">
        <v>0</v>
      </c>
      <c r="I2" s="1"/>
      <c r="J2" s="2">
        <v>2380000</v>
      </c>
      <c r="K2" s="2">
        <v>56000</v>
      </c>
    </row>
    <row r="3" spans="1:11" x14ac:dyDescent="0.2">
      <c r="A3" s="1" t="s">
        <v>67</v>
      </c>
      <c r="B3" s="10">
        <v>38</v>
      </c>
      <c r="C3" s="10">
        <v>-106</v>
      </c>
      <c r="D3" s="10">
        <v>2500</v>
      </c>
      <c r="E3" s="1">
        <v>115</v>
      </c>
      <c r="F3" s="1">
        <v>2.3199999999999998</v>
      </c>
      <c r="G3" s="1">
        <v>1</v>
      </c>
      <c r="H3" s="13">
        <v>0</v>
      </c>
      <c r="I3" s="1"/>
      <c r="J3" s="2">
        <v>2630000</v>
      </c>
      <c r="K3" s="7">
        <v>59000</v>
      </c>
    </row>
    <row r="4" spans="1:11" x14ac:dyDescent="0.2">
      <c r="A4" s="4" t="s">
        <v>64</v>
      </c>
      <c r="B4" s="10">
        <v>38</v>
      </c>
      <c r="C4" s="10">
        <v>-106</v>
      </c>
      <c r="D4" s="10">
        <v>2500</v>
      </c>
      <c r="E4" s="1">
        <v>115</v>
      </c>
      <c r="F4" s="1">
        <v>2.3199999999999998</v>
      </c>
      <c r="G4" s="1">
        <v>1</v>
      </c>
      <c r="H4" s="13">
        <v>0</v>
      </c>
      <c r="I4" s="1"/>
      <c r="J4" s="2">
        <v>2750000</v>
      </c>
      <c r="K4" s="7">
        <v>57000</v>
      </c>
    </row>
    <row r="5" spans="1:11" x14ac:dyDescent="0.2">
      <c r="A5" s="4" t="s">
        <v>60</v>
      </c>
      <c r="B5" s="10">
        <v>38</v>
      </c>
      <c r="C5" s="10">
        <v>-106</v>
      </c>
      <c r="D5" s="10">
        <v>2500</v>
      </c>
      <c r="E5" s="1">
        <v>135</v>
      </c>
      <c r="F5" s="1">
        <v>2.3199999999999998</v>
      </c>
      <c r="G5" s="1">
        <v>1</v>
      </c>
      <c r="H5" s="13">
        <v>0</v>
      </c>
      <c r="I5" s="1"/>
      <c r="J5" s="2">
        <v>33000</v>
      </c>
      <c r="K5" s="7">
        <v>55000</v>
      </c>
    </row>
    <row r="6" spans="1:11" x14ac:dyDescent="0.2">
      <c r="A6" s="4" t="s">
        <v>65</v>
      </c>
      <c r="B6" s="10">
        <v>38</v>
      </c>
      <c r="C6" s="10">
        <v>-106</v>
      </c>
      <c r="D6" s="10">
        <v>2500</v>
      </c>
      <c r="E6" s="1">
        <v>145</v>
      </c>
      <c r="F6" s="1">
        <v>2.3199999999999998</v>
      </c>
      <c r="G6" s="1">
        <v>1</v>
      </c>
      <c r="H6" s="13">
        <v>0</v>
      </c>
      <c r="I6" s="1"/>
      <c r="J6" s="2">
        <v>73000</v>
      </c>
      <c r="K6" s="7">
        <v>54000</v>
      </c>
    </row>
    <row r="7" spans="1:11" x14ac:dyDescent="0.2">
      <c r="A7" s="4" t="s">
        <v>66</v>
      </c>
      <c r="B7" s="10">
        <v>38</v>
      </c>
      <c r="C7" s="10">
        <v>-106</v>
      </c>
      <c r="D7" s="10">
        <v>2500</v>
      </c>
      <c r="E7" s="1">
        <v>135</v>
      </c>
      <c r="F7" s="1">
        <v>2.3199999999999998</v>
      </c>
      <c r="G7" s="1">
        <v>1</v>
      </c>
      <c r="H7" s="13">
        <v>0</v>
      </c>
      <c r="I7" s="1"/>
      <c r="J7" s="2">
        <v>34000</v>
      </c>
      <c r="K7" s="7">
        <v>60000</v>
      </c>
    </row>
    <row r="8" spans="1:11" x14ac:dyDescent="0.2">
      <c r="A8" s="4" t="s">
        <v>61</v>
      </c>
      <c r="B8" s="10">
        <v>38</v>
      </c>
      <c r="C8" s="10">
        <v>-106</v>
      </c>
      <c r="D8" s="10">
        <v>2500</v>
      </c>
      <c r="E8" s="1">
        <v>5</v>
      </c>
      <c r="F8" s="1">
        <v>2.3199999999999998</v>
      </c>
      <c r="G8" s="1">
        <v>1</v>
      </c>
      <c r="H8" s="13">
        <v>0</v>
      </c>
      <c r="I8" s="1"/>
      <c r="J8" s="2">
        <v>6920000</v>
      </c>
      <c r="K8" s="7">
        <v>69000</v>
      </c>
    </row>
    <row r="9" spans="1:11" x14ac:dyDescent="0.2">
      <c r="A9" s="3" t="s">
        <v>62</v>
      </c>
      <c r="B9" s="10">
        <v>38</v>
      </c>
      <c r="C9" s="10">
        <v>-106</v>
      </c>
      <c r="D9" s="10">
        <v>2500</v>
      </c>
      <c r="E9" s="1">
        <v>15</v>
      </c>
      <c r="F9" s="1">
        <v>2.3199999999999998</v>
      </c>
      <c r="G9" s="1">
        <v>1</v>
      </c>
      <c r="H9" s="13">
        <v>0</v>
      </c>
      <c r="I9" s="1"/>
      <c r="J9" s="2">
        <v>7590000</v>
      </c>
      <c r="K9" s="7">
        <v>31000</v>
      </c>
    </row>
    <row r="10" spans="1:11" x14ac:dyDescent="0.2">
      <c r="A10" s="3" t="s">
        <v>63</v>
      </c>
      <c r="B10" s="10">
        <v>38</v>
      </c>
      <c r="C10" s="10">
        <v>-106</v>
      </c>
      <c r="D10" s="10">
        <v>2500</v>
      </c>
      <c r="E10" s="1">
        <v>155</v>
      </c>
      <c r="F10" s="1">
        <v>2.3199999999999998</v>
      </c>
      <c r="G10" s="1">
        <v>1</v>
      </c>
      <c r="H10" s="13">
        <v>0</v>
      </c>
      <c r="I10" s="1"/>
      <c r="J10" s="2">
        <v>59000</v>
      </c>
      <c r="K10" s="7">
        <v>56000</v>
      </c>
    </row>
    <row r="11" spans="1:11" x14ac:dyDescent="0.2">
      <c r="B11" s="9"/>
      <c r="C11" s="9"/>
      <c r="D11" s="9"/>
      <c r="E11" s="1"/>
      <c r="F11" s="1"/>
      <c r="G11" s="1"/>
      <c r="H11" s="13"/>
      <c r="I11" s="1"/>
      <c r="J11" s="2"/>
      <c r="K11" s="7"/>
    </row>
    <row r="12" spans="1:11" x14ac:dyDescent="0.2">
      <c r="A12" s="4"/>
      <c r="B12" s="9"/>
      <c r="C12" s="9"/>
      <c r="D12" s="9"/>
      <c r="E12" s="1"/>
      <c r="F12" s="1"/>
      <c r="G12" s="1"/>
      <c r="H12" s="13"/>
      <c r="I12" s="1"/>
      <c r="J12" s="2"/>
      <c r="K12" s="7"/>
    </row>
    <row r="13" spans="1:11" x14ac:dyDescent="0.2">
      <c r="A13" s="4"/>
      <c r="B13" s="9"/>
      <c r="C13" s="9"/>
      <c r="D13" s="9"/>
      <c r="E13" s="1"/>
      <c r="F13" s="1"/>
      <c r="G13" s="1"/>
      <c r="H13" s="13"/>
      <c r="I13" s="1"/>
      <c r="J13" s="2"/>
      <c r="K13" s="7"/>
    </row>
    <row r="14" spans="1:11" x14ac:dyDescent="0.2">
      <c r="A14" s="1"/>
      <c r="B14" s="11"/>
      <c r="C14" s="11"/>
      <c r="D14" s="11"/>
      <c r="E14" s="1"/>
      <c r="F14" s="1"/>
      <c r="G14" s="1"/>
      <c r="H14" s="13"/>
      <c r="I14" s="1"/>
      <c r="J14" s="2"/>
      <c r="K14" s="2"/>
    </row>
    <row r="15" spans="1:11" x14ac:dyDescent="0.2">
      <c r="A15" s="1"/>
      <c r="B15" s="10"/>
      <c r="C15" s="10"/>
      <c r="D15" s="10"/>
      <c r="E15" s="1"/>
      <c r="F15" s="1"/>
      <c r="G15" s="1"/>
      <c r="H15" s="13"/>
      <c r="I15" s="1"/>
      <c r="J15" s="2"/>
      <c r="K15" s="2"/>
    </row>
    <row r="16" spans="1:11" x14ac:dyDescent="0.2">
      <c r="A16" s="5"/>
      <c r="B16" s="10"/>
      <c r="C16" s="10"/>
      <c r="D16" s="10"/>
      <c r="E16" s="1"/>
      <c r="F16" s="1"/>
      <c r="G16" s="1"/>
      <c r="H16" s="13"/>
      <c r="I16" s="1"/>
      <c r="J16" s="8"/>
      <c r="K16" s="2"/>
    </row>
    <row r="17" spans="1:11" x14ac:dyDescent="0.2">
      <c r="A17" s="1"/>
      <c r="B17" s="10"/>
      <c r="C17" s="10"/>
      <c r="D17" s="10"/>
      <c r="E17" s="1"/>
      <c r="F17" s="1"/>
      <c r="G17" s="1"/>
      <c r="H17" s="13"/>
      <c r="I17" s="1"/>
      <c r="J17" s="2"/>
      <c r="K17" s="2"/>
    </row>
    <row r="18" spans="1:11" x14ac:dyDescent="0.2">
      <c r="A18" s="1"/>
      <c r="B18" s="10"/>
      <c r="C18" s="10"/>
      <c r="D18" s="10"/>
      <c r="E18" s="1"/>
      <c r="F18" s="1"/>
      <c r="G18" s="1"/>
      <c r="H18" s="13"/>
      <c r="I18" s="1"/>
      <c r="J18" s="2"/>
      <c r="K18" s="2"/>
    </row>
    <row r="19" spans="1:11" x14ac:dyDescent="0.2">
      <c r="A19" s="1"/>
      <c r="B19" s="10"/>
      <c r="C19" s="10"/>
      <c r="D19" s="10"/>
      <c r="E19" s="1"/>
      <c r="F19" s="1"/>
      <c r="G19" s="1"/>
      <c r="H19" s="13"/>
      <c r="I19" s="1"/>
      <c r="J19" s="2"/>
      <c r="K19" s="2"/>
    </row>
    <row r="20" spans="1:11" x14ac:dyDescent="0.2">
      <c r="A20" s="3"/>
      <c r="B20" s="9"/>
      <c r="C20" s="9"/>
      <c r="D20" s="9"/>
      <c r="E20" s="1"/>
      <c r="F20" s="1"/>
      <c r="G20" s="1"/>
      <c r="H20" s="13"/>
      <c r="I20" s="1"/>
      <c r="J20" s="2"/>
      <c r="K20" s="7"/>
    </row>
    <row r="21" spans="1:11" x14ac:dyDescent="0.2">
      <c r="A21" s="3"/>
      <c r="B21" s="9"/>
      <c r="C21" s="9"/>
      <c r="D21" s="9"/>
      <c r="E21" s="1"/>
      <c r="F21" s="1"/>
      <c r="G21" s="1"/>
      <c r="H21" s="13"/>
      <c r="I21" s="1"/>
      <c r="J21" s="2"/>
      <c r="K21" s="7"/>
    </row>
    <row r="22" spans="1:11" x14ac:dyDescent="0.2">
      <c r="A22" s="6"/>
      <c r="B22" s="12"/>
      <c r="C22" s="12"/>
      <c r="D22" s="12"/>
      <c r="E22" s="1"/>
      <c r="F22" s="1"/>
      <c r="G22" s="1"/>
      <c r="H22" s="13"/>
      <c r="I22" s="1"/>
      <c r="J22" s="2"/>
      <c r="K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7A66-7F29-A649-8A24-0084E41BD032}">
  <dimension ref="A1:K21"/>
  <sheetViews>
    <sheetView workbookViewId="0">
      <selection activeCell="A2" sqref="A2:XFD5"/>
    </sheetView>
  </sheetViews>
  <sheetFormatPr baseColWidth="10" defaultRowHeight="16" x14ac:dyDescent="0.2"/>
  <cols>
    <col min="10" max="10" width="15.6640625" bestFit="1" customWidth="1"/>
    <col min="11" max="11" width="1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12</v>
      </c>
      <c r="B2" s="9">
        <v>-19.578942000000001</v>
      </c>
      <c r="C2" s="9">
        <v>-69.872967000000003</v>
      </c>
      <c r="D2" s="9">
        <v>1172</v>
      </c>
      <c r="E2" s="1">
        <v>5</v>
      </c>
      <c r="F2" s="1">
        <v>2.89</v>
      </c>
      <c r="G2" s="1">
        <v>1</v>
      </c>
      <c r="H2" s="13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9</v>
      </c>
      <c r="B3" s="10">
        <v>-19.340944</v>
      </c>
      <c r="C3" s="10">
        <v>-69.727999999999994</v>
      </c>
      <c r="D3" s="10">
        <v>1607</v>
      </c>
      <c r="E3" s="1">
        <v>5</v>
      </c>
      <c r="F3" s="1">
        <v>2.89</v>
      </c>
      <c r="G3" s="1">
        <v>1</v>
      </c>
      <c r="H3" s="13">
        <v>0</v>
      </c>
      <c r="I3" s="1"/>
      <c r="J3" s="2">
        <f>74.48*10^7</f>
        <v>744800000</v>
      </c>
      <c r="K3" s="2">
        <f>2.33*10^7</f>
        <v>23300000</v>
      </c>
    </row>
    <row r="4" spans="1:11" x14ac:dyDescent="0.2">
      <c r="A4" s="1" t="s">
        <v>10</v>
      </c>
      <c r="B4" s="10">
        <v>-19.340944</v>
      </c>
      <c r="C4" s="10">
        <v>-69.727999999999994</v>
      </c>
      <c r="D4" s="10">
        <v>1607</v>
      </c>
      <c r="E4" s="1">
        <v>5</v>
      </c>
      <c r="F4" s="1">
        <v>2.89</v>
      </c>
      <c r="G4" s="1">
        <v>1</v>
      </c>
      <c r="H4" s="13">
        <v>0</v>
      </c>
      <c r="I4" s="1"/>
      <c r="J4" s="2">
        <f>91.1*10^7</f>
        <v>911000000</v>
      </c>
      <c r="K4" s="2">
        <f>1.3*10^7</f>
        <v>13000000</v>
      </c>
    </row>
    <row r="5" spans="1:11" x14ac:dyDescent="0.2">
      <c r="A5" s="1" t="s">
        <v>11</v>
      </c>
      <c r="B5" s="10">
        <v>-19.340944</v>
      </c>
      <c r="C5" s="10">
        <v>-69.727999999999994</v>
      </c>
      <c r="D5" s="10">
        <v>1607</v>
      </c>
      <c r="E5" s="1">
        <v>5</v>
      </c>
      <c r="F5" s="1">
        <v>2.89</v>
      </c>
      <c r="G5" s="1">
        <v>1</v>
      </c>
      <c r="H5" s="13">
        <v>0</v>
      </c>
      <c r="I5" s="1"/>
      <c r="J5" s="2">
        <f>167.12*10^7</f>
        <v>1671200000</v>
      </c>
      <c r="K5" s="2">
        <f>3.65*10^7</f>
        <v>36500000</v>
      </c>
    </row>
    <row r="6" spans="1:11" x14ac:dyDescent="0.2">
      <c r="A6" s="1" t="s">
        <v>13</v>
      </c>
      <c r="B6" s="10">
        <v>-19.336722000000002</v>
      </c>
      <c r="C6" s="10">
        <v>-69.729611000000006</v>
      </c>
      <c r="D6" s="10">
        <v>1604</v>
      </c>
      <c r="E6" s="1">
        <v>5</v>
      </c>
      <c r="F6" s="1">
        <v>2.89</v>
      </c>
      <c r="G6" s="1">
        <v>1</v>
      </c>
      <c r="H6" s="13">
        <v>0</v>
      </c>
      <c r="I6" s="1"/>
      <c r="J6" s="2">
        <f>104.68*10^7</f>
        <v>1046800000.0000001</v>
      </c>
      <c r="K6" s="2">
        <f>2.24*10^7</f>
        <v>22400000.000000004</v>
      </c>
    </row>
    <row r="7" spans="1:11" x14ac:dyDescent="0.2">
      <c r="A7" s="4" t="s">
        <v>14</v>
      </c>
      <c r="B7" s="9">
        <v>-18.886583000000002</v>
      </c>
      <c r="C7" s="9">
        <v>-69.699055999999999</v>
      </c>
      <c r="D7" s="9">
        <v>2282</v>
      </c>
      <c r="E7" s="1">
        <v>5</v>
      </c>
      <c r="F7" s="1">
        <v>2.89</v>
      </c>
      <c r="G7" s="1">
        <v>1</v>
      </c>
      <c r="H7" s="13">
        <v>0</v>
      </c>
      <c r="I7" s="1"/>
      <c r="J7" s="2">
        <f>269.89*10^7</f>
        <v>2698900000</v>
      </c>
      <c r="K7" s="7">
        <f>4.73*10^7</f>
        <v>47300000.000000007</v>
      </c>
    </row>
    <row r="8" spans="1:11" x14ac:dyDescent="0.2">
      <c r="A8" s="4" t="s">
        <v>15</v>
      </c>
      <c r="B8" s="9">
        <v>-18.886583000000002</v>
      </c>
      <c r="C8" s="9">
        <v>-69.699055999999999</v>
      </c>
      <c r="D8" s="9">
        <v>2282</v>
      </c>
      <c r="E8" s="1">
        <v>5</v>
      </c>
      <c r="F8" s="1">
        <v>2.89</v>
      </c>
      <c r="G8" s="1">
        <v>1</v>
      </c>
      <c r="H8" s="13">
        <v>0</v>
      </c>
      <c r="I8" s="1"/>
      <c r="J8" s="2">
        <f>246.53*10^7</f>
        <v>2465300000</v>
      </c>
      <c r="K8" s="7">
        <f>4.29*10^7</f>
        <v>42900000</v>
      </c>
    </row>
    <row r="9" spans="1:11" x14ac:dyDescent="0.2">
      <c r="A9" s="3" t="s">
        <v>16</v>
      </c>
      <c r="B9" s="9">
        <v>-18.905639000000001</v>
      </c>
      <c r="C9" s="9">
        <v>-69.954583</v>
      </c>
      <c r="D9" s="9">
        <v>1443</v>
      </c>
      <c r="E9" s="1">
        <v>5</v>
      </c>
      <c r="F9" s="1">
        <v>2.89</v>
      </c>
      <c r="G9" s="1">
        <v>1</v>
      </c>
      <c r="H9" s="13">
        <v>0</v>
      </c>
      <c r="I9" s="1"/>
      <c r="J9" s="2">
        <f>141.41*10^7</f>
        <v>1414100000</v>
      </c>
      <c r="K9" s="7">
        <f>2.52*10^7</f>
        <v>25200000</v>
      </c>
    </row>
    <row r="10" spans="1:11" x14ac:dyDescent="0.2">
      <c r="A10" s="3" t="s">
        <v>17</v>
      </c>
      <c r="B10" s="9">
        <v>-18.905639000000001</v>
      </c>
      <c r="C10" s="9">
        <v>-69.954583</v>
      </c>
      <c r="D10" s="9">
        <v>1443</v>
      </c>
      <c r="E10" s="1">
        <v>5</v>
      </c>
      <c r="F10" s="1">
        <v>2.89</v>
      </c>
      <c r="G10" s="1">
        <v>1</v>
      </c>
      <c r="H10" s="13">
        <v>0</v>
      </c>
      <c r="I10" s="1"/>
      <c r="J10" s="2">
        <f>164.8*10^7</f>
        <v>1648000000</v>
      </c>
      <c r="K10" s="7">
        <f>2.84*10^7</f>
        <v>28400000</v>
      </c>
    </row>
    <row r="11" spans="1:11" x14ac:dyDescent="0.2">
      <c r="A11" s="4" t="s">
        <v>18</v>
      </c>
      <c r="B11" s="9">
        <v>-18.852694</v>
      </c>
      <c r="C11" s="9">
        <v>-69.657167000000001</v>
      </c>
      <c r="D11" s="9">
        <v>2550</v>
      </c>
      <c r="E11" s="1">
        <v>5</v>
      </c>
      <c r="F11" s="1">
        <v>2.89</v>
      </c>
      <c r="G11" s="1">
        <v>1</v>
      </c>
      <c r="H11" s="13">
        <v>0</v>
      </c>
      <c r="I11" s="1"/>
      <c r="J11" s="2">
        <f>235*10^7</f>
        <v>2350000000</v>
      </c>
      <c r="K11" s="7">
        <f>4.04*10^7</f>
        <v>40400000</v>
      </c>
    </row>
    <row r="12" spans="1:11" x14ac:dyDescent="0.2">
      <c r="A12" s="4" t="s">
        <v>19</v>
      </c>
      <c r="B12" s="9">
        <v>-20.704083000000001</v>
      </c>
      <c r="C12" s="9">
        <v>-69.420833000000002</v>
      </c>
      <c r="D12" s="9">
        <v>1084</v>
      </c>
      <c r="E12" s="1">
        <v>5</v>
      </c>
      <c r="F12" s="1">
        <v>2.89</v>
      </c>
      <c r="G12" s="1">
        <v>1</v>
      </c>
      <c r="H12" s="13">
        <v>0</v>
      </c>
      <c r="I12" s="1"/>
      <c r="J12" s="2">
        <f>90.19*10^7</f>
        <v>901900000</v>
      </c>
      <c r="K12" s="7">
        <f>1.97*10^7</f>
        <v>19700000</v>
      </c>
    </row>
    <row r="13" spans="1:11" x14ac:dyDescent="0.2">
      <c r="A13" s="1" t="s">
        <v>20</v>
      </c>
      <c r="B13" s="11">
        <v>-19.786306</v>
      </c>
      <c r="C13" s="11">
        <v>-69.682000000000002</v>
      </c>
      <c r="D13" s="11">
        <v>1289</v>
      </c>
      <c r="E13" s="1">
        <v>5</v>
      </c>
      <c r="F13" s="1">
        <v>2.89</v>
      </c>
      <c r="G13" s="1">
        <v>1</v>
      </c>
      <c r="H13" s="13">
        <v>0</v>
      </c>
      <c r="I13" s="1"/>
      <c r="J13" s="2">
        <f>107.8*10^7</f>
        <v>1078000000</v>
      </c>
      <c r="K13" s="2">
        <f>2.77*10^7</f>
        <v>27700000</v>
      </c>
    </row>
    <row r="14" spans="1:11" x14ac:dyDescent="0.2">
      <c r="A14" s="1" t="s">
        <v>21</v>
      </c>
      <c r="B14" s="10">
        <v>-19.786306</v>
      </c>
      <c r="C14" s="10">
        <v>-69.682000000000002</v>
      </c>
      <c r="D14" s="10">
        <v>1289</v>
      </c>
      <c r="E14" s="1">
        <v>5</v>
      </c>
      <c r="F14" s="1">
        <v>2.89</v>
      </c>
      <c r="G14" s="1">
        <v>1</v>
      </c>
      <c r="H14" s="13">
        <v>0</v>
      </c>
      <c r="I14" s="1"/>
      <c r="J14" s="2">
        <f>102.49*10^7</f>
        <v>1024900000</v>
      </c>
      <c r="K14" s="2">
        <f>2.48*10^7</f>
        <v>24800000</v>
      </c>
    </row>
    <row r="15" spans="1:11" x14ac:dyDescent="0.2">
      <c r="A15" s="5" t="s">
        <v>22</v>
      </c>
      <c r="B15" s="10">
        <v>-19.786306</v>
      </c>
      <c r="C15" s="10">
        <v>-69.682000000000002</v>
      </c>
      <c r="D15" s="10">
        <v>1289</v>
      </c>
      <c r="E15" s="1">
        <v>5</v>
      </c>
      <c r="F15" s="1">
        <v>2.89</v>
      </c>
      <c r="G15" s="1">
        <v>1</v>
      </c>
      <c r="H15" s="13">
        <v>0</v>
      </c>
      <c r="I15" s="1"/>
      <c r="J15" s="8">
        <f>298.96*10^7</f>
        <v>2989600000</v>
      </c>
      <c r="K15" s="2">
        <f>3.2*10^7</f>
        <v>32000000</v>
      </c>
    </row>
    <row r="16" spans="1:11" x14ac:dyDescent="0.2">
      <c r="A16" s="1" t="s">
        <v>23</v>
      </c>
      <c r="B16" s="10">
        <v>-19.397832999999999</v>
      </c>
      <c r="C16" s="10">
        <v>-69.880306000000004</v>
      </c>
      <c r="D16" s="10">
        <v>1256</v>
      </c>
      <c r="E16" s="1">
        <v>5</v>
      </c>
      <c r="F16" s="1">
        <v>2.89</v>
      </c>
      <c r="G16" s="1">
        <v>1</v>
      </c>
      <c r="H16" s="13">
        <v>0</v>
      </c>
      <c r="I16" s="1"/>
      <c r="J16" s="2">
        <f>194.23*10^7</f>
        <v>1942300000</v>
      </c>
      <c r="K16" s="2">
        <f>4.67*10^7</f>
        <v>46700000</v>
      </c>
    </row>
    <row r="17" spans="1:11" x14ac:dyDescent="0.2">
      <c r="A17" s="1" t="s">
        <v>24</v>
      </c>
      <c r="B17" s="10">
        <v>-19.397832999999999</v>
      </c>
      <c r="C17" s="10">
        <v>-69.880306000000004</v>
      </c>
      <c r="D17" s="10">
        <v>1256</v>
      </c>
      <c r="E17" s="1">
        <v>5</v>
      </c>
      <c r="F17" s="1">
        <v>2.74</v>
      </c>
      <c r="G17" s="1">
        <v>1</v>
      </c>
      <c r="H17" s="13">
        <v>0</v>
      </c>
      <c r="I17" s="1"/>
      <c r="J17" s="2">
        <f>310.26*10^7</f>
        <v>3102600000</v>
      </c>
      <c r="K17" s="2">
        <f>8.23*10^7</f>
        <v>82300000</v>
      </c>
    </row>
    <row r="18" spans="1:11" x14ac:dyDescent="0.2">
      <c r="A18" s="1" t="s">
        <v>25</v>
      </c>
      <c r="B18" s="10">
        <v>-19.397832999999999</v>
      </c>
      <c r="C18" s="10">
        <v>-69.880306000000004</v>
      </c>
      <c r="D18" s="10">
        <v>1256</v>
      </c>
      <c r="E18" s="1">
        <v>5</v>
      </c>
      <c r="F18" s="1">
        <v>2.89</v>
      </c>
      <c r="G18" s="1">
        <v>1</v>
      </c>
      <c r="H18" s="13">
        <v>0</v>
      </c>
      <c r="I18" s="1"/>
      <c r="J18" s="2">
        <f>269.16*10^7</f>
        <v>2691600000.0000005</v>
      </c>
      <c r="K18" s="2">
        <f>6.18*10^7</f>
        <v>61800000</v>
      </c>
    </row>
    <row r="19" spans="1:11" x14ac:dyDescent="0.2">
      <c r="A19" s="3" t="s">
        <v>26</v>
      </c>
      <c r="B19" s="9">
        <v>-19.522110999999999</v>
      </c>
      <c r="C19" s="9">
        <v>-69.808333000000005</v>
      </c>
      <c r="D19" s="9">
        <v>1312</v>
      </c>
      <c r="E19" s="1">
        <v>5</v>
      </c>
      <c r="F19" s="1">
        <v>2.89</v>
      </c>
      <c r="G19" s="1">
        <v>1</v>
      </c>
      <c r="H19" s="13">
        <v>0</v>
      </c>
      <c r="I19" s="1"/>
      <c r="J19" s="2">
        <f>277.15*10^7</f>
        <v>2771500000</v>
      </c>
      <c r="K19" s="7">
        <f>5.2*10^7</f>
        <v>52000000</v>
      </c>
    </row>
    <row r="20" spans="1:11" x14ac:dyDescent="0.2">
      <c r="A20" s="3" t="s">
        <v>27</v>
      </c>
      <c r="B20" s="9">
        <v>-19.522110999999999</v>
      </c>
      <c r="C20" s="9">
        <v>-69.808333000000005</v>
      </c>
      <c r="D20" s="9">
        <v>1312</v>
      </c>
      <c r="E20" s="1">
        <v>5</v>
      </c>
      <c r="F20" s="1">
        <v>2.89</v>
      </c>
      <c r="G20" s="1">
        <v>1</v>
      </c>
      <c r="H20" s="13">
        <v>0</v>
      </c>
      <c r="I20" s="1"/>
      <c r="J20" s="2">
        <f>65.4*10^7</f>
        <v>654000000</v>
      </c>
      <c r="K20" s="7">
        <f>1.5*10^7</f>
        <v>15000000</v>
      </c>
    </row>
    <row r="21" spans="1:11" x14ac:dyDescent="0.2">
      <c r="A21" s="6" t="s">
        <v>28</v>
      </c>
      <c r="B21" s="12">
        <v>-18.503527999999999</v>
      </c>
      <c r="C21" s="12">
        <v>-70.143305999999995</v>
      </c>
      <c r="D21" s="12">
        <v>771</v>
      </c>
      <c r="E21" s="1">
        <v>5</v>
      </c>
      <c r="F21" s="1">
        <v>2.89</v>
      </c>
      <c r="G21" s="1">
        <v>1</v>
      </c>
      <c r="H21" s="13">
        <v>0</v>
      </c>
      <c r="I21" s="1"/>
      <c r="J21" s="2">
        <f>41.29*10^7</f>
        <v>412900000</v>
      </c>
      <c r="K21" s="7">
        <f>0.72*10^7</f>
        <v>7200000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K18"/>
  <sheetViews>
    <sheetView workbookViewId="0">
      <selection activeCell="J2" sqref="J2"/>
    </sheetView>
  </sheetViews>
  <sheetFormatPr baseColWidth="10" defaultRowHeight="16" x14ac:dyDescent="0.2"/>
  <cols>
    <col min="1" max="1" width="12.83203125" bestFit="1" customWidth="1"/>
    <col min="2" max="2" width="30" bestFit="1" customWidth="1"/>
    <col min="3" max="3" width="24.1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32.8320312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47</v>
      </c>
      <c r="B2" s="3" t="s">
        <v>48</v>
      </c>
      <c r="C2" s="3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3" t="s">
        <v>55</v>
      </c>
      <c r="I2" s="1"/>
      <c r="J2" s="14">
        <v>6300000</v>
      </c>
      <c r="K2" s="14">
        <v>1100000</v>
      </c>
    </row>
    <row r="3" spans="1:11" x14ac:dyDescent="0.2">
      <c r="A3" s="1"/>
      <c r="B3" s="3"/>
      <c r="C3" s="3"/>
      <c r="D3" s="1"/>
      <c r="E3" s="1"/>
      <c r="F3" s="1"/>
      <c r="G3" s="1" t="s">
        <v>54</v>
      </c>
      <c r="H3" s="13" t="s">
        <v>56</v>
      </c>
      <c r="I3" s="1"/>
      <c r="J3" s="14">
        <v>27600000</v>
      </c>
      <c r="K3" s="14">
        <v>2100000</v>
      </c>
    </row>
    <row r="4" spans="1:11" x14ac:dyDescent="0.2">
      <c r="A4" s="1"/>
      <c r="B4" s="3"/>
      <c r="C4" s="3"/>
      <c r="D4" s="1"/>
      <c r="E4" s="1"/>
      <c r="F4" s="1"/>
      <c r="G4" s="1"/>
      <c r="H4" s="13" t="s">
        <v>57</v>
      </c>
      <c r="I4" s="1"/>
      <c r="J4" s="14">
        <v>35700000</v>
      </c>
      <c r="K4" s="14">
        <v>2000000</v>
      </c>
    </row>
    <row r="5" spans="1:11" x14ac:dyDescent="0.2">
      <c r="A5" s="1"/>
      <c r="B5" s="3"/>
      <c r="C5" s="3"/>
      <c r="D5" s="1"/>
      <c r="E5" s="1"/>
      <c r="F5" s="1"/>
      <c r="G5" s="1"/>
      <c r="H5" s="13" t="s">
        <v>58</v>
      </c>
      <c r="I5" s="1"/>
      <c r="J5" s="14">
        <v>2300000</v>
      </c>
      <c r="K5" s="14">
        <v>1300000</v>
      </c>
    </row>
    <row r="6" spans="1:11" x14ac:dyDescent="0.2">
      <c r="A6" s="1"/>
      <c r="B6" s="3"/>
      <c r="C6" s="3"/>
      <c r="D6" s="1"/>
      <c r="E6" s="1"/>
      <c r="F6" s="1"/>
      <c r="G6" s="1"/>
      <c r="H6" s="13"/>
      <c r="I6" s="1"/>
      <c r="J6" s="14">
        <v>313000000</v>
      </c>
      <c r="K6" s="14">
        <v>10000000</v>
      </c>
    </row>
    <row r="7" spans="1:11" x14ac:dyDescent="0.2">
      <c r="A7" s="1"/>
      <c r="B7" s="3"/>
      <c r="C7" s="3"/>
      <c r="D7" s="3"/>
      <c r="E7" s="1"/>
      <c r="F7" s="1"/>
      <c r="G7" s="1"/>
      <c r="H7" s="13"/>
      <c r="I7" s="1"/>
      <c r="J7" s="14">
        <v>37300000</v>
      </c>
      <c r="K7" s="14">
        <v>2000000</v>
      </c>
    </row>
    <row r="8" spans="1:11" x14ac:dyDescent="0.2">
      <c r="A8" s="1"/>
      <c r="B8" s="3"/>
      <c r="C8" s="3"/>
      <c r="D8" s="3"/>
      <c r="E8" s="1"/>
      <c r="F8" s="1"/>
      <c r="G8" s="1"/>
      <c r="H8" s="13"/>
      <c r="I8" s="1"/>
      <c r="J8" s="14">
        <v>1270000</v>
      </c>
      <c r="K8" s="14">
        <v>1300000</v>
      </c>
    </row>
    <row r="9" spans="1:11" x14ac:dyDescent="0.2">
      <c r="A9" s="1"/>
      <c r="B9" s="3"/>
      <c r="C9" s="3"/>
      <c r="D9" s="3"/>
      <c r="E9" s="1"/>
      <c r="F9" s="1"/>
      <c r="G9" s="1"/>
      <c r="H9" s="13"/>
      <c r="I9" s="1"/>
      <c r="J9" s="14">
        <v>27100000</v>
      </c>
      <c r="K9" s="14">
        <v>1800000</v>
      </c>
    </row>
    <row r="10" spans="1:11" x14ac:dyDescent="0.2">
      <c r="A10" s="1"/>
      <c r="B10" s="3"/>
      <c r="C10" s="3"/>
      <c r="D10" s="3"/>
      <c r="E10" s="1"/>
      <c r="F10" s="1"/>
      <c r="G10" s="1"/>
      <c r="H10" s="13"/>
      <c r="I10" s="1"/>
      <c r="J10" s="14">
        <v>55100000</v>
      </c>
      <c r="K10" s="14">
        <v>2700000</v>
      </c>
    </row>
    <row r="11" spans="1:11" x14ac:dyDescent="0.2">
      <c r="A11" s="1"/>
      <c r="B11" s="3"/>
      <c r="C11" s="3"/>
      <c r="D11" s="3"/>
      <c r="E11" s="1"/>
      <c r="F11" s="1"/>
      <c r="G11" s="1"/>
      <c r="H11" s="13"/>
      <c r="I11" s="1"/>
      <c r="J11" s="14">
        <v>17700000</v>
      </c>
      <c r="K11" s="14">
        <v>950000</v>
      </c>
    </row>
    <row r="12" spans="1:11" x14ac:dyDescent="0.2">
      <c r="A12" s="1"/>
      <c r="B12" s="3"/>
      <c r="C12" s="3"/>
      <c r="D12" s="1"/>
      <c r="E12" s="1"/>
      <c r="F12" s="1"/>
      <c r="G12" s="1"/>
      <c r="H12" s="13"/>
      <c r="I12" s="1"/>
      <c r="J12" s="14">
        <v>9100000</v>
      </c>
      <c r="K12" s="14">
        <v>1300000</v>
      </c>
    </row>
    <row r="13" spans="1:11" x14ac:dyDescent="0.2">
      <c r="A13" s="1"/>
      <c r="B13" s="3"/>
      <c r="C13" s="3"/>
      <c r="D13" s="1"/>
      <c r="E13" s="1"/>
      <c r="F13" s="1"/>
      <c r="G13" s="1"/>
      <c r="H13" s="13"/>
      <c r="I13" s="1"/>
      <c r="J13" s="14">
        <v>2400000</v>
      </c>
      <c r="K13" s="14">
        <v>1100000</v>
      </c>
    </row>
    <row r="14" spans="1:11" x14ac:dyDescent="0.2">
      <c r="A14" s="1"/>
      <c r="B14" s="3"/>
      <c r="C14" s="3"/>
      <c r="D14" s="1"/>
      <c r="E14" s="1"/>
      <c r="F14" s="1"/>
      <c r="G14" s="1"/>
      <c r="H14" s="13"/>
      <c r="I14" s="1"/>
      <c r="J14" s="14">
        <v>6200000</v>
      </c>
      <c r="K14" s="14">
        <v>1400000</v>
      </c>
    </row>
    <row r="15" spans="1:11" x14ac:dyDescent="0.2">
      <c r="A15" s="1"/>
      <c r="B15" s="3"/>
      <c r="C15" s="3"/>
      <c r="D15" s="1"/>
      <c r="E15" s="1"/>
      <c r="F15" s="1"/>
      <c r="G15" s="1"/>
      <c r="H15" s="13"/>
      <c r="I15" s="1"/>
      <c r="J15" s="14">
        <v>53600000</v>
      </c>
      <c r="K15" s="14">
        <v>2600000</v>
      </c>
    </row>
    <row r="16" spans="1:11" x14ac:dyDescent="0.2">
      <c r="A16" s="1"/>
      <c r="B16" s="3"/>
      <c r="C16" s="3"/>
      <c r="D16" s="1"/>
      <c r="E16" s="1"/>
      <c r="F16" s="1"/>
      <c r="G16" s="1"/>
      <c r="H16" s="13"/>
      <c r="I16" s="1"/>
      <c r="J16" s="14">
        <v>19900000</v>
      </c>
      <c r="K16" s="14">
        <v>1700000</v>
      </c>
    </row>
    <row r="17" spans="1:11" x14ac:dyDescent="0.2">
      <c r="A17" s="1"/>
      <c r="B17" s="3"/>
      <c r="C17" s="3"/>
      <c r="D17" s="1"/>
      <c r="E17" s="1"/>
      <c r="F17" s="1"/>
      <c r="G17" s="1"/>
      <c r="H17" s="13"/>
      <c r="I17" s="1"/>
      <c r="J17" s="14">
        <v>45700000</v>
      </c>
      <c r="K17" s="14">
        <v>2300000</v>
      </c>
    </row>
    <row r="18" spans="1:11" x14ac:dyDescent="0.2">
      <c r="A18" s="1"/>
      <c r="B18" s="3"/>
      <c r="C18" s="3"/>
      <c r="D18" s="1"/>
      <c r="E18" s="1"/>
      <c r="F18" s="1"/>
      <c r="G18" s="1"/>
      <c r="H18" s="13"/>
      <c r="I18" s="1"/>
      <c r="J18" s="14">
        <v>118000000</v>
      </c>
      <c r="K18" s="14">
        <v>4700000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Figure 1</vt:lpstr>
      <vt:lpstr>Figure 3</vt:lpstr>
      <vt:lpstr>Figure 6</vt:lpstr>
      <vt:lpstr>Sinclair</vt:lpstr>
      <vt:lpstr>Libarkin</vt:lpstr>
      <vt:lpstr>Evenstar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2022-01-10T16:25:32Z</dcterms:created>
  <dcterms:modified xsi:type="dcterms:W3CDTF">2023-02-06T14:33:59Z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