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DE4834E0-9580-C94D-AA5C-D19719CB6E8F}" xr6:coauthVersionLast="47" xr6:coauthVersionMax="47" xr10:uidLastSave="{00000000-0000-0000-0000-000000000000}"/>
  <bookViews>
    <workbookView xWindow="0" yWindow="460" windowWidth="28800" windowHeight="16440" xr2:uid="{908D5193-7DFE-C84B-BF15-EFFE4A8B620F}"/>
  </bookViews>
  <sheets>
    <sheet name="Active" sheetId="1" r:id="rId1"/>
    <sheet name="atm_depth_comparison" sheetId="19" r:id="rId2"/>
    <sheet name="README" sheetId="4" r:id="rId3"/>
    <sheet name="Figure 1B" sheetId="20" r:id="rId4"/>
    <sheet name="CRFB texposure" sheetId="18" r:id="rId5"/>
    <sheet name="Deccan Texposure" sheetId="17" r:id="rId6"/>
    <sheet name="Figure 1" sheetId="8" r:id="rId7"/>
    <sheet name="Figure 2" sheetId="10" r:id="rId8"/>
    <sheet name="Figure 3" sheetId="7" r:id="rId9"/>
    <sheet name="Figure 6,8" sheetId="5" r:id="rId10"/>
    <sheet name="Figure 7" sheetId="12" r:id="rId11"/>
    <sheet name="Figure 9_pyx" sheetId="14" r:id="rId12"/>
    <sheet name="Figure 9_neon" sheetId="16" r:id="rId13"/>
    <sheet name="Libarkin" sheetId="11" r:id="rId14"/>
    <sheet name="Figure 10_modeled curves" sheetId="13" r:id="rId15"/>
    <sheet name="Dunai" sheetId="15" r:id="rId16"/>
  </sheets>
  <definedNames>
    <definedName name="solver_adj" localSheetId="0" hidden="1">Active!$B$77,Active!$B$82,Active!$B$84,Active!$B$85</definedName>
    <definedName name="solver_adj" localSheetId="1" hidden="1">atm_depth_comparison!$B$79,atm_depth_comparison!$B$84,atm_depth_comparison!$B$86,atm_depth_comparison!$B$87</definedName>
    <definedName name="solver_adj" localSheetId="4" hidden="1">'CRFB texposure'!$B$79,'CRFB texposure'!$B$84,'CRFB texposure'!$B$86,'CRFB texposure'!$B$87</definedName>
    <definedName name="solver_adj" localSheetId="5" hidden="1">'Deccan Texposure'!$B$79,'Deccan Texposure'!$B$84,'Deccan Texposure'!$B$86,'Deccan Texposure'!$B$87</definedName>
    <definedName name="solver_adj" localSheetId="8" hidden="1">'Figure 3'!$B$74,'Figure 3'!$B$79,'Figure 3'!$B$81,'Figure 3'!$B$82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5" hidden="1">1</definedName>
    <definedName name="solver_eng" localSheetId="8" hidden="1">1</definedName>
    <definedName name="solver_lhs1" localSheetId="0" hidden="1">Active!$B$88</definedName>
    <definedName name="solver_lhs1" localSheetId="1" hidden="1">atm_depth_comparison!$B$90</definedName>
    <definedName name="solver_lhs1" localSheetId="4" hidden="1">'CRFB texposure'!$B$90</definedName>
    <definedName name="solver_lhs1" localSheetId="5" hidden="1">'Deccan Texposure'!$B$90</definedName>
    <definedName name="solver_lhs1" localSheetId="8" hidden="1">'Figure 3'!$B$85</definedName>
    <definedName name="solver_lhs2" localSheetId="0" hidden="1">Active!$F$55</definedName>
    <definedName name="solver_lhs2" localSheetId="1" hidden="1">atm_depth_comparison!$F$57</definedName>
    <definedName name="solver_lhs2" localSheetId="4" hidden="1">'CRFB texposure'!$F$57</definedName>
    <definedName name="solver_lhs2" localSheetId="5" hidden="1">'Deccan Texposure'!$F$57</definedName>
    <definedName name="solver_lhs2" localSheetId="8" hidden="1">'Figure 3'!$F$52</definedName>
    <definedName name="solver_lhs3" localSheetId="0" hidden="1">Active!$F$56</definedName>
    <definedName name="solver_lhs3" localSheetId="1" hidden="1">atm_depth_comparison!$F$58</definedName>
    <definedName name="solver_lhs3" localSheetId="4" hidden="1">'CRFB texposure'!$F$58</definedName>
    <definedName name="solver_lhs3" localSheetId="5" hidden="1">'Deccan Texposure'!$F$58</definedName>
    <definedName name="solver_lhs3" localSheetId="8" hidden="1">'Figure 3'!$F$53</definedName>
    <definedName name="solver_lin" localSheetId="0" hidden="1">2</definedName>
    <definedName name="solver_lin" localSheetId="1" hidden="1">2</definedName>
    <definedName name="solver_lin" localSheetId="4" hidden="1">2</definedName>
    <definedName name="solver_lin" localSheetId="5" hidden="1">2</definedName>
    <definedName name="solver_lin" localSheetId="8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8" hidden="1">1</definedName>
    <definedName name="solver_num" localSheetId="0" hidden="1">3</definedName>
    <definedName name="solver_num" localSheetId="1" hidden="1">3</definedName>
    <definedName name="solver_num" localSheetId="4" hidden="1">3</definedName>
    <definedName name="solver_num" localSheetId="5" hidden="1">3</definedName>
    <definedName name="solver_num" localSheetId="8" hidden="1">3</definedName>
    <definedName name="solver_opt" localSheetId="0" hidden="1">Active!$F$54</definedName>
    <definedName name="solver_opt" localSheetId="1" hidden="1">atm_depth_comparison!$F$56</definedName>
    <definedName name="solver_opt" localSheetId="4" hidden="1">'CRFB texposure'!$F$56</definedName>
    <definedName name="solver_opt" localSheetId="5" hidden="1">'Deccan Texposure'!$F$56</definedName>
    <definedName name="solver_opt" localSheetId="8" hidden="1">'Figure 3'!$F$51</definedName>
    <definedName name="solver_rel1" localSheetId="0" hidden="1">2</definedName>
    <definedName name="solver_rel1" localSheetId="1" hidden="1">2</definedName>
    <definedName name="solver_rel1" localSheetId="4" hidden="1">2</definedName>
    <definedName name="solver_rel1" localSheetId="5" hidden="1">2</definedName>
    <definedName name="solver_rel1" localSheetId="8" hidden="1">2</definedName>
    <definedName name="solver_rel2" localSheetId="0" hidden="1">2</definedName>
    <definedName name="solver_rel2" localSheetId="1" hidden="1">2</definedName>
    <definedName name="solver_rel2" localSheetId="4" hidden="1">2</definedName>
    <definedName name="solver_rel2" localSheetId="5" hidden="1">2</definedName>
    <definedName name="solver_rel2" localSheetId="8" hidden="1">2</definedName>
    <definedName name="solver_rel3" localSheetId="0" hidden="1">2</definedName>
    <definedName name="solver_rel3" localSheetId="1" hidden="1">2</definedName>
    <definedName name="solver_rel3" localSheetId="4" hidden="1">2</definedName>
    <definedName name="solver_rel3" localSheetId="5" hidden="1">2</definedName>
    <definedName name="solver_rel3" localSheetId="8" hidden="1">2</definedName>
    <definedName name="solver_rhs1" localSheetId="0" hidden="1">100</definedName>
    <definedName name="solver_rhs1" localSheetId="1" hidden="1">100</definedName>
    <definedName name="solver_rhs1" localSheetId="4" hidden="1">100</definedName>
    <definedName name="solver_rhs1" localSheetId="5" hidden="1">100</definedName>
    <definedName name="solver_rhs1" localSheetId="8" hidden="1">100</definedName>
    <definedName name="solver_rhs2" localSheetId="0" hidden="1">0.4</definedName>
    <definedName name="solver_rhs2" localSheetId="1" hidden="1">0.4</definedName>
    <definedName name="solver_rhs2" localSheetId="4" hidden="1">0.4</definedName>
    <definedName name="solver_rhs2" localSheetId="5" hidden="1">0.4</definedName>
    <definedName name="solver_rhs2" localSheetId="8" hidden="1">0.4</definedName>
    <definedName name="solver_rhs3" localSheetId="0" hidden="1">1.4</definedName>
    <definedName name="solver_rhs3" localSheetId="1" hidden="1">1.4</definedName>
    <definedName name="solver_rhs3" localSheetId="4" hidden="1">1.4</definedName>
    <definedName name="solver_rhs3" localSheetId="5" hidden="1">1.4</definedName>
    <definedName name="solver_rhs3" localSheetId="8" hidden="1">1.4</definedName>
    <definedName name="solver_typ" localSheetId="0" hidden="1">3</definedName>
    <definedName name="solver_typ" localSheetId="1" hidden="1">3</definedName>
    <definedName name="solver_typ" localSheetId="4" hidden="1">3</definedName>
    <definedName name="solver_typ" localSheetId="5" hidden="1">3</definedName>
    <definedName name="solver_typ" localSheetId="8" hidden="1">3</definedName>
    <definedName name="solver_val" localSheetId="0" hidden="1">98.2</definedName>
    <definedName name="solver_val" localSheetId="1" hidden="1">98.2</definedName>
    <definedName name="solver_val" localSheetId="4" hidden="1">98.2</definedName>
    <definedName name="solver_val" localSheetId="5" hidden="1">98.2</definedName>
    <definedName name="solver_val" localSheetId="8" hidden="1">98.2</definedName>
    <definedName name="solver_ver" localSheetId="0" hidden="1">2</definedName>
    <definedName name="solver_ver" localSheetId="1" hidden="1">2</definedName>
    <definedName name="solver_ver" localSheetId="4" hidden="1">2</definedName>
    <definedName name="solver_ver" localSheetId="5" hidden="1">2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6" l="1"/>
  <c r="J5" i="16"/>
  <c r="J4" i="16"/>
  <c r="J3" i="16"/>
  <c r="J2" i="16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H4" i="11" l="1"/>
  <c r="H3" i="11"/>
  <c r="H2" i="11"/>
  <c r="K2" i="7" l="1"/>
  <c r="J2" i="7"/>
</calcChain>
</file>

<file path=xl/sharedStrings.xml><?xml version="1.0" encoding="utf-8"?>
<sst xmlns="http://schemas.openxmlformats.org/spreadsheetml/2006/main" count="457" uniqueCount="143">
  <si>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</si>
  <si>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</si>
  <si>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</si>
  <si>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</si>
  <si>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</si>
  <si>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</si>
  <si>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</si>
  <si>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</si>
  <si>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</si>
  <si>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</si>
  <si>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</si>
  <si>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</si>
  <si>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</si>
  <si>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</si>
  <si>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</si>
  <si>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</si>
  <si>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</si>
  <si>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</si>
  <si>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</si>
  <si>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</si>
  <si>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</si>
  <si>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</si>
  <si>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</si>
  <si>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</si>
  <si>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</si>
  <si>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</si>
  <si>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</si>
  <si>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</si>
  <si>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</si>
  <si>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</si>
  <si>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</si>
  <si>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</si>
  <si>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</si>
  <si>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</si>
  <si>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</si>
  <si>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</si>
  <si>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</si>
  <si>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</si>
  <si>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</si>
  <si>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</si>
  <si>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</si>
  <si>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</si>
  <si>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</si>
  <si>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</si>
  <si>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</si>
  <si>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</si>
  <si>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</si>
  <si>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</si>
  <si>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</si>
  <si>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</si>
  <si>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</si>
  <si>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</si>
  <si>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</si>
  <si>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</si>
  <si>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</si>
  <si>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</si>
  <si>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</si>
  <si>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</si>
  <si>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</si>
  <si>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</si>
  <si>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</si>
  <si>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</si>
  <si>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</si>
  <si>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</si>
  <si>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</si>
  <si>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</si>
  <si>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</si>
  <si>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</si>
  <si>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</si>
  <si>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</si>
  <si>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</si>
  <si>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</si>
  <si>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</si>
  <si>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</si>
  <si>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</si>
  <si>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</si>
  <si>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</si>
  <si>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</si>
  <si>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</si>
  <si>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</si>
  <si>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</si>
  <si>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</si>
  <si>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</si>
  <si>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</si>
  <si>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</si>
  <si>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</si>
  <si>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</si>
  <si>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</si>
  <si>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</si>
  <si>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</si>
  <si>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</si>
  <si>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</si>
  <si>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</si>
  <si>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</si>
  <si>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</si>
  <si>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</si>
  <si>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</si>
  <si>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</si>
  <si>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</si>
  <si>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</si>
  <si>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</si>
  <si>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</si>
  <si>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</si>
  <si>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</si>
  <si>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</si>
  <si>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</si>
  <si>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</si>
  <si>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</si>
  <si>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</si>
  <si>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</si>
  <si>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</si>
  <si>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</si>
  <si>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</si>
  <si>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</si>
  <si>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</si>
  <si>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</si>
  <si>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</si>
  <si>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</si>
  <si>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</si>
  <si>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</si>
  <si>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</si>
  <si>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</si>
  <si>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</si>
  <si>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</si>
  <si>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</si>
  <si>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</si>
  <si>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</si>
  <si>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</si>
  <si>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</si>
  <si>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</si>
  <si>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</si>
  <si>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</si>
  <si>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</si>
  <si>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</si>
  <si>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</si>
  <si>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</si>
  <si>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</si>
  <si>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</si>
  <si>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</si>
  <si>
    <t>Uplift/Subsidence</t>
  </si>
  <si>
    <t>Positive for uplift</t>
  </si>
  <si>
    <t>Negative for subsidence</t>
  </si>
  <si>
    <t>in cm/yr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</si>
</sst>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52"/>
  <sheetViews>
    <sheetView tabSelected="1" zoomScale="75" zoomScaleNormal="91" workbookViewId="0">
      <selection activeCell="O17" sqref="O17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I2" s="35">
        <v>4.0000000000000001E-3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30</v>
      </c>
      <c r="Q2">
        <v>2</v>
      </c>
      <c r="R2">
        <v>0</v>
      </c>
      <c r="S2">
        <v>0</v>
      </c>
    </row>
    <row r="3" spans="1:19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I3" s="35">
        <v>4.0000000000000001E-3</v>
      </c>
      <c r="J3" s="35">
        <v>495000000</v>
      </c>
      <c r="K3" s="39">
        <v>3600000</v>
      </c>
      <c r="R3">
        <v>0</v>
      </c>
    </row>
    <row r="4" spans="1:19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I4" s="35">
        <v>4.0000000000000001E-3</v>
      </c>
      <c r="J4" s="35">
        <v>381800000</v>
      </c>
      <c r="K4" s="39">
        <v>3000000</v>
      </c>
      <c r="R4">
        <v>0</v>
      </c>
    </row>
    <row r="5" spans="1:19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I5" s="35">
        <v>4.0000000000000001E-3</v>
      </c>
      <c r="J5" s="35">
        <v>725300000</v>
      </c>
      <c r="K5" s="39">
        <v>4400000</v>
      </c>
      <c r="R5">
        <v>0</v>
      </c>
    </row>
    <row r="6" spans="1:19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I6" s="35">
        <v>4.0000000000000001E-3</v>
      </c>
      <c r="J6" s="35">
        <v>463100000</v>
      </c>
      <c r="K6" s="39">
        <v>3300000</v>
      </c>
      <c r="R6">
        <v>0</v>
      </c>
    </row>
    <row r="7" spans="1:19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I7" s="35">
        <v>4.0000000000000001E-3</v>
      </c>
      <c r="J7" s="35">
        <v>501800000</v>
      </c>
      <c r="K7" s="39">
        <v>3400000.0000000005</v>
      </c>
      <c r="R7">
        <v>0</v>
      </c>
    </row>
    <row r="8" spans="1:19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I8" s="35">
        <v>4.0000000000000001E-3</v>
      </c>
      <c r="J8" s="35">
        <v>315000000</v>
      </c>
      <c r="K8" s="39">
        <v>2400000</v>
      </c>
      <c r="R8">
        <v>0</v>
      </c>
    </row>
    <row r="9" spans="1:19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I9" s="35">
        <v>4.0000000000000001E-3</v>
      </c>
      <c r="J9" s="35">
        <v>209900000.00000003</v>
      </c>
      <c r="K9" s="39">
        <v>1600000</v>
      </c>
      <c r="R9">
        <v>0</v>
      </c>
    </row>
    <row r="10" spans="1:19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I10" s="35">
        <v>4.0000000000000001E-3</v>
      </c>
      <c r="J10" s="35">
        <v>498800000</v>
      </c>
      <c r="K10" s="39">
        <v>3100000</v>
      </c>
      <c r="R10">
        <v>0</v>
      </c>
    </row>
    <row r="11" spans="1:19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I11" s="35">
        <v>4.0000000000000001E-3</v>
      </c>
      <c r="J11" s="35">
        <v>313400000</v>
      </c>
      <c r="K11" s="39">
        <v>2000000</v>
      </c>
      <c r="R11">
        <v>0</v>
      </c>
    </row>
    <row r="12" spans="1:19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I12" s="35">
        <v>4.0000000000000001E-3</v>
      </c>
      <c r="J12" s="35">
        <v>415200000.00000006</v>
      </c>
      <c r="K12" s="39">
        <v>2800000.0000000005</v>
      </c>
      <c r="R12">
        <v>0</v>
      </c>
    </row>
    <row r="13" spans="1:19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I13" s="35">
        <v>4.0000000000000001E-3</v>
      </c>
      <c r="J13" s="35">
        <v>534600000</v>
      </c>
      <c r="K13" s="39">
        <v>3600000</v>
      </c>
      <c r="R13">
        <v>0</v>
      </c>
    </row>
    <row r="14" spans="1:19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I14" s="35">
        <v>4.0000000000000001E-3</v>
      </c>
      <c r="J14" s="35">
        <v>396300000</v>
      </c>
      <c r="K14" s="39">
        <v>3000000</v>
      </c>
      <c r="R14">
        <v>0</v>
      </c>
    </row>
    <row r="15" spans="1:19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I15" s="35">
        <v>4.0000000000000001E-3</v>
      </c>
      <c r="J15" s="35">
        <v>1799999.9999999998</v>
      </c>
      <c r="K15" s="39">
        <v>700000.00000000012</v>
      </c>
      <c r="R15">
        <v>0</v>
      </c>
    </row>
    <row r="16" spans="1:19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I16" s="35">
        <v>4.0000000000000001E-3</v>
      </c>
      <c r="J16" s="35">
        <v>3400000.0000000005</v>
      </c>
      <c r="K16" s="39">
        <v>1000000</v>
      </c>
      <c r="R16">
        <v>0</v>
      </c>
    </row>
    <row r="17" spans="1:18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I17" s="35">
        <v>4.0000000000000001E-3</v>
      </c>
      <c r="J17" s="36">
        <v>2300000</v>
      </c>
      <c r="K17" s="40">
        <v>400000</v>
      </c>
      <c r="R17">
        <v>0</v>
      </c>
    </row>
    <row r="18" spans="1:18" x14ac:dyDescent="0.2">
      <c r="A18" s="16"/>
      <c r="B18" s="16"/>
      <c r="C18" s="16"/>
      <c r="D18" s="16"/>
      <c r="E18" s="14"/>
      <c r="F18" s="22"/>
      <c r="G18" s="13"/>
      <c r="H18" s="13"/>
      <c r="I18" s="13"/>
      <c r="J18" s="28"/>
      <c r="K18" s="28"/>
    </row>
    <row r="19" spans="1:18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9"/>
      <c r="K19" s="29"/>
    </row>
    <row r="20" spans="1:18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8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8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8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8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8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8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8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8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8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8" x14ac:dyDescent="0.2">
      <c r="E30" s="1"/>
      <c r="H30" s="1"/>
      <c r="I30" s="1"/>
    </row>
    <row r="31" spans="1:18" x14ac:dyDescent="0.2">
      <c r="E31" s="1"/>
      <c r="H31" s="1"/>
      <c r="I31" s="1"/>
    </row>
    <row r="32" spans="1:18" x14ac:dyDescent="0.2">
      <c r="E32" s="1"/>
      <c r="H32" s="1"/>
      <c r="I32" s="1"/>
    </row>
    <row r="33" spans="1:18" x14ac:dyDescent="0.2">
      <c r="E33" s="1"/>
      <c r="H33" s="1"/>
      <c r="I33" s="1"/>
    </row>
    <row r="34" spans="1:18" x14ac:dyDescent="0.2">
      <c r="E34" s="1"/>
      <c r="H34" s="1"/>
      <c r="I34" s="1"/>
    </row>
    <row r="35" spans="1:18" x14ac:dyDescent="0.2">
      <c r="E35" s="1"/>
      <c r="H35" s="1"/>
      <c r="I35" s="1"/>
    </row>
    <row r="36" spans="1:18" x14ac:dyDescent="0.2">
      <c r="A36" s="1"/>
      <c r="B36" s="10"/>
      <c r="C36" s="10"/>
      <c r="D36" s="10"/>
      <c r="E36" s="1"/>
      <c r="F36" s="1"/>
      <c r="G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R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S52"/>
  <sheetViews>
    <sheetView workbookViewId="0">
      <selection activeCell="R13" sqref="R13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L2" s="37"/>
      <c r="M2">
        <v>2</v>
      </c>
      <c r="N2">
        <v>1</v>
      </c>
      <c r="O2">
        <v>0</v>
      </c>
      <c r="P2">
        <v>25</v>
      </c>
      <c r="Q2">
        <v>2</v>
      </c>
      <c r="R2">
        <v>0</v>
      </c>
      <c r="S2">
        <v>0</v>
      </c>
    </row>
    <row r="3" spans="1:19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13">
        <v>0</v>
      </c>
      <c r="J3" s="25">
        <f>25.9*10^7</f>
        <v>259000000</v>
      </c>
      <c r="K3" s="25">
        <v>8800000</v>
      </c>
    </row>
    <row r="4" spans="1:19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13">
        <v>0</v>
      </c>
      <c r="J4" s="23">
        <f>65.91*10^7</f>
        <v>659100000</v>
      </c>
      <c r="K4" s="23">
        <v>12000000</v>
      </c>
    </row>
    <row r="5" spans="1:19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13">
        <v>0</v>
      </c>
      <c r="J5" s="23">
        <f>32.2*10^7</f>
        <v>322000000</v>
      </c>
      <c r="K5" s="23">
        <v>7000000</v>
      </c>
    </row>
    <row r="6" spans="1:19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13">
        <v>0</v>
      </c>
      <c r="J6" s="25">
        <f>63.88*10^7</f>
        <v>638800000</v>
      </c>
      <c r="K6" s="25">
        <v>25700000</v>
      </c>
    </row>
    <row r="7" spans="1:19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13">
        <v>0</v>
      </c>
      <c r="J7" s="25">
        <f>74.48*10^7</f>
        <v>744800000</v>
      </c>
      <c r="K7" s="25">
        <v>23300000</v>
      </c>
    </row>
    <row r="8" spans="1:19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13">
        <v>0</v>
      </c>
      <c r="J8" s="25">
        <f>91.1*10^7</f>
        <v>911000000</v>
      </c>
      <c r="K8" s="25">
        <v>13000000</v>
      </c>
    </row>
    <row r="9" spans="1:19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13">
        <v>0</v>
      </c>
      <c r="J9" s="25">
        <f>167.12*10^7</f>
        <v>1671200000</v>
      </c>
      <c r="K9" s="25">
        <v>36500000</v>
      </c>
    </row>
    <row r="10" spans="1:19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13">
        <v>0</v>
      </c>
      <c r="J10" s="25">
        <f>24.27*10^7</f>
        <v>242700000</v>
      </c>
      <c r="K10" s="25">
        <v>10500000</v>
      </c>
    </row>
    <row r="11" spans="1:19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13">
        <v>0</v>
      </c>
      <c r="J11" s="25">
        <f>31.18*10^7</f>
        <v>311800000</v>
      </c>
      <c r="K11" s="25">
        <v>11900000</v>
      </c>
    </row>
    <row r="12" spans="1:19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13">
        <v>0</v>
      </c>
      <c r="J12" s="25">
        <f>104.68*10^7</f>
        <v>1046800000.0000001</v>
      </c>
      <c r="K12" s="25">
        <v>22400000.000000004</v>
      </c>
    </row>
    <row r="13" spans="1:19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13">
        <v>0</v>
      </c>
      <c r="J13" s="28">
        <f>269.89*10^7</f>
        <v>2698900000</v>
      </c>
      <c r="K13" s="28">
        <v>47300000.000000007</v>
      </c>
    </row>
    <row r="14" spans="1:19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13">
        <v>0</v>
      </c>
      <c r="J14" s="28">
        <f>246.53*10^7</f>
        <v>2465300000</v>
      </c>
      <c r="K14" s="28">
        <v>42900000</v>
      </c>
    </row>
    <row r="15" spans="1:19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13">
        <v>0</v>
      </c>
      <c r="J15" s="28">
        <v>1414100000</v>
      </c>
      <c r="K15" s="28">
        <v>25200000</v>
      </c>
    </row>
    <row r="16" spans="1:19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13">
        <v>0</v>
      </c>
      <c r="J16" s="28">
        <v>1648000000</v>
      </c>
      <c r="K16" s="28">
        <v>28400000</v>
      </c>
    </row>
    <row r="17" spans="1:11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13">
        <v>0</v>
      </c>
      <c r="J17" s="28">
        <v>2350000000</v>
      </c>
      <c r="K17" s="28">
        <v>40400000</v>
      </c>
    </row>
    <row r="18" spans="1:11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13">
        <v>0</v>
      </c>
      <c r="J18" s="28">
        <v>901900000</v>
      </c>
      <c r="K18" s="28">
        <v>19700000</v>
      </c>
    </row>
    <row r="19" spans="1:11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13">
        <v>0</v>
      </c>
      <c r="J19" s="29">
        <v>1078000000</v>
      </c>
      <c r="K19" s="29">
        <v>27700000</v>
      </c>
    </row>
    <row r="20" spans="1:11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13">
        <v>0</v>
      </c>
      <c r="J20" s="25">
        <v>1024900000</v>
      </c>
      <c r="K20" s="25">
        <v>24800000</v>
      </c>
    </row>
    <row r="21" spans="1:11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13">
        <v>0</v>
      </c>
      <c r="J21" s="30">
        <v>2989600000</v>
      </c>
      <c r="K21" s="25">
        <v>32000000</v>
      </c>
    </row>
    <row r="22" spans="1:11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13">
        <v>0</v>
      </c>
      <c r="J22" s="25">
        <v>1942300000</v>
      </c>
      <c r="K22" s="25">
        <v>46700000</v>
      </c>
    </row>
    <row r="23" spans="1:11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13">
        <v>0</v>
      </c>
      <c r="J23" s="25">
        <v>3102600000</v>
      </c>
      <c r="K23" s="25">
        <v>82300000</v>
      </c>
    </row>
    <row r="24" spans="1:11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13">
        <v>0</v>
      </c>
      <c r="J24" s="25">
        <v>2691600000.0000005</v>
      </c>
      <c r="K24" s="25">
        <v>61800000</v>
      </c>
    </row>
    <row r="25" spans="1:11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13">
        <v>0</v>
      </c>
      <c r="J25" s="28">
        <v>2771500000</v>
      </c>
      <c r="K25" s="28">
        <v>52000000</v>
      </c>
    </row>
    <row r="26" spans="1:11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13">
        <v>0</v>
      </c>
      <c r="J26" s="28">
        <v>654000000</v>
      </c>
      <c r="K26" s="28">
        <v>15000000</v>
      </c>
    </row>
    <row r="27" spans="1:11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13">
        <v>0</v>
      </c>
      <c r="J27" s="32">
        <v>412900000</v>
      </c>
      <c r="K27" s="32">
        <v>7200000</v>
      </c>
    </row>
    <row r="28" spans="1:11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13">
        <v>0</v>
      </c>
      <c r="J28" s="33">
        <v>388000000</v>
      </c>
      <c r="K28" s="33">
        <v>7700000</v>
      </c>
    </row>
    <row r="29" spans="1:11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13">
        <v>0</v>
      </c>
      <c r="J29" s="32">
        <v>425000000</v>
      </c>
      <c r="K29" s="32">
        <v>9500000</v>
      </c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8" x14ac:dyDescent="0.2">
      <c r="E33" s="1"/>
      <c r="H33" s="1"/>
      <c r="I33" s="1"/>
    </row>
    <row r="34" spans="1:18" x14ac:dyDescent="0.2">
      <c r="E34" s="1"/>
      <c r="H34" s="1"/>
      <c r="I34" s="1"/>
    </row>
    <row r="35" spans="1:18" x14ac:dyDescent="0.2">
      <c r="E35" s="1"/>
      <c r="H35" s="1"/>
      <c r="I35" s="1"/>
    </row>
    <row r="36" spans="1:18" x14ac:dyDescent="0.2">
      <c r="A36" s="1"/>
      <c r="B36" s="10"/>
      <c r="C36" s="10"/>
      <c r="D36" s="10"/>
      <c r="E36" s="1"/>
      <c r="F36" s="1"/>
      <c r="G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R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52"/>
  <sheetViews>
    <sheetView topLeftCell="M1" zoomScale="98" zoomScaleNormal="98" workbookViewId="0">
      <selection activeCell="P3" sqref="P3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5">
        <v>0</v>
      </c>
      <c r="J2" s="44">
        <f>3.87*10000000</f>
        <v>38700000</v>
      </c>
      <c r="K2" s="44">
        <v>3700000</v>
      </c>
      <c r="L2" s="44"/>
      <c r="M2" s="45">
        <v>4</v>
      </c>
      <c r="N2" s="45">
        <v>1</v>
      </c>
      <c r="O2" s="45">
        <v>0</v>
      </c>
      <c r="P2" s="45">
        <v>30</v>
      </c>
      <c r="Q2" s="45">
        <v>2</v>
      </c>
      <c r="R2" s="45">
        <v>0</v>
      </c>
      <c r="S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5">
        <v>0</v>
      </c>
      <c r="J3" s="44">
        <f>3.79*10000000</f>
        <v>37900000</v>
      </c>
      <c r="K3" s="44">
        <v>2500000</v>
      </c>
      <c r="L3" s="44"/>
      <c r="M3" s="41"/>
      <c r="R3" s="45">
        <v>0</v>
      </c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5">
        <v>0</v>
      </c>
      <c r="J4" s="44">
        <f>0.95*10000000</f>
        <v>9500000</v>
      </c>
      <c r="K4" s="44">
        <v>1500000</v>
      </c>
      <c r="L4" s="44"/>
      <c r="M4" s="41"/>
      <c r="O4" s="41"/>
      <c r="R4" s="45">
        <v>0</v>
      </c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5">
        <v>0</v>
      </c>
      <c r="J5" s="44">
        <f>0.42*10000000</f>
        <v>4200000</v>
      </c>
      <c r="K5" s="44">
        <v>1300000</v>
      </c>
      <c r="L5" s="44"/>
      <c r="M5" s="41"/>
      <c r="R5" s="45">
        <v>0</v>
      </c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5">
        <v>0</v>
      </c>
      <c r="J6" s="44">
        <f>1.11*10000000</f>
        <v>11100000.000000002</v>
      </c>
      <c r="K6" s="44">
        <v>2000000</v>
      </c>
      <c r="L6" s="44"/>
      <c r="M6" s="41"/>
      <c r="R6" s="45">
        <v>0</v>
      </c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5">
        <v>0</v>
      </c>
      <c r="J7" s="44">
        <v>5800000</v>
      </c>
      <c r="K7" s="44">
        <v>800000</v>
      </c>
      <c r="L7" s="44"/>
      <c r="M7" s="41"/>
      <c r="R7" s="45">
        <v>0</v>
      </c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5">
        <v>0</v>
      </c>
      <c r="J8" s="44">
        <v>6850000.0000000009</v>
      </c>
      <c r="K8" s="44">
        <v>800000</v>
      </c>
      <c r="L8" s="44"/>
      <c r="M8" s="41"/>
      <c r="R8" s="45">
        <v>0</v>
      </c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5">
        <v>0</v>
      </c>
      <c r="J9" s="44">
        <v>1400000.0000000002</v>
      </c>
      <c r="K9" s="44">
        <v>200000</v>
      </c>
      <c r="L9" s="44"/>
      <c r="M9" s="41"/>
      <c r="R9" s="45">
        <v>0</v>
      </c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45">
        <v>0</v>
      </c>
      <c r="J10" s="39">
        <v>75000000</v>
      </c>
      <c r="K10" s="39">
        <v>4400000</v>
      </c>
      <c r="L10" s="39"/>
      <c r="M10" s="41"/>
      <c r="N10" s="45"/>
      <c r="O10" s="45"/>
      <c r="P10" s="45"/>
      <c r="Q10" s="45"/>
      <c r="R10" s="45">
        <v>0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45">
        <v>0</v>
      </c>
      <c r="J11" s="39">
        <v>78700000</v>
      </c>
      <c r="K11" s="39">
        <v>6400000</v>
      </c>
      <c r="L11" s="39"/>
      <c r="M11" s="41"/>
      <c r="N11" s="45"/>
      <c r="O11" s="45"/>
      <c r="P11" s="45"/>
      <c r="Q11" s="45"/>
      <c r="R11" s="45">
        <v>0</v>
      </c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45">
        <v>0</v>
      </c>
      <c r="J12" s="38">
        <v>167400000</v>
      </c>
      <c r="K12" s="38">
        <v>9900000</v>
      </c>
      <c r="L12" s="38"/>
      <c r="M12" s="41"/>
      <c r="N12" s="45"/>
      <c r="O12" s="45"/>
      <c r="P12" s="45"/>
      <c r="Q12" s="45"/>
      <c r="R12" s="45">
        <v>0</v>
      </c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45">
        <v>0</v>
      </c>
      <c r="J13" s="52">
        <v>331000000</v>
      </c>
      <c r="K13" s="52">
        <v>13400000</v>
      </c>
      <c r="L13" s="52"/>
      <c r="M13" s="41"/>
      <c r="R13" s="45">
        <v>0</v>
      </c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45">
        <v>0</v>
      </c>
      <c r="J14" s="54">
        <v>199100000</v>
      </c>
      <c r="K14" s="54">
        <v>7600000</v>
      </c>
      <c r="L14" s="54"/>
      <c r="M14" s="41"/>
      <c r="R14" s="45">
        <v>0</v>
      </c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5">
        <v>0</v>
      </c>
      <c r="J15" s="44">
        <v>72400000</v>
      </c>
      <c r="K15" s="44">
        <v>6200000</v>
      </c>
      <c r="L15" s="44"/>
      <c r="M15" s="41"/>
      <c r="R15" s="45">
        <v>0</v>
      </c>
    </row>
    <row r="16" spans="1:72" x14ac:dyDescent="0.2">
      <c r="A16" s="16"/>
      <c r="B16" s="16"/>
      <c r="C16" s="16"/>
      <c r="D16" s="16"/>
      <c r="E16" s="13"/>
      <c r="F16" s="22"/>
      <c r="G16" s="13"/>
      <c r="H16" s="13"/>
      <c r="I16" s="13"/>
      <c r="J16" s="28"/>
      <c r="K16" s="28"/>
      <c r="R16" s="45">
        <v>0</v>
      </c>
    </row>
    <row r="17" spans="1:11" x14ac:dyDescent="0.2">
      <c r="A17" s="16"/>
      <c r="B17" s="16"/>
      <c r="C17" s="16"/>
      <c r="D17" s="16"/>
      <c r="E17" s="15"/>
      <c r="F17" s="22"/>
      <c r="G17" s="13"/>
      <c r="H17" s="13"/>
      <c r="I17" s="13"/>
      <c r="J17" s="28"/>
      <c r="K17" s="28"/>
    </row>
    <row r="18" spans="1:11" x14ac:dyDescent="0.2">
      <c r="A18" s="16"/>
      <c r="B18" s="16"/>
      <c r="C18" s="16"/>
      <c r="D18" s="16"/>
      <c r="E18" s="14"/>
      <c r="F18" s="22"/>
      <c r="G18" s="13"/>
      <c r="H18" s="13"/>
      <c r="I18" s="13"/>
      <c r="J18" s="28"/>
      <c r="K18" s="28"/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9"/>
      <c r="K19" s="29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8" x14ac:dyDescent="0.2">
      <c r="E33" s="1"/>
      <c r="H33" s="1"/>
      <c r="I33" s="1"/>
    </row>
    <row r="34" spans="1:18" x14ac:dyDescent="0.2">
      <c r="E34" s="1"/>
      <c r="H34" s="1"/>
      <c r="I34" s="1"/>
    </row>
    <row r="35" spans="1:18" x14ac:dyDescent="0.2">
      <c r="E35" s="1"/>
      <c r="H35" s="1"/>
      <c r="I35" s="1"/>
    </row>
    <row r="36" spans="1:18" x14ac:dyDescent="0.2">
      <c r="A36" s="1"/>
      <c r="B36" s="10"/>
      <c r="C36" s="10"/>
      <c r="D36" s="10"/>
      <c r="E36" s="1"/>
      <c r="F36" s="1"/>
      <c r="G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R5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topLeftCell="E1" zoomScale="77" zoomScaleNormal="77"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30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264A-E03E-5D48-9DEA-948271C7B252}">
  <dimension ref="A1:S52"/>
  <sheetViews>
    <sheetView topLeftCell="D1" workbookViewId="0">
      <selection activeCell="O2" sqref="O2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40</v>
      </c>
      <c r="C2" s="15">
        <v>-110</v>
      </c>
      <c r="D2" s="15">
        <v>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M2">
        <v>4</v>
      </c>
      <c r="N2">
        <v>2</v>
      </c>
      <c r="O2">
        <v>0</v>
      </c>
      <c r="P2">
        <v>25</v>
      </c>
      <c r="Q2">
        <v>1</v>
      </c>
      <c r="R2">
        <v>0</v>
      </c>
      <c r="S2">
        <v>0</v>
      </c>
    </row>
    <row r="3" spans="1:19" x14ac:dyDescent="0.2">
      <c r="A3" s="15" t="s">
        <v>39</v>
      </c>
      <c r="B3" s="15">
        <v>40</v>
      </c>
      <c r="C3" s="15">
        <v>-110</v>
      </c>
      <c r="D3" s="15">
        <v>500</v>
      </c>
      <c r="E3" s="15">
        <v>5</v>
      </c>
      <c r="F3" s="26">
        <v>3.2</v>
      </c>
      <c r="G3" s="13">
        <v>1</v>
      </c>
      <c r="H3" s="13">
        <v>0</v>
      </c>
      <c r="I3" s="13">
        <v>0</v>
      </c>
      <c r="J3" s="27">
        <f>3.23*10^7</f>
        <v>32300000</v>
      </c>
      <c r="K3" s="27">
        <v>4900000</v>
      </c>
    </row>
    <row r="4" spans="1:19" x14ac:dyDescent="0.2">
      <c r="A4" s="15" t="s">
        <v>39</v>
      </c>
      <c r="B4" s="15">
        <v>40</v>
      </c>
      <c r="C4" s="15">
        <v>-110</v>
      </c>
      <c r="D4" s="13">
        <v>1000</v>
      </c>
      <c r="E4" s="15">
        <v>5</v>
      </c>
      <c r="F4" s="26">
        <v>3.2</v>
      </c>
      <c r="G4" s="13">
        <v>1</v>
      </c>
      <c r="H4" s="13">
        <v>0</v>
      </c>
      <c r="I4" s="13">
        <v>0</v>
      </c>
      <c r="J4" s="27">
        <f t="shared" ref="J4:J18" si="0">3.23*10^7</f>
        <v>32300000</v>
      </c>
      <c r="K4" s="27">
        <v>4900000</v>
      </c>
    </row>
    <row r="5" spans="1:19" x14ac:dyDescent="0.2">
      <c r="A5" s="15" t="s">
        <v>39</v>
      </c>
      <c r="B5" s="15">
        <v>40</v>
      </c>
      <c r="C5" s="15">
        <v>-110</v>
      </c>
      <c r="D5" s="13">
        <v>1500</v>
      </c>
      <c r="E5" s="15">
        <v>5</v>
      </c>
      <c r="F5" s="26">
        <v>3.2</v>
      </c>
      <c r="G5" s="13">
        <v>1</v>
      </c>
      <c r="H5" s="13">
        <v>0</v>
      </c>
      <c r="I5" s="13">
        <v>0</v>
      </c>
      <c r="J5" s="27">
        <f t="shared" si="0"/>
        <v>32300000</v>
      </c>
      <c r="K5" s="27">
        <v>4900000</v>
      </c>
    </row>
    <row r="6" spans="1:19" x14ac:dyDescent="0.2">
      <c r="A6" s="15" t="s">
        <v>39</v>
      </c>
      <c r="B6" s="15">
        <v>40</v>
      </c>
      <c r="C6" s="15">
        <v>-110</v>
      </c>
      <c r="D6" s="15">
        <v>2000</v>
      </c>
      <c r="E6" s="15">
        <v>5</v>
      </c>
      <c r="F6" s="26">
        <v>3.2</v>
      </c>
      <c r="G6" s="13">
        <v>1</v>
      </c>
      <c r="H6" s="13">
        <v>0</v>
      </c>
      <c r="I6" s="13">
        <v>0</v>
      </c>
      <c r="J6" s="27">
        <f t="shared" si="0"/>
        <v>32300000</v>
      </c>
      <c r="K6" s="27">
        <v>4900000</v>
      </c>
    </row>
    <row r="7" spans="1:19" x14ac:dyDescent="0.2">
      <c r="A7" s="15" t="s">
        <v>39</v>
      </c>
      <c r="B7" s="15">
        <v>40</v>
      </c>
      <c r="C7" s="15">
        <v>-110</v>
      </c>
      <c r="D7" s="15">
        <v>2500</v>
      </c>
      <c r="E7" s="15">
        <v>5</v>
      </c>
      <c r="F7" s="26">
        <v>3.2</v>
      </c>
      <c r="G7" s="13">
        <v>1</v>
      </c>
      <c r="H7" s="13">
        <v>0</v>
      </c>
      <c r="I7" s="13">
        <v>0</v>
      </c>
      <c r="J7" s="27">
        <f t="shared" si="0"/>
        <v>32300000</v>
      </c>
      <c r="K7" s="27">
        <v>4900000</v>
      </c>
    </row>
    <row r="8" spans="1:19" x14ac:dyDescent="0.2">
      <c r="A8" s="15" t="s">
        <v>39</v>
      </c>
      <c r="B8" s="15">
        <v>40</v>
      </c>
      <c r="C8" s="15">
        <v>-110</v>
      </c>
      <c r="D8" s="13">
        <v>3000</v>
      </c>
      <c r="E8" s="15">
        <v>5</v>
      </c>
      <c r="F8" s="26">
        <v>3.2</v>
      </c>
      <c r="G8" s="13">
        <v>1</v>
      </c>
      <c r="H8" s="13">
        <v>0</v>
      </c>
      <c r="I8" s="13">
        <v>0</v>
      </c>
      <c r="J8" s="27">
        <f t="shared" si="0"/>
        <v>32300000</v>
      </c>
      <c r="K8" s="27">
        <v>4900000</v>
      </c>
    </row>
    <row r="9" spans="1:19" x14ac:dyDescent="0.2">
      <c r="A9" s="15" t="s">
        <v>39</v>
      </c>
      <c r="B9" s="15">
        <v>40</v>
      </c>
      <c r="C9" s="15">
        <v>-110</v>
      </c>
      <c r="D9" s="13">
        <v>3500</v>
      </c>
      <c r="E9" s="15">
        <v>5</v>
      </c>
      <c r="F9" s="26">
        <v>3.2</v>
      </c>
      <c r="G9" s="13">
        <v>1</v>
      </c>
      <c r="H9" s="13">
        <v>0</v>
      </c>
      <c r="I9" s="13">
        <v>0</v>
      </c>
      <c r="J9" s="27">
        <f t="shared" si="0"/>
        <v>32300000</v>
      </c>
      <c r="K9" s="27">
        <v>4900000</v>
      </c>
    </row>
    <row r="10" spans="1:19" x14ac:dyDescent="0.2">
      <c r="A10" s="15" t="s">
        <v>39</v>
      </c>
      <c r="B10" s="15">
        <v>40</v>
      </c>
      <c r="C10" s="15">
        <v>-110</v>
      </c>
      <c r="D10" s="15">
        <v>4000</v>
      </c>
      <c r="E10" s="15">
        <v>5</v>
      </c>
      <c r="F10" s="26">
        <v>3.2</v>
      </c>
      <c r="G10" s="13">
        <v>1</v>
      </c>
      <c r="H10" s="13">
        <v>0</v>
      </c>
      <c r="I10" s="13">
        <v>0</v>
      </c>
      <c r="J10" s="27">
        <f t="shared" si="0"/>
        <v>32300000</v>
      </c>
      <c r="K10" s="27">
        <v>4900000</v>
      </c>
    </row>
    <row r="11" spans="1:19" x14ac:dyDescent="0.2">
      <c r="A11" s="15" t="s">
        <v>39</v>
      </c>
      <c r="B11" s="15">
        <v>40</v>
      </c>
      <c r="C11" s="15">
        <v>-110</v>
      </c>
      <c r="D11" s="15">
        <v>4500</v>
      </c>
      <c r="E11" s="15">
        <v>5</v>
      </c>
      <c r="F11" s="26">
        <v>3.2</v>
      </c>
      <c r="G11" s="13">
        <v>1</v>
      </c>
      <c r="H11" s="13">
        <v>0</v>
      </c>
      <c r="I11" s="13">
        <v>0</v>
      </c>
      <c r="J11" s="27">
        <f t="shared" si="0"/>
        <v>32300000</v>
      </c>
      <c r="K11" s="27">
        <v>4900000</v>
      </c>
    </row>
    <row r="12" spans="1:19" x14ac:dyDescent="0.2">
      <c r="A12" s="15" t="s">
        <v>39</v>
      </c>
      <c r="B12" s="15">
        <v>40</v>
      </c>
      <c r="C12" s="15">
        <v>-110</v>
      </c>
      <c r="D12" s="13">
        <v>5000</v>
      </c>
      <c r="E12" s="15">
        <v>5</v>
      </c>
      <c r="F12" s="26">
        <v>3.2</v>
      </c>
      <c r="G12" s="13">
        <v>1</v>
      </c>
      <c r="H12" s="13">
        <v>0</v>
      </c>
      <c r="I12" s="13">
        <v>0</v>
      </c>
      <c r="J12" s="27">
        <f t="shared" si="0"/>
        <v>32300000</v>
      </c>
      <c r="K12" s="27">
        <v>4900000</v>
      </c>
    </row>
    <row r="13" spans="1:19" x14ac:dyDescent="0.2">
      <c r="A13" s="15" t="s">
        <v>39</v>
      </c>
      <c r="B13" s="15">
        <v>40</v>
      </c>
      <c r="C13" s="15">
        <v>-110</v>
      </c>
      <c r="D13" s="13">
        <v>5500</v>
      </c>
      <c r="E13" s="15">
        <v>5</v>
      </c>
      <c r="F13" s="26">
        <v>3.2</v>
      </c>
      <c r="G13" s="13">
        <v>1</v>
      </c>
      <c r="H13" s="13">
        <v>0</v>
      </c>
      <c r="I13" s="13">
        <v>0</v>
      </c>
      <c r="J13" s="27">
        <f t="shared" si="0"/>
        <v>32300000</v>
      </c>
      <c r="K13" s="27">
        <v>4900000</v>
      </c>
    </row>
    <row r="14" spans="1:19" x14ac:dyDescent="0.2">
      <c r="A14" s="15" t="s">
        <v>39</v>
      </c>
      <c r="B14" s="15">
        <v>40</v>
      </c>
      <c r="C14" s="15">
        <v>-110</v>
      </c>
      <c r="D14" s="15">
        <v>6000</v>
      </c>
      <c r="E14" s="15">
        <v>5</v>
      </c>
      <c r="F14" s="26">
        <v>3.2</v>
      </c>
      <c r="G14" s="13">
        <v>1</v>
      </c>
      <c r="H14" s="13">
        <v>0</v>
      </c>
      <c r="I14" s="13">
        <v>0</v>
      </c>
      <c r="J14" s="27">
        <f t="shared" si="0"/>
        <v>32300000</v>
      </c>
      <c r="K14" s="27">
        <v>4900000</v>
      </c>
    </row>
    <row r="15" spans="1:19" x14ac:dyDescent="0.2">
      <c r="A15" s="15" t="s">
        <v>39</v>
      </c>
      <c r="B15" s="15">
        <v>40</v>
      </c>
      <c r="C15" s="15">
        <v>-110</v>
      </c>
      <c r="D15" s="15">
        <v>6500</v>
      </c>
      <c r="E15" s="15">
        <v>5</v>
      </c>
      <c r="F15" s="26">
        <v>3.2</v>
      </c>
      <c r="G15" s="13">
        <v>1</v>
      </c>
      <c r="H15" s="13">
        <v>0</v>
      </c>
      <c r="I15" s="13">
        <v>0</v>
      </c>
      <c r="J15" s="27">
        <f t="shared" si="0"/>
        <v>32300000</v>
      </c>
      <c r="K15" s="27">
        <v>4900000</v>
      </c>
    </row>
    <row r="16" spans="1:19" x14ac:dyDescent="0.2">
      <c r="A16" s="15" t="s">
        <v>39</v>
      </c>
      <c r="B16" s="15">
        <v>40</v>
      </c>
      <c r="C16" s="15">
        <v>-110</v>
      </c>
      <c r="D16" s="13">
        <v>7000</v>
      </c>
      <c r="E16" s="15">
        <v>5</v>
      </c>
      <c r="F16" s="26">
        <v>3.2</v>
      </c>
      <c r="G16" s="13">
        <v>1</v>
      </c>
      <c r="H16" s="13">
        <v>0</v>
      </c>
      <c r="I16" s="13">
        <v>0</v>
      </c>
      <c r="J16" s="27">
        <f t="shared" si="0"/>
        <v>32300000</v>
      </c>
      <c r="K16" s="27">
        <v>4900000</v>
      </c>
    </row>
    <row r="17" spans="1:11" x14ac:dyDescent="0.2">
      <c r="A17" s="15" t="s">
        <v>39</v>
      </c>
      <c r="B17" s="15">
        <v>40</v>
      </c>
      <c r="C17" s="15">
        <v>-110</v>
      </c>
      <c r="D17" s="13">
        <v>7500</v>
      </c>
      <c r="E17" s="15">
        <v>5</v>
      </c>
      <c r="F17" s="26">
        <v>3.2</v>
      </c>
      <c r="G17" s="13">
        <v>1</v>
      </c>
      <c r="H17" s="13">
        <v>0</v>
      </c>
      <c r="I17" s="13">
        <v>0</v>
      </c>
      <c r="J17" s="27">
        <f t="shared" si="0"/>
        <v>32300000</v>
      </c>
      <c r="K17" s="27">
        <v>4900000</v>
      </c>
    </row>
    <row r="18" spans="1:11" x14ac:dyDescent="0.2">
      <c r="A18" s="15" t="s">
        <v>39</v>
      </c>
      <c r="B18" s="15">
        <v>40</v>
      </c>
      <c r="C18" s="15">
        <v>-110</v>
      </c>
      <c r="D18" s="15">
        <v>8000</v>
      </c>
      <c r="E18" s="15">
        <v>5</v>
      </c>
      <c r="F18" s="26">
        <v>3.2</v>
      </c>
      <c r="G18" s="13">
        <v>1</v>
      </c>
      <c r="H18" s="13">
        <v>0</v>
      </c>
      <c r="I18" s="13">
        <v>0</v>
      </c>
      <c r="J18" s="27">
        <f t="shared" si="0"/>
        <v>32300000</v>
      </c>
      <c r="K18" s="27">
        <v>4900000</v>
      </c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7"/>
      <c r="K19" s="27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  <c r="J30" s="1"/>
    </row>
    <row r="31" spans="1:11" x14ac:dyDescent="0.2">
      <c r="E31" s="1"/>
      <c r="H31" s="1"/>
      <c r="I31" s="1"/>
      <c r="J31" s="1"/>
    </row>
    <row r="32" spans="1:11" x14ac:dyDescent="0.2">
      <c r="E32" s="1"/>
      <c r="H32" s="1"/>
      <c r="I32" s="1"/>
      <c r="J32" s="1"/>
    </row>
    <row r="33" spans="1:18" x14ac:dyDescent="0.2">
      <c r="E33" s="1"/>
      <c r="H33" s="1"/>
      <c r="I33" s="1"/>
      <c r="J33" s="1"/>
    </row>
    <row r="34" spans="1:18" x14ac:dyDescent="0.2">
      <c r="E34" s="1"/>
      <c r="H34" s="1"/>
      <c r="I34" s="1"/>
      <c r="J34" s="1"/>
    </row>
    <row r="35" spans="1:18" x14ac:dyDescent="0.2">
      <c r="E35" s="1"/>
      <c r="H35" s="1"/>
      <c r="I35" s="1"/>
      <c r="J35" s="1"/>
    </row>
    <row r="36" spans="1:18" x14ac:dyDescent="0.2">
      <c r="E36" s="1"/>
      <c r="H36" s="1"/>
      <c r="I36" s="1"/>
      <c r="J36" s="1"/>
    </row>
    <row r="37" spans="1:18" x14ac:dyDescent="0.2">
      <c r="E37" s="1"/>
      <c r="H37" s="1"/>
      <c r="I37" s="1"/>
      <c r="J37" s="1"/>
    </row>
    <row r="38" spans="1:18" x14ac:dyDescent="0.2">
      <c r="E38" s="1"/>
      <c r="H38" s="1"/>
      <c r="I38" s="1"/>
      <c r="J38" s="1"/>
    </row>
    <row r="48" spans="1:18" x14ac:dyDescent="0.2">
      <c r="A48" s="1"/>
      <c r="E48" s="1"/>
      <c r="F48" s="1"/>
      <c r="G48" s="1"/>
      <c r="R48" s="1"/>
    </row>
    <row r="49" spans="1:18" x14ac:dyDescent="0.2">
      <c r="A49" s="12"/>
      <c r="E49" s="1"/>
      <c r="F49" s="1"/>
      <c r="G49" s="1"/>
      <c r="R49" s="1"/>
    </row>
    <row r="50" spans="1:18" x14ac:dyDescent="0.2">
      <c r="A50" s="1"/>
      <c r="E50" s="1"/>
      <c r="F50" s="1"/>
      <c r="G50" s="1"/>
      <c r="R50" s="1"/>
    </row>
    <row r="51" spans="1:18" x14ac:dyDescent="0.2">
      <c r="A51" s="1"/>
      <c r="E51" s="1"/>
      <c r="F51" s="1"/>
      <c r="G51" s="1"/>
      <c r="R51" s="1"/>
    </row>
    <row r="52" spans="1:18" x14ac:dyDescent="0.2">
      <c r="A52" s="12"/>
      <c r="E52" s="1"/>
      <c r="F52" s="1"/>
      <c r="G52" s="1"/>
      <c r="R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S28"/>
  <sheetViews>
    <sheetView topLeftCell="M1" workbookViewId="0">
      <selection activeCell="Y22" sqref="Y22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30.6640625" style="5" bestFit="1" customWidth="1"/>
    <col min="10" max="10" width="25.6640625" style="5" bestFit="1" customWidth="1"/>
    <col min="11" max="11" width="23" style="5" bestFit="1" customWidth="1"/>
    <col min="12" max="12" width="5.6640625" style="5" bestFit="1" customWidth="1"/>
    <col min="13" max="13" width="17.6640625" style="5" customWidth="1"/>
    <col min="14" max="14" width="27.6640625" style="5" bestFit="1" customWidth="1"/>
    <col min="15" max="15" width="22.6640625" style="5" customWidth="1"/>
    <col min="16" max="16" width="21.6640625" style="5" customWidth="1"/>
    <col min="17" max="17" width="18.5" style="5" bestFit="1" customWidth="1"/>
    <col min="18" max="18" width="30" style="5" bestFit="1" customWidth="1"/>
    <col min="19" max="19" width="23.5" style="5" customWidth="1"/>
    <col min="20" max="16384" width="10.83203125" style="5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60" t="s">
        <v>140</v>
      </c>
      <c r="J2" s="56" t="s">
        <v>105</v>
      </c>
      <c r="K2" s="56" t="s">
        <v>105</v>
      </c>
      <c r="L2" s="58"/>
      <c r="M2" s="56" t="s">
        <v>111</v>
      </c>
      <c r="N2" s="61" t="s">
        <v>116</v>
      </c>
      <c r="O2" s="56" t="s">
        <v>104</v>
      </c>
      <c r="P2" s="56" t="s">
        <v>104</v>
      </c>
      <c r="Q2" s="56" t="s">
        <v>122</v>
      </c>
      <c r="R2" s="56" t="s">
        <v>105</v>
      </c>
      <c r="S2" s="56" t="s">
        <v>116</v>
      </c>
    </row>
    <row r="3" spans="1:19" s="56" customFormat="1" ht="21" x14ac:dyDescent="0.25">
      <c r="B3" s="57"/>
      <c r="C3" s="57"/>
      <c r="H3" s="60"/>
      <c r="I3" s="60" t="s">
        <v>141</v>
      </c>
      <c r="K3" s="58"/>
      <c r="L3" s="58"/>
    </row>
    <row r="4" spans="1:19" s="56" customFormat="1" ht="21" x14ac:dyDescent="0.25">
      <c r="B4" s="57"/>
      <c r="C4" s="57"/>
      <c r="H4" s="60"/>
      <c r="I4" s="60"/>
      <c r="K4" s="58"/>
      <c r="L4" s="58"/>
    </row>
    <row r="5" spans="1:19" s="56" customFormat="1" ht="21" x14ac:dyDescent="0.25">
      <c r="B5" s="57"/>
      <c r="C5" s="57"/>
      <c r="H5" s="60"/>
      <c r="I5" s="60"/>
      <c r="K5" s="58"/>
      <c r="L5" s="58"/>
    </row>
    <row r="6" spans="1:19" x14ac:dyDescent="0.2">
      <c r="B6" s="6"/>
      <c r="C6" s="6"/>
      <c r="H6" s="62"/>
      <c r="I6" s="62"/>
      <c r="K6" s="59"/>
      <c r="L6" s="59"/>
    </row>
    <row r="7" spans="1:19" x14ac:dyDescent="0.2">
      <c r="B7" s="6"/>
      <c r="C7" s="6"/>
      <c r="D7" s="6"/>
      <c r="H7" s="62"/>
      <c r="I7" s="62"/>
      <c r="K7" s="59"/>
      <c r="L7" s="59"/>
    </row>
    <row r="8" spans="1:19" x14ac:dyDescent="0.2">
      <c r="B8" s="6"/>
      <c r="C8" s="6"/>
      <c r="D8" s="6"/>
      <c r="H8" s="62"/>
      <c r="I8" s="62"/>
      <c r="K8" s="59"/>
      <c r="L8" s="59"/>
    </row>
    <row r="9" spans="1:19" x14ac:dyDescent="0.2">
      <c r="B9" s="6"/>
      <c r="C9" s="6"/>
      <c r="D9" s="6"/>
      <c r="H9" s="62"/>
      <c r="I9" s="62"/>
      <c r="K9" s="59"/>
      <c r="L9" s="59"/>
    </row>
    <row r="10" spans="1:19" x14ac:dyDescent="0.2">
      <c r="B10" s="6"/>
      <c r="C10" s="6"/>
      <c r="D10" s="6"/>
      <c r="H10" s="62"/>
      <c r="I10" s="62"/>
      <c r="J10" s="59"/>
      <c r="K10" s="59"/>
    </row>
    <row r="11" spans="1:19" x14ac:dyDescent="0.2">
      <c r="B11" s="6"/>
      <c r="C11" s="6"/>
      <c r="D11" s="6"/>
      <c r="H11" s="62"/>
      <c r="I11" s="62"/>
      <c r="J11" s="59"/>
      <c r="K11" s="59"/>
    </row>
    <row r="12" spans="1:19" x14ac:dyDescent="0.2">
      <c r="B12" s="6"/>
      <c r="C12" s="6"/>
      <c r="H12" s="62"/>
      <c r="I12" s="62"/>
      <c r="J12" s="59"/>
      <c r="K12" s="59"/>
    </row>
    <row r="13" spans="1:19" x14ac:dyDescent="0.2">
      <c r="B13" s="6"/>
      <c r="C13" s="6"/>
      <c r="H13" s="62"/>
      <c r="I13" s="62"/>
      <c r="J13" s="59"/>
      <c r="K13" s="59"/>
      <c r="M13" s="63"/>
    </row>
    <row r="14" spans="1:19" x14ac:dyDescent="0.2">
      <c r="B14" s="6"/>
      <c r="C14" s="6"/>
      <c r="H14" s="62"/>
      <c r="I14" s="62"/>
      <c r="J14" s="59"/>
      <c r="K14" s="59"/>
    </row>
    <row r="15" spans="1:19" ht="21" customHeight="1" x14ac:dyDescent="0.25">
      <c r="A15" s="79" t="s">
        <v>99</v>
      </c>
      <c r="B15" s="78" t="s">
        <v>103</v>
      </c>
      <c r="C15" s="78" t="s">
        <v>102</v>
      </c>
      <c r="D15" s="79" t="s">
        <v>14</v>
      </c>
      <c r="E15" s="79" t="s">
        <v>38</v>
      </c>
      <c r="F15" s="85" t="s">
        <v>106</v>
      </c>
      <c r="G15" s="66" t="s">
        <v>107</v>
      </c>
      <c r="H15" s="88" t="s">
        <v>137</v>
      </c>
      <c r="I15" s="89" t="s">
        <v>142</v>
      </c>
      <c r="J15" s="80" t="s">
        <v>110</v>
      </c>
      <c r="K15" s="80" t="s">
        <v>110</v>
      </c>
      <c r="M15" s="66" t="s">
        <v>112</v>
      </c>
      <c r="N15" s="69" t="s">
        <v>117</v>
      </c>
      <c r="O15" s="66" t="s">
        <v>120</v>
      </c>
      <c r="P15" s="69" t="s">
        <v>120</v>
      </c>
      <c r="Q15" s="66" t="s">
        <v>128</v>
      </c>
      <c r="R15" s="77" t="s">
        <v>38</v>
      </c>
      <c r="S15" s="72" t="s">
        <v>131</v>
      </c>
    </row>
    <row r="16" spans="1:19" ht="16" customHeight="1" x14ac:dyDescent="0.25">
      <c r="A16" s="79"/>
      <c r="B16" s="78"/>
      <c r="C16" s="78"/>
      <c r="D16" s="79"/>
      <c r="E16" s="79"/>
      <c r="F16" s="85"/>
      <c r="G16" s="86" t="s">
        <v>108</v>
      </c>
      <c r="H16" s="88"/>
      <c r="I16" s="93"/>
      <c r="J16" s="80"/>
      <c r="K16" s="80"/>
      <c r="M16" s="67" t="s">
        <v>113</v>
      </c>
      <c r="N16" s="70" t="s">
        <v>118</v>
      </c>
      <c r="O16" s="67"/>
      <c r="P16" s="71"/>
      <c r="Q16" s="67" t="s">
        <v>129</v>
      </c>
      <c r="S16" s="79" t="s">
        <v>132</v>
      </c>
    </row>
    <row r="17" spans="1:19" ht="16" customHeight="1" x14ac:dyDescent="0.25">
      <c r="A17" s="79"/>
      <c r="B17" s="78"/>
      <c r="C17" s="78"/>
      <c r="D17" s="79"/>
      <c r="E17" s="79"/>
      <c r="F17" s="85"/>
      <c r="G17" s="86"/>
      <c r="H17" s="88"/>
      <c r="I17" s="93"/>
      <c r="J17" s="80"/>
      <c r="K17" s="80"/>
      <c r="M17" s="67" t="s">
        <v>114</v>
      </c>
      <c r="O17" s="81" t="s">
        <v>119</v>
      </c>
      <c r="P17" s="83" t="s">
        <v>121</v>
      </c>
      <c r="Q17" s="67" t="s">
        <v>130</v>
      </c>
      <c r="S17" s="79"/>
    </row>
    <row r="18" spans="1:19" ht="16" customHeight="1" x14ac:dyDescent="0.25">
      <c r="A18" s="79"/>
      <c r="B18" s="78"/>
      <c r="C18" s="78"/>
      <c r="D18" s="79"/>
      <c r="E18" s="79"/>
      <c r="F18" s="85"/>
      <c r="G18" s="86"/>
      <c r="H18" s="88"/>
      <c r="I18" s="93"/>
      <c r="J18" s="80"/>
      <c r="K18" s="80"/>
      <c r="M18" s="68" t="s">
        <v>115</v>
      </c>
      <c r="O18" s="81"/>
      <c r="P18" s="83"/>
      <c r="Q18" s="67" t="s">
        <v>123</v>
      </c>
      <c r="S18" s="79"/>
    </row>
    <row r="19" spans="1:19" ht="19" x14ac:dyDescent="0.25">
      <c r="G19" s="87"/>
      <c r="H19" s="89"/>
      <c r="I19" s="93"/>
      <c r="J19" s="80"/>
      <c r="K19" s="80"/>
      <c r="O19" s="82"/>
      <c r="P19" s="84"/>
      <c r="Q19" s="67" t="s">
        <v>124</v>
      </c>
      <c r="S19" s="79"/>
    </row>
    <row r="20" spans="1:19" ht="19" x14ac:dyDescent="0.25">
      <c r="H20" s="74"/>
      <c r="I20" s="73"/>
      <c r="P20" s="90" t="s">
        <v>138</v>
      </c>
      <c r="Q20" s="75" t="s">
        <v>125</v>
      </c>
      <c r="S20" s="79"/>
    </row>
    <row r="21" spans="1:19" ht="19" x14ac:dyDescent="0.25">
      <c r="H21" s="73"/>
      <c r="I21" s="73"/>
      <c r="P21" s="91"/>
      <c r="Q21" s="75" t="s">
        <v>126</v>
      </c>
    </row>
    <row r="22" spans="1:19" ht="19" x14ac:dyDescent="0.25">
      <c r="H22" s="73"/>
      <c r="I22" s="73"/>
      <c r="P22" s="91"/>
      <c r="Q22" s="76" t="s">
        <v>127</v>
      </c>
    </row>
    <row r="23" spans="1:19" ht="16" customHeight="1" x14ac:dyDescent="0.2">
      <c r="H23" s="73"/>
      <c r="I23" s="73"/>
      <c r="P23" s="91"/>
    </row>
    <row r="24" spans="1:19" ht="16" customHeight="1" x14ac:dyDescent="0.2">
      <c r="H24" s="73"/>
      <c r="I24" s="73"/>
      <c r="P24" s="91"/>
    </row>
    <row r="25" spans="1:19" ht="16" customHeight="1" x14ac:dyDescent="0.2">
      <c r="H25" s="73"/>
      <c r="I25" s="73"/>
      <c r="P25" s="91"/>
    </row>
    <row r="26" spans="1:19" ht="16" customHeight="1" x14ac:dyDescent="0.2">
      <c r="H26" s="73"/>
      <c r="I26" s="73"/>
      <c r="P26" s="91"/>
    </row>
    <row r="27" spans="1:19" ht="16" customHeight="1" x14ac:dyDescent="0.2">
      <c r="H27" s="73"/>
      <c r="I27" s="73"/>
      <c r="P27" s="91"/>
    </row>
    <row r="28" spans="1:19" x14ac:dyDescent="0.2">
      <c r="P28" s="92"/>
    </row>
  </sheetData>
  <mergeCells count="15">
    <mergeCell ref="O17:O19"/>
    <mergeCell ref="P17:P19"/>
    <mergeCell ref="S16:S20"/>
    <mergeCell ref="E15:E18"/>
    <mergeCell ref="F15:F18"/>
    <mergeCell ref="G16:G19"/>
    <mergeCell ref="H15:H19"/>
    <mergeCell ref="J15:J19"/>
    <mergeCell ref="P20:P28"/>
    <mergeCell ref="I15:I19"/>
    <mergeCell ref="B15:B18"/>
    <mergeCell ref="C15:C18"/>
    <mergeCell ref="A15:A18"/>
    <mergeCell ref="D15:D18"/>
    <mergeCell ref="K15:K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AF0F-1EA5-A040-8D3C-46EF46B46E2F}">
  <dimension ref="A2:S4"/>
  <sheetViews>
    <sheetView workbookViewId="0">
      <selection activeCell="A2" sqref="A2:XFD4"/>
    </sheetView>
  </sheetViews>
  <sheetFormatPr baseColWidth="10" defaultRowHeight="16" x14ac:dyDescent="0.2"/>
  <sheetData>
    <row r="2" spans="1:19" x14ac:dyDescent="0.2">
      <c r="A2" s="1" t="s">
        <v>136</v>
      </c>
      <c r="B2" s="10">
        <v>45</v>
      </c>
      <c r="C2" s="10">
        <v>-120</v>
      </c>
      <c r="D2" s="10">
        <v>0</v>
      </c>
      <c r="E2" s="1">
        <v>1</v>
      </c>
      <c r="F2" s="1">
        <v>2.8</v>
      </c>
      <c r="G2" s="1">
        <v>1</v>
      </c>
      <c r="H2" s="11">
        <v>0</v>
      </c>
      <c r="I2" s="2">
        <v>0</v>
      </c>
      <c r="J2" s="2"/>
      <c r="M2">
        <v>2</v>
      </c>
      <c r="N2">
        <v>1</v>
      </c>
      <c r="O2">
        <v>0</v>
      </c>
      <c r="P2">
        <v>70</v>
      </c>
      <c r="Q2" s="1">
        <v>2</v>
      </c>
      <c r="R2">
        <v>0</v>
      </c>
      <c r="S2">
        <v>0</v>
      </c>
    </row>
    <row r="3" spans="1:19" x14ac:dyDescent="0.2">
      <c r="B3">
        <v>90</v>
      </c>
      <c r="C3">
        <v>0</v>
      </c>
      <c r="D3">
        <v>0</v>
      </c>
      <c r="E3" s="1">
        <v>1</v>
      </c>
      <c r="F3" s="1">
        <v>2.8</v>
      </c>
      <c r="H3" s="11">
        <v>1</v>
      </c>
      <c r="I3" s="2">
        <v>0</v>
      </c>
    </row>
    <row r="4" spans="1:19" x14ac:dyDescent="0.2">
      <c r="B4">
        <v>0</v>
      </c>
      <c r="C4">
        <v>0</v>
      </c>
      <c r="D4">
        <v>0</v>
      </c>
      <c r="E4" s="1">
        <v>1</v>
      </c>
      <c r="F4" s="1">
        <v>2.8</v>
      </c>
      <c r="H4" s="11">
        <v>2</v>
      </c>
      <c r="I4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H26" sqref="H26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Active</vt:lpstr>
      <vt:lpstr>atm_depth_comparison</vt:lpstr>
      <vt:lpstr>README</vt:lpstr>
      <vt:lpstr>Figure 1B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2024-06-11T22:44:03Z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