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680F55D4-2D89-0441-9815-DEA579B90B57}" xr6:coauthVersionLast="47" xr6:coauthVersionMax="47" xr10:uidLastSave="{00000000-0000-0000-0000-000000000000}"/>
  <bookViews>
    <workbookView xWindow="0" yWindow="460" windowWidth="28800" windowHeight="16520" xr2:uid="{908D5193-7DFE-C84B-BF15-EFFE4A8B620F}"/>
  </bookViews>
  <sheets>
    <sheet name="Active" sheetId="1" r:id="rId1"/>
    <sheet name="Libarkin_artificial curves" sheetId="13" r:id="rId2"/>
    <sheet name="Figure 1" sheetId="8" r:id="rId3"/>
    <sheet name="Figure 2" sheetId="10" r:id="rId4"/>
    <sheet name="Figure 3" sheetId="7" r:id="rId5"/>
    <sheet name="Figure 5" sheetId="12" r:id="rId6"/>
    <sheet name="Figure 6" sheetId="5" r:id="rId7"/>
    <sheet name="Libarkin" sheetId="11" r:id="rId8"/>
    <sheet name="Evenstar" sheetId="2" r:id="rId9"/>
    <sheet name="README" sheetId="4" r:id="rId10"/>
  </sheets>
  <definedNames>
    <definedName name="solver_adj" localSheetId="0" hidden="1">Active!$B$80,Active!$B$85,Active!$B$87,Active!$B$88</definedName>
    <definedName name="solver_adj" localSheetId="4" hidden="1">'Figure 3'!$B$74,'Figure 3'!$B$79,'Figure 3'!$B$81,'Figure 3'!$B$82</definedName>
    <definedName name="solver_eng" localSheetId="0" hidden="1">1</definedName>
    <definedName name="solver_eng" localSheetId="4" hidden="1">1</definedName>
    <definedName name="solver_lhs1" localSheetId="0" hidden="1">Active!$B$91</definedName>
    <definedName name="solver_lhs1" localSheetId="4" hidden="1">'Figure 3'!$B$85</definedName>
    <definedName name="solver_lhs2" localSheetId="0" hidden="1">Active!$F$58</definedName>
    <definedName name="solver_lhs2" localSheetId="4" hidden="1">'Figure 3'!$F$52</definedName>
    <definedName name="solver_lhs3" localSheetId="0" hidden="1">Active!$F$59</definedName>
    <definedName name="solver_lhs3" localSheetId="4" hidden="1">'Figure 3'!$F$53</definedName>
    <definedName name="solver_lin" localSheetId="0" hidden="1">2</definedName>
    <definedName name="solver_lin" localSheetId="4" hidden="1">2</definedName>
    <definedName name="solver_neg" localSheetId="0" hidden="1">1</definedName>
    <definedName name="solver_neg" localSheetId="4" hidden="1">1</definedName>
    <definedName name="solver_num" localSheetId="0" hidden="1">3</definedName>
    <definedName name="solver_num" localSheetId="4" hidden="1">3</definedName>
    <definedName name="solver_opt" localSheetId="0" hidden="1">Active!$F$57</definedName>
    <definedName name="solver_opt" localSheetId="4" hidden="1">'Figure 3'!$F$51</definedName>
    <definedName name="solver_rel1" localSheetId="0" hidden="1">2</definedName>
    <definedName name="solver_rel1" localSheetId="4" hidden="1">2</definedName>
    <definedName name="solver_rel2" localSheetId="0" hidden="1">2</definedName>
    <definedName name="solver_rel2" localSheetId="4" hidden="1">2</definedName>
    <definedName name="solver_rel3" localSheetId="0" hidden="1">2</definedName>
    <definedName name="solver_rel3" localSheetId="4" hidden="1">2</definedName>
    <definedName name="solver_rhs1" localSheetId="0" hidden="1">100</definedName>
    <definedName name="solver_rhs1" localSheetId="4" hidden="1">100</definedName>
    <definedName name="solver_rhs2" localSheetId="0" hidden="1">0.4</definedName>
    <definedName name="solver_rhs2" localSheetId="4" hidden="1">0.4</definedName>
    <definedName name="solver_rhs3" localSheetId="0" hidden="1">1.4</definedName>
    <definedName name="solver_rhs3" localSheetId="4" hidden="1">1.4</definedName>
    <definedName name="solver_typ" localSheetId="0" hidden="1">3</definedName>
    <definedName name="solver_typ" localSheetId="4" hidden="1">3</definedName>
    <definedName name="solver_val" localSheetId="0" hidden="1">98.2</definedName>
    <definedName name="solver_val" localSheetId="4" hidden="1">98.2</definedName>
    <definedName name="solver_ver" localSheetId="0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" l="1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K5" i="8" l="1"/>
  <c r="J5" i="8"/>
  <c r="K4" i="8"/>
  <c r="J4" i="8"/>
  <c r="K3" i="8"/>
  <c r="J3" i="8"/>
  <c r="K2" i="8"/>
  <c r="J2" i="8"/>
  <c r="K2" i="7"/>
  <c r="J2" i="7"/>
</calcChain>
</file>

<file path=xl/sharedStrings.xml><?xml version="1.0" encoding="utf-8"?>
<sst xmlns="http://schemas.openxmlformats.org/spreadsheetml/2006/main" count="246" uniqueCount="78">
  <si>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</si>
  <si>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</si>
  <si>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</si>
  <si>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</si>
  <si>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</si>
  <si>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</si>
  <si>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</si>
  <si>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</si>
  <si>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</si>
  <si>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</si>
  <si>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</si>
  <si>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</si>
  <si>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</si>
  <si>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Day-4-12</t>
  </si>
  <si>
    <t>10_21</t>
  </si>
  <si>
    <t>08_21</t>
  </si>
  <si>
    <t>23_21</t>
  </si>
  <si>
    <t>24_21</t>
  </si>
  <si>
    <t>02_21</t>
  </si>
  <si>
    <t>10_10</t>
  </si>
  <si>
    <t>Day-03-10</t>
  </si>
  <si>
    <t>Day-3-11</t>
  </si>
  <si>
    <t>01_02</t>
  </si>
  <si>
    <t>Day-05-01</t>
  </si>
  <si>
    <t>Day-05-02</t>
  </si>
  <si>
    <t>Day-5-03</t>
  </si>
  <si>
    <t>01_12</t>
  </si>
  <si>
    <t>02_12</t>
  </si>
  <si>
    <t>07_18</t>
  </si>
  <si>
    <t>Erosion</t>
  </si>
  <si>
    <t>INSERT HERE</t>
  </si>
  <si>
    <t>POSITIVE values if N, negative if S</t>
  </si>
  <si>
    <t>POSITIVE if E, negative if W</t>
  </si>
  <si>
    <t>in MASL</t>
  </si>
  <si>
    <t>CM</t>
  </si>
  <si>
    <t>G/CM3</t>
  </si>
  <si>
    <t xml:space="preserve">0&lt;x&lt;=1 </t>
  </si>
  <si>
    <t>put 1 if no shielding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</si>
  <si>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</si>
  <si>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</si>
  <si>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</si>
  <si>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</si>
  <si>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</si>
  <si>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</si>
  <si>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</si>
  <si>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</si>
  <si>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</si>
  <si>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</si>
  <si>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</si>
  <si>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</si>
  <si>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</si>
  <si>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</si>
  <si>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</si>
  <si>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IN</t>
  </si>
  <si>
    <t>EC</t>
  </si>
  <si>
    <t>cm/yr</t>
  </si>
  <si>
    <t>at/g</t>
  </si>
  <si>
    <t>Nuclide</t>
  </si>
  <si>
    <t>Atmospheric conversion</t>
  </si>
  <si>
    <t>Start</t>
  </si>
  <si>
    <t>Stop</t>
  </si>
  <si>
    <t>Plate</t>
  </si>
  <si>
    <t>Nuclide-Mineral</t>
  </si>
  <si>
    <t>int</t>
  </si>
  <si>
    <t>3He in qtz</t>
  </si>
  <si>
    <t>3He in pyx</t>
  </si>
  <si>
    <t>3He in ol</t>
  </si>
  <si>
    <t>21Ne in qtz</t>
  </si>
  <si>
    <t>ERA40</t>
  </si>
  <si>
    <t>Standard atmosphere</t>
  </si>
  <si>
    <t>time in Ma</t>
  </si>
  <si>
    <t>NA</t>
  </si>
  <si>
    <t>AF</t>
  </si>
  <si>
    <t>EU</t>
  </si>
  <si>
    <t>AU</t>
  </si>
  <si>
    <t>ANT</t>
  </si>
  <si>
    <t>Depth below paleosurface</t>
  </si>
  <si>
    <t>in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</si>
</sst>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11" fontId="4" fillId="0" borderId="0" xfId="0" applyNumberFormat="1" applyFont="1"/>
    <xf numFmtId="11" fontId="5" fillId="0" borderId="0" xfId="0" applyNumberFormat="1" applyFont="1" applyAlignment="1">
      <alignment horizontal="center"/>
    </xf>
    <xf numFmtId="0" fontId="0" fillId="0" borderId="0" xfId="0" quotePrefix="1"/>
    <xf numFmtId="0" fontId="0" fillId="0" borderId="0" xfId="1" applyNumberFormat="1" applyFon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Q52"/>
  <sheetViews>
    <sheetView tabSelected="1" workbookViewId="0">
      <selection activeCell="G15" sqref="G15"/>
    </sheetView>
  </sheetViews>
  <sheetFormatPr baseColWidth="10" defaultRowHeight="16" x14ac:dyDescent="0.2"/>
  <cols>
    <col min="9" max="9" width="22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76</v>
      </c>
      <c r="J1" t="s">
        <v>7</v>
      </c>
      <c r="K1" t="s">
        <v>8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</row>
    <row r="2" spans="1:17" x14ac:dyDescent="0.2">
      <c r="A2" s="1">
        <v>0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3"/>
      <c r="I2" s="1">
        <v>0</v>
      </c>
      <c r="J2" s="2"/>
      <c r="K2" s="2"/>
      <c r="M2">
        <v>4</v>
      </c>
      <c r="N2">
        <v>1</v>
      </c>
      <c r="O2">
        <v>27.5</v>
      </c>
      <c r="P2">
        <v>28.5</v>
      </c>
      <c r="Q2">
        <v>1</v>
      </c>
    </row>
    <row r="3" spans="1:17" x14ac:dyDescent="0.2">
      <c r="A3" s="1">
        <v>1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3"/>
      <c r="I3" s="1">
        <v>2</v>
      </c>
      <c r="J3" s="2"/>
      <c r="K3" s="7"/>
    </row>
    <row r="4" spans="1:17" x14ac:dyDescent="0.2">
      <c r="A4" s="16">
        <v>2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3"/>
      <c r="I4" s="1">
        <v>4</v>
      </c>
      <c r="J4" s="2"/>
      <c r="K4" s="7"/>
    </row>
    <row r="5" spans="1:17" x14ac:dyDescent="0.2">
      <c r="A5" s="1">
        <v>3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3"/>
      <c r="I5" s="1">
        <v>6</v>
      </c>
      <c r="J5" s="2"/>
      <c r="K5" s="7"/>
    </row>
    <row r="6" spans="1:17" x14ac:dyDescent="0.2">
      <c r="A6" s="1">
        <v>4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3"/>
      <c r="I6" s="1">
        <v>8</v>
      </c>
      <c r="J6" s="2"/>
      <c r="K6" s="7"/>
    </row>
    <row r="7" spans="1:17" x14ac:dyDescent="0.2">
      <c r="A7" s="16">
        <v>5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3"/>
      <c r="I7" s="1">
        <v>10</v>
      </c>
      <c r="J7" s="2"/>
      <c r="K7" s="7"/>
    </row>
    <row r="8" spans="1:17" x14ac:dyDescent="0.2">
      <c r="A8" s="1">
        <v>6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3"/>
      <c r="I8" s="1">
        <v>12</v>
      </c>
      <c r="J8" s="2"/>
      <c r="K8" s="7"/>
    </row>
    <row r="9" spans="1:17" x14ac:dyDescent="0.2">
      <c r="A9" s="1">
        <v>7</v>
      </c>
      <c r="B9" s="10">
        <v>38</v>
      </c>
      <c r="C9" s="10">
        <v>-106</v>
      </c>
      <c r="D9" s="10">
        <v>2500</v>
      </c>
      <c r="E9" s="1">
        <v>4</v>
      </c>
      <c r="F9" s="1">
        <v>2.3199999999999998</v>
      </c>
      <c r="G9" s="1">
        <v>1</v>
      </c>
      <c r="I9" s="1">
        <v>14</v>
      </c>
    </row>
    <row r="10" spans="1:17" x14ac:dyDescent="0.2">
      <c r="A10" s="16">
        <v>8</v>
      </c>
      <c r="B10" s="10">
        <v>38</v>
      </c>
      <c r="C10" s="10">
        <v>-106</v>
      </c>
      <c r="D10" s="10">
        <v>2500</v>
      </c>
      <c r="E10" s="1">
        <v>4</v>
      </c>
      <c r="F10" s="1">
        <v>2.3199999999999998</v>
      </c>
      <c r="G10" s="1">
        <v>1</v>
      </c>
      <c r="I10" s="1">
        <v>16</v>
      </c>
    </row>
    <row r="11" spans="1:17" x14ac:dyDescent="0.2">
      <c r="A11" s="1">
        <v>9</v>
      </c>
      <c r="B11" s="10">
        <v>38</v>
      </c>
      <c r="C11" s="10">
        <v>-106</v>
      </c>
      <c r="D11" s="10">
        <v>2500</v>
      </c>
      <c r="E11" s="1">
        <v>4</v>
      </c>
      <c r="F11" s="1">
        <v>2.3199999999999998</v>
      </c>
      <c r="G11" s="1">
        <v>1</v>
      </c>
      <c r="I11" s="1">
        <v>18</v>
      </c>
    </row>
    <row r="12" spans="1:17" x14ac:dyDescent="0.2">
      <c r="A12" s="1">
        <v>10</v>
      </c>
      <c r="B12" s="10">
        <v>38</v>
      </c>
      <c r="C12" s="10">
        <v>-106</v>
      </c>
      <c r="D12" s="10">
        <v>2500</v>
      </c>
      <c r="E12" s="1">
        <v>4</v>
      </c>
      <c r="F12" s="1">
        <v>2.3199999999999998</v>
      </c>
      <c r="G12" s="1">
        <v>1</v>
      </c>
      <c r="I12" s="1">
        <v>20</v>
      </c>
    </row>
    <row r="13" spans="1:17" x14ac:dyDescent="0.2">
      <c r="A13" s="16">
        <v>11</v>
      </c>
      <c r="B13" s="10">
        <v>38</v>
      </c>
      <c r="C13" s="10">
        <v>-106</v>
      </c>
      <c r="D13" s="10">
        <v>2500</v>
      </c>
      <c r="E13" s="1">
        <v>4</v>
      </c>
      <c r="F13" s="1">
        <v>2.3199999999999998</v>
      </c>
      <c r="G13" s="1">
        <v>1</v>
      </c>
      <c r="I13" s="1">
        <v>22</v>
      </c>
    </row>
    <row r="14" spans="1:17" x14ac:dyDescent="0.2">
      <c r="A14" s="1">
        <v>12</v>
      </c>
      <c r="B14" s="10">
        <v>38</v>
      </c>
      <c r="C14" s="10">
        <v>-106</v>
      </c>
      <c r="D14" s="10">
        <v>2500</v>
      </c>
      <c r="E14" s="1">
        <v>4</v>
      </c>
      <c r="F14" s="1">
        <v>2.3199999999999998</v>
      </c>
      <c r="G14" s="1">
        <v>1</v>
      </c>
      <c r="I14" s="1">
        <v>24</v>
      </c>
    </row>
    <row r="15" spans="1:17" x14ac:dyDescent="0.2">
      <c r="A15" s="1">
        <v>13</v>
      </c>
      <c r="B15" s="10">
        <v>38</v>
      </c>
      <c r="C15" s="10">
        <v>-106</v>
      </c>
      <c r="D15" s="10">
        <v>2500</v>
      </c>
      <c r="E15" s="1">
        <v>4</v>
      </c>
      <c r="F15" s="1">
        <v>2.3199999999999998</v>
      </c>
      <c r="G15" s="1">
        <v>1</v>
      </c>
      <c r="I15" s="1">
        <v>26</v>
      </c>
    </row>
    <row r="16" spans="1:17" x14ac:dyDescent="0.2">
      <c r="A16" s="16">
        <v>14</v>
      </c>
      <c r="B16" s="10">
        <v>38</v>
      </c>
      <c r="C16" s="10">
        <v>-106</v>
      </c>
      <c r="D16" s="10">
        <v>2500</v>
      </c>
      <c r="E16" s="1">
        <v>4</v>
      </c>
      <c r="F16" s="1">
        <v>2.3199999999999998</v>
      </c>
      <c r="G16" s="1">
        <v>1</v>
      </c>
      <c r="I16" s="1">
        <v>28</v>
      </c>
    </row>
    <row r="17" spans="1:9" x14ac:dyDescent="0.2">
      <c r="A17" s="1">
        <v>15</v>
      </c>
      <c r="B17" s="10">
        <v>38</v>
      </c>
      <c r="C17" s="10">
        <v>-106</v>
      </c>
      <c r="D17" s="10">
        <v>2500</v>
      </c>
      <c r="E17" s="1">
        <v>4</v>
      </c>
      <c r="F17" s="1">
        <v>2.3199999999999998</v>
      </c>
      <c r="G17" s="1">
        <v>1</v>
      </c>
      <c r="I17" s="1">
        <v>30</v>
      </c>
    </row>
    <row r="18" spans="1:9" x14ac:dyDescent="0.2">
      <c r="A18" s="1">
        <v>16</v>
      </c>
      <c r="B18" s="10">
        <v>38</v>
      </c>
      <c r="C18" s="10">
        <v>-106</v>
      </c>
      <c r="D18" s="10">
        <v>2500</v>
      </c>
      <c r="E18" s="1">
        <v>4</v>
      </c>
      <c r="F18" s="1">
        <v>2.3199999999999998</v>
      </c>
      <c r="G18" s="1">
        <v>1</v>
      </c>
      <c r="I18" s="1">
        <v>32</v>
      </c>
    </row>
    <row r="19" spans="1:9" x14ac:dyDescent="0.2">
      <c r="A19" s="16">
        <v>17</v>
      </c>
      <c r="B19" s="10">
        <v>38</v>
      </c>
      <c r="C19" s="10">
        <v>-106</v>
      </c>
      <c r="D19" s="10">
        <v>2500</v>
      </c>
      <c r="E19" s="1">
        <v>4</v>
      </c>
      <c r="F19" s="1">
        <v>2.3199999999999998</v>
      </c>
      <c r="G19" s="1">
        <v>1</v>
      </c>
      <c r="I19" s="1">
        <v>34</v>
      </c>
    </row>
    <row r="20" spans="1:9" x14ac:dyDescent="0.2">
      <c r="A20" s="1">
        <v>18</v>
      </c>
      <c r="B20" s="10">
        <v>38</v>
      </c>
      <c r="C20" s="10">
        <v>-106</v>
      </c>
      <c r="D20" s="10">
        <v>2500</v>
      </c>
      <c r="E20" s="1">
        <v>4</v>
      </c>
      <c r="F20" s="1">
        <v>2.3199999999999998</v>
      </c>
      <c r="G20" s="1">
        <v>1</v>
      </c>
      <c r="I20" s="1">
        <v>36</v>
      </c>
    </row>
    <row r="21" spans="1:9" x14ac:dyDescent="0.2">
      <c r="A21" s="1">
        <v>19</v>
      </c>
      <c r="B21" s="10">
        <v>38</v>
      </c>
      <c r="C21" s="10">
        <v>-106</v>
      </c>
      <c r="D21" s="10">
        <v>2500</v>
      </c>
      <c r="E21" s="1">
        <v>4</v>
      </c>
      <c r="F21" s="1">
        <v>2.3199999999999998</v>
      </c>
      <c r="G21" s="1">
        <v>1</v>
      </c>
      <c r="I21" s="1">
        <v>38</v>
      </c>
    </row>
    <row r="22" spans="1:9" x14ac:dyDescent="0.2">
      <c r="A22" s="16">
        <v>20</v>
      </c>
      <c r="B22" s="10">
        <v>38</v>
      </c>
      <c r="C22" s="10">
        <v>-106</v>
      </c>
      <c r="D22" s="10">
        <v>2500</v>
      </c>
      <c r="E22" s="1">
        <v>4</v>
      </c>
      <c r="F22" s="1">
        <v>2.3199999999999998</v>
      </c>
      <c r="G22" s="1">
        <v>1</v>
      </c>
      <c r="I22" s="1">
        <v>40</v>
      </c>
    </row>
    <row r="23" spans="1:9" x14ac:dyDescent="0.2">
      <c r="A23" s="1">
        <v>21</v>
      </c>
      <c r="B23" s="10">
        <v>38</v>
      </c>
      <c r="C23" s="10">
        <v>-106</v>
      </c>
      <c r="D23" s="10">
        <v>2500</v>
      </c>
      <c r="E23" s="1">
        <v>4</v>
      </c>
      <c r="F23" s="1">
        <v>2.3199999999999998</v>
      </c>
      <c r="G23" s="1">
        <v>1</v>
      </c>
      <c r="I23" s="1">
        <v>42</v>
      </c>
    </row>
    <row r="24" spans="1:9" x14ac:dyDescent="0.2">
      <c r="A24" s="1">
        <v>22</v>
      </c>
      <c r="B24" s="10">
        <v>38</v>
      </c>
      <c r="C24" s="10">
        <v>-106</v>
      </c>
      <c r="D24" s="10">
        <v>2500</v>
      </c>
      <c r="E24" s="1">
        <v>4</v>
      </c>
      <c r="F24" s="1">
        <v>2.3199999999999998</v>
      </c>
      <c r="G24" s="1">
        <v>1</v>
      </c>
      <c r="I24" s="1">
        <v>44</v>
      </c>
    </row>
    <row r="25" spans="1:9" x14ac:dyDescent="0.2">
      <c r="A25" s="16">
        <v>23</v>
      </c>
      <c r="B25" s="10">
        <v>38</v>
      </c>
      <c r="C25" s="10">
        <v>-106</v>
      </c>
      <c r="D25" s="10">
        <v>2500</v>
      </c>
      <c r="E25" s="1">
        <v>4</v>
      </c>
      <c r="F25" s="1">
        <v>2.3199999999999998</v>
      </c>
      <c r="G25" s="1">
        <v>1</v>
      </c>
      <c r="I25" s="1">
        <v>46</v>
      </c>
    </row>
    <row r="26" spans="1:9" x14ac:dyDescent="0.2">
      <c r="A26" s="1">
        <v>24</v>
      </c>
      <c r="B26" s="10">
        <v>38</v>
      </c>
      <c r="C26" s="10">
        <v>-106</v>
      </c>
      <c r="D26" s="10">
        <v>2500</v>
      </c>
      <c r="E26" s="1">
        <v>4</v>
      </c>
      <c r="F26" s="1">
        <v>2.3199999999999998</v>
      </c>
      <c r="G26" s="1">
        <v>1</v>
      </c>
      <c r="I26" s="1">
        <v>48</v>
      </c>
    </row>
    <row r="27" spans="1:9" x14ac:dyDescent="0.2">
      <c r="A27" s="1">
        <v>25</v>
      </c>
      <c r="B27" s="10">
        <v>38</v>
      </c>
      <c r="C27" s="10">
        <v>-106</v>
      </c>
      <c r="D27" s="10">
        <v>2500</v>
      </c>
      <c r="E27" s="1">
        <v>4</v>
      </c>
      <c r="F27" s="1">
        <v>2.3199999999999998</v>
      </c>
      <c r="G27" s="1">
        <v>1</v>
      </c>
      <c r="I27" s="1">
        <v>50</v>
      </c>
    </row>
    <row r="28" spans="1:9" x14ac:dyDescent="0.2">
      <c r="A28" s="16">
        <v>26</v>
      </c>
      <c r="B28" s="10">
        <v>38</v>
      </c>
      <c r="C28" s="10">
        <v>-106</v>
      </c>
      <c r="D28" s="10">
        <v>2500</v>
      </c>
      <c r="E28" s="1">
        <v>4</v>
      </c>
      <c r="F28" s="1">
        <v>2.3199999999999998</v>
      </c>
      <c r="G28" s="1">
        <v>1</v>
      </c>
      <c r="I28" s="1">
        <v>52</v>
      </c>
    </row>
    <row r="29" spans="1:9" x14ac:dyDescent="0.2">
      <c r="A29" s="1">
        <v>27</v>
      </c>
      <c r="B29" s="10">
        <v>38</v>
      </c>
      <c r="C29" s="10">
        <v>-106</v>
      </c>
      <c r="D29" s="10">
        <v>2500</v>
      </c>
      <c r="E29" s="1">
        <v>4</v>
      </c>
      <c r="F29" s="1">
        <v>2.3199999999999998</v>
      </c>
      <c r="G29" s="1">
        <v>1</v>
      </c>
      <c r="I29" s="1">
        <v>54</v>
      </c>
    </row>
    <row r="30" spans="1:9" x14ac:dyDescent="0.2">
      <c r="A30" s="1">
        <v>28</v>
      </c>
      <c r="B30" s="10">
        <v>38</v>
      </c>
      <c r="C30" s="10">
        <v>-106</v>
      </c>
      <c r="D30" s="10">
        <v>2500</v>
      </c>
      <c r="E30" s="1">
        <v>4</v>
      </c>
      <c r="F30" s="1">
        <v>2.3199999999999998</v>
      </c>
      <c r="G30" s="1">
        <v>1</v>
      </c>
      <c r="I30" s="1">
        <v>56</v>
      </c>
    </row>
    <row r="31" spans="1:9" x14ac:dyDescent="0.2">
      <c r="A31" s="16">
        <v>29</v>
      </c>
      <c r="B31" s="10">
        <v>38</v>
      </c>
      <c r="C31" s="10">
        <v>-106</v>
      </c>
      <c r="D31" s="10">
        <v>2500</v>
      </c>
      <c r="E31" s="1">
        <v>4</v>
      </c>
      <c r="F31" s="1">
        <v>2.3199999999999998</v>
      </c>
      <c r="G31" s="1">
        <v>1</v>
      </c>
      <c r="I31" s="1">
        <v>58</v>
      </c>
    </row>
    <row r="32" spans="1:9" x14ac:dyDescent="0.2">
      <c r="A32" s="1">
        <v>30</v>
      </c>
      <c r="B32" s="10">
        <v>38</v>
      </c>
      <c r="C32" s="10">
        <v>-106</v>
      </c>
      <c r="D32" s="10">
        <v>2500</v>
      </c>
      <c r="E32" s="1">
        <v>4</v>
      </c>
      <c r="F32" s="1">
        <v>2.3199999999999998</v>
      </c>
      <c r="G32" s="1">
        <v>1</v>
      </c>
      <c r="I32" s="1">
        <v>60</v>
      </c>
    </row>
    <row r="33" spans="1:9" x14ac:dyDescent="0.2">
      <c r="A33" s="1">
        <v>31</v>
      </c>
      <c r="B33" s="10">
        <v>38</v>
      </c>
      <c r="C33" s="10">
        <v>-106</v>
      </c>
      <c r="D33" s="10">
        <v>2500</v>
      </c>
      <c r="E33" s="1">
        <v>4</v>
      </c>
      <c r="F33" s="1">
        <v>2.3199999999999998</v>
      </c>
      <c r="G33" s="1">
        <v>1</v>
      </c>
      <c r="I33" s="1">
        <v>62</v>
      </c>
    </row>
    <row r="34" spans="1:9" x14ac:dyDescent="0.2">
      <c r="A34" s="16">
        <v>32</v>
      </c>
      <c r="B34" s="10">
        <v>38</v>
      </c>
      <c r="C34" s="10">
        <v>-106</v>
      </c>
      <c r="D34" s="10">
        <v>2500</v>
      </c>
      <c r="E34" s="1">
        <v>4</v>
      </c>
      <c r="F34" s="1">
        <v>2.3199999999999998</v>
      </c>
      <c r="G34" s="1">
        <v>1</v>
      </c>
      <c r="I34" s="1">
        <v>64</v>
      </c>
    </row>
    <row r="35" spans="1:9" x14ac:dyDescent="0.2">
      <c r="A35" s="1">
        <v>33</v>
      </c>
      <c r="B35" s="10">
        <v>38</v>
      </c>
      <c r="C35" s="10">
        <v>-106</v>
      </c>
      <c r="D35" s="10">
        <v>2500</v>
      </c>
      <c r="E35" s="1">
        <v>4</v>
      </c>
      <c r="F35" s="1">
        <v>2.3199999999999998</v>
      </c>
      <c r="G35" s="1">
        <v>1</v>
      </c>
      <c r="I35" s="1">
        <v>66</v>
      </c>
    </row>
    <row r="36" spans="1:9" x14ac:dyDescent="0.2">
      <c r="A36" s="1">
        <v>34</v>
      </c>
      <c r="B36" s="10">
        <v>38</v>
      </c>
      <c r="C36" s="10">
        <v>-106</v>
      </c>
      <c r="D36" s="10">
        <v>2500</v>
      </c>
      <c r="E36" s="1">
        <v>4</v>
      </c>
      <c r="F36" s="1">
        <v>2.3199999999999998</v>
      </c>
      <c r="G36" s="1">
        <v>1</v>
      </c>
      <c r="I36" s="1">
        <v>68</v>
      </c>
    </row>
    <row r="37" spans="1:9" x14ac:dyDescent="0.2">
      <c r="A37" s="16">
        <v>35</v>
      </c>
      <c r="B37" s="10">
        <v>38</v>
      </c>
      <c r="C37" s="10">
        <v>-106</v>
      </c>
      <c r="D37" s="10">
        <v>2500</v>
      </c>
      <c r="E37" s="1">
        <v>4</v>
      </c>
      <c r="F37" s="1">
        <v>2.3199999999999998</v>
      </c>
      <c r="G37" s="1">
        <v>1</v>
      </c>
      <c r="I37" s="1">
        <v>70</v>
      </c>
    </row>
    <row r="38" spans="1:9" x14ac:dyDescent="0.2">
      <c r="A38" s="1">
        <v>36</v>
      </c>
      <c r="B38" s="10">
        <v>38</v>
      </c>
      <c r="C38" s="10">
        <v>-106</v>
      </c>
      <c r="D38" s="10">
        <v>2500</v>
      </c>
      <c r="E38" s="1">
        <v>4</v>
      </c>
      <c r="F38" s="1">
        <v>2.3199999999999998</v>
      </c>
      <c r="G38" s="1">
        <v>1</v>
      </c>
      <c r="I38" s="1">
        <v>72</v>
      </c>
    </row>
    <row r="39" spans="1:9" x14ac:dyDescent="0.2">
      <c r="A39" s="1">
        <v>37</v>
      </c>
      <c r="B39" s="10">
        <v>38</v>
      </c>
      <c r="C39" s="10">
        <v>-106</v>
      </c>
      <c r="D39" s="10">
        <v>2500</v>
      </c>
      <c r="E39" s="1">
        <v>4</v>
      </c>
      <c r="F39" s="1">
        <v>2.3199999999999998</v>
      </c>
      <c r="G39" s="1">
        <v>1</v>
      </c>
      <c r="I39" s="1">
        <v>74</v>
      </c>
    </row>
    <row r="40" spans="1:9" x14ac:dyDescent="0.2">
      <c r="A40" s="16">
        <v>38</v>
      </c>
      <c r="B40" s="10">
        <v>38</v>
      </c>
      <c r="C40" s="10">
        <v>-106</v>
      </c>
      <c r="D40" s="10">
        <v>2500</v>
      </c>
      <c r="E40" s="1">
        <v>4</v>
      </c>
      <c r="F40" s="1">
        <v>2.3199999999999998</v>
      </c>
      <c r="G40" s="1">
        <v>1</v>
      </c>
      <c r="I40" s="1">
        <v>76</v>
      </c>
    </row>
    <row r="41" spans="1:9" x14ac:dyDescent="0.2">
      <c r="A41" s="1">
        <v>39</v>
      </c>
      <c r="B41" s="10">
        <v>38</v>
      </c>
      <c r="C41" s="10">
        <v>-106</v>
      </c>
      <c r="D41" s="10">
        <v>2500</v>
      </c>
      <c r="E41" s="1">
        <v>4</v>
      </c>
      <c r="F41" s="1">
        <v>2.3199999999999998</v>
      </c>
      <c r="G41" s="1">
        <v>1</v>
      </c>
      <c r="I41" s="1">
        <v>78</v>
      </c>
    </row>
    <row r="42" spans="1:9" x14ac:dyDescent="0.2">
      <c r="A42" s="1">
        <v>40</v>
      </c>
      <c r="B42" s="10">
        <v>38</v>
      </c>
      <c r="C42" s="10">
        <v>-106</v>
      </c>
      <c r="D42" s="10">
        <v>2500</v>
      </c>
      <c r="E42" s="1">
        <v>4</v>
      </c>
      <c r="F42" s="1">
        <v>2.3199999999999998</v>
      </c>
      <c r="G42" s="1">
        <v>1</v>
      </c>
      <c r="I42" s="1">
        <v>80</v>
      </c>
    </row>
    <row r="43" spans="1:9" x14ac:dyDescent="0.2">
      <c r="A43" s="16">
        <v>41</v>
      </c>
      <c r="B43" s="10">
        <v>38</v>
      </c>
      <c r="C43" s="10">
        <v>-106</v>
      </c>
      <c r="D43" s="10">
        <v>2500</v>
      </c>
      <c r="E43" s="1">
        <v>4</v>
      </c>
      <c r="F43" s="1">
        <v>2.3199999999999998</v>
      </c>
      <c r="G43" s="1">
        <v>1</v>
      </c>
      <c r="I43" s="1">
        <v>82</v>
      </c>
    </row>
    <row r="44" spans="1:9" x14ac:dyDescent="0.2">
      <c r="A44" s="1">
        <v>42</v>
      </c>
      <c r="B44" s="10">
        <v>38</v>
      </c>
      <c r="C44" s="10">
        <v>-106</v>
      </c>
      <c r="D44" s="10">
        <v>2500</v>
      </c>
      <c r="E44" s="1">
        <v>4</v>
      </c>
      <c r="F44" s="1">
        <v>2.3199999999999998</v>
      </c>
      <c r="G44" s="1">
        <v>1</v>
      </c>
      <c r="I44" s="1">
        <v>84</v>
      </c>
    </row>
    <row r="45" spans="1:9" x14ac:dyDescent="0.2">
      <c r="A45" s="1">
        <v>43</v>
      </c>
      <c r="B45" s="10">
        <v>38</v>
      </c>
      <c r="C45" s="10">
        <v>-106</v>
      </c>
      <c r="D45" s="10">
        <v>2500</v>
      </c>
      <c r="E45" s="1">
        <v>4</v>
      </c>
      <c r="F45" s="1">
        <v>2.3199999999999998</v>
      </c>
      <c r="G45" s="1">
        <v>1</v>
      </c>
      <c r="I45" s="1">
        <v>86</v>
      </c>
    </row>
    <row r="46" spans="1:9" x14ac:dyDescent="0.2">
      <c r="A46" s="16">
        <v>44</v>
      </c>
      <c r="B46" s="10">
        <v>38</v>
      </c>
      <c r="C46" s="10">
        <v>-106</v>
      </c>
      <c r="D46" s="10">
        <v>2500</v>
      </c>
      <c r="E46" s="1">
        <v>4</v>
      </c>
      <c r="F46" s="1">
        <v>2.3199999999999998</v>
      </c>
      <c r="G46" s="1">
        <v>1</v>
      </c>
      <c r="I46" s="1">
        <v>88</v>
      </c>
    </row>
    <row r="47" spans="1:9" x14ac:dyDescent="0.2">
      <c r="A47" s="1">
        <v>45</v>
      </c>
      <c r="B47" s="10">
        <v>38</v>
      </c>
      <c r="C47" s="10">
        <v>-106</v>
      </c>
      <c r="D47" s="10">
        <v>2500</v>
      </c>
      <c r="E47" s="1">
        <v>4</v>
      </c>
      <c r="F47" s="1">
        <v>2.3199999999999998</v>
      </c>
      <c r="G47" s="1">
        <v>1</v>
      </c>
      <c r="I47" s="1">
        <v>90</v>
      </c>
    </row>
    <row r="48" spans="1:9" x14ac:dyDescent="0.2">
      <c r="A48" s="1">
        <v>46</v>
      </c>
      <c r="B48" s="10">
        <v>38</v>
      </c>
      <c r="C48" s="10">
        <v>-106</v>
      </c>
      <c r="D48" s="10">
        <v>2500</v>
      </c>
      <c r="E48" s="1">
        <v>4</v>
      </c>
      <c r="F48" s="1">
        <v>2.3199999999999998</v>
      </c>
      <c r="G48" s="1">
        <v>1</v>
      </c>
      <c r="I48" s="1">
        <v>92</v>
      </c>
    </row>
    <row r="49" spans="1:9" x14ac:dyDescent="0.2">
      <c r="A49" s="16">
        <v>47</v>
      </c>
      <c r="B49" s="10">
        <v>38</v>
      </c>
      <c r="C49" s="10">
        <v>-106</v>
      </c>
      <c r="D49" s="10">
        <v>2500</v>
      </c>
      <c r="E49" s="1">
        <v>4</v>
      </c>
      <c r="F49" s="1">
        <v>2.3199999999999998</v>
      </c>
      <c r="G49" s="1">
        <v>1</v>
      </c>
      <c r="I49" s="1">
        <v>94</v>
      </c>
    </row>
    <row r="50" spans="1:9" x14ac:dyDescent="0.2">
      <c r="A50" s="1">
        <v>48</v>
      </c>
      <c r="B50" s="10">
        <v>38</v>
      </c>
      <c r="C50" s="10">
        <v>-106</v>
      </c>
      <c r="D50" s="10">
        <v>2500</v>
      </c>
      <c r="E50" s="1">
        <v>4</v>
      </c>
      <c r="F50" s="1">
        <v>2.3199999999999998</v>
      </c>
      <c r="G50" s="1">
        <v>1</v>
      </c>
      <c r="I50" s="1">
        <v>96</v>
      </c>
    </row>
    <row r="51" spans="1:9" x14ac:dyDescent="0.2">
      <c r="A51" s="1">
        <v>49</v>
      </c>
      <c r="B51" s="10">
        <v>38</v>
      </c>
      <c r="C51" s="10">
        <v>-106</v>
      </c>
      <c r="D51" s="10">
        <v>2500</v>
      </c>
      <c r="E51" s="1">
        <v>4</v>
      </c>
      <c r="F51" s="1">
        <v>2.3199999999999998</v>
      </c>
      <c r="G51" s="1">
        <v>1</v>
      </c>
      <c r="I51" s="1">
        <v>98</v>
      </c>
    </row>
    <row r="52" spans="1:9" x14ac:dyDescent="0.2">
      <c r="A52" s="16">
        <v>50</v>
      </c>
      <c r="B52" s="10">
        <v>38</v>
      </c>
      <c r="C52" s="10">
        <v>-106</v>
      </c>
      <c r="D52" s="10">
        <v>2500</v>
      </c>
      <c r="E52" s="1">
        <v>4</v>
      </c>
      <c r="F52" s="1">
        <v>2.3199999999999998</v>
      </c>
      <c r="G52" s="1">
        <v>1</v>
      </c>
      <c r="I52" s="1">
        <v>100</v>
      </c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Q20"/>
  <sheetViews>
    <sheetView topLeftCell="D1" workbookViewId="0">
      <selection activeCell="I9" sqref="I9"/>
    </sheetView>
  </sheetViews>
  <sheetFormatPr baseColWidth="10" defaultRowHeight="16" x14ac:dyDescent="0.2"/>
  <cols>
    <col min="1" max="1" width="12.83203125" bestFit="1" customWidth="1"/>
    <col min="2" max="2" width="30" bestFit="1" customWidth="1"/>
    <col min="3" max="3" width="24.1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32.83203125" bestFit="1" customWidth="1"/>
    <col min="9" max="9" width="19.33203125" bestFit="1" customWidth="1"/>
    <col min="10" max="10" width="17.5" bestFit="1" customWidth="1"/>
    <col min="12" max="12" width="14.33203125" bestFit="1" customWidth="1"/>
    <col min="13" max="13" width="20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76</v>
      </c>
      <c r="J1" t="s">
        <v>7</v>
      </c>
      <c r="K1" t="s">
        <v>8</v>
      </c>
      <c r="M1" t="s">
        <v>62</v>
      </c>
      <c r="N1" t="s">
        <v>58</v>
      </c>
      <c r="O1" t="s">
        <v>59</v>
      </c>
      <c r="P1" t="s">
        <v>60</v>
      </c>
      <c r="Q1" t="s">
        <v>61</v>
      </c>
    </row>
    <row r="2" spans="1:17" x14ac:dyDescent="0.2">
      <c r="A2" s="1" t="s">
        <v>30</v>
      </c>
      <c r="B2" s="3" t="s">
        <v>31</v>
      </c>
      <c r="C2" s="3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3" t="s">
        <v>55</v>
      </c>
      <c r="I2" s="1" t="s">
        <v>77</v>
      </c>
      <c r="J2" s="14" t="s">
        <v>56</v>
      </c>
      <c r="K2" s="14" t="s">
        <v>56</v>
      </c>
      <c r="M2" s="15">
        <v>1</v>
      </c>
      <c r="N2">
        <v>0</v>
      </c>
      <c r="O2" t="s">
        <v>63</v>
      </c>
      <c r="P2" t="s">
        <v>63</v>
      </c>
      <c r="Q2">
        <v>1</v>
      </c>
    </row>
    <row r="3" spans="1:17" x14ac:dyDescent="0.2">
      <c r="A3" s="1"/>
      <c r="B3" s="3"/>
      <c r="C3" s="3"/>
      <c r="D3" s="1"/>
      <c r="E3" s="1"/>
      <c r="F3" s="1"/>
      <c r="G3" s="1" t="s">
        <v>37</v>
      </c>
      <c r="H3" s="13"/>
      <c r="J3" s="14"/>
      <c r="K3" s="14"/>
      <c r="M3">
        <v>2</v>
      </c>
      <c r="N3">
        <v>1</v>
      </c>
      <c r="Q3">
        <v>2</v>
      </c>
    </row>
    <row r="4" spans="1:17" x14ac:dyDescent="0.2">
      <c r="A4" s="1"/>
      <c r="B4" s="3"/>
      <c r="C4" s="3"/>
      <c r="D4" s="1"/>
      <c r="E4" s="1"/>
      <c r="F4" s="1"/>
      <c r="G4" s="1"/>
      <c r="H4" s="13"/>
      <c r="J4" s="14"/>
      <c r="K4" s="14"/>
      <c r="M4">
        <v>3</v>
      </c>
      <c r="Q4">
        <v>3</v>
      </c>
    </row>
    <row r="5" spans="1:17" x14ac:dyDescent="0.2">
      <c r="A5" s="1"/>
      <c r="B5" s="3"/>
      <c r="C5" s="3"/>
      <c r="D5" s="1"/>
      <c r="E5" s="1"/>
      <c r="F5" s="1"/>
      <c r="G5" s="1"/>
      <c r="H5" s="13"/>
      <c r="J5" s="14"/>
      <c r="K5" s="14"/>
      <c r="M5">
        <v>4</v>
      </c>
      <c r="Q5">
        <v>4</v>
      </c>
    </row>
    <row r="6" spans="1:17" x14ac:dyDescent="0.2">
      <c r="A6" s="1"/>
      <c r="B6" s="3"/>
      <c r="C6" s="3"/>
      <c r="D6" s="1"/>
      <c r="E6" s="1"/>
      <c r="F6" s="1"/>
      <c r="G6" s="1"/>
      <c r="H6" s="13"/>
      <c r="J6" s="14"/>
      <c r="K6" s="14"/>
      <c r="Q6">
        <v>5</v>
      </c>
    </row>
    <row r="7" spans="1:17" x14ac:dyDescent="0.2">
      <c r="A7" s="1"/>
      <c r="B7" s="3"/>
      <c r="C7" s="3"/>
      <c r="D7" s="3"/>
      <c r="E7" s="1"/>
      <c r="F7" s="1"/>
      <c r="G7" s="1"/>
      <c r="H7" s="13"/>
      <c r="J7" s="14"/>
      <c r="K7" s="14"/>
      <c r="Q7">
        <v>6</v>
      </c>
    </row>
    <row r="8" spans="1:17" x14ac:dyDescent="0.2">
      <c r="A8" s="1"/>
      <c r="B8" s="3"/>
      <c r="C8" s="3"/>
      <c r="D8" s="3"/>
      <c r="E8" s="1"/>
      <c r="F8" s="1"/>
      <c r="G8" s="1"/>
      <c r="H8" s="13"/>
      <c r="J8" s="14"/>
      <c r="K8" s="14"/>
      <c r="Q8">
        <v>7</v>
      </c>
    </row>
    <row r="9" spans="1:17" x14ac:dyDescent="0.2">
      <c r="A9" s="1"/>
      <c r="B9" s="3"/>
      <c r="C9" s="3"/>
      <c r="D9" s="3"/>
      <c r="E9" s="1"/>
      <c r="F9" s="1"/>
      <c r="G9" s="1"/>
      <c r="H9" s="13"/>
      <c r="J9" s="14"/>
      <c r="K9" s="14"/>
      <c r="Q9">
        <v>8</v>
      </c>
    </row>
    <row r="10" spans="1:17" x14ac:dyDescent="0.2">
      <c r="A10" s="1"/>
      <c r="B10" s="3"/>
      <c r="C10" s="3"/>
      <c r="D10" s="3"/>
      <c r="E10" s="1"/>
      <c r="F10" s="1"/>
      <c r="G10" s="1"/>
      <c r="H10" s="13"/>
      <c r="I10" s="14"/>
      <c r="J10" s="14"/>
    </row>
    <row r="11" spans="1:17" x14ac:dyDescent="0.2">
      <c r="A11" s="1"/>
      <c r="B11" s="3"/>
      <c r="C11" s="3"/>
      <c r="D11" s="3"/>
      <c r="E11" s="1"/>
      <c r="F11" s="1"/>
      <c r="G11" s="1"/>
      <c r="H11" s="13"/>
      <c r="I11" s="14"/>
      <c r="J11" s="14"/>
    </row>
    <row r="12" spans="1:17" x14ac:dyDescent="0.2">
      <c r="A12" s="1"/>
      <c r="B12" s="3"/>
      <c r="C12" s="3"/>
      <c r="D12" s="1"/>
      <c r="E12" s="1"/>
      <c r="F12" s="1"/>
      <c r="G12" s="1"/>
      <c r="H12" s="13"/>
      <c r="I12" s="14"/>
      <c r="J12" s="14"/>
      <c r="L12" t="s">
        <v>62</v>
      </c>
      <c r="M12" t="s">
        <v>58</v>
      </c>
      <c r="N12" t="s">
        <v>59</v>
      </c>
      <c r="O12" t="s">
        <v>60</v>
      </c>
      <c r="P12" t="s">
        <v>61</v>
      </c>
    </row>
    <row r="13" spans="1:17" x14ac:dyDescent="0.2">
      <c r="A13" s="1"/>
      <c r="B13" s="3"/>
      <c r="C13" s="3"/>
      <c r="D13" s="1"/>
      <c r="E13" s="1"/>
      <c r="F13" s="1"/>
      <c r="G13" s="1"/>
      <c r="H13" s="13"/>
      <c r="I13" s="14"/>
      <c r="J13" s="14"/>
      <c r="L13" s="15" t="s">
        <v>64</v>
      </c>
      <c r="M13" t="s">
        <v>68</v>
      </c>
      <c r="N13" t="s">
        <v>70</v>
      </c>
      <c r="O13" t="s">
        <v>70</v>
      </c>
      <c r="P13" t="s">
        <v>71</v>
      </c>
    </row>
    <row r="14" spans="1:17" x14ac:dyDescent="0.2">
      <c r="A14" s="1"/>
      <c r="B14" s="3"/>
      <c r="C14" s="3"/>
      <c r="D14" s="1"/>
      <c r="E14" s="1"/>
      <c r="F14" s="1"/>
      <c r="G14" s="1"/>
      <c r="H14" s="13"/>
      <c r="I14" s="14"/>
      <c r="J14" s="14"/>
      <c r="L14" t="s">
        <v>65</v>
      </c>
      <c r="M14" t="s">
        <v>69</v>
      </c>
      <c r="P14" t="s">
        <v>46</v>
      </c>
    </row>
    <row r="15" spans="1:17" x14ac:dyDescent="0.2">
      <c r="A15" s="1"/>
      <c r="B15" s="3"/>
      <c r="C15" s="3"/>
      <c r="D15" s="1"/>
      <c r="E15" s="1"/>
      <c r="F15" s="1"/>
      <c r="G15" s="1"/>
      <c r="H15" s="13"/>
      <c r="I15" s="14"/>
      <c r="J15" s="14"/>
      <c r="L15" t="s">
        <v>66</v>
      </c>
      <c r="P15" t="s">
        <v>72</v>
      </c>
    </row>
    <row r="16" spans="1:17" x14ac:dyDescent="0.2">
      <c r="A16" s="1"/>
      <c r="B16" s="3"/>
      <c r="C16" s="3"/>
      <c r="D16" s="1"/>
      <c r="E16" s="1"/>
      <c r="F16" s="1"/>
      <c r="G16" s="1"/>
      <c r="H16" s="13"/>
      <c r="I16" s="14"/>
      <c r="J16" s="14"/>
      <c r="L16" t="s">
        <v>67</v>
      </c>
      <c r="P16" t="s">
        <v>53</v>
      </c>
    </row>
    <row r="17" spans="1:16" x14ac:dyDescent="0.2">
      <c r="A17" s="1"/>
      <c r="B17" s="3"/>
      <c r="C17" s="3"/>
      <c r="D17" s="1"/>
      <c r="E17" s="1"/>
      <c r="F17" s="1"/>
      <c r="G17" s="1"/>
      <c r="H17" s="13"/>
      <c r="I17" s="14"/>
      <c r="J17" s="14"/>
      <c r="P17" t="s">
        <v>73</v>
      </c>
    </row>
    <row r="18" spans="1:16" x14ac:dyDescent="0.2">
      <c r="A18" s="1"/>
      <c r="B18" s="3"/>
      <c r="C18" s="3"/>
      <c r="D18" s="1"/>
      <c r="E18" s="1"/>
      <c r="F18" s="1"/>
      <c r="G18" s="1"/>
      <c r="H18" s="13"/>
      <c r="I18" s="14"/>
      <c r="J18" s="14"/>
      <c r="P18" t="s">
        <v>74</v>
      </c>
    </row>
    <row r="19" spans="1:16" x14ac:dyDescent="0.2">
      <c r="P19" t="s">
        <v>75</v>
      </c>
    </row>
    <row r="20" spans="1:16" x14ac:dyDescent="0.2">
      <c r="P20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32A4-C899-574A-A718-CA2E3961F592}">
  <dimension ref="A1:Q52"/>
  <sheetViews>
    <sheetView workbookViewId="0">
      <selection activeCell="O17" sqref="A1:XFD1048576"/>
    </sheetView>
  </sheetViews>
  <sheetFormatPr baseColWidth="10" defaultRowHeight="16" x14ac:dyDescent="0.2"/>
  <cols>
    <col min="9" max="9" width="22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76</v>
      </c>
      <c r="J1" t="s">
        <v>7</v>
      </c>
      <c r="K1" t="s">
        <v>8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</row>
    <row r="2" spans="1:17" x14ac:dyDescent="0.2">
      <c r="A2" s="1">
        <v>0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3"/>
      <c r="I2" s="1">
        <v>0</v>
      </c>
      <c r="J2" s="2"/>
      <c r="K2" s="2"/>
      <c r="M2">
        <v>4</v>
      </c>
      <c r="N2">
        <v>1</v>
      </c>
      <c r="O2">
        <v>27.5</v>
      </c>
      <c r="P2">
        <v>28.5</v>
      </c>
      <c r="Q2">
        <v>1</v>
      </c>
    </row>
    <row r="3" spans="1:17" x14ac:dyDescent="0.2">
      <c r="A3" s="1">
        <v>1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3"/>
      <c r="I3" s="1">
        <v>2</v>
      </c>
      <c r="J3" s="2"/>
      <c r="K3" s="7"/>
    </row>
    <row r="4" spans="1:17" x14ac:dyDescent="0.2">
      <c r="A4" s="16">
        <v>2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3"/>
      <c r="I4" s="1">
        <v>4</v>
      </c>
      <c r="J4" s="2"/>
      <c r="K4" s="7"/>
    </row>
    <row r="5" spans="1:17" x14ac:dyDescent="0.2">
      <c r="A5" s="1">
        <v>3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3"/>
      <c r="I5" s="1">
        <v>6</v>
      </c>
      <c r="J5" s="2"/>
      <c r="K5" s="7"/>
    </row>
    <row r="6" spans="1:17" x14ac:dyDescent="0.2">
      <c r="A6" s="1">
        <v>4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3"/>
      <c r="I6" s="1">
        <v>8</v>
      </c>
      <c r="J6" s="2"/>
      <c r="K6" s="7"/>
    </row>
    <row r="7" spans="1:17" x14ac:dyDescent="0.2">
      <c r="A7" s="16">
        <v>5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3"/>
      <c r="I7" s="1">
        <v>10</v>
      </c>
      <c r="J7" s="2"/>
      <c r="K7" s="7"/>
    </row>
    <row r="8" spans="1:17" x14ac:dyDescent="0.2">
      <c r="A8" s="1">
        <v>6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3"/>
      <c r="I8" s="1">
        <v>12</v>
      </c>
      <c r="J8" s="2"/>
      <c r="K8" s="7"/>
    </row>
    <row r="9" spans="1:17" x14ac:dyDescent="0.2">
      <c r="A9" s="1">
        <v>7</v>
      </c>
      <c r="B9" s="10">
        <v>38</v>
      </c>
      <c r="C9" s="10">
        <v>-106</v>
      </c>
      <c r="D9" s="10">
        <v>2500</v>
      </c>
      <c r="E9" s="1">
        <v>4</v>
      </c>
      <c r="F9" s="1">
        <v>2.3199999999999998</v>
      </c>
      <c r="G9" s="1">
        <v>1</v>
      </c>
      <c r="I9" s="1">
        <v>14</v>
      </c>
    </row>
    <row r="10" spans="1:17" x14ac:dyDescent="0.2">
      <c r="A10" s="16">
        <v>8</v>
      </c>
      <c r="B10" s="10">
        <v>38</v>
      </c>
      <c r="C10" s="10">
        <v>-106</v>
      </c>
      <c r="D10" s="10">
        <v>2500</v>
      </c>
      <c r="E10" s="1">
        <v>4</v>
      </c>
      <c r="F10" s="1">
        <v>2.3199999999999998</v>
      </c>
      <c r="G10" s="1">
        <v>1</v>
      </c>
      <c r="I10" s="1">
        <v>16</v>
      </c>
    </row>
    <row r="11" spans="1:17" x14ac:dyDescent="0.2">
      <c r="A11" s="1">
        <v>9</v>
      </c>
      <c r="B11" s="10">
        <v>38</v>
      </c>
      <c r="C11" s="10">
        <v>-106</v>
      </c>
      <c r="D11" s="10">
        <v>2500</v>
      </c>
      <c r="E11" s="1">
        <v>4</v>
      </c>
      <c r="F11" s="1">
        <v>2.3199999999999998</v>
      </c>
      <c r="G11" s="1">
        <v>1</v>
      </c>
      <c r="I11" s="1">
        <v>18</v>
      </c>
    </row>
    <row r="12" spans="1:17" x14ac:dyDescent="0.2">
      <c r="A12" s="1">
        <v>10</v>
      </c>
      <c r="B12" s="10">
        <v>38</v>
      </c>
      <c r="C12" s="10">
        <v>-106</v>
      </c>
      <c r="D12" s="10">
        <v>2500</v>
      </c>
      <c r="E12" s="1">
        <v>4</v>
      </c>
      <c r="F12" s="1">
        <v>2.3199999999999998</v>
      </c>
      <c r="G12" s="1">
        <v>1</v>
      </c>
      <c r="I12" s="1">
        <v>20</v>
      </c>
    </row>
    <row r="13" spans="1:17" x14ac:dyDescent="0.2">
      <c r="A13" s="16">
        <v>11</v>
      </c>
      <c r="B13" s="10">
        <v>38</v>
      </c>
      <c r="C13" s="10">
        <v>-106</v>
      </c>
      <c r="D13" s="10">
        <v>2500</v>
      </c>
      <c r="E13" s="1">
        <v>4</v>
      </c>
      <c r="F13" s="1">
        <v>2.3199999999999998</v>
      </c>
      <c r="G13" s="1">
        <v>1</v>
      </c>
      <c r="I13" s="1">
        <v>22</v>
      </c>
    </row>
    <row r="14" spans="1:17" x14ac:dyDescent="0.2">
      <c r="A14" s="1">
        <v>12</v>
      </c>
      <c r="B14" s="10">
        <v>38</v>
      </c>
      <c r="C14" s="10">
        <v>-106</v>
      </c>
      <c r="D14" s="10">
        <v>2500</v>
      </c>
      <c r="E14" s="1">
        <v>4</v>
      </c>
      <c r="F14" s="1">
        <v>2.3199999999999998</v>
      </c>
      <c r="G14" s="1">
        <v>1</v>
      </c>
      <c r="I14" s="1">
        <v>24</v>
      </c>
    </row>
    <row r="15" spans="1:17" x14ac:dyDescent="0.2">
      <c r="A15" s="1">
        <v>13</v>
      </c>
      <c r="B15" s="10">
        <v>38</v>
      </c>
      <c r="C15" s="10">
        <v>-106</v>
      </c>
      <c r="D15" s="10">
        <v>2500</v>
      </c>
      <c r="E15" s="1">
        <v>4</v>
      </c>
      <c r="F15" s="1">
        <v>2.3199999999999998</v>
      </c>
      <c r="G15" s="1">
        <v>1</v>
      </c>
      <c r="I15" s="1">
        <v>26</v>
      </c>
    </row>
    <row r="16" spans="1:17" x14ac:dyDescent="0.2">
      <c r="A16" s="16">
        <v>14</v>
      </c>
      <c r="B16" s="10">
        <v>38</v>
      </c>
      <c r="C16" s="10">
        <v>-106</v>
      </c>
      <c r="D16" s="10">
        <v>2500</v>
      </c>
      <c r="E16" s="1">
        <v>4</v>
      </c>
      <c r="F16" s="1">
        <v>2.3199999999999998</v>
      </c>
      <c r="G16" s="1">
        <v>1</v>
      </c>
      <c r="I16" s="1">
        <v>28</v>
      </c>
    </row>
    <row r="17" spans="1:9" x14ac:dyDescent="0.2">
      <c r="A17" s="1">
        <v>15</v>
      </c>
      <c r="B17" s="10">
        <v>38</v>
      </c>
      <c r="C17" s="10">
        <v>-106</v>
      </c>
      <c r="D17" s="10">
        <v>2500</v>
      </c>
      <c r="E17" s="1">
        <v>4</v>
      </c>
      <c r="F17" s="1">
        <v>2.3199999999999998</v>
      </c>
      <c r="G17" s="1">
        <v>1</v>
      </c>
      <c r="I17" s="1">
        <v>30</v>
      </c>
    </row>
    <row r="18" spans="1:9" x14ac:dyDescent="0.2">
      <c r="A18" s="1">
        <v>16</v>
      </c>
      <c r="B18" s="10">
        <v>38</v>
      </c>
      <c r="C18" s="10">
        <v>-106</v>
      </c>
      <c r="D18" s="10">
        <v>2500</v>
      </c>
      <c r="E18" s="1">
        <v>4</v>
      </c>
      <c r="F18" s="1">
        <v>2.3199999999999998</v>
      </c>
      <c r="G18" s="1">
        <v>1</v>
      </c>
      <c r="I18" s="1">
        <v>32</v>
      </c>
    </row>
    <row r="19" spans="1:9" x14ac:dyDescent="0.2">
      <c r="A19" s="16">
        <v>17</v>
      </c>
      <c r="B19" s="10">
        <v>38</v>
      </c>
      <c r="C19" s="10">
        <v>-106</v>
      </c>
      <c r="D19" s="10">
        <v>2500</v>
      </c>
      <c r="E19" s="1">
        <v>4</v>
      </c>
      <c r="F19" s="1">
        <v>2.3199999999999998</v>
      </c>
      <c r="G19" s="1">
        <v>1</v>
      </c>
      <c r="I19" s="1">
        <v>34</v>
      </c>
    </row>
    <row r="20" spans="1:9" x14ac:dyDescent="0.2">
      <c r="A20" s="1">
        <v>18</v>
      </c>
      <c r="B20" s="10">
        <v>38</v>
      </c>
      <c r="C20" s="10">
        <v>-106</v>
      </c>
      <c r="D20" s="10">
        <v>2500</v>
      </c>
      <c r="E20" s="1">
        <v>4</v>
      </c>
      <c r="F20" s="1">
        <v>2.3199999999999998</v>
      </c>
      <c r="G20" s="1">
        <v>1</v>
      </c>
      <c r="I20" s="1">
        <v>36</v>
      </c>
    </row>
    <row r="21" spans="1:9" x14ac:dyDescent="0.2">
      <c r="A21" s="1">
        <v>19</v>
      </c>
      <c r="B21" s="10">
        <v>38</v>
      </c>
      <c r="C21" s="10">
        <v>-106</v>
      </c>
      <c r="D21" s="10">
        <v>2500</v>
      </c>
      <c r="E21" s="1">
        <v>4</v>
      </c>
      <c r="F21" s="1">
        <v>2.3199999999999998</v>
      </c>
      <c r="G21" s="1">
        <v>1</v>
      </c>
      <c r="I21" s="1">
        <v>38</v>
      </c>
    </row>
    <row r="22" spans="1:9" x14ac:dyDescent="0.2">
      <c r="A22" s="16">
        <v>20</v>
      </c>
      <c r="B22" s="10">
        <v>38</v>
      </c>
      <c r="C22" s="10">
        <v>-106</v>
      </c>
      <c r="D22" s="10">
        <v>2500</v>
      </c>
      <c r="E22" s="1">
        <v>4</v>
      </c>
      <c r="F22" s="1">
        <v>2.3199999999999998</v>
      </c>
      <c r="G22" s="1">
        <v>1</v>
      </c>
      <c r="I22" s="1">
        <v>40</v>
      </c>
    </row>
    <row r="23" spans="1:9" x14ac:dyDescent="0.2">
      <c r="A23" s="1">
        <v>21</v>
      </c>
      <c r="B23" s="10">
        <v>38</v>
      </c>
      <c r="C23" s="10">
        <v>-106</v>
      </c>
      <c r="D23" s="10">
        <v>2500</v>
      </c>
      <c r="E23" s="1">
        <v>4</v>
      </c>
      <c r="F23" s="1">
        <v>2.3199999999999998</v>
      </c>
      <c r="G23" s="1">
        <v>1</v>
      </c>
      <c r="I23" s="1">
        <v>42</v>
      </c>
    </row>
    <row r="24" spans="1:9" x14ac:dyDescent="0.2">
      <c r="A24" s="1">
        <v>22</v>
      </c>
      <c r="B24" s="10">
        <v>38</v>
      </c>
      <c r="C24" s="10">
        <v>-106</v>
      </c>
      <c r="D24" s="10">
        <v>2500</v>
      </c>
      <c r="E24" s="1">
        <v>4</v>
      </c>
      <c r="F24" s="1">
        <v>2.3199999999999998</v>
      </c>
      <c r="G24" s="1">
        <v>1</v>
      </c>
      <c r="I24" s="1">
        <v>44</v>
      </c>
    </row>
    <row r="25" spans="1:9" x14ac:dyDescent="0.2">
      <c r="A25" s="16">
        <v>23</v>
      </c>
      <c r="B25" s="10">
        <v>38</v>
      </c>
      <c r="C25" s="10">
        <v>-106</v>
      </c>
      <c r="D25" s="10">
        <v>2500</v>
      </c>
      <c r="E25" s="1">
        <v>4</v>
      </c>
      <c r="F25" s="1">
        <v>2.3199999999999998</v>
      </c>
      <c r="G25" s="1">
        <v>1</v>
      </c>
      <c r="I25" s="1">
        <v>46</v>
      </c>
    </row>
    <row r="26" spans="1:9" x14ac:dyDescent="0.2">
      <c r="A26" s="1">
        <v>24</v>
      </c>
      <c r="B26" s="10">
        <v>38</v>
      </c>
      <c r="C26" s="10">
        <v>-106</v>
      </c>
      <c r="D26" s="10">
        <v>2500</v>
      </c>
      <c r="E26" s="1">
        <v>4</v>
      </c>
      <c r="F26" s="1">
        <v>2.3199999999999998</v>
      </c>
      <c r="G26" s="1">
        <v>1</v>
      </c>
      <c r="I26" s="1">
        <v>48</v>
      </c>
    </row>
    <row r="27" spans="1:9" x14ac:dyDescent="0.2">
      <c r="A27" s="1">
        <v>25</v>
      </c>
      <c r="B27" s="10">
        <v>38</v>
      </c>
      <c r="C27" s="10">
        <v>-106</v>
      </c>
      <c r="D27" s="10">
        <v>2500</v>
      </c>
      <c r="E27" s="1">
        <v>4</v>
      </c>
      <c r="F27" s="1">
        <v>2.3199999999999998</v>
      </c>
      <c r="G27" s="1">
        <v>1</v>
      </c>
      <c r="I27" s="1">
        <v>50</v>
      </c>
    </row>
    <row r="28" spans="1:9" x14ac:dyDescent="0.2">
      <c r="A28" s="16">
        <v>26</v>
      </c>
      <c r="B28" s="10">
        <v>38</v>
      </c>
      <c r="C28" s="10">
        <v>-106</v>
      </c>
      <c r="D28" s="10">
        <v>2500</v>
      </c>
      <c r="E28" s="1">
        <v>4</v>
      </c>
      <c r="F28" s="1">
        <v>2.3199999999999998</v>
      </c>
      <c r="G28" s="1">
        <v>1</v>
      </c>
      <c r="I28" s="1">
        <v>52</v>
      </c>
    </row>
    <row r="29" spans="1:9" x14ac:dyDescent="0.2">
      <c r="A29" s="1">
        <v>27</v>
      </c>
      <c r="B29" s="10">
        <v>38</v>
      </c>
      <c r="C29" s="10">
        <v>-106</v>
      </c>
      <c r="D29" s="10">
        <v>2500</v>
      </c>
      <c r="E29" s="1">
        <v>4</v>
      </c>
      <c r="F29" s="1">
        <v>2.3199999999999998</v>
      </c>
      <c r="G29" s="1">
        <v>1</v>
      </c>
      <c r="I29" s="1">
        <v>54</v>
      </c>
    </row>
    <row r="30" spans="1:9" x14ac:dyDescent="0.2">
      <c r="A30" s="1">
        <v>28</v>
      </c>
      <c r="B30" s="10">
        <v>38</v>
      </c>
      <c r="C30" s="10">
        <v>-106</v>
      </c>
      <c r="D30" s="10">
        <v>2500</v>
      </c>
      <c r="E30" s="1">
        <v>4</v>
      </c>
      <c r="F30" s="1">
        <v>2.3199999999999998</v>
      </c>
      <c r="G30" s="1">
        <v>1</v>
      </c>
      <c r="I30" s="1">
        <v>56</v>
      </c>
    </row>
    <row r="31" spans="1:9" x14ac:dyDescent="0.2">
      <c r="A31" s="16">
        <v>29</v>
      </c>
      <c r="B31" s="10">
        <v>38</v>
      </c>
      <c r="C31" s="10">
        <v>-106</v>
      </c>
      <c r="D31" s="10">
        <v>2500</v>
      </c>
      <c r="E31" s="1">
        <v>4</v>
      </c>
      <c r="F31" s="1">
        <v>2.3199999999999998</v>
      </c>
      <c r="G31" s="1">
        <v>1</v>
      </c>
      <c r="I31" s="1">
        <v>58</v>
      </c>
    </row>
    <row r="32" spans="1:9" x14ac:dyDescent="0.2">
      <c r="A32" s="1">
        <v>30</v>
      </c>
      <c r="B32" s="10">
        <v>38</v>
      </c>
      <c r="C32" s="10">
        <v>-106</v>
      </c>
      <c r="D32" s="10">
        <v>2500</v>
      </c>
      <c r="E32" s="1">
        <v>4</v>
      </c>
      <c r="F32" s="1">
        <v>2.3199999999999998</v>
      </c>
      <c r="G32" s="1">
        <v>1</v>
      </c>
      <c r="I32" s="1">
        <v>60</v>
      </c>
    </row>
    <row r="33" spans="1:9" x14ac:dyDescent="0.2">
      <c r="A33" s="1">
        <v>31</v>
      </c>
      <c r="B33" s="10">
        <v>38</v>
      </c>
      <c r="C33" s="10">
        <v>-106</v>
      </c>
      <c r="D33" s="10">
        <v>2500</v>
      </c>
      <c r="E33" s="1">
        <v>4</v>
      </c>
      <c r="F33" s="1">
        <v>2.3199999999999998</v>
      </c>
      <c r="G33" s="1">
        <v>1</v>
      </c>
      <c r="I33" s="1">
        <v>62</v>
      </c>
    </row>
    <row r="34" spans="1:9" x14ac:dyDescent="0.2">
      <c r="A34" s="16">
        <v>32</v>
      </c>
      <c r="B34" s="10">
        <v>38</v>
      </c>
      <c r="C34" s="10">
        <v>-106</v>
      </c>
      <c r="D34" s="10">
        <v>2500</v>
      </c>
      <c r="E34" s="1">
        <v>4</v>
      </c>
      <c r="F34" s="1">
        <v>2.3199999999999998</v>
      </c>
      <c r="G34" s="1">
        <v>1</v>
      </c>
      <c r="I34" s="1">
        <v>64</v>
      </c>
    </row>
    <row r="35" spans="1:9" x14ac:dyDescent="0.2">
      <c r="A35" s="1">
        <v>33</v>
      </c>
      <c r="B35" s="10">
        <v>38</v>
      </c>
      <c r="C35" s="10">
        <v>-106</v>
      </c>
      <c r="D35" s="10">
        <v>2500</v>
      </c>
      <c r="E35" s="1">
        <v>4</v>
      </c>
      <c r="F35" s="1">
        <v>2.3199999999999998</v>
      </c>
      <c r="G35" s="1">
        <v>1</v>
      </c>
      <c r="I35" s="1">
        <v>66</v>
      </c>
    </row>
    <row r="36" spans="1:9" x14ac:dyDescent="0.2">
      <c r="A36" s="1">
        <v>34</v>
      </c>
      <c r="B36" s="10">
        <v>38</v>
      </c>
      <c r="C36" s="10">
        <v>-106</v>
      </c>
      <c r="D36" s="10">
        <v>2500</v>
      </c>
      <c r="E36" s="1">
        <v>4</v>
      </c>
      <c r="F36" s="1">
        <v>2.3199999999999998</v>
      </c>
      <c r="G36" s="1">
        <v>1</v>
      </c>
      <c r="I36" s="1">
        <v>68</v>
      </c>
    </row>
    <row r="37" spans="1:9" x14ac:dyDescent="0.2">
      <c r="A37" s="16">
        <v>35</v>
      </c>
      <c r="B37" s="10">
        <v>38</v>
      </c>
      <c r="C37" s="10">
        <v>-106</v>
      </c>
      <c r="D37" s="10">
        <v>2500</v>
      </c>
      <c r="E37" s="1">
        <v>4</v>
      </c>
      <c r="F37" s="1">
        <v>2.3199999999999998</v>
      </c>
      <c r="G37" s="1">
        <v>1</v>
      </c>
      <c r="I37" s="1">
        <v>70</v>
      </c>
    </row>
    <row r="38" spans="1:9" x14ac:dyDescent="0.2">
      <c r="A38" s="1">
        <v>36</v>
      </c>
      <c r="B38" s="10">
        <v>38</v>
      </c>
      <c r="C38" s="10">
        <v>-106</v>
      </c>
      <c r="D38" s="10">
        <v>2500</v>
      </c>
      <c r="E38" s="1">
        <v>4</v>
      </c>
      <c r="F38" s="1">
        <v>2.3199999999999998</v>
      </c>
      <c r="G38" s="1">
        <v>1</v>
      </c>
      <c r="I38" s="1">
        <v>72</v>
      </c>
    </row>
    <row r="39" spans="1:9" x14ac:dyDescent="0.2">
      <c r="A39" s="1">
        <v>37</v>
      </c>
      <c r="B39" s="10">
        <v>38</v>
      </c>
      <c r="C39" s="10">
        <v>-106</v>
      </c>
      <c r="D39" s="10">
        <v>2500</v>
      </c>
      <c r="E39" s="1">
        <v>4</v>
      </c>
      <c r="F39" s="1">
        <v>2.3199999999999998</v>
      </c>
      <c r="G39" s="1">
        <v>1</v>
      </c>
      <c r="I39" s="1">
        <v>74</v>
      </c>
    </row>
    <row r="40" spans="1:9" x14ac:dyDescent="0.2">
      <c r="A40" s="16">
        <v>38</v>
      </c>
      <c r="B40" s="10">
        <v>38</v>
      </c>
      <c r="C40" s="10">
        <v>-106</v>
      </c>
      <c r="D40" s="10">
        <v>2500</v>
      </c>
      <c r="E40" s="1">
        <v>4</v>
      </c>
      <c r="F40" s="1">
        <v>2.3199999999999998</v>
      </c>
      <c r="G40" s="1">
        <v>1</v>
      </c>
      <c r="I40" s="1">
        <v>76</v>
      </c>
    </row>
    <row r="41" spans="1:9" x14ac:dyDescent="0.2">
      <c r="A41" s="1">
        <v>39</v>
      </c>
      <c r="B41" s="10">
        <v>38</v>
      </c>
      <c r="C41" s="10">
        <v>-106</v>
      </c>
      <c r="D41" s="10">
        <v>2500</v>
      </c>
      <c r="E41" s="1">
        <v>4</v>
      </c>
      <c r="F41" s="1">
        <v>2.3199999999999998</v>
      </c>
      <c r="G41" s="1">
        <v>1</v>
      </c>
      <c r="I41" s="1">
        <v>78</v>
      </c>
    </row>
    <row r="42" spans="1:9" x14ac:dyDescent="0.2">
      <c r="A42" s="1">
        <v>40</v>
      </c>
      <c r="B42" s="10">
        <v>38</v>
      </c>
      <c r="C42" s="10">
        <v>-106</v>
      </c>
      <c r="D42" s="10">
        <v>2500</v>
      </c>
      <c r="E42" s="1">
        <v>4</v>
      </c>
      <c r="F42" s="1">
        <v>2.3199999999999998</v>
      </c>
      <c r="G42" s="1">
        <v>1</v>
      </c>
      <c r="I42" s="1">
        <v>80</v>
      </c>
    </row>
    <row r="43" spans="1:9" x14ac:dyDescent="0.2">
      <c r="A43" s="16">
        <v>41</v>
      </c>
      <c r="B43" s="10">
        <v>38</v>
      </c>
      <c r="C43" s="10">
        <v>-106</v>
      </c>
      <c r="D43" s="10">
        <v>2500</v>
      </c>
      <c r="E43" s="1">
        <v>4</v>
      </c>
      <c r="F43" s="1">
        <v>2.3199999999999998</v>
      </c>
      <c r="G43" s="1">
        <v>1</v>
      </c>
      <c r="I43" s="1">
        <v>82</v>
      </c>
    </row>
    <row r="44" spans="1:9" x14ac:dyDescent="0.2">
      <c r="A44" s="1">
        <v>42</v>
      </c>
      <c r="B44" s="10">
        <v>38</v>
      </c>
      <c r="C44" s="10">
        <v>-106</v>
      </c>
      <c r="D44" s="10">
        <v>2500</v>
      </c>
      <c r="E44" s="1">
        <v>4</v>
      </c>
      <c r="F44" s="1">
        <v>2.3199999999999998</v>
      </c>
      <c r="G44" s="1">
        <v>1</v>
      </c>
      <c r="I44" s="1">
        <v>84</v>
      </c>
    </row>
    <row r="45" spans="1:9" x14ac:dyDescent="0.2">
      <c r="A45" s="1">
        <v>43</v>
      </c>
      <c r="B45" s="10">
        <v>38</v>
      </c>
      <c r="C45" s="10">
        <v>-106</v>
      </c>
      <c r="D45" s="10">
        <v>2500</v>
      </c>
      <c r="E45" s="1">
        <v>4</v>
      </c>
      <c r="F45" s="1">
        <v>2.3199999999999998</v>
      </c>
      <c r="G45" s="1">
        <v>1</v>
      </c>
      <c r="I45" s="1">
        <v>86</v>
      </c>
    </row>
    <row r="46" spans="1:9" x14ac:dyDescent="0.2">
      <c r="A46" s="16">
        <v>44</v>
      </c>
      <c r="B46" s="10">
        <v>38</v>
      </c>
      <c r="C46" s="10">
        <v>-106</v>
      </c>
      <c r="D46" s="10">
        <v>2500</v>
      </c>
      <c r="E46" s="1">
        <v>4</v>
      </c>
      <c r="F46" s="1">
        <v>2.3199999999999998</v>
      </c>
      <c r="G46" s="1">
        <v>1</v>
      </c>
      <c r="I46" s="1">
        <v>88</v>
      </c>
    </row>
    <row r="47" spans="1:9" x14ac:dyDescent="0.2">
      <c r="A47" s="1">
        <v>45</v>
      </c>
      <c r="B47" s="10">
        <v>38</v>
      </c>
      <c r="C47" s="10">
        <v>-106</v>
      </c>
      <c r="D47" s="10">
        <v>2500</v>
      </c>
      <c r="E47" s="1">
        <v>4</v>
      </c>
      <c r="F47" s="1">
        <v>2.3199999999999998</v>
      </c>
      <c r="G47" s="1">
        <v>1</v>
      </c>
      <c r="I47" s="1">
        <v>90</v>
      </c>
    </row>
    <row r="48" spans="1:9" x14ac:dyDescent="0.2">
      <c r="A48" s="1">
        <v>46</v>
      </c>
      <c r="B48" s="10">
        <v>38</v>
      </c>
      <c r="C48" s="10">
        <v>-106</v>
      </c>
      <c r="D48" s="10">
        <v>2500</v>
      </c>
      <c r="E48" s="1">
        <v>4</v>
      </c>
      <c r="F48" s="1">
        <v>2.3199999999999998</v>
      </c>
      <c r="G48" s="1">
        <v>1</v>
      </c>
      <c r="I48" s="1">
        <v>92</v>
      </c>
    </row>
    <row r="49" spans="1:9" x14ac:dyDescent="0.2">
      <c r="A49" s="16">
        <v>47</v>
      </c>
      <c r="B49" s="10">
        <v>38</v>
      </c>
      <c r="C49" s="10">
        <v>-106</v>
      </c>
      <c r="D49" s="10">
        <v>2500</v>
      </c>
      <c r="E49" s="1">
        <v>4</v>
      </c>
      <c r="F49" s="1">
        <v>2.3199999999999998</v>
      </c>
      <c r="G49" s="1">
        <v>1</v>
      </c>
      <c r="I49" s="1">
        <v>94</v>
      </c>
    </row>
    <row r="50" spans="1:9" x14ac:dyDescent="0.2">
      <c r="A50" s="1">
        <v>48</v>
      </c>
      <c r="B50" s="10">
        <v>38</v>
      </c>
      <c r="C50" s="10">
        <v>-106</v>
      </c>
      <c r="D50" s="10">
        <v>2500</v>
      </c>
      <c r="E50" s="1">
        <v>4</v>
      </c>
      <c r="F50" s="1">
        <v>2.3199999999999998</v>
      </c>
      <c r="G50" s="1">
        <v>1</v>
      </c>
      <c r="I50" s="1">
        <v>96</v>
      </c>
    </row>
    <row r="51" spans="1:9" x14ac:dyDescent="0.2">
      <c r="A51" s="1">
        <v>49</v>
      </c>
      <c r="B51" s="10">
        <v>38</v>
      </c>
      <c r="C51" s="10">
        <v>-106</v>
      </c>
      <c r="D51" s="10">
        <v>2500</v>
      </c>
      <c r="E51" s="1">
        <v>4</v>
      </c>
      <c r="F51" s="1">
        <v>2.3199999999999998</v>
      </c>
      <c r="G51" s="1">
        <v>1</v>
      </c>
      <c r="I51" s="1">
        <v>98</v>
      </c>
    </row>
    <row r="52" spans="1:9" x14ac:dyDescent="0.2">
      <c r="A52" s="16">
        <v>50</v>
      </c>
      <c r="B52" s="10">
        <v>38</v>
      </c>
      <c r="C52" s="10">
        <v>-106</v>
      </c>
      <c r="D52" s="10">
        <v>2500</v>
      </c>
      <c r="E52" s="1">
        <v>4</v>
      </c>
      <c r="F52" s="1">
        <v>2.3199999999999998</v>
      </c>
      <c r="G52" s="1">
        <v>1</v>
      </c>
      <c r="I52" s="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K13"/>
  <sheetViews>
    <sheetView workbookViewId="0">
      <selection activeCell="A2" sqref="A2:XFD1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1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1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1" x14ac:dyDescent="0.2">
      <c r="A6" s="1" t="s">
        <v>48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3">
        <v>0</v>
      </c>
    </row>
    <row r="7" spans="1:11" x14ac:dyDescent="0.2">
      <c r="A7" s="1" t="s">
        <v>49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3">
        <v>0</v>
      </c>
    </row>
    <row r="8" spans="1:11" x14ac:dyDescent="0.2">
      <c r="A8" s="1" t="s">
        <v>50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3">
        <v>0</v>
      </c>
    </row>
    <row r="9" spans="1:11" x14ac:dyDescent="0.2">
      <c r="A9" s="1" t="s">
        <v>51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3">
        <v>0</v>
      </c>
    </row>
    <row r="10" spans="1:11" x14ac:dyDescent="0.2">
      <c r="A10" s="1" t="s">
        <v>52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3">
        <v>0</v>
      </c>
    </row>
    <row r="11" spans="1:11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3">
        <v>0</v>
      </c>
    </row>
    <row r="12" spans="1:11" x14ac:dyDescent="0.2">
      <c r="B12" s="10"/>
      <c r="C12" s="10"/>
    </row>
    <row r="13" spans="1:11" x14ac:dyDescent="0.2">
      <c r="B13" s="10"/>
      <c r="C13" s="10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Q47"/>
  <sheetViews>
    <sheetView workbookViewId="0">
      <selection sqref="A1:XFD47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76</v>
      </c>
      <c r="J1" t="s">
        <v>7</v>
      </c>
      <c r="K1" t="s">
        <v>8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</row>
    <row r="2" spans="1:17" x14ac:dyDescent="0.2">
      <c r="B2">
        <v>0</v>
      </c>
      <c r="C2">
        <v>0</v>
      </c>
      <c r="D2">
        <v>0</v>
      </c>
      <c r="M2">
        <v>2</v>
      </c>
      <c r="N2">
        <v>1</v>
      </c>
      <c r="O2">
        <v>0</v>
      </c>
      <c r="P2">
        <v>0.25</v>
      </c>
      <c r="Q2">
        <v>2</v>
      </c>
    </row>
    <row r="3" spans="1:17" x14ac:dyDescent="0.2">
      <c r="B3">
        <v>2</v>
      </c>
      <c r="C3">
        <v>0</v>
      </c>
      <c r="D3">
        <v>0</v>
      </c>
    </row>
    <row r="4" spans="1:17" x14ac:dyDescent="0.2">
      <c r="B4">
        <v>4</v>
      </c>
      <c r="C4">
        <v>0</v>
      </c>
      <c r="D4">
        <v>0</v>
      </c>
    </row>
    <row r="5" spans="1:17" x14ac:dyDescent="0.2">
      <c r="B5">
        <v>6</v>
      </c>
      <c r="C5">
        <v>0</v>
      </c>
      <c r="D5">
        <v>0</v>
      </c>
    </row>
    <row r="6" spans="1:17" x14ac:dyDescent="0.2">
      <c r="B6">
        <v>8</v>
      </c>
      <c r="C6">
        <v>0</v>
      </c>
      <c r="D6">
        <v>0</v>
      </c>
    </row>
    <row r="7" spans="1:17" x14ac:dyDescent="0.2">
      <c r="B7">
        <v>10</v>
      </c>
      <c r="C7">
        <v>0</v>
      </c>
      <c r="D7">
        <v>0</v>
      </c>
    </row>
    <row r="8" spans="1:17" x14ac:dyDescent="0.2">
      <c r="B8">
        <v>12</v>
      </c>
      <c r="C8">
        <v>0</v>
      </c>
      <c r="D8">
        <v>0</v>
      </c>
    </row>
    <row r="9" spans="1:17" x14ac:dyDescent="0.2">
      <c r="B9">
        <v>14</v>
      </c>
      <c r="C9">
        <v>0</v>
      </c>
      <c r="D9">
        <v>0</v>
      </c>
    </row>
    <row r="10" spans="1:17" x14ac:dyDescent="0.2">
      <c r="B10">
        <v>16</v>
      </c>
      <c r="C10">
        <v>0</v>
      </c>
      <c r="D10">
        <v>0</v>
      </c>
    </row>
    <row r="11" spans="1:17" x14ac:dyDescent="0.2">
      <c r="B11">
        <v>18</v>
      </c>
      <c r="C11">
        <v>0</v>
      </c>
      <c r="D11">
        <v>0</v>
      </c>
    </row>
    <row r="12" spans="1:17" x14ac:dyDescent="0.2">
      <c r="B12">
        <v>20</v>
      </c>
      <c r="C12">
        <v>0</v>
      </c>
      <c r="D12">
        <v>0</v>
      </c>
    </row>
    <row r="13" spans="1:17" x14ac:dyDescent="0.2">
      <c r="B13">
        <v>22</v>
      </c>
      <c r="C13">
        <v>0</v>
      </c>
      <c r="D13">
        <v>0</v>
      </c>
    </row>
    <row r="14" spans="1:17" x14ac:dyDescent="0.2">
      <c r="B14">
        <v>24</v>
      </c>
      <c r="C14">
        <v>0</v>
      </c>
      <c r="D14">
        <v>0</v>
      </c>
    </row>
    <row r="15" spans="1:17" x14ac:dyDescent="0.2">
      <c r="B15">
        <v>26</v>
      </c>
      <c r="C15">
        <v>0</v>
      </c>
      <c r="D15">
        <v>0</v>
      </c>
    </row>
    <row r="16" spans="1:17" x14ac:dyDescent="0.2">
      <c r="B16">
        <v>28</v>
      </c>
      <c r="C16">
        <v>0</v>
      </c>
      <c r="D16">
        <v>0</v>
      </c>
    </row>
    <row r="17" spans="1:11" x14ac:dyDescent="0.2">
      <c r="B17">
        <v>30</v>
      </c>
      <c r="C17">
        <v>0</v>
      </c>
      <c r="D17">
        <v>0</v>
      </c>
    </row>
    <row r="18" spans="1:11" x14ac:dyDescent="0.2">
      <c r="B18">
        <v>32</v>
      </c>
      <c r="C18">
        <v>0</v>
      </c>
      <c r="D18">
        <v>0</v>
      </c>
    </row>
    <row r="19" spans="1:11" x14ac:dyDescent="0.2">
      <c r="B19">
        <v>34</v>
      </c>
      <c r="C19">
        <v>0</v>
      </c>
      <c r="D19">
        <v>0</v>
      </c>
    </row>
    <row r="20" spans="1:11" x14ac:dyDescent="0.2">
      <c r="B20">
        <v>36</v>
      </c>
      <c r="C20">
        <v>0</v>
      </c>
      <c r="D20">
        <v>0</v>
      </c>
    </row>
    <row r="21" spans="1:11" x14ac:dyDescent="0.2">
      <c r="A21" s="6"/>
      <c r="B21">
        <v>38</v>
      </c>
      <c r="C21">
        <v>0</v>
      </c>
      <c r="D21">
        <v>0</v>
      </c>
      <c r="E21" s="1"/>
      <c r="F21" s="1"/>
      <c r="G21" s="1"/>
      <c r="H21" s="13"/>
      <c r="I21" s="1"/>
      <c r="J21" s="2"/>
      <c r="K21" s="7"/>
    </row>
    <row r="22" spans="1:11" x14ac:dyDescent="0.2">
      <c r="B22">
        <v>40</v>
      </c>
      <c r="C22">
        <v>0</v>
      </c>
      <c r="D22">
        <v>0</v>
      </c>
    </row>
    <row r="23" spans="1:11" x14ac:dyDescent="0.2">
      <c r="B23">
        <v>42</v>
      </c>
      <c r="C23">
        <v>0</v>
      </c>
      <c r="D23">
        <v>0</v>
      </c>
    </row>
    <row r="24" spans="1:11" x14ac:dyDescent="0.2">
      <c r="B24">
        <v>44</v>
      </c>
      <c r="C24">
        <v>0</v>
      </c>
      <c r="D24">
        <v>0</v>
      </c>
    </row>
    <row r="25" spans="1:11" x14ac:dyDescent="0.2">
      <c r="B25">
        <v>46</v>
      </c>
      <c r="C25">
        <v>0</v>
      </c>
      <c r="D25">
        <v>0</v>
      </c>
    </row>
    <row r="26" spans="1:11" x14ac:dyDescent="0.2">
      <c r="B26">
        <v>48</v>
      </c>
      <c r="C26">
        <v>0</v>
      </c>
      <c r="D26">
        <v>0</v>
      </c>
    </row>
    <row r="27" spans="1:11" x14ac:dyDescent="0.2">
      <c r="B27">
        <v>50</v>
      </c>
      <c r="C27">
        <v>0</v>
      </c>
      <c r="D27">
        <v>0</v>
      </c>
    </row>
    <row r="28" spans="1:11" x14ac:dyDescent="0.2">
      <c r="B28">
        <v>52</v>
      </c>
      <c r="C28">
        <v>0</v>
      </c>
      <c r="D28">
        <v>0</v>
      </c>
      <c r="E28" s="1"/>
      <c r="H28" s="1"/>
      <c r="I28" s="1"/>
    </row>
    <row r="29" spans="1:11" x14ac:dyDescent="0.2">
      <c r="B29">
        <v>54</v>
      </c>
      <c r="C29">
        <v>0</v>
      </c>
      <c r="D29">
        <v>0</v>
      </c>
      <c r="E29" s="1"/>
      <c r="H29" s="1"/>
      <c r="I29" s="1"/>
    </row>
    <row r="30" spans="1:11" x14ac:dyDescent="0.2">
      <c r="B30">
        <v>56</v>
      </c>
      <c r="C30">
        <v>0</v>
      </c>
      <c r="D30">
        <v>0</v>
      </c>
      <c r="E30" s="1"/>
      <c r="H30" s="1"/>
      <c r="I30" s="1"/>
    </row>
    <row r="31" spans="1:11" x14ac:dyDescent="0.2">
      <c r="B31">
        <v>58</v>
      </c>
      <c r="C31">
        <v>0</v>
      </c>
      <c r="D31">
        <v>0</v>
      </c>
      <c r="E31" s="1"/>
      <c r="H31" s="1"/>
      <c r="I31" s="1"/>
    </row>
    <row r="32" spans="1:11" x14ac:dyDescent="0.2">
      <c r="B32">
        <v>60</v>
      </c>
      <c r="C32">
        <v>0</v>
      </c>
      <c r="D32">
        <v>0</v>
      </c>
      <c r="E32" s="1"/>
      <c r="H32" s="1"/>
      <c r="I32" s="1"/>
    </row>
    <row r="33" spans="2:9" x14ac:dyDescent="0.2">
      <c r="B33">
        <v>62</v>
      </c>
      <c r="C33">
        <v>0</v>
      </c>
      <c r="D33">
        <v>0</v>
      </c>
      <c r="E33" s="1"/>
      <c r="H33" s="1"/>
      <c r="I33" s="1"/>
    </row>
    <row r="34" spans="2:9" x14ac:dyDescent="0.2">
      <c r="B34">
        <v>64</v>
      </c>
      <c r="C34">
        <v>0</v>
      </c>
      <c r="D34">
        <v>0</v>
      </c>
      <c r="E34" s="1"/>
      <c r="H34" s="1"/>
      <c r="I34" s="1"/>
    </row>
    <row r="35" spans="2:9" x14ac:dyDescent="0.2">
      <c r="B35">
        <v>66</v>
      </c>
      <c r="C35">
        <v>0</v>
      </c>
      <c r="D35">
        <v>0</v>
      </c>
      <c r="E35" s="1"/>
      <c r="H35" s="1"/>
      <c r="I35" s="1"/>
    </row>
    <row r="36" spans="2:9" x14ac:dyDescent="0.2">
      <c r="B36">
        <v>68</v>
      </c>
      <c r="C36">
        <v>0</v>
      </c>
      <c r="D36">
        <v>0</v>
      </c>
      <c r="E36" s="1"/>
      <c r="H36" s="1"/>
      <c r="I36" s="1"/>
    </row>
    <row r="37" spans="2:9" x14ac:dyDescent="0.2">
      <c r="B37">
        <v>70</v>
      </c>
      <c r="C37">
        <v>0</v>
      </c>
      <c r="D37">
        <v>0</v>
      </c>
      <c r="E37" s="1"/>
      <c r="H37" s="1"/>
      <c r="I37" s="1"/>
    </row>
    <row r="38" spans="2:9" x14ac:dyDescent="0.2">
      <c r="B38">
        <v>72</v>
      </c>
      <c r="C38">
        <v>0</v>
      </c>
      <c r="D38">
        <v>0</v>
      </c>
      <c r="E38" s="1"/>
      <c r="H38" s="1"/>
      <c r="I38" s="1"/>
    </row>
    <row r="39" spans="2:9" x14ac:dyDescent="0.2">
      <c r="B39">
        <v>74</v>
      </c>
      <c r="C39">
        <v>0</v>
      </c>
      <c r="D39">
        <v>0</v>
      </c>
    </row>
    <row r="40" spans="2:9" x14ac:dyDescent="0.2">
      <c r="B40">
        <v>76</v>
      </c>
      <c r="C40">
        <v>0</v>
      </c>
      <c r="D40">
        <v>0</v>
      </c>
    </row>
    <row r="41" spans="2:9" x14ac:dyDescent="0.2">
      <c r="B41">
        <v>78</v>
      </c>
      <c r="C41">
        <v>0</v>
      </c>
      <c r="D41">
        <v>0</v>
      </c>
    </row>
    <row r="42" spans="2:9" x14ac:dyDescent="0.2">
      <c r="B42">
        <v>80</v>
      </c>
      <c r="C42">
        <v>0</v>
      </c>
      <c r="D42">
        <v>0</v>
      </c>
    </row>
    <row r="43" spans="2:9" x14ac:dyDescent="0.2">
      <c r="B43">
        <v>82</v>
      </c>
      <c r="C43">
        <v>0</v>
      </c>
      <c r="D43">
        <v>0</v>
      </c>
    </row>
    <row r="44" spans="2:9" x14ac:dyDescent="0.2">
      <c r="B44">
        <v>84</v>
      </c>
      <c r="C44">
        <v>0</v>
      </c>
      <c r="D44">
        <v>0</v>
      </c>
    </row>
    <row r="45" spans="2:9" x14ac:dyDescent="0.2">
      <c r="B45">
        <v>86</v>
      </c>
      <c r="C45">
        <v>0</v>
      </c>
      <c r="D45">
        <v>0</v>
      </c>
    </row>
    <row r="46" spans="2:9" x14ac:dyDescent="0.2">
      <c r="B46">
        <v>88</v>
      </c>
      <c r="C46">
        <v>0</v>
      </c>
      <c r="D46">
        <v>0</v>
      </c>
    </row>
    <row r="47" spans="2:9" x14ac:dyDescent="0.2">
      <c r="B47">
        <v>90</v>
      </c>
      <c r="C47">
        <v>0</v>
      </c>
      <c r="D4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sqref="A1:XFD1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46</v>
      </c>
      <c r="B3" s="9">
        <v>-19</v>
      </c>
      <c r="C3" s="9">
        <v>-69</v>
      </c>
      <c r="D3" s="9">
        <v>0</v>
      </c>
      <c r="E3" s="1"/>
      <c r="F3" s="1"/>
      <c r="G3" s="1"/>
      <c r="H3" s="13"/>
      <c r="I3" s="1"/>
      <c r="J3" s="2"/>
      <c r="K3" s="2"/>
    </row>
    <row r="4" spans="1:11" x14ac:dyDescent="0.2">
      <c r="A4" s="1" t="s">
        <v>45</v>
      </c>
      <c r="B4" s="9">
        <v>75</v>
      </c>
      <c r="C4" s="9">
        <v>-42</v>
      </c>
      <c r="D4" s="9">
        <v>0</v>
      </c>
      <c r="E4" s="1"/>
      <c r="F4" s="1"/>
      <c r="G4" s="1"/>
      <c r="H4" s="13"/>
      <c r="I4" s="1"/>
      <c r="J4" s="2"/>
      <c r="K4" s="2"/>
    </row>
    <row r="5" spans="1:11" x14ac:dyDescent="0.2">
      <c r="A5" s="1" t="s">
        <v>47</v>
      </c>
      <c r="B5" s="9">
        <v>0</v>
      </c>
      <c r="C5" s="9">
        <v>20</v>
      </c>
      <c r="D5" s="9">
        <v>0</v>
      </c>
      <c r="E5" s="1"/>
      <c r="F5" s="1"/>
      <c r="G5" s="1"/>
      <c r="H5" s="13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3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3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3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3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3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3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3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3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3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3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3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3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3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3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3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42B9-7A86-1345-AADD-F9A6DEC8D2BA}">
  <dimension ref="A1:K35"/>
  <sheetViews>
    <sheetView workbookViewId="0">
      <selection activeCell="D18" sqref="D1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t="s">
        <v>45</v>
      </c>
      <c r="B2">
        <v>75</v>
      </c>
      <c r="C2">
        <v>40</v>
      </c>
      <c r="D2">
        <v>0</v>
      </c>
    </row>
    <row r="3" spans="1:11" x14ac:dyDescent="0.2">
      <c r="A3" t="s">
        <v>45</v>
      </c>
      <c r="B3">
        <v>75</v>
      </c>
      <c r="C3">
        <v>40</v>
      </c>
      <c r="D3">
        <v>500</v>
      </c>
    </row>
    <row r="4" spans="1:11" x14ac:dyDescent="0.2">
      <c r="A4" t="s">
        <v>45</v>
      </c>
      <c r="B4">
        <v>75</v>
      </c>
      <c r="C4">
        <v>40</v>
      </c>
      <c r="D4">
        <v>1000</v>
      </c>
    </row>
    <row r="5" spans="1:11" x14ac:dyDescent="0.2">
      <c r="A5" t="s">
        <v>45</v>
      </c>
      <c r="B5">
        <v>75</v>
      </c>
      <c r="C5">
        <v>40</v>
      </c>
      <c r="D5">
        <v>1500</v>
      </c>
    </row>
    <row r="6" spans="1:11" x14ac:dyDescent="0.2">
      <c r="A6" t="s">
        <v>45</v>
      </c>
      <c r="B6">
        <v>75</v>
      </c>
      <c r="C6">
        <v>40</v>
      </c>
      <c r="D6">
        <v>2000</v>
      </c>
    </row>
    <row r="7" spans="1:11" x14ac:dyDescent="0.2">
      <c r="A7" t="s">
        <v>45</v>
      </c>
      <c r="B7">
        <v>75</v>
      </c>
      <c r="C7">
        <v>40</v>
      </c>
      <c r="D7">
        <v>2500</v>
      </c>
    </row>
    <row r="8" spans="1:11" x14ac:dyDescent="0.2">
      <c r="A8" t="s">
        <v>45</v>
      </c>
      <c r="B8">
        <v>75</v>
      </c>
      <c r="C8">
        <v>40</v>
      </c>
      <c r="D8">
        <v>3000</v>
      </c>
    </row>
    <row r="9" spans="1:11" x14ac:dyDescent="0.2">
      <c r="A9" t="s">
        <v>45</v>
      </c>
      <c r="B9">
        <v>75</v>
      </c>
      <c r="C9">
        <v>40</v>
      </c>
      <c r="D9">
        <v>3500</v>
      </c>
    </row>
    <row r="10" spans="1:11" x14ac:dyDescent="0.2">
      <c r="A10" t="s">
        <v>45</v>
      </c>
      <c r="B10">
        <v>75</v>
      </c>
      <c r="C10">
        <v>40</v>
      </c>
      <c r="D10">
        <v>4000</v>
      </c>
    </row>
    <row r="11" spans="1:11" x14ac:dyDescent="0.2">
      <c r="A11" t="s">
        <v>45</v>
      </c>
      <c r="B11">
        <v>75</v>
      </c>
      <c r="C11">
        <v>40</v>
      </c>
      <c r="D11">
        <v>4500</v>
      </c>
    </row>
    <row r="12" spans="1:11" x14ac:dyDescent="0.2">
      <c r="A12" t="s">
        <v>45</v>
      </c>
      <c r="B12">
        <v>75</v>
      </c>
      <c r="C12">
        <v>40</v>
      </c>
      <c r="D12">
        <v>5000</v>
      </c>
    </row>
    <row r="13" spans="1:11" x14ac:dyDescent="0.2">
      <c r="A13" t="s">
        <v>45</v>
      </c>
      <c r="B13">
        <v>75</v>
      </c>
      <c r="C13">
        <v>40</v>
      </c>
      <c r="D13">
        <v>5500</v>
      </c>
    </row>
    <row r="14" spans="1:11" x14ac:dyDescent="0.2">
      <c r="A14" t="s">
        <v>45</v>
      </c>
      <c r="B14">
        <v>75</v>
      </c>
      <c r="C14">
        <v>40</v>
      </c>
      <c r="D14">
        <v>6000</v>
      </c>
    </row>
    <row r="15" spans="1:11" x14ac:dyDescent="0.2">
      <c r="A15" t="s">
        <v>45</v>
      </c>
      <c r="B15">
        <v>75</v>
      </c>
      <c r="C15">
        <v>40</v>
      </c>
      <c r="D15">
        <v>6500</v>
      </c>
    </row>
    <row r="16" spans="1:11" x14ac:dyDescent="0.2">
      <c r="A16" t="s">
        <v>45</v>
      </c>
      <c r="B16">
        <v>75</v>
      </c>
      <c r="C16">
        <v>40</v>
      </c>
      <c r="D16">
        <v>7000</v>
      </c>
    </row>
    <row r="17" spans="1:9" x14ac:dyDescent="0.2">
      <c r="A17" t="s">
        <v>45</v>
      </c>
      <c r="B17">
        <v>75</v>
      </c>
      <c r="C17">
        <v>40</v>
      </c>
      <c r="D17">
        <v>7500</v>
      </c>
    </row>
    <row r="18" spans="1:9" x14ac:dyDescent="0.2">
      <c r="A18" t="s">
        <v>45</v>
      </c>
      <c r="B18">
        <v>75</v>
      </c>
      <c r="C18">
        <v>40</v>
      </c>
      <c r="D18">
        <v>8000</v>
      </c>
    </row>
    <row r="19" spans="1:9" x14ac:dyDescent="0.2">
      <c r="A19" t="s">
        <v>54</v>
      </c>
      <c r="B19">
        <v>0</v>
      </c>
      <c r="C19">
        <v>78</v>
      </c>
      <c r="D19">
        <v>0</v>
      </c>
    </row>
    <row r="20" spans="1:9" x14ac:dyDescent="0.2">
      <c r="A20" t="s">
        <v>54</v>
      </c>
      <c r="B20">
        <v>0</v>
      </c>
      <c r="C20">
        <v>78</v>
      </c>
      <c r="D20">
        <v>500</v>
      </c>
    </row>
    <row r="21" spans="1:9" x14ac:dyDescent="0.2">
      <c r="A21" t="s">
        <v>54</v>
      </c>
      <c r="B21">
        <v>0</v>
      </c>
      <c r="C21">
        <v>78</v>
      </c>
      <c r="D21">
        <v>1000</v>
      </c>
    </row>
    <row r="22" spans="1:9" x14ac:dyDescent="0.2">
      <c r="A22" t="s">
        <v>54</v>
      </c>
      <c r="B22">
        <v>0</v>
      </c>
      <c r="C22">
        <v>78</v>
      </c>
      <c r="D22">
        <v>1500</v>
      </c>
    </row>
    <row r="23" spans="1:9" x14ac:dyDescent="0.2">
      <c r="A23" t="s">
        <v>54</v>
      </c>
      <c r="B23">
        <v>0</v>
      </c>
      <c r="C23">
        <v>78</v>
      </c>
      <c r="D23">
        <v>2000</v>
      </c>
    </row>
    <row r="24" spans="1:9" x14ac:dyDescent="0.2">
      <c r="A24" t="s">
        <v>54</v>
      </c>
      <c r="B24">
        <v>0</v>
      </c>
      <c r="C24">
        <v>78</v>
      </c>
      <c r="D24">
        <v>2500</v>
      </c>
    </row>
    <row r="25" spans="1:9" x14ac:dyDescent="0.2">
      <c r="A25" t="s">
        <v>54</v>
      </c>
      <c r="B25">
        <v>0</v>
      </c>
      <c r="C25">
        <v>78</v>
      </c>
      <c r="D25">
        <v>3000</v>
      </c>
    </row>
    <row r="26" spans="1:9" x14ac:dyDescent="0.2">
      <c r="A26" t="s">
        <v>54</v>
      </c>
      <c r="B26">
        <v>0</v>
      </c>
      <c r="C26">
        <v>78</v>
      </c>
      <c r="D26">
        <v>3500</v>
      </c>
    </row>
    <row r="27" spans="1:9" x14ac:dyDescent="0.2">
      <c r="A27" t="s">
        <v>54</v>
      </c>
      <c r="B27">
        <v>0</v>
      </c>
      <c r="C27">
        <v>78</v>
      </c>
      <c r="D27">
        <v>4000</v>
      </c>
    </row>
    <row r="28" spans="1:9" x14ac:dyDescent="0.2">
      <c r="A28" t="s">
        <v>54</v>
      </c>
      <c r="B28">
        <v>0</v>
      </c>
      <c r="C28">
        <v>78</v>
      </c>
      <c r="D28">
        <v>4500</v>
      </c>
      <c r="E28" s="1"/>
      <c r="H28" s="1"/>
      <c r="I28" s="1"/>
    </row>
    <row r="29" spans="1:9" x14ac:dyDescent="0.2">
      <c r="A29" t="s">
        <v>54</v>
      </c>
      <c r="B29">
        <v>0</v>
      </c>
      <c r="C29">
        <v>78</v>
      </c>
      <c r="D29">
        <v>5000</v>
      </c>
      <c r="E29" s="1"/>
      <c r="H29" s="1"/>
      <c r="I29" s="1"/>
    </row>
    <row r="30" spans="1:9" x14ac:dyDescent="0.2">
      <c r="A30" t="s">
        <v>54</v>
      </c>
      <c r="B30">
        <v>0</v>
      </c>
      <c r="C30">
        <v>78</v>
      </c>
      <c r="D30">
        <v>5500</v>
      </c>
      <c r="E30" s="1"/>
      <c r="H30" s="1"/>
      <c r="I30" s="1"/>
    </row>
    <row r="31" spans="1:9" x14ac:dyDescent="0.2">
      <c r="A31" t="s">
        <v>54</v>
      </c>
      <c r="B31">
        <v>0</v>
      </c>
      <c r="C31">
        <v>78</v>
      </c>
      <c r="D31">
        <v>6000</v>
      </c>
      <c r="E31" s="1"/>
      <c r="H31" s="1"/>
      <c r="I31" s="1"/>
    </row>
    <row r="32" spans="1:9" x14ac:dyDescent="0.2">
      <c r="A32" t="s">
        <v>54</v>
      </c>
      <c r="B32">
        <v>0</v>
      </c>
      <c r="C32">
        <v>78</v>
      </c>
      <c r="D32">
        <v>6500</v>
      </c>
      <c r="E32" s="1"/>
      <c r="H32" s="1"/>
      <c r="I32" s="1"/>
    </row>
    <row r="33" spans="1:9" x14ac:dyDescent="0.2">
      <c r="A33" t="s">
        <v>54</v>
      </c>
      <c r="B33">
        <v>0</v>
      </c>
      <c r="C33">
        <v>78</v>
      </c>
      <c r="D33">
        <v>7000</v>
      </c>
      <c r="E33" s="1"/>
      <c r="H33" s="1"/>
      <c r="I33" s="1"/>
    </row>
    <row r="34" spans="1:9" x14ac:dyDescent="0.2">
      <c r="A34" t="s">
        <v>54</v>
      </c>
      <c r="B34">
        <v>0</v>
      </c>
      <c r="C34">
        <v>78</v>
      </c>
      <c r="D34">
        <v>7500</v>
      </c>
      <c r="E34" s="1"/>
      <c r="H34" s="1"/>
      <c r="I34" s="1"/>
    </row>
    <row r="35" spans="1:9" x14ac:dyDescent="0.2">
      <c r="A35" t="s">
        <v>54</v>
      </c>
      <c r="B35">
        <v>0</v>
      </c>
      <c r="C35">
        <v>78</v>
      </c>
      <c r="D35">
        <v>8000</v>
      </c>
      <c r="E35" s="1"/>
      <c r="H35" s="1"/>
      <c r="I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K11"/>
  <sheetViews>
    <sheetView workbookViewId="0">
      <selection activeCell="A2" sqref="A2:XFD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t="s">
        <v>53</v>
      </c>
      <c r="B2" s="9">
        <v>20</v>
      </c>
      <c r="C2" s="9">
        <v>73</v>
      </c>
      <c r="D2" s="9">
        <v>0</v>
      </c>
    </row>
    <row r="3" spans="1:11" x14ac:dyDescent="0.2">
      <c r="B3" s="9"/>
      <c r="C3" s="9"/>
      <c r="D3" s="9"/>
    </row>
    <row r="4" spans="1:11" x14ac:dyDescent="0.2">
      <c r="B4" s="9"/>
      <c r="C4" s="9"/>
      <c r="D4" s="9"/>
    </row>
    <row r="5" spans="1:11" x14ac:dyDescent="0.2">
      <c r="B5" s="9"/>
      <c r="C5" s="9"/>
      <c r="D5" s="9"/>
    </row>
    <row r="6" spans="1:11" x14ac:dyDescent="0.2">
      <c r="B6" s="9"/>
      <c r="C6" s="9"/>
      <c r="D6" s="9"/>
    </row>
    <row r="7" spans="1:11" x14ac:dyDescent="0.2">
      <c r="B7" s="9"/>
      <c r="C7" s="9"/>
      <c r="D7" s="9"/>
    </row>
    <row r="8" spans="1:11" x14ac:dyDescent="0.2">
      <c r="B8" s="9"/>
      <c r="C8" s="9"/>
      <c r="D8" s="9"/>
    </row>
    <row r="9" spans="1:11" x14ac:dyDescent="0.2">
      <c r="B9" s="9"/>
      <c r="C9" s="9"/>
      <c r="D9" s="9"/>
    </row>
    <row r="10" spans="1:11" x14ac:dyDescent="0.2">
      <c r="B10" s="9"/>
      <c r="C10" s="9"/>
      <c r="D10" s="9"/>
    </row>
    <row r="11" spans="1:11" x14ac:dyDescent="0.2">
      <c r="B11" s="9"/>
      <c r="C11" s="9"/>
      <c r="D11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Q10"/>
  <sheetViews>
    <sheetView workbookViewId="0">
      <selection activeCell="F13" sqref="A1:XFD1048576"/>
    </sheetView>
  </sheetViews>
  <sheetFormatPr baseColWidth="10" defaultRowHeight="16" x14ac:dyDescent="0.2"/>
  <cols>
    <col min="9" max="9" width="22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76</v>
      </c>
      <c r="J1" t="s">
        <v>7</v>
      </c>
      <c r="K1" t="s">
        <v>8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</row>
    <row r="2" spans="1:17" x14ac:dyDescent="0.2">
      <c r="A2" s="1" t="s">
        <v>38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3"/>
      <c r="I2" s="1">
        <v>15</v>
      </c>
      <c r="J2" s="2">
        <v>2380000</v>
      </c>
      <c r="K2" s="2">
        <v>56000</v>
      </c>
      <c r="M2">
        <v>4</v>
      </c>
      <c r="N2">
        <v>1</v>
      </c>
      <c r="O2">
        <v>27.5</v>
      </c>
      <c r="P2">
        <v>28.5</v>
      </c>
      <c r="Q2">
        <v>1</v>
      </c>
    </row>
    <row r="3" spans="1:17" x14ac:dyDescent="0.2">
      <c r="A3" s="1" t="s">
        <v>44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3"/>
      <c r="I3" s="1">
        <v>15</v>
      </c>
      <c r="J3" s="2">
        <v>2630000</v>
      </c>
      <c r="K3" s="7">
        <v>59000</v>
      </c>
    </row>
    <row r="4" spans="1:17" x14ac:dyDescent="0.2">
      <c r="A4" s="4" t="s">
        <v>41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3"/>
      <c r="I4" s="1">
        <v>15</v>
      </c>
      <c r="J4" s="2">
        <v>2750000</v>
      </c>
      <c r="K4" s="7">
        <v>57000</v>
      </c>
    </row>
    <row r="5" spans="1:17" x14ac:dyDescent="0.2">
      <c r="A5" s="4" t="s">
        <v>39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3"/>
      <c r="I5" s="1">
        <v>35</v>
      </c>
      <c r="J5" s="2">
        <v>330000</v>
      </c>
      <c r="K5" s="7">
        <v>550000</v>
      </c>
    </row>
    <row r="6" spans="1:17" x14ac:dyDescent="0.2">
      <c r="A6" s="4" t="s">
        <v>42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3"/>
      <c r="I6" s="1">
        <v>45</v>
      </c>
      <c r="J6" s="2">
        <v>730000</v>
      </c>
      <c r="K6" s="7">
        <v>540000</v>
      </c>
    </row>
    <row r="7" spans="1:17" x14ac:dyDescent="0.2">
      <c r="A7" s="4" t="s">
        <v>43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3"/>
      <c r="I7" s="1">
        <v>35</v>
      </c>
      <c r="J7" s="2">
        <v>340000</v>
      </c>
      <c r="K7" s="7">
        <v>600000</v>
      </c>
    </row>
    <row r="8" spans="1:17" x14ac:dyDescent="0.2">
      <c r="A8" s="3" t="s">
        <v>40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3"/>
      <c r="I8" s="1">
        <v>55</v>
      </c>
      <c r="J8" s="2">
        <v>590000</v>
      </c>
      <c r="K8" s="7">
        <v>560000</v>
      </c>
    </row>
    <row r="10" spans="1:17" x14ac:dyDescent="0.2">
      <c r="B1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7A66-7F29-A649-8A24-0084E41BD032}">
  <dimension ref="A1:Q21"/>
  <sheetViews>
    <sheetView workbookViewId="0">
      <selection activeCell="Q7" sqref="Q7"/>
    </sheetView>
  </sheetViews>
  <sheetFormatPr baseColWidth="10" defaultRowHeight="16" x14ac:dyDescent="0.2"/>
  <cols>
    <col min="10" max="10" width="15.6640625" bestFit="1" customWidth="1"/>
    <col min="11" max="11" width="11.6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</row>
    <row r="2" spans="1:17" x14ac:dyDescent="0.2">
      <c r="A2" s="1" t="s">
        <v>12</v>
      </c>
      <c r="B2" s="9">
        <v>-19.578942000000001</v>
      </c>
      <c r="C2" s="9">
        <v>-69.872967000000003</v>
      </c>
      <c r="D2" s="9">
        <v>1172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  <c r="M2">
        <v>2</v>
      </c>
      <c r="N2">
        <v>1</v>
      </c>
      <c r="O2">
        <v>0</v>
      </c>
      <c r="P2">
        <v>25</v>
      </c>
      <c r="Q2">
        <v>2</v>
      </c>
    </row>
    <row r="3" spans="1:17" x14ac:dyDescent="0.2">
      <c r="A3" s="1" t="s">
        <v>9</v>
      </c>
      <c r="B3" s="10">
        <v>-19.340944</v>
      </c>
      <c r="C3" s="10">
        <v>-69.727999999999994</v>
      </c>
      <c r="D3" s="10">
        <v>1607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7" x14ac:dyDescent="0.2">
      <c r="A4" s="1" t="s">
        <v>10</v>
      </c>
      <c r="B4" s="10">
        <v>-19.340944</v>
      </c>
      <c r="C4" s="10">
        <v>-69.727999999999994</v>
      </c>
      <c r="D4" s="10">
        <v>1607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7" x14ac:dyDescent="0.2">
      <c r="A5" s="1" t="s">
        <v>11</v>
      </c>
      <c r="B5" s="10">
        <v>-19.340944</v>
      </c>
      <c r="C5" s="10">
        <v>-69.727999999999994</v>
      </c>
      <c r="D5" s="10">
        <v>1607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7" x14ac:dyDescent="0.2">
      <c r="A6" s="1" t="s">
        <v>13</v>
      </c>
      <c r="B6" s="10">
        <v>-19.336722000000002</v>
      </c>
      <c r="C6" s="10">
        <v>-69.729611000000006</v>
      </c>
      <c r="D6" s="10">
        <v>1604</v>
      </c>
      <c r="E6" s="1">
        <v>5</v>
      </c>
      <c r="F6" s="1">
        <v>2.89</v>
      </c>
      <c r="G6" s="1">
        <v>1</v>
      </c>
      <c r="H6" s="13">
        <v>0</v>
      </c>
      <c r="I6" s="1"/>
      <c r="J6" s="2">
        <f>104.68*10^7</f>
        <v>1046800000.0000001</v>
      </c>
      <c r="K6" s="2">
        <f>2.24*10^7</f>
        <v>22400000.000000004</v>
      </c>
    </row>
    <row r="7" spans="1:17" x14ac:dyDescent="0.2">
      <c r="A7" s="4" t="s">
        <v>14</v>
      </c>
      <c r="B7" s="9">
        <v>-18.886583000000002</v>
      </c>
      <c r="C7" s="9">
        <v>-69.699055999999999</v>
      </c>
      <c r="D7" s="9">
        <v>2282</v>
      </c>
      <c r="E7" s="1">
        <v>5</v>
      </c>
      <c r="F7" s="1">
        <v>2.89</v>
      </c>
      <c r="G7" s="1">
        <v>1</v>
      </c>
      <c r="H7" s="13">
        <v>0</v>
      </c>
      <c r="I7" s="1"/>
      <c r="J7" s="2">
        <f>269.89*10^7</f>
        <v>2698900000</v>
      </c>
      <c r="K7" s="7">
        <f>4.73*10^7</f>
        <v>47300000.000000007</v>
      </c>
    </row>
    <row r="8" spans="1:17" x14ac:dyDescent="0.2">
      <c r="A8" s="4" t="s">
        <v>15</v>
      </c>
      <c r="B8" s="9">
        <v>-18.886583000000002</v>
      </c>
      <c r="C8" s="9">
        <v>-69.699055999999999</v>
      </c>
      <c r="D8" s="9">
        <v>2282</v>
      </c>
      <c r="E8" s="1">
        <v>5</v>
      </c>
      <c r="F8" s="1">
        <v>2.89</v>
      </c>
      <c r="G8" s="1">
        <v>1</v>
      </c>
      <c r="H8" s="13">
        <v>0</v>
      </c>
      <c r="I8" s="1"/>
      <c r="J8" s="2">
        <f>246.53*10^7</f>
        <v>2465300000</v>
      </c>
      <c r="K8" s="7">
        <f>4.29*10^7</f>
        <v>42900000</v>
      </c>
    </row>
    <row r="9" spans="1:17" x14ac:dyDescent="0.2">
      <c r="A9" s="3" t="s">
        <v>16</v>
      </c>
      <c r="B9" s="9">
        <v>-18.905639000000001</v>
      </c>
      <c r="C9" s="9">
        <v>-69.954583</v>
      </c>
      <c r="D9" s="9">
        <v>1443</v>
      </c>
      <c r="E9" s="1">
        <v>5</v>
      </c>
      <c r="F9" s="1">
        <v>2.89</v>
      </c>
      <c r="G9" s="1">
        <v>1</v>
      </c>
      <c r="H9" s="13">
        <v>0</v>
      </c>
      <c r="I9" s="1"/>
      <c r="J9" s="2">
        <f>141.41*10^7</f>
        <v>1414100000</v>
      </c>
      <c r="K9" s="7">
        <f>2.52*10^7</f>
        <v>25200000</v>
      </c>
    </row>
    <row r="10" spans="1:17" x14ac:dyDescent="0.2">
      <c r="A10" s="3" t="s">
        <v>17</v>
      </c>
      <c r="B10" s="9">
        <v>-18.905639000000001</v>
      </c>
      <c r="C10" s="9">
        <v>-69.954583</v>
      </c>
      <c r="D10" s="9">
        <v>1443</v>
      </c>
      <c r="E10" s="1">
        <v>5</v>
      </c>
      <c r="F10" s="1">
        <v>2.89</v>
      </c>
      <c r="G10" s="1">
        <v>1</v>
      </c>
      <c r="H10" s="13">
        <v>0</v>
      </c>
      <c r="I10" s="1"/>
      <c r="J10" s="2">
        <f>164.8*10^7</f>
        <v>1648000000</v>
      </c>
      <c r="K10" s="7">
        <f>2.84*10^7</f>
        <v>28400000</v>
      </c>
    </row>
    <row r="11" spans="1:17" x14ac:dyDescent="0.2">
      <c r="A11" s="4" t="s">
        <v>18</v>
      </c>
      <c r="B11" s="9">
        <v>-18.852694</v>
      </c>
      <c r="C11" s="9">
        <v>-69.657167000000001</v>
      </c>
      <c r="D11" s="9">
        <v>2550</v>
      </c>
      <c r="E11" s="1">
        <v>5</v>
      </c>
      <c r="F11" s="1">
        <v>2.89</v>
      </c>
      <c r="G11" s="1">
        <v>1</v>
      </c>
      <c r="H11" s="13">
        <v>0</v>
      </c>
      <c r="I11" s="1"/>
      <c r="J11" s="2">
        <f>235*10^7</f>
        <v>2350000000</v>
      </c>
      <c r="K11" s="7">
        <f>4.04*10^7</f>
        <v>40400000</v>
      </c>
    </row>
    <row r="12" spans="1:17" x14ac:dyDescent="0.2">
      <c r="A12" s="4" t="s">
        <v>19</v>
      </c>
      <c r="B12" s="9">
        <v>-20.704083000000001</v>
      </c>
      <c r="C12" s="9">
        <v>-69.420833000000002</v>
      </c>
      <c r="D12" s="9">
        <v>1084</v>
      </c>
      <c r="E12" s="1">
        <v>5</v>
      </c>
      <c r="F12" s="1">
        <v>2.89</v>
      </c>
      <c r="G12" s="1">
        <v>1</v>
      </c>
      <c r="H12" s="13">
        <v>0</v>
      </c>
      <c r="I12" s="1"/>
      <c r="J12" s="2">
        <f>90.19*10^7</f>
        <v>901900000</v>
      </c>
      <c r="K12" s="7">
        <f>1.97*10^7</f>
        <v>19700000</v>
      </c>
    </row>
    <row r="13" spans="1:17" x14ac:dyDescent="0.2">
      <c r="A13" s="1" t="s">
        <v>20</v>
      </c>
      <c r="B13" s="11">
        <v>-19.786306</v>
      </c>
      <c r="C13" s="11">
        <v>-69.682000000000002</v>
      </c>
      <c r="D13" s="11">
        <v>1289</v>
      </c>
      <c r="E13" s="1">
        <v>5</v>
      </c>
      <c r="F13" s="1">
        <v>2.89</v>
      </c>
      <c r="G13" s="1">
        <v>1</v>
      </c>
      <c r="H13" s="13">
        <v>0</v>
      </c>
      <c r="I13" s="1"/>
      <c r="J13" s="2">
        <f>107.8*10^7</f>
        <v>1078000000</v>
      </c>
      <c r="K13" s="2">
        <f>2.77*10^7</f>
        <v>27700000</v>
      </c>
    </row>
    <row r="14" spans="1:17" x14ac:dyDescent="0.2">
      <c r="A14" s="1" t="s">
        <v>21</v>
      </c>
      <c r="B14" s="10">
        <v>-19.786306</v>
      </c>
      <c r="C14" s="10">
        <v>-69.682000000000002</v>
      </c>
      <c r="D14" s="10">
        <v>1289</v>
      </c>
      <c r="E14" s="1">
        <v>5</v>
      </c>
      <c r="F14" s="1">
        <v>2.89</v>
      </c>
      <c r="G14" s="1">
        <v>1</v>
      </c>
      <c r="H14" s="13">
        <v>0</v>
      </c>
      <c r="I14" s="1"/>
      <c r="J14" s="2">
        <f>102.49*10^7</f>
        <v>1024900000</v>
      </c>
      <c r="K14" s="2">
        <f>2.48*10^7</f>
        <v>24800000</v>
      </c>
    </row>
    <row r="15" spans="1:17" x14ac:dyDescent="0.2">
      <c r="A15" s="5" t="s">
        <v>22</v>
      </c>
      <c r="B15" s="10">
        <v>-19.786306</v>
      </c>
      <c r="C15" s="10">
        <v>-69.682000000000002</v>
      </c>
      <c r="D15" s="10">
        <v>1289</v>
      </c>
      <c r="E15" s="1">
        <v>5</v>
      </c>
      <c r="F15" s="1">
        <v>2.89</v>
      </c>
      <c r="G15" s="1">
        <v>1</v>
      </c>
      <c r="H15" s="13">
        <v>0</v>
      </c>
      <c r="I15" s="1"/>
      <c r="J15" s="8">
        <f>298.96*10^7</f>
        <v>2989600000</v>
      </c>
      <c r="K15" s="2">
        <f>3.2*10^7</f>
        <v>32000000</v>
      </c>
    </row>
    <row r="16" spans="1:17" x14ac:dyDescent="0.2">
      <c r="A16" s="1" t="s">
        <v>23</v>
      </c>
      <c r="B16" s="10">
        <v>-19.397832999999999</v>
      </c>
      <c r="C16" s="10">
        <v>-69.880306000000004</v>
      </c>
      <c r="D16" s="10">
        <v>1256</v>
      </c>
      <c r="E16" s="1">
        <v>5</v>
      </c>
      <c r="F16" s="1">
        <v>2.89</v>
      </c>
      <c r="G16" s="1">
        <v>1</v>
      </c>
      <c r="H16" s="13">
        <v>0</v>
      </c>
      <c r="I16" s="1"/>
      <c r="J16" s="2">
        <f>194.23*10^7</f>
        <v>1942300000</v>
      </c>
      <c r="K16" s="2">
        <f>4.67*10^7</f>
        <v>46700000</v>
      </c>
    </row>
    <row r="17" spans="1:11" x14ac:dyDescent="0.2">
      <c r="A17" s="1" t="s">
        <v>24</v>
      </c>
      <c r="B17" s="10">
        <v>-19.397832999999999</v>
      </c>
      <c r="C17" s="10">
        <v>-69.880306000000004</v>
      </c>
      <c r="D17" s="10">
        <v>1256</v>
      </c>
      <c r="E17" s="1">
        <v>5</v>
      </c>
      <c r="F17" s="1">
        <v>2.74</v>
      </c>
      <c r="G17" s="1">
        <v>1</v>
      </c>
      <c r="H17" s="13">
        <v>0</v>
      </c>
      <c r="I17" s="1"/>
      <c r="J17" s="2">
        <f>310.26*10^7</f>
        <v>3102600000</v>
      </c>
      <c r="K17" s="2">
        <f>8.23*10^7</f>
        <v>82300000</v>
      </c>
    </row>
    <row r="18" spans="1:11" x14ac:dyDescent="0.2">
      <c r="A18" s="1" t="s">
        <v>25</v>
      </c>
      <c r="B18" s="10">
        <v>-19.397832999999999</v>
      </c>
      <c r="C18" s="10">
        <v>-69.880306000000004</v>
      </c>
      <c r="D18" s="10">
        <v>1256</v>
      </c>
      <c r="E18" s="1">
        <v>5</v>
      </c>
      <c r="F18" s="1">
        <v>2.89</v>
      </c>
      <c r="G18" s="1">
        <v>1</v>
      </c>
      <c r="H18" s="13">
        <v>0</v>
      </c>
      <c r="I18" s="1"/>
      <c r="J18" s="2">
        <f>269.16*10^7</f>
        <v>2691600000.0000005</v>
      </c>
      <c r="K18" s="2">
        <f>6.18*10^7</f>
        <v>61800000</v>
      </c>
    </row>
    <row r="19" spans="1:11" x14ac:dyDescent="0.2">
      <c r="A19" s="3" t="s">
        <v>26</v>
      </c>
      <c r="B19" s="9">
        <v>-19.522110999999999</v>
      </c>
      <c r="C19" s="9">
        <v>-69.808333000000005</v>
      </c>
      <c r="D19" s="9">
        <v>1312</v>
      </c>
      <c r="E19" s="1">
        <v>5</v>
      </c>
      <c r="F19" s="1">
        <v>2.89</v>
      </c>
      <c r="G19" s="1">
        <v>1</v>
      </c>
      <c r="H19" s="13">
        <v>0</v>
      </c>
      <c r="I19" s="1"/>
      <c r="J19" s="2">
        <f>277.15*10^7</f>
        <v>2771500000</v>
      </c>
      <c r="K19" s="7">
        <f>5.2*10^7</f>
        <v>52000000</v>
      </c>
    </row>
    <row r="20" spans="1:11" x14ac:dyDescent="0.2">
      <c r="A20" s="3" t="s">
        <v>27</v>
      </c>
      <c r="B20" s="9">
        <v>-19.522110999999999</v>
      </c>
      <c r="C20" s="9">
        <v>-69.808333000000005</v>
      </c>
      <c r="D20" s="9">
        <v>1312</v>
      </c>
      <c r="E20" s="1">
        <v>5</v>
      </c>
      <c r="F20" s="1">
        <v>2.89</v>
      </c>
      <c r="G20" s="1">
        <v>1</v>
      </c>
      <c r="H20" s="13">
        <v>0</v>
      </c>
      <c r="I20" s="1"/>
      <c r="J20" s="2">
        <f>65.4*10^7</f>
        <v>654000000</v>
      </c>
      <c r="K20" s="7">
        <f>1.5*10^7</f>
        <v>15000000</v>
      </c>
    </row>
    <row r="21" spans="1:11" x14ac:dyDescent="0.2">
      <c r="A21" s="6" t="s">
        <v>28</v>
      </c>
      <c r="B21" s="12">
        <v>-18.503527999999999</v>
      </c>
      <c r="C21" s="12">
        <v>-70.143305999999995</v>
      </c>
      <c r="D21" s="12">
        <v>771</v>
      </c>
      <c r="E21" s="1">
        <v>5</v>
      </c>
      <c r="F21" s="1">
        <v>2.89</v>
      </c>
      <c r="G21" s="1">
        <v>1</v>
      </c>
      <c r="H21" s="13">
        <v>0</v>
      </c>
      <c r="I21" s="1"/>
      <c r="J21" s="2">
        <f>41.29*10^7</f>
        <v>412900000</v>
      </c>
      <c r="K21" s="7">
        <f>0.72*10^7</f>
        <v>7200000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Active</vt:lpstr>
      <vt:lpstr>Libarkin_artificial curves</vt:lpstr>
      <vt:lpstr>Figure 1</vt:lpstr>
      <vt:lpstr>Figure 2</vt:lpstr>
      <vt:lpstr>Figure 3</vt:lpstr>
      <vt:lpstr>Figure 5</vt:lpstr>
      <vt:lpstr>Figure 6</vt:lpstr>
      <vt:lpstr>Libarkin</vt:lpstr>
      <vt:lpstr>Evenstar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2023-04-17T18:38:37Z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