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text_files_for_read/"/>
    </mc:Choice>
  </mc:AlternateContent>
  <xr:revisionPtr revIDLastSave="0" documentId="13_ncr:1_{07D7666E-DDA7-374E-B681-79B8A4255AE5}" xr6:coauthVersionLast="47" xr6:coauthVersionMax="47" xr10:uidLastSave="{00000000-0000-0000-0000-000000000000}"/>
  <bookViews>
    <workbookView xWindow="560" yWindow="460" windowWidth="28800" windowHeight="16680" activeTab="1" xr2:uid="{908D5193-7DFE-C84B-BF15-EFFE4A8B620F}"/>
  </bookViews>
  <sheets>
    <sheet name="Active" sheetId="1" r:id="rId1"/>
    <sheet name="Figure 2" sheetId="7" r:id="rId2"/>
    <sheet name="Sheet1" sheetId="5" r:id="rId3"/>
    <sheet name="Sinclair" sheetId="3" r:id="rId4"/>
    <sheet name="Libarkin" sheetId="6" r:id="rId5"/>
    <sheet name="Evenstar" sheetId="2" r:id="rId6"/>
    <sheet name="README" sheetId="4" r:id="rId7"/>
  </sheets>
  <definedNames>
    <definedName name="solver_adj" localSheetId="0" hidden="1">Active!$B$74,Active!$B$79,Active!$B$81,Active!$B$82</definedName>
    <definedName name="solver_adj" localSheetId="1" hidden="1">'Figure 2'!$B$74,'Figure 2'!$B$79,'Figure 2'!$B$81,'Figure 2'!$B$82</definedName>
    <definedName name="solver_eng" localSheetId="0" hidden="1">1</definedName>
    <definedName name="solver_eng" localSheetId="1" hidden="1">1</definedName>
    <definedName name="solver_lhs1" localSheetId="0" hidden="1">Active!$B$85</definedName>
    <definedName name="solver_lhs1" localSheetId="1" hidden="1">'Figure 2'!$B$85</definedName>
    <definedName name="solver_lhs2" localSheetId="0" hidden="1">Active!$F$52</definedName>
    <definedName name="solver_lhs2" localSheetId="1" hidden="1">'Figure 2'!$F$52</definedName>
    <definedName name="solver_lhs3" localSheetId="0" hidden="1">Active!$F$53</definedName>
    <definedName name="solver_lhs3" localSheetId="1" hidden="1">'Figure 2'!$F$53</definedName>
    <definedName name="solver_lin" localSheetId="0" hidden="1">2</definedName>
    <definedName name="solver_lin" localSheetId="1" hidden="1">2</definedName>
    <definedName name="solver_neg" localSheetId="0" hidden="1">1</definedName>
    <definedName name="solver_neg" localSheetId="1" hidden="1">1</definedName>
    <definedName name="solver_num" localSheetId="0" hidden="1">3</definedName>
    <definedName name="solver_num" localSheetId="1" hidden="1">3</definedName>
    <definedName name="solver_opt" localSheetId="0" hidden="1">Active!$F$51</definedName>
    <definedName name="solver_opt" localSheetId="1" hidden="1">'Figure 2'!$F$51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hs1" localSheetId="0" hidden="1">100</definedName>
    <definedName name="solver_rhs1" localSheetId="1" hidden="1">100</definedName>
    <definedName name="solver_rhs2" localSheetId="0" hidden="1">0.4</definedName>
    <definedName name="solver_rhs2" localSheetId="1" hidden="1">0.4</definedName>
    <definedName name="solver_rhs3" localSheetId="0" hidden="1">1.4</definedName>
    <definedName name="solver_rhs3" localSheetId="1" hidden="1">1.4</definedName>
    <definedName name="solver_typ" localSheetId="0" hidden="1">3</definedName>
    <definedName name="solver_typ" localSheetId="1" hidden="1">3</definedName>
    <definedName name="solver_val" localSheetId="0" hidden="1">98.2</definedName>
    <definedName name="solver_val" localSheetId="1" hidden="1">98.2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K2" i="7"/>
  <c r="J2" i="7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1" i="5"/>
  <c r="J1" i="5"/>
  <c r="K3" i="2"/>
  <c r="J15" i="2"/>
  <c r="J5" i="2"/>
  <c r="J3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K4" i="2"/>
  <c r="J4" i="2"/>
  <c r="K2" i="2"/>
  <c r="J2" i="2"/>
</calcChain>
</file>

<file path=xl/sharedStrings.xml><?xml version="1.0" encoding="utf-8"?>
<sst xmlns="http://schemas.openxmlformats.org/spreadsheetml/2006/main" count="137" uniqueCount="82">
  <si>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</si>
  <si>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</si>
  <si>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</si>
  <si>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</si>
  <si>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</si>
  <si>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</si>
  <si>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</si>
  <si>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</si>
  <si>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</si>
  <si>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</si>
  <si>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</si>
  <si>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</si>
  <si>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</si>
  <si>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</si>
  <si>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</si>
  <si>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</si>
  <si>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</si>
  <si>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</si>
  <si>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</si>
  <si>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</si>
  <si>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</si>
  <si>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</si>
  <si>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</si>
  <si>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</si>
  <si>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</si>
  <si>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</si>
  <si>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</si>
  <si>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</si>
  <si>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</si>
  <si>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</si>
  <si>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PCUOA_1</t>
  </si>
  <si>
    <t>PCUOB_2</t>
  </si>
  <si>
    <t>LMOG_A3</t>
  </si>
  <si>
    <t>LMOG_E2</t>
  </si>
  <si>
    <t>LMOG_J1</t>
  </si>
  <si>
    <t>BCBR2_A</t>
  </si>
  <si>
    <t>DRRR_A1</t>
  </si>
  <si>
    <t>DRRR_B2</t>
  </si>
  <si>
    <t>BW_71_B1</t>
  </si>
  <si>
    <t>BCBR2_K2</t>
  </si>
  <si>
    <t>GP32B_1</t>
  </si>
  <si>
    <t>GP32A_1</t>
  </si>
  <si>
    <t>GP32F_2</t>
  </si>
  <si>
    <t>KRB_2</t>
  </si>
  <si>
    <t>KRD1</t>
  </si>
  <si>
    <t>KRDC3</t>
  </si>
  <si>
    <t>M_L_13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</si>
  <si>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</si>
  <si>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</si>
  <si>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</si>
  <si>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</si>
  <si>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</si>
  <si>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</si>
  <si>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</si>
  <si>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</si>
  <si>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0&lt;=x&lt;=1</t>
  </si>
  <si>
    <t>from CRONUS</t>
  </si>
  <si>
    <t>recommend using 0 for long exposures</t>
  </si>
  <si>
    <t>code applies this value over the entire exposure duration</t>
  </si>
  <si>
    <t>North Pole</t>
  </si>
  <si>
    <t>Greenland</t>
  </si>
  <si>
    <t>Sweden</t>
  </si>
  <si>
    <t>US</t>
  </si>
  <si>
    <t>China</t>
  </si>
  <si>
    <t>Guatemala</t>
  </si>
  <si>
    <t>Ecuador</t>
  </si>
  <si>
    <t>Madagascar</t>
  </si>
  <si>
    <t>Australia</t>
  </si>
  <si>
    <t>NZ</t>
  </si>
  <si>
    <t>South Pole</t>
  </si>
  <si>
    <t>20A</t>
  </si>
  <si>
    <t>22C</t>
  </si>
  <si>
    <t>01A</t>
  </si>
  <si>
    <t>01B</t>
  </si>
  <si>
    <t>20F</t>
  </si>
  <si>
    <t>21A</t>
  </si>
  <si>
    <t>22D</t>
  </si>
  <si>
    <t>27C</t>
  </si>
  <si>
    <t>21ACR</t>
  </si>
  <si>
    <t>GL</t>
  </si>
  <si>
    <t>SA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</si>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</sst>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K32"/>
  <sheetViews>
    <sheetView workbookViewId="0">
      <selection activeCell="A6" sqref="A6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80</v>
      </c>
      <c r="B3" s="9">
        <v>-19</v>
      </c>
      <c r="C3" s="9">
        <v>-69</v>
      </c>
      <c r="D3" s="9">
        <v>0</v>
      </c>
      <c r="E3" s="1"/>
      <c r="F3" s="1"/>
      <c r="G3" s="1"/>
      <c r="H3" s="13"/>
      <c r="I3" s="1"/>
      <c r="J3" s="2"/>
      <c r="K3" s="2"/>
    </row>
    <row r="4" spans="1:11" x14ac:dyDescent="0.2">
      <c r="A4" s="1" t="s">
        <v>79</v>
      </c>
      <c r="B4" s="9">
        <v>75</v>
      </c>
      <c r="C4" s="9">
        <v>-42</v>
      </c>
      <c r="D4" s="9">
        <v>0</v>
      </c>
      <c r="E4" s="1"/>
      <c r="F4" s="1"/>
      <c r="G4" s="1"/>
      <c r="H4" s="13"/>
      <c r="I4" s="1"/>
      <c r="J4" s="2"/>
      <c r="K4" s="2"/>
    </row>
    <row r="5" spans="1:11" x14ac:dyDescent="0.2">
      <c r="A5" s="1" t="s">
        <v>81</v>
      </c>
      <c r="B5" s="9">
        <v>0</v>
      </c>
      <c r="C5" s="9">
        <v>20</v>
      </c>
      <c r="D5" s="9">
        <v>0</v>
      </c>
      <c r="E5" s="1"/>
      <c r="F5" s="1"/>
      <c r="G5" s="1"/>
      <c r="H5" s="13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3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3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3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tabSelected="1" workbookViewId="0">
      <selection activeCell="E23" sqref="E23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80</v>
      </c>
      <c r="B3" s="9">
        <v>-19</v>
      </c>
      <c r="C3" s="9">
        <v>-69</v>
      </c>
      <c r="D3" s="9">
        <v>0</v>
      </c>
      <c r="E3" s="1"/>
      <c r="F3" s="1"/>
      <c r="G3" s="1"/>
      <c r="H3" s="13"/>
      <c r="I3" s="1"/>
      <c r="J3" s="2"/>
      <c r="K3" s="2"/>
    </row>
    <row r="4" spans="1:11" x14ac:dyDescent="0.2">
      <c r="A4" s="1" t="s">
        <v>79</v>
      </c>
      <c r="B4" s="9">
        <v>75</v>
      </c>
      <c r="C4" s="9">
        <v>-42</v>
      </c>
      <c r="D4" s="9">
        <v>0</v>
      </c>
      <c r="E4" s="1"/>
      <c r="F4" s="1"/>
      <c r="G4" s="1"/>
      <c r="H4" s="13"/>
      <c r="I4" s="1"/>
      <c r="J4" s="2"/>
      <c r="K4" s="2"/>
    </row>
    <row r="5" spans="1:11" x14ac:dyDescent="0.2">
      <c r="A5" s="1" t="s">
        <v>81</v>
      </c>
      <c r="B5" s="9">
        <v>0</v>
      </c>
      <c r="C5" s="9">
        <v>20</v>
      </c>
      <c r="D5" s="9">
        <v>0</v>
      </c>
      <c r="E5" s="1"/>
      <c r="F5" s="1"/>
      <c r="G5" s="1"/>
      <c r="H5" s="13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3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3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3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K11"/>
  <sheetViews>
    <sheetView workbookViewId="0">
      <selection activeCell="D27" sqref="D27"/>
    </sheetView>
  </sheetViews>
  <sheetFormatPr baseColWidth="10" defaultRowHeight="16" x14ac:dyDescent="0.2"/>
  <sheetData>
    <row r="1" spans="1:11" x14ac:dyDescent="0.2">
      <c r="A1" s="1" t="s">
        <v>59</v>
      </c>
      <c r="B1" s="9">
        <v>90</v>
      </c>
      <c r="C1" s="9">
        <v>0</v>
      </c>
      <c r="D1" s="9">
        <v>0</v>
      </c>
      <c r="E1" s="1">
        <v>5</v>
      </c>
      <c r="F1" s="1">
        <v>2.89</v>
      </c>
      <c r="G1" s="1">
        <v>1</v>
      </c>
      <c r="H1" s="13">
        <v>0</v>
      </c>
      <c r="I1" s="1"/>
      <c r="J1" s="1">
        <f>65.91*10^7</f>
        <v>659100000</v>
      </c>
      <c r="K1" s="1">
        <f>1.2*10^7</f>
        <v>12000000</v>
      </c>
    </row>
    <row r="2" spans="1:11" x14ac:dyDescent="0.2">
      <c r="A2" s="1" t="s">
        <v>60</v>
      </c>
      <c r="B2" s="10">
        <v>75</v>
      </c>
      <c r="C2" s="10">
        <v>-42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2">
        <f>74.48*10^7</f>
        <v>744800000</v>
      </c>
      <c r="K2" s="2">
        <f>2.33*10^7</f>
        <v>23300000</v>
      </c>
    </row>
    <row r="3" spans="1:11" x14ac:dyDescent="0.2">
      <c r="A3" s="1" t="s">
        <v>61</v>
      </c>
      <c r="B3" s="10">
        <v>60</v>
      </c>
      <c r="C3" s="10">
        <v>18</v>
      </c>
      <c r="D3" s="9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91.1*10^7</f>
        <v>911000000</v>
      </c>
      <c r="K3" s="2">
        <f>1.3*10^7</f>
        <v>13000000</v>
      </c>
    </row>
    <row r="4" spans="1:11" x14ac:dyDescent="0.2">
      <c r="A4" s="1" t="s">
        <v>62</v>
      </c>
      <c r="B4" s="10">
        <v>45</v>
      </c>
      <c r="C4" s="10">
        <v>-95</v>
      </c>
      <c r="D4" s="9">
        <v>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167.12*10^7</f>
        <v>1671200000</v>
      </c>
      <c r="K4" s="2">
        <f>3.65*10^7</f>
        <v>36500000</v>
      </c>
    </row>
    <row r="5" spans="1:11" x14ac:dyDescent="0.2">
      <c r="A5" s="1" t="s">
        <v>63</v>
      </c>
      <c r="B5" s="10">
        <v>30</v>
      </c>
      <c r="C5" s="10">
        <v>104</v>
      </c>
      <c r="D5" s="9">
        <v>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104.68*10^7</f>
        <v>1046800000.0000001</v>
      </c>
      <c r="K5" s="2">
        <f>2.24*10^7</f>
        <v>22400000.000000004</v>
      </c>
    </row>
    <row r="6" spans="1:11" x14ac:dyDescent="0.2">
      <c r="A6" s="4" t="s">
        <v>64</v>
      </c>
      <c r="B6" s="9">
        <v>15</v>
      </c>
      <c r="C6" s="9">
        <v>-90</v>
      </c>
      <c r="D6" s="9">
        <v>0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269.89*10^7</f>
        <v>2698900000</v>
      </c>
      <c r="K6" s="7">
        <f>4.73*10^7</f>
        <v>47300000.000000007</v>
      </c>
    </row>
    <row r="7" spans="1:11" x14ac:dyDescent="0.2">
      <c r="A7" s="4" t="s">
        <v>65</v>
      </c>
      <c r="B7" s="9">
        <v>0</v>
      </c>
      <c r="C7" s="9">
        <v>-78</v>
      </c>
      <c r="D7" s="9">
        <v>0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246.53*10^7</f>
        <v>2465300000</v>
      </c>
      <c r="K7" s="7">
        <f>4.29*10^7</f>
        <v>42900000</v>
      </c>
    </row>
    <row r="8" spans="1:11" x14ac:dyDescent="0.2">
      <c r="A8" s="3" t="s">
        <v>66</v>
      </c>
      <c r="B8" s="9">
        <v>-15</v>
      </c>
      <c r="C8" s="9">
        <v>46</v>
      </c>
      <c r="D8" s="9">
        <v>0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141.41*10^7</f>
        <v>1414100000</v>
      </c>
      <c r="K8" s="7">
        <f>2.52*10^7</f>
        <v>25200000</v>
      </c>
    </row>
    <row r="9" spans="1:11" x14ac:dyDescent="0.2">
      <c r="A9" s="3" t="s">
        <v>67</v>
      </c>
      <c r="B9" s="9">
        <v>-30</v>
      </c>
      <c r="C9" s="9">
        <v>133</v>
      </c>
      <c r="D9" s="9">
        <v>0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164.8*10^7</f>
        <v>1648000000</v>
      </c>
      <c r="K9" s="7">
        <f>2.84*10^7</f>
        <v>28400000</v>
      </c>
    </row>
    <row r="10" spans="1:11" x14ac:dyDescent="0.2">
      <c r="A10" s="4" t="s">
        <v>68</v>
      </c>
      <c r="B10" s="9">
        <v>-45</v>
      </c>
      <c r="C10" s="9">
        <v>174</v>
      </c>
      <c r="D10" s="9">
        <v>0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235*10^7</f>
        <v>2350000000</v>
      </c>
      <c r="K10" s="7">
        <f>4.04*10^7</f>
        <v>40400000</v>
      </c>
    </row>
    <row r="11" spans="1:11" x14ac:dyDescent="0.2">
      <c r="A11" s="4" t="s">
        <v>69</v>
      </c>
      <c r="B11" s="9">
        <v>-90</v>
      </c>
      <c r="C11" s="9">
        <v>0</v>
      </c>
      <c r="D11" s="9">
        <v>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90.19*10^7</f>
        <v>901900000</v>
      </c>
      <c r="K11" s="7">
        <f>1.97*10^7</f>
        <v>19700000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48F5-9F92-C54B-B1C5-62D0C1F0285D}">
  <dimension ref="A1:K39"/>
  <sheetViews>
    <sheetView workbookViewId="0">
      <selection activeCell="A2" sqref="A2:XFD18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30</v>
      </c>
      <c r="B2" s="3">
        <v>41.204810000000002</v>
      </c>
      <c r="C2" s="3">
        <v>101.66759999999999</v>
      </c>
      <c r="D2" s="1">
        <v>997</v>
      </c>
      <c r="E2" s="1">
        <v>3</v>
      </c>
      <c r="F2" s="1">
        <v>3</v>
      </c>
      <c r="G2" s="1">
        <v>1</v>
      </c>
      <c r="H2" s="13">
        <v>0</v>
      </c>
      <c r="I2" s="1"/>
      <c r="J2" s="14">
        <v>6300000</v>
      </c>
      <c r="K2" s="14">
        <v>1100000</v>
      </c>
    </row>
    <row r="3" spans="1:11" x14ac:dyDescent="0.2">
      <c r="A3" s="1" t="s">
        <v>31</v>
      </c>
      <c r="B3" s="3">
        <v>41.204810000000002</v>
      </c>
      <c r="C3" s="3">
        <v>101.66759999999999</v>
      </c>
      <c r="D3" s="1">
        <v>997</v>
      </c>
      <c r="E3" s="1">
        <v>3</v>
      </c>
      <c r="F3" s="1">
        <v>3</v>
      </c>
      <c r="G3" s="1">
        <v>1</v>
      </c>
      <c r="H3" s="13">
        <v>0</v>
      </c>
      <c r="I3" s="1"/>
      <c r="J3" s="14">
        <v>27600000</v>
      </c>
      <c r="K3" s="14">
        <v>2100000</v>
      </c>
    </row>
    <row r="4" spans="1:11" x14ac:dyDescent="0.2">
      <c r="A4" s="4" t="s">
        <v>32</v>
      </c>
      <c r="B4" s="3">
        <v>41.204810000000002</v>
      </c>
      <c r="C4" s="3">
        <v>101.66759999999999</v>
      </c>
      <c r="D4" s="1">
        <v>997</v>
      </c>
      <c r="E4" s="1">
        <v>3</v>
      </c>
      <c r="F4" s="1">
        <v>3</v>
      </c>
      <c r="G4" s="1">
        <v>1</v>
      </c>
      <c r="H4" s="13">
        <v>0</v>
      </c>
      <c r="I4" s="1"/>
      <c r="J4" s="14">
        <v>35700000</v>
      </c>
      <c r="K4" s="14">
        <v>2000000</v>
      </c>
    </row>
    <row r="5" spans="1:11" x14ac:dyDescent="0.2">
      <c r="A5" s="4" t="s">
        <v>33</v>
      </c>
      <c r="B5" s="3">
        <v>41.204810000000002</v>
      </c>
      <c r="C5" s="3">
        <v>101.66759999999999</v>
      </c>
      <c r="D5" s="1">
        <v>997</v>
      </c>
      <c r="E5" s="1">
        <v>3</v>
      </c>
      <c r="F5" s="1">
        <v>3</v>
      </c>
      <c r="G5" s="1">
        <v>1</v>
      </c>
      <c r="H5" s="13">
        <v>0</v>
      </c>
      <c r="I5" s="1"/>
      <c r="J5" s="14">
        <v>2300000</v>
      </c>
      <c r="K5" s="14">
        <v>1300000</v>
      </c>
    </row>
    <row r="6" spans="1:11" x14ac:dyDescent="0.2">
      <c r="A6" s="3" t="s">
        <v>34</v>
      </c>
      <c r="B6" s="3">
        <v>41.204810000000002</v>
      </c>
      <c r="C6" s="3">
        <v>101.66759999999999</v>
      </c>
      <c r="D6" s="1">
        <v>997</v>
      </c>
      <c r="E6" s="1">
        <v>3</v>
      </c>
      <c r="F6" s="1">
        <v>3</v>
      </c>
      <c r="G6" s="1">
        <v>1</v>
      </c>
      <c r="H6" s="13">
        <v>0</v>
      </c>
      <c r="I6" s="1"/>
      <c r="J6" s="14">
        <v>313000000</v>
      </c>
      <c r="K6" s="14">
        <v>10000000</v>
      </c>
    </row>
    <row r="7" spans="1:11" x14ac:dyDescent="0.2">
      <c r="A7" s="3" t="s">
        <v>35</v>
      </c>
      <c r="B7" s="3">
        <v>41.497039999999998</v>
      </c>
      <c r="C7" s="3">
        <v>102.1728</v>
      </c>
      <c r="D7" s="3">
        <v>1122</v>
      </c>
      <c r="E7" s="1">
        <v>3</v>
      </c>
      <c r="F7" s="1">
        <v>3</v>
      </c>
      <c r="G7" s="1">
        <v>1</v>
      </c>
      <c r="H7" s="13">
        <v>0</v>
      </c>
      <c r="I7" s="1"/>
      <c r="J7" s="14">
        <v>37300000</v>
      </c>
      <c r="K7" s="14">
        <v>2000000</v>
      </c>
    </row>
    <row r="8" spans="1:11" x14ac:dyDescent="0.2">
      <c r="A8" s="4" t="s">
        <v>36</v>
      </c>
      <c r="B8" s="3">
        <v>41.497039999999998</v>
      </c>
      <c r="C8" s="3">
        <v>102.1728</v>
      </c>
      <c r="D8" s="3">
        <v>1122</v>
      </c>
      <c r="E8" s="1">
        <v>3</v>
      </c>
      <c r="F8" s="1">
        <v>3</v>
      </c>
      <c r="G8" s="1">
        <v>1</v>
      </c>
      <c r="H8" s="13">
        <v>0</v>
      </c>
      <c r="I8" s="1"/>
      <c r="J8" s="14">
        <v>1270000</v>
      </c>
      <c r="K8" s="14">
        <v>1300000</v>
      </c>
    </row>
    <row r="9" spans="1:11" x14ac:dyDescent="0.2">
      <c r="A9" s="4" t="s">
        <v>37</v>
      </c>
      <c r="B9" s="3">
        <v>41.497039999999998</v>
      </c>
      <c r="C9" s="3">
        <v>102.1728</v>
      </c>
      <c r="D9" s="3">
        <v>1122</v>
      </c>
      <c r="E9" s="1">
        <v>3</v>
      </c>
      <c r="F9" s="1">
        <v>3</v>
      </c>
      <c r="G9" s="1">
        <v>1</v>
      </c>
      <c r="H9" s="13">
        <v>0</v>
      </c>
      <c r="I9" s="1"/>
      <c r="J9" s="14">
        <v>27100000</v>
      </c>
      <c r="K9" s="14">
        <v>1800000</v>
      </c>
    </row>
    <row r="10" spans="1:11" x14ac:dyDescent="0.2">
      <c r="A10" s="1" t="s">
        <v>38</v>
      </c>
      <c r="B10" s="3">
        <v>41.497039999999998</v>
      </c>
      <c r="C10" s="3">
        <v>102.1728</v>
      </c>
      <c r="D10" s="3">
        <v>1122</v>
      </c>
      <c r="E10" s="1">
        <v>3</v>
      </c>
      <c r="F10" s="1">
        <v>3</v>
      </c>
      <c r="G10" s="1">
        <v>1</v>
      </c>
      <c r="H10" s="13">
        <v>0</v>
      </c>
      <c r="I10" s="1"/>
      <c r="J10" s="14">
        <v>55100000</v>
      </c>
      <c r="K10" s="14">
        <v>2700000</v>
      </c>
    </row>
    <row r="11" spans="1:11" x14ac:dyDescent="0.2">
      <c r="A11" s="1" t="s">
        <v>39</v>
      </c>
      <c r="B11" s="3">
        <v>41.497039999999998</v>
      </c>
      <c r="C11" s="3">
        <v>102.1728</v>
      </c>
      <c r="D11" s="3">
        <v>1122</v>
      </c>
      <c r="E11" s="1">
        <v>3</v>
      </c>
      <c r="F11" s="1">
        <v>3</v>
      </c>
      <c r="G11" s="1">
        <v>1</v>
      </c>
      <c r="H11" s="13">
        <v>0</v>
      </c>
      <c r="I11" s="1"/>
      <c r="J11" s="14">
        <v>17700000</v>
      </c>
      <c r="K11" s="14">
        <v>950000</v>
      </c>
    </row>
    <row r="12" spans="1:11" x14ac:dyDescent="0.2">
      <c r="A12" s="5" t="s">
        <v>40</v>
      </c>
      <c r="B12" s="3">
        <v>41.210970000000003</v>
      </c>
      <c r="C12" s="3">
        <v>101.5956</v>
      </c>
      <c r="D12" s="1">
        <v>941</v>
      </c>
      <c r="E12" s="1">
        <v>3</v>
      </c>
      <c r="F12" s="1">
        <v>3</v>
      </c>
      <c r="G12" s="1">
        <v>1</v>
      </c>
      <c r="H12" s="13">
        <v>0</v>
      </c>
      <c r="I12" s="1"/>
      <c r="J12" s="14">
        <v>9100000</v>
      </c>
      <c r="K12" s="14">
        <v>1300000</v>
      </c>
    </row>
    <row r="13" spans="1:11" x14ac:dyDescent="0.2">
      <c r="A13" s="1" t="s">
        <v>41</v>
      </c>
      <c r="B13" s="3">
        <v>41.210970000000003</v>
      </c>
      <c r="C13" s="3">
        <v>101.5956</v>
      </c>
      <c r="D13" s="1">
        <v>941</v>
      </c>
      <c r="E13" s="1">
        <v>3</v>
      </c>
      <c r="F13" s="1">
        <v>3</v>
      </c>
      <c r="G13" s="1">
        <v>1</v>
      </c>
      <c r="H13" s="13">
        <v>0</v>
      </c>
      <c r="I13" s="1"/>
      <c r="J13" s="14">
        <v>2400000</v>
      </c>
      <c r="K13" s="14">
        <v>1100000</v>
      </c>
    </row>
    <row r="14" spans="1:11" x14ac:dyDescent="0.2">
      <c r="A14" s="1" t="s">
        <v>42</v>
      </c>
      <c r="B14" s="3">
        <v>41.210970000000003</v>
      </c>
      <c r="C14" s="3">
        <v>101.5956</v>
      </c>
      <c r="D14" s="1">
        <v>941</v>
      </c>
      <c r="E14" s="1">
        <v>3</v>
      </c>
      <c r="F14" s="1">
        <v>3</v>
      </c>
      <c r="G14" s="1">
        <v>1</v>
      </c>
      <c r="H14" s="13">
        <v>0</v>
      </c>
      <c r="I14" s="1"/>
      <c r="J14" s="14">
        <v>6200000</v>
      </c>
      <c r="K14" s="14">
        <v>1400000</v>
      </c>
    </row>
    <row r="15" spans="1:11" x14ac:dyDescent="0.2">
      <c r="A15" s="1" t="s">
        <v>43</v>
      </c>
      <c r="B15" s="3">
        <v>41.210970000000003</v>
      </c>
      <c r="C15" s="3">
        <v>101.5956</v>
      </c>
      <c r="D15" s="1">
        <v>941</v>
      </c>
      <c r="E15" s="1">
        <v>3</v>
      </c>
      <c r="F15" s="1">
        <v>3</v>
      </c>
      <c r="G15" s="1">
        <v>1</v>
      </c>
      <c r="H15" s="13">
        <v>0</v>
      </c>
      <c r="I15" s="1"/>
      <c r="J15" s="14">
        <v>53600000</v>
      </c>
      <c r="K15" s="14">
        <v>2600000</v>
      </c>
    </row>
    <row r="16" spans="1:11" x14ac:dyDescent="0.2">
      <c r="A16" s="3" t="s">
        <v>44</v>
      </c>
      <c r="B16" s="3">
        <v>41.210970000000003</v>
      </c>
      <c r="C16" s="3">
        <v>101.5956</v>
      </c>
      <c r="D16" s="1">
        <v>941</v>
      </c>
      <c r="E16" s="1">
        <v>3</v>
      </c>
      <c r="F16" s="1">
        <v>3</v>
      </c>
      <c r="G16" s="1">
        <v>1</v>
      </c>
      <c r="H16" s="13">
        <v>0</v>
      </c>
      <c r="I16" s="1"/>
      <c r="J16" s="14">
        <v>19900000</v>
      </c>
      <c r="K16" s="14">
        <v>1700000</v>
      </c>
    </row>
    <row r="17" spans="1:11" x14ac:dyDescent="0.2">
      <c r="A17" s="3" t="s">
        <v>45</v>
      </c>
      <c r="B17" s="3">
        <v>41.210970000000003</v>
      </c>
      <c r="C17" s="3">
        <v>101.5956</v>
      </c>
      <c r="D17" s="1">
        <v>941</v>
      </c>
      <c r="E17" s="1">
        <v>3</v>
      </c>
      <c r="F17" s="1">
        <v>3</v>
      </c>
      <c r="G17" s="1">
        <v>1</v>
      </c>
      <c r="H17" s="13">
        <v>0</v>
      </c>
      <c r="I17" s="1"/>
      <c r="J17" s="14">
        <v>45700000</v>
      </c>
      <c r="K17" s="14">
        <v>2300000</v>
      </c>
    </row>
    <row r="18" spans="1:11" x14ac:dyDescent="0.2">
      <c r="A18" s="6" t="s">
        <v>46</v>
      </c>
      <c r="B18" s="3">
        <v>41.210970000000003</v>
      </c>
      <c r="C18" s="3">
        <v>101.5956</v>
      </c>
      <c r="D18" s="1">
        <v>941</v>
      </c>
      <c r="E18" s="1">
        <v>3</v>
      </c>
      <c r="F18" s="1">
        <v>3</v>
      </c>
      <c r="G18" s="1">
        <v>1</v>
      </c>
      <c r="H18" s="13">
        <v>0</v>
      </c>
      <c r="I18" s="1"/>
      <c r="J18" s="14">
        <v>118000000</v>
      </c>
      <c r="K18" s="14">
        <v>4700000</v>
      </c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</row>
    <row r="23" spans="1:11" x14ac:dyDescent="0.2">
      <c r="E23" s="1"/>
      <c r="H23" s="1"/>
      <c r="I23" s="1"/>
    </row>
    <row r="24" spans="1:11" x14ac:dyDescent="0.2">
      <c r="E24" s="1"/>
      <c r="H24" s="1"/>
      <c r="I24" s="1"/>
    </row>
    <row r="25" spans="1:11" x14ac:dyDescent="0.2">
      <c r="E25" s="1"/>
      <c r="H25" s="1"/>
      <c r="I25" s="1"/>
    </row>
    <row r="26" spans="1:11" x14ac:dyDescent="0.2"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39" spans="5:9" x14ac:dyDescent="0.2">
      <c r="E39" s="1"/>
      <c r="H39" s="1"/>
      <c r="I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82D3-3A74-104E-AD7A-9ACBA6AE09B6}">
  <dimension ref="A1:K22"/>
  <sheetViews>
    <sheetView workbookViewId="0">
      <selection sqref="A1:XFD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70</v>
      </c>
      <c r="B2" s="10">
        <v>38</v>
      </c>
      <c r="C2" s="10">
        <v>-106</v>
      </c>
      <c r="D2" s="10">
        <v>2500</v>
      </c>
      <c r="E2" s="1">
        <v>115</v>
      </c>
      <c r="F2" s="1">
        <v>2.3199999999999998</v>
      </c>
      <c r="G2" s="1">
        <v>1</v>
      </c>
      <c r="H2" s="13">
        <v>0</v>
      </c>
      <c r="I2" s="1"/>
      <c r="J2" s="2">
        <v>2380000</v>
      </c>
      <c r="K2" s="2">
        <v>56000</v>
      </c>
    </row>
    <row r="3" spans="1:11" x14ac:dyDescent="0.2">
      <c r="A3" s="1" t="s">
        <v>78</v>
      </c>
      <c r="B3" s="10">
        <v>38</v>
      </c>
      <c r="C3" s="10">
        <v>-106</v>
      </c>
      <c r="D3" s="10">
        <v>2500</v>
      </c>
      <c r="E3" s="1">
        <v>115</v>
      </c>
      <c r="F3" s="1">
        <v>2.3199999999999998</v>
      </c>
      <c r="G3" s="1">
        <v>1</v>
      </c>
      <c r="H3" s="13">
        <v>0</v>
      </c>
      <c r="I3" s="1"/>
      <c r="J3" s="2">
        <v>2630000</v>
      </c>
      <c r="K3" s="7">
        <v>59000</v>
      </c>
    </row>
    <row r="4" spans="1:11" x14ac:dyDescent="0.2">
      <c r="A4" s="4" t="s">
        <v>75</v>
      </c>
      <c r="B4" s="10">
        <v>38</v>
      </c>
      <c r="C4" s="10">
        <v>-106</v>
      </c>
      <c r="D4" s="10">
        <v>2500</v>
      </c>
      <c r="E4" s="1">
        <v>115</v>
      </c>
      <c r="F4" s="1">
        <v>2.3199999999999998</v>
      </c>
      <c r="G4" s="1">
        <v>1</v>
      </c>
      <c r="H4" s="13">
        <v>0</v>
      </c>
      <c r="I4" s="1"/>
      <c r="J4" s="2">
        <v>2750000</v>
      </c>
      <c r="K4" s="7">
        <v>57000</v>
      </c>
    </row>
    <row r="5" spans="1:11" x14ac:dyDescent="0.2">
      <c r="A5" s="4" t="s">
        <v>71</v>
      </c>
      <c r="B5" s="10">
        <v>38</v>
      </c>
      <c r="C5" s="10">
        <v>-106</v>
      </c>
      <c r="D5" s="10">
        <v>2500</v>
      </c>
      <c r="E5" s="1">
        <v>135</v>
      </c>
      <c r="F5" s="1">
        <v>2.3199999999999998</v>
      </c>
      <c r="G5" s="1">
        <v>1</v>
      </c>
      <c r="H5" s="13">
        <v>0</v>
      </c>
      <c r="I5" s="1"/>
      <c r="J5" s="2">
        <v>33000</v>
      </c>
      <c r="K5" s="7">
        <v>55000</v>
      </c>
    </row>
    <row r="6" spans="1:11" x14ac:dyDescent="0.2">
      <c r="A6" s="4" t="s">
        <v>76</v>
      </c>
      <c r="B6" s="10">
        <v>38</v>
      </c>
      <c r="C6" s="10">
        <v>-106</v>
      </c>
      <c r="D6" s="10">
        <v>2500</v>
      </c>
      <c r="E6" s="1">
        <v>145</v>
      </c>
      <c r="F6" s="1">
        <v>2.3199999999999998</v>
      </c>
      <c r="G6" s="1">
        <v>1</v>
      </c>
      <c r="H6" s="13">
        <v>0</v>
      </c>
      <c r="I6" s="1"/>
      <c r="J6" s="2">
        <v>73000</v>
      </c>
      <c r="K6" s="7">
        <v>54000</v>
      </c>
    </row>
    <row r="7" spans="1:11" x14ac:dyDescent="0.2">
      <c r="A7" s="4" t="s">
        <v>77</v>
      </c>
      <c r="B7" s="10">
        <v>38</v>
      </c>
      <c r="C7" s="10">
        <v>-106</v>
      </c>
      <c r="D7" s="10">
        <v>2500</v>
      </c>
      <c r="E7" s="1">
        <v>135</v>
      </c>
      <c r="F7" s="1">
        <v>2.3199999999999998</v>
      </c>
      <c r="G7" s="1">
        <v>1</v>
      </c>
      <c r="H7" s="13">
        <v>0</v>
      </c>
      <c r="I7" s="1"/>
      <c r="J7" s="2">
        <v>34000</v>
      </c>
      <c r="K7" s="7">
        <v>60000</v>
      </c>
    </row>
    <row r="8" spans="1:11" x14ac:dyDescent="0.2">
      <c r="A8" s="4" t="s">
        <v>72</v>
      </c>
      <c r="B8" s="10">
        <v>38</v>
      </c>
      <c r="C8" s="10">
        <v>-106</v>
      </c>
      <c r="D8" s="10">
        <v>2500</v>
      </c>
      <c r="E8" s="1">
        <v>5</v>
      </c>
      <c r="F8" s="1">
        <v>2.3199999999999998</v>
      </c>
      <c r="G8" s="1">
        <v>1</v>
      </c>
      <c r="H8" s="13">
        <v>0</v>
      </c>
      <c r="I8" s="1"/>
      <c r="J8" s="2">
        <v>6920000</v>
      </c>
      <c r="K8" s="7">
        <v>69000</v>
      </c>
    </row>
    <row r="9" spans="1:11" x14ac:dyDescent="0.2">
      <c r="A9" s="3" t="s">
        <v>73</v>
      </c>
      <c r="B9" s="10">
        <v>38</v>
      </c>
      <c r="C9" s="10">
        <v>-106</v>
      </c>
      <c r="D9" s="10">
        <v>2500</v>
      </c>
      <c r="E9" s="1">
        <v>15</v>
      </c>
      <c r="F9" s="1">
        <v>2.3199999999999998</v>
      </c>
      <c r="G9" s="1">
        <v>1</v>
      </c>
      <c r="H9" s="13">
        <v>0</v>
      </c>
      <c r="I9" s="1"/>
      <c r="J9" s="2">
        <v>7590000</v>
      </c>
      <c r="K9" s="7">
        <v>31000</v>
      </c>
    </row>
    <row r="10" spans="1:11" x14ac:dyDescent="0.2">
      <c r="A10" s="3" t="s">
        <v>74</v>
      </c>
      <c r="B10" s="10">
        <v>38</v>
      </c>
      <c r="C10" s="10">
        <v>-106</v>
      </c>
      <c r="D10" s="10">
        <v>2500</v>
      </c>
      <c r="E10" s="1">
        <v>155</v>
      </c>
      <c r="F10" s="1">
        <v>2.3199999999999998</v>
      </c>
      <c r="G10" s="1">
        <v>1</v>
      </c>
      <c r="H10" s="13">
        <v>0</v>
      </c>
      <c r="I10" s="1"/>
      <c r="J10" s="2">
        <v>59000</v>
      </c>
      <c r="K10" s="7">
        <v>56000</v>
      </c>
    </row>
    <row r="11" spans="1:11" x14ac:dyDescent="0.2"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4"/>
      <c r="B13" s="9"/>
      <c r="C13" s="9"/>
      <c r="D13" s="9"/>
      <c r="E13" s="1"/>
      <c r="F13" s="1"/>
      <c r="G13" s="1"/>
      <c r="H13" s="13"/>
      <c r="I13" s="1"/>
      <c r="J13" s="2"/>
      <c r="K13" s="7"/>
    </row>
    <row r="14" spans="1:11" x14ac:dyDescent="0.2">
      <c r="A14" s="1"/>
      <c r="B14" s="11"/>
      <c r="C14" s="11"/>
      <c r="D14" s="11"/>
      <c r="E14" s="1"/>
      <c r="F14" s="1"/>
      <c r="G14" s="1"/>
      <c r="H14" s="13"/>
      <c r="I14" s="1"/>
      <c r="J14" s="2"/>
      <c r="K14" s="2"/>
    </row>
    <row r="15" spans="1:11" x14ac:dyDescent="0.2">
      <c r="A15" s="1"/>
      <c r="B15" s="10"/>
      <c r="C15" s="10"/>
      <c r="D15" s="10"/>
      <c r="E15" s="1"/>
      <c r="F15" s="1"/>
      <c r="G15" s="1"/>
      <c r="H15" s="13"/>
      <c r="I15" s="1"/>
      <c r="J15" s="2"/>
      <c r="K15" s="2"/>
    </row>
    <row r="16" spans="1:11" x14ac:dyDescent="0.2">
      <c r="A16" s="5"/>
      <c r="B16" s="10"/>
      <c r="C16" s="10"/>
      <c r="D16" s="10"/>
      <c r="E16" s="1"/>
      <c r="F16" s="1"/>
      <c r="G16" s="1"/>
      <c r="H16" s="13"/>
      <c r="I16" s="1"/>
      <c r="J16" s="8"/>
      <c r="K16" s="2"/>
    </row>
    <row r="17" spans="1:11" x14ac:dyDescent="0.2">
      <c r="A17" s="1"/>
      <c r="B17" s="10"/>
      <c r="C17" s="10"/>
      <c r="D17" s="10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10"/>
      <c r="C18" s="10"/>
      <c r="D18" s="10"/>
      <c r="E18" s="1"/>
      <c r="F18" s="1"/>
      <c r="G18" s="1"/>
      <c r="H18" s="13"/>
      <c r="I18" s="1"/>
      <c r="J18" s="2"/>
      <c r="K18" s="2"/>
    </row>
    <row r="19" spans="1:11" x14ac:dyDescent="0.2">
      <c r="A19" s="1"/>
      <c r="B19" s="10"/>
      <c r="C19" s="10"/>
      <c r="D19" s="10"/>
      <c r="E19" s="1"/>
      <c r="F19" s="1"/>
      <c r="G19" s="1"/>
      <c r="H19" s="13"/>
      <c r="I19" s="1"/>
      <c r="J19" s="2"/>
      <c r="K19" s="2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3"/>
      <c r="B21" s="9"/>
      <c r="C21" s="9"/>
      <c r="D21" s="9"/>
      <c r="E21" s="1"/>
      <c r="F21" s="1"/>
      <c r="G21" s="1"/>
      <c r="H21" s="13"/>
      <c r="I21" s="1"/>
      <c r="J21" s="2"/>
      <c r="K21" s="7"/>
    </row>
    <row r="22" spans="1:11" x14ac:dyDescent="0.2">
      <c r="A22" s="6"/>
      <c r="B22" s="12"/>
      <c r="C22" s="12"/>
      <c r="D22" s="12"/>
      <c r="E22" s="1"/>
      <c r="F22" s="1"/>
      <c r="G22" s="1"/>
      <c r="H22" s="13"/>
      <c r="I22" s="1"/>
      <c r="J22" s="2"/>
      <c r="K2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K21"/>
  <sheetViews>
    <sheetView workbookViewId="0">
      <selection sqref="A1:XFD2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K18"/>
  <sheetViews>
    <sheetView workbookViewId="0">
      <selection activeCell="J2" sqref="J2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47</v>
      </c>
      <c r="B2" s="3" t="s">
        <v>48</v>
      </c>
      <c r="C2" s="3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3" t="s">
        <v>55</v>
      </c>
      <c r="I2" s="1"/>
      <c r="J2" s="14">
        <v>6300000</v>
      </c>
      <c r="K2" s="14">
        <v>1100000</v>
      </c>
    </row>
    <row r="3" spans="1:11" x14ac:dyDescent="0.2">
      <c r="A3" s="1"/>
      <c r="B3" s="3"/>
      <c r="C3" s="3"/>
      <c r="D3" s="1"/>
      <c r="E3" s="1"/>
      <c r="F3" s="1"/>
      <c r="G3" s="1" t="s">
        <v>54</v>
      </c>
      <c r="H3" s="13" t="s">
        <v>56</v>
      </c>
      <c r="I3" s="1"/>
      <c r="J3" s="14">
        <v>27600000</v>
      </c>
      <c r="K3" s="14">
        <v>2100000</v>
      </c>
    </row>
    <row r="4" spans="1:11" x14ac:dyDescent="0.2">
      <c r="A4" s="1"/>
      <c r="B4" s="3"/>
      <c r="C4" s="3"/>
      <c r="D4" s="1"/>
      <c r="E4" s="1"/>
      <c r="F4" s="1"/>
      <c r="G4" s="1"/>
      <c r="H4" s="13" t="s">
        <v>57</v>
      </c>
      <c r="I4" s="1"/>
      <c r="J4" s="14">
        <v>35700000</v>
      </c>
      <c r="K4" s="14">
        <v>2000000</v>
      </c>
    </row>
    <row r="5" spans="1:11" x14ac:dyDescent="0.2">
      <c r="A5" s="1"/>
      <c r="B5" s="3"/>
      <c r="C5" s="3"/>
      <c r="D5" s="1"/>
      <c r="E5" s="1"/>
      <c r="F5" s="1"/>
      <c r="G5" s="1"/>
      <c r="H5" s="13" t="s">
        <v>58</v>
      </c>
      <c r="I5" s="1"/>
      <c r="J5" s="14">
        <v>2300000</v>
      </c>
      <c r="K5" s="14">
        <v>1300000</v>
      </c>
    </row>
    <row r="6" spans="1:11" x14ac:dyDescent="0.2">
      <c r="A6" s="1"/>
      <c r="B6" s="3"/>
      <c r="C6" s="3"/>
      <c r="D6" s="1"/>
      <c r="E6" s="1"/>
      <c r="F6" s="1"/>
      <c r="G6" s="1"/>
      <c r="H6" s="13"/>
      <c r="I6" s="1"/>
      <c r="J6" s="14">
        <v>313000000</v>
      </c>
      <c r="K6" s="14">
        <v>10000000</v>
      </c>
    </row>
    <row r="7" spans="1:11" x14ac:dyDescent="0.2">
      <c r="A7" s="1"/>
      <c r="B7" s="3"/>
      <c r="C7" s="3"/>
      <c r="D7" s="3"/>
      <c r="E7" s="1"/>
      <c r="F7" s="1"/>
      <c r="G7" s="1"/>
      <c r="H7" s="13"/>
      <c r="I7" s="1"/>
      <c r="J7" s="14">
        <v>37300000</v>
      </c>
      <c r="K7" s="14">
        <v>2000000</v>
      </c>
    </row>
    <row r="8" spans="1:11" x14ac:dyDescent="0.2">
      <c r="A8" s="1"/>
      <c r="B8" s="3"/>
      <c r="C8" s="3"/>
      <c r="D8" s="3"/>
      <c r="E8" s="1"/>
      <c r="F8" s="1"/>
      <c r="G8" s="1"/>
      <c r="H8" s="13"/>
      <c r="I8" s="1"/>
      <c r="J8" s="14">
        <v>1270000</v>
      </c>
      <c r="K8" s="14">
        <v>1300000</v>
      </c>
    </row>
    <row r="9" spans="1:11" x14ac:dyDescent="0.2">
      <c r="A9" s="1"/>
      <c r="B9" s="3"/>
      <c r="C9" s="3"/>
      <c r="D9" s="3"/>
      <c r="E9" s="1"/>
      <c r="F9" s="1"/>
      <c r="G9" s="1"/>
      <c r="H9" s="13"/>
      <c r="I9" s="1"/>
      <c r="J9" s="14">
        <v>27100000</v>
      </c>
      <c r="K9" s="14">
        <v>1800000</v>
      </c>
    </row>
    <row r="10" spans="1:11" x14ac:dyDescent="0.2">
      <c r="A10" s="1"/>
      <c r="B10" s="3"/>
      <c r="C10" s="3"/>
      <c r="D10" s="3"/>
      <c r="E10" s="1"/>
      <c r="F10" s="1"/>
      <c r="G10" s="1"/>
      <c r="H10" s="13"/>
      <c r="I10" s="1"/>
      <c r="J10" s="14">
        <v>55100000</v>
      </c>
      <c r="K10" s="14">
        <v>2700000</v>
      </c>
    </row>
    <row r="11" spans="1:11" x14ac:dyDescent="0.2">
      <c r="A11" s="1"/>
      <c r="B11" s="3"/>
      <c r="C11" s="3"/>
      <c r="D11" s="3"/>
      <c r="E11" s="1"/>
      <c r="F11" s="1"/>
      <c r="G11" s="1"/>
      <c r="H11" s="13"/>
      <c r="I11" s="1"/>
      <c r="J11" s="14">
        <v>17700000</v>
      </c>
      <c r="K11" s="14">
        <v>950000</v>
      </c>
    </row>
    <row r="12" spans="1:11" x14ac:dyDescent="0.2">
      <c r="A12" s="1"/>
      <c r="B12" s="3"/>
      <c r="C12" s="3"/>
      <c r="D12" s="1"/>
      <c r="E12" s="1"/>
      <c r="F12" s="1"/>
      <c r="G12" s="1"/>
      <c r="H12" s="13"/>
      <c r="I12" s="1"/>
      <c r="J12" s="14">
        <v>9100000</v>
      </c>
      <c r="K12" s="14">
        <v>1300000</v>
      </c>
    </row>
    <row r="13" spans="1:11" x14ac:dyDescent="0.2">
      <c r="A13" s="1"/>
      <c r="B13" s="3"/>
      <c r="C13" s="3"/>
      <c r="D13" s="1"/>
      <c r="E13" s="1"/>
      <c r="F13" s="1"/>
      <c r="G13" s="1"/>
      <c r="H13" s="13"/>
      <c r="I13" s="1"/>
      <c r="J13" s="14">
        <v>2400000</v>
      </c>
      <c r="K13" s="14">
        <v>1100000</v>
      </c>
    </row>
    <row r="14" spans="1:11" x14ac:dyDescent="0.2">
      <c r="A14" s="1"/>
      <c r="B14" s="3"/>
      <c r="C14" s="3"/>
      <c r="D14" s="1"/>
      <c r="E14" s="1"/>
      <c r="F14" s="1"/>
      <c r="G14" s="1"/>
      <c r="H14" s="13"/>
      <c r="I14" s="1"/>
      <c r="J14" s="14">
        <v>6200000</v>
      </c>
      <c r="K14" s="14">
        <v>1400000</v>
      </c>
    </row>
    <row r="15" spans="1:11" x14ac:dyDescent="0.2">
      <c r="A15" s="1"/>
      <c r="B15" s="3"/>
      <c r="C15" s="3"/>
      <c r="D15" s="1"/>
      <c r="E15" s="1"/>
      <c r="F15" s="1"/>
      <c r="G15" s="1"/>
      <c r="H15" s="13"/>
      <c r="I15" s="1"/>
      <c r="J15" s="14">
        <v>53600000</v>
      </c>
      <c r="K15" s="14">
        <v>2600000</v>
      </c>
    </row>
    <row r="16" spans="1:11" x14ac:dyDescent="0.2">
      <c r="A16" s="1"/>
      <c r="B16" s="3"/>
      <c r="C16" s="3"/>
      <c r="D16" s="1"/>
      <c r="E16" s="1"/>
      <c r="F16" s="1"/>
      <c r="G16" s="1"/>
      <c r="H16" s="13"/>
      <c r="I16" s="1"/>
      <c r="J16" s="14">
        <v>19900000</v>
      </c>
      <c r="K16" s="14">
        <v>1700000</v>
      </c>
    </row>
    <row r="17" spans="1:11" x14ac:dyDescent="0.2">
      <c r="A17" s="1"/>
      <c r="B17" s="3"/>
      <c r="C17" s="3"/>
      <c r="D17" s="1"/>
      <c r="E17" s="1"/>
      <c r="F17" s="1"/>
      <c r="G17" s="1"/>
      <c r="H17" s="13"/>
      <c r="I17" s="1"/>
      <c r="J17" s="14">
        <v>45700000</v>
      </c>
      <c r="K17" s="14">
        <v>2300000</v>
      </c>
    </row>
    <row r="18" spans="1:11" x14ac:dyDescent="0.2">
      <c r="A18" s="1"/>
      <c r="B18" s="3"/>
      <c r="C18" s="3"/>
      <c r="D18" s="1"/>
      <c r="E18" s="1"/>
      <c r="F18" s="1"/>
      <c r="G18" s="1"/>
      <c r="H18" s="13"/>
      <c r="I18" s="1"/>
      <c r="J18" s="14">
        <v>118000000</v>
      </c>
      <c r="K18" s="14">
        <v>4700000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Active</vt:lpstr>
      <vt:lpstr>Figure 2</vt:lpstr>
      <vt:lpstr>Sheet1</vt:lpstr>
      <vt:lpstr>Sinclair</vt:lpstr>
      <vt:lpstr>Libarkin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2023-01-30T21:45:15Z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