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B410DEF6-CF22-BB46-BF43-29F33A132322}" xr6:coauthVersionLast="47" xr6:coauthVersionMax="47" xr10:uidLastSave="{00000000-0000-0000-0000-000000000000}"/>
  <bookViews>
    <workbookView xWindow="0" yWindow="460" windowWidth="28800" windowHeight="16520" activeTab="8" xr2:uid="{908D5193-7DFE-C84B-BF15-EFFE4A8B620F}"/>
  </bookViews>
  <sheets>
    <sheet name="Active" sheetId="1" r:id="rId1"/>
    <sheet name="Figure 1" sheetId="8" r:id="rId2"/>
    <sheet name="Figure 2" sheetId="10" r:id="rId3"/>
    <sheet name="Figure 3" sheetId="7" r:id="rId4"/>
    <sheet name="Figure 6,8" sheetId="5" r:id="rId5"/>
    <sheet name="Figure 7" sheetId="12" r:id="rId6"/>
    <sheet name="Figure 9_pyx" sheetId="14" r:id="rId7"/>
    <sheet name="Figure 9_neon" sheetId="16" r:id="rId8"/>
    <sheet name="Figure 10" sheetId="11" r:id="rId9"/>
    <sheet name="Figure 10_modeled curves" sheetId="13" r:id="rId10"/>
    <sheet name="Dunai" sheetId="15" r:id="rId11"/>
    <sheet name="README" sheetId="4" r:id="rId12"/>
  </sheets>
  <definedNames>
    <definedName name="solver_adj" localSheetId="0" hidden="1">Active!$B$79,Active!$B$84,Active!$B$86,Active!$B$87</definedName>
    <definedName name="solver_adj" localSheetId="3" hidden="1">'Figure 3'!$B$74,'Figure 3'!$B$79,'Figure 3'!$B$81,'Figure 3'!$B$82</definedName>
    <definedName name="solver_eng" localSheetId="0" hidden="1">1</definedName>
    <definedName name="solver_eng" localSheetId="3" hidden="1">1</definedName>
    <definedName name="solver_lhs1" localSheetId="0" hidden="1">Active!$B$90</definedName>
    <definedName name="solver_lhs1" localSheetId="3" hidden="1">'Figure 3'!$B$85</definedName>
    <definedName name="solver_lhs2" localSheetId="0" hidden="1">Active!$F$57</definedName>
    <definedName name="solver_lhs2" localSheetId="3" hidden="1">'Figure 3'!$F$52</definedName>
    <definedName name="solver_lhs3" localSheetId="0" hidden="1">Active!$F$58</definedName>
    <definedName name="solver_lhs3" localSheetId="3" hidden="1">'Figure 3'!$F$53</definedName>
    <definedName name="solver_lin" localSheetId="0" hidden="1">2</definedName>
    <definedName name="solver_lin" localSheetId="3" hidden="1">2</definedName>
    <definedName name="solver_neg" localSheetId="0" hidden="1">1</definedName>
    <definedName name="solver_neg" localSheetId="3" hidden="1">1</definedName>
    <definedName name="solver_num" localSheetId="0" hidden="1">3</definedName>
    <definedName name="solver_num" localSheetId="3" hidden="1">3</definedName>
    <definedName name="solver_opt" localSheetId="0" hidden="1">Active!$F$56</definedName>
    <definedName name="solver_opt" localSheetId="3" hidden="1">'Figure 3'!$F$51</definedName>
    <definedName name="solver_rel1" localSheetId="0" hidden="1">2</definedName>
    <definedName name="solver_rel1" localSheetId="3" hidden="1">2</definedName>
    <definedName name="solver_rel2" localSheetId="0" hidden="1">2</definedName>
    <definedName name="solver_rel2" localSheetId="3" hidden="1">2</definedName>
    <definedName name="solver_rel3" localSheetId="0" hidden="1">2</definedName>
    <definedName name="solver_rel3" localSheetId="3" hidden="1">2</definedName>
    <definedName name="solver_rhs1" localSheetId="0" hidden="1">100</definedName>
    <definedName name="solver_rhs1" localSheetId="3" hidden="1">100</definedName>
    <definedName name="solver_rhs2" localSheetId="0" hidden="1">0.4</definedName>
    <definedName name="solver_rhs2" localSheetId="3" hidden="1">0.4</definedName>
    <definedName name="solver_rhs3" localSheetId="0" hidden="1">1.4</definedName>
    <definedName name="solver_rhs3" localSheetId="3" hidden="1">1.4</definedName>
    <definedName name="solver_typ" localSheetId="0" hidden="1">3</definedName>
    <definedName name="solver_typ" localSheetId="3" hidden="1">3</definedName>
    <definedName name="solver_val" localSheetId="0" hidden="1">98.2</definedName>
    <definedName name="solver_val" localSheetId="3" hidden="1">98.2</definedName>
    <definedName name="solver_ver" localSheetId="0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  <c r="I6" i="1"/>
  <c r="I5" i="1"/>
  <c r="I4" i="1"/>
  <c r="I3" i="1"/>
  <c r="I2" i="1"/>
  <c r="J6" i="16"/>
  <c r="J5" i="16"/>
  <c r="J4" i="16"/>
  <c r="J3" i="16"/>
  <c r="J2" i="16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2" i="7" l="1"/>
  <c r="J2" i="7"/>
</calcChain>
</file>

<file path=xl/sharedStrings.xml><?xml version="1.0" encoding="utf-8"?>
<sst xmlns="http://schemas.openxmlformats.org/spreadsheetml/2006/main" count="355" uniqueCount="136">
  <si>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</si>
  <si>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</si>
  <si>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</si>
  <si>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</si>
  <si>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</si>
  <si>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</si>
  <si>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</si>
  <si>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</si>
  <si>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</si>
  <si>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</si>
  <si>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</si>
  <si>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</si>
  <si>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</si>
  <si>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</si>
  <si>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 MASL</t>
  </si>
  <si>
    <t xml:space="preserve">0&lt;x&lt;=1 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</si>
  <si>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</si>
  <si>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</si>
  <si>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</si>
  <si>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</si>
  <si>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</si>
  <si>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</si>
  <si>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</si>
  <si>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</si>
  <si>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</si>
  <si>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</si>
  <si>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</si>
  <si>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</si>
  <si>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</si>
  <si>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</si>
  <si>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</si>
  <si>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IN</t>
  </si>
  <si>
    <t>EC</t>
  </si>
  <si>
    <t>Nuclide</t>
  </si>
  <si>
    <t>Atmospheric conversion</t>
  </si>
  <si>
    <t>Start</t>
  </si>
  <si>
    <t>Stop</t>
  </si>
  <si>
    <t>Plate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</si>
  <si>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</si>
  <si>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</si>
  <si>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</si>
  <si>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</si>
  <si>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</si>
  <si>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</si>
  <si>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</si>
  <si>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</si>
  <si>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</si>
  <si>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</si>
  <si>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</si>
  <si>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</si>
  <si>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</si>
  <si>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</si>
  <si>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</si>
  <si>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</si>
  <si>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</si>
  <si>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</si>
  <si>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</si>
  <si>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</si>
  <si>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</si>
  <si>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</si>
  <si>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</si>
  <si>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</si>
  <si>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</si>
  <si>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</si>
  <si>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</si>
  <si>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</si>
  <si>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</si>
  <si>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</si>
  <si>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</si>
  <si>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</si>
  <si>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</si>
  <si>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</si>
  <si>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</si>
  <si>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</si>
  <si>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</si>
  <si>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</si>
  <si>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</si>
  <si>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</si>
  <si>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</si>
  <si>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</si>
  <si>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</si>
  <si>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</si>
  <si>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</si>
  <si>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</si>
  <si>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</si>
  <si>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</si>
  <si>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</si>
  <si>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</si>
  <si>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</si>
  <si>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</si>
  <si>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</si>
  <si>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</si>
  <si>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</si>
  <si>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</si>
  <si>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</si>
  <si>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</si>
  <si>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</si>
  <si>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</si>
  <si>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Paleoduration?</t>
  </si>
  <si>
    <t>string</t>
  </si>
  <si>
    <t>Used to report exposure age outputs</t>
  </si>
  <si>
    <t>-90 &lt; x &lt; 90</t>
  </si>
  <si>
    <t>-180 &lt; x &lt; 180</t>
  </si>
  <si>
    <t>POSITIVE values if Eastern hemisphere, negative if Western hemisphere</t>
  </si>
  <si>
    <t>POSITIVE values if Northern hemisphere, negative if Southern hemisphere</t>
  </si>
  <si>
    <t>positive number</t>
  </si>
  <si>
    <t>positive integer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</si>
  <si>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</si>
  <si>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</si>
  <si>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>see Mijjum et al. (2023) for recommendations on topographic shielding calculators</t>
  </si>
  <si>
    <t>Topographic shielding Correction</t>
  </si>
  <si>
    <t>in cm/yr</t>
  </si>
  <si>
    <t>in at/g</t>
  </si>
  <si>
    <t>1-4</t>
  </si>
  <si>
    <t>1 = 3He in qtz</t>
  </si>
  <si>
    <t>2 = 3He in pyx</t>
  </si>
  <si>
    <t>3 = 3He in ol</t>
  </si>
  <si>
    <t>4 = 21Ne in qtz</t>
  </si>
  <si>
    <t>0-1</t>
  </si>
  <si>
    <t>0 = ERA40 reanalysis</t>
  </si>
  <si>
    <t>1 = standard atmosphere</t>
  </si>
  <si>
    <t>must be less than stop duration</t>
  </si>
  <si>
    <t>in Ma</t>
  </si>
  <si>
    <t>in  0.25 increments</t>
  </si>
  <si>
    <t>must be greater than start duration</t>
  </si>
  <si>
    <t>0-8</t>
  </si>
  <si>
    <t>4 = India</t>
  </si>
  <si>
    <t>5 = Eurasia</t>
  </si>
  <si>
    <t>6 = Australia</t>
  </si>
  <si>
    <t>7 = Antarctica</t>
  </si>
  <si>
    <t>8 = Greenland</t>
  </si>
  <si>
    <t>1 = North America</t>
  </si>
  <si>
    <t>2 = South America</t>
  </si>
  <si>
    <t>3 = Africa</t>
  </si>
  <si>
    <t>0 = NO</t>
  </si>
  <si>
    <t>1 = Yes (see Mijjum et al. (2023) for discussion on this parameter)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</si>
</sst>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  <xf numFmtId="49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49" fontId="7" fillId="0" borderId="0" xfId="1" applyNumberFormat="1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R35"/>
  <sheetViews>
    <sheetView workbookViewId="0">
      <selection sqref="A1:XFD1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1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7" customFormat="1" ht="22" thickBot="1" x14ac:dyDescent="0.3">
      <c r="A1" s="66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110</v>
      </c>
      <c r="H1" s="67" t="s">
        <v>13</v>
      </c>
      <c r="I1" s="67" t="s">
        <v>7</v>
      </c>
      <c r="J1" s="67" t="s">
        <v>8</v>
      </c>
      <c r="L1" s="67" t="s">
        <v>33</v>
      </c>
      <c r="M1" s="67" t="s">
        <v>34</v>
      </c>
      <c r="N1" s="67" t="s">
        <v>35</v>
      </c>
      <c r="O1" s="67" t="s">
        <v>36</v>
      </c>
      <c r="P1" s="67" t="s">
        <v>37</v>
      </c>
      <c r="Q1" s="67" t="s">
        <v>38</v>
      </c>
      <c r="R1" s="67" t="s">
        <v>98</v>
      </c>
    </row>
    <row r="2" spans="1:18" s="90" customFormat="1" x14ac:dyDescent="0.2">
      <c r="A2" s="87" t="s">
        <v>40</v>
      </c>
      <c r="B2" s="87">
        <v>-20.101167</v>
      </c>
      <c r="C2" s="87">
        <v>-69.491221999999993</v>
      </c>
      <c r="D2" s="87">
        <v>1380</v>
      </c>
      <c r="E2" s="87">
        <v>5</v>
      </c>
      <c r="F2" s="89">
        <v>3.2</v>
      </c>
      <c r="G2" s="87">
        <v>1</v>
      </c>
      <c r="H2" s="87">
        <v>0</v>
      </c>
      <c r="I2" s="88">
        <f>3.23*10^7</f>
        <v>32300000</v>
      </c>
      <c r="J2" s="88">
        <v>4900000</v>
      </c>
      <c r="L2" s="90">
        <v>2</v>
      </c>
      <c r="M2" s="90">
        <v>1</v>
      </c>
      <c r="N2" s="90">
        <v>0</v>
      </c>
      <c r="O2" s="90">
        <v>20</v>
      </c>
      <c r="P2" s="90">
        <v>2</v>
      </c>
      <c r="R2" s="90">
        <v>0</v>
      </c>
    </row>
    <row r="3" spans="1:18" s="90" customFormat="1" x14ac:dyDescent="0.2">
      <c r="A3" s="91" t="s">
        <v>41</v>
      </c>
      <c r="B3" s="91">
        <v>-20.101167</v>
      </c>
      <c r="C3" s="91">
        <v>-69.491221999999993</v>
      </c>
      <c r="D3" s="91">
        <v>1380</v>
      </c>
      <c r="E3" s="91">
        <v>5</v>
      </c>
      <c r="F3" s="89">
        <v>3.2</v>
      </c>
      <c r="G3" s="87">
        <v>1</v>
      </c>
      <c r="H3" s="87">
        <v>0</v>
      </c>
      <c r="I3" s="92">
        <f>25.9*10^7</f>
        <v>259000000</v>
      </c>
      <c r="J3" s="92">
        <v>8800000</v>
      </c>
    </row>
    <row r="4" spans="1:18" s="90" customFormat="1" x14ac:dyDescent="0.2">
      <c r="A4" s="87" t="s">
        <v>42</v>
      </c>
      <c r="B4" s="87">
        <v>-19.578942000000001</v>
      </c>
      <c r="C4" s="87">
        <v>-69.872967000000003</v>
      </c>
      <c r="D4" s="87">
        <v>1172</v>
      </c>
      <c r="E4" s="87">
        <v>5</v>
      </c>
      <c r="F4" s="89">
        <v>2.89</v>
      </c>
      <c r="G4" s="87">
        <v>1</v>
      </c>
      <c r="H4" s="87">
        <v>0</v>
      </c>
      <c r="I4" s="88">
        <f>65.91*10^7</f>
        <v>659100000</v>
      </c>
      <c r="J4" s="88">
        <v>12000000</v>
      </c>
    </row>
    <row r="5" spans="1:18" s="90" customFormat="1" x14ac:dyDescent="0.2">
      <c r="A5" s="87" t="s">
        <v>43</v>
      </c>
      <c r="B5" s="87">
        <v>-19.578942000000001</v>
      </c>
      <c r="C5" s="87">
        <v>-69.872967000000003</v>
      </c>
      <c r="D5" s="87">
        <v>1172</v>
      </c>
      <c r="E5" s="87">
        <v>5</v>
      </c>
      <c r="F5" s="89">
        <v>2.89</v>
      </c>
      <c r="G5" s="87">
        <v>1</v>
      </c>
      <c r="H5" s="87">
        <v>0</v>
      </c>
      <c r="I5" s="88">
        <f>32.2*10^7</f>
        <v>322000000</v>
      </c>
      <c r="J5" s="88">
        <v>7000000</v>
      </c>
    </row>
    <row r="6" spans="1:18" s="90" customFormat="1" x14ac:dyDescent="0.2">
      <c r="A6" s="91" t="s">
        <v>44</v>
      </c>
      <c r="B6" s="91">
        <v>-19.987110999999999</v>
      </c>
      <c r="C6" s="91">
        <v>-69.433610999999999</v>
      </c>
      <c r="D6" s="91">
        <v>1943</v>
      </c>
      <c r="E6" s="91">
        <v>5</v>
      </c>
      <c r="F6" s="89">
        <v>2.89</v>
      </c>
      <c r="G6" s="87">
        <v>1</v>
      </c>
      <c r="H6" s="87">
        <v>0</v>
      </c>
      <c r="I6" s="92">
        <f>63.88*10^7</f>
        <v>638800000</v>
      </c>
      <c r="J6" s="92">
        <v>25700000</v>
      </c>
    </row>
    <row r="7" spans="1:18" s="90" customFormat="1" x14ac:dyDescent="0.2">
      <c r="A7" s="91" t="s">
        <v>45</v>
      </c>
      <c r="B7" s="91">
        <v>-19.340944</v>
      </c>
      <c r="C7" s="91">
        <v>-69.727999999999994</v>
      </c>
      <c r="D7" s="91">
        <v>1607</v>
      </c>
      <c r="E7" s="87">
        <v>5</v>
      </c>
      <c r="F7" s="89">
        <v>2.89</v>
      </c>
      <c r="G7" s="87">
        <v>1</v>
      </c>
      <c r="H7" s="87">
        <v>0</v>
      </c>
      <c r="I7" s="92">
        <f>74.48*10^7</f>
        <v>744800000</v>
      </c>
      <c r="J7" s="92">
        <v>23300000</v>
      </c>
    </row>
    <row r="8" spans="1:18" s="90" customFormat="1" x14ac:dyDescent="0.2">
      <c r="A8" s="91" t="s">
        <v>49</v>
      </c>
      <c r="B8" s="91">
        <v>-19.340944</v>
      </c>
      <c r="C8" s="91">
        <v>-69.727999999999994</v>
      </c>
      <c r="D8" s="91">
        <v>1607</v>
      </c>
      <c r="E8" s="87">
        <v>5</v>
      </c>
      <c r="F8" s="89">
        <v>2.89</v>
      </c>
      <c r="G8" s="87">
        <v>1</v>
      </c>
      <c r="H8" s="87">
        <v>0</v>
      </c>
      <c r="I8" s="92">
        <f>91.1*10^7</f>
        <v>911000000</v>
      </c>
      <c r="J8" s="92">
        <v>13000000</v>
      </c>
    </row>
    <row r="9" spans="1:18" s="90" customFormat="1" x14ac:dyDescent="0.2">
      <c r="A9" s="91" t="s">
        <v>50</v>
      </c>
      <c r="B9" s="91">
        <v>-19.340944</v>
      </c>
      <c r="C9" s="91">
        <v>-69.727999999999994</v>
      </c>
      <c r="D9" s="91">
        <v>1607</v>
      </c>
      <c r="E9" s="91">
        <v>5</v>
      </c>
      <c r="F9" s="89">
        <v>2.89</v>
      </c>
      <c r="G9" s="87">
        <v>1</v>
      </c>
      <c r="H9" s="87">
        <v>0</v>
      </c>
      <c r="I9" s="92">
        <f>167.12*10^7</f>
        <v>1671200000</v>
      </c>
      <c r="J9" s="92">
        <v>36500000</v>
      </c>
    </row>
    <row r="10" spans="1:18" s="90" customFormat="1" x14ac:dyDescent="0.2">
      <c r="A10" s="91" t="s">
        <v>51</v>
      </c>
      <c r="B10" s="91">
        <v>-19.336722000000002</v>
      </c>
      <c r="C10" s="91">
        <v>-69.729611000000006</v>
      </c>
      <c r="D10" s="91">
        <v>1604</v>
      </c>
      <c r="E10" s="87">
        <v>5</v>
      </c>
      <c r="F10" s="89">
        <v>2.89</v>
      </c>
      <c r="G10" s="87">
        <v>1</v>
      </c>
      <c r="H10" s="87">
        <v>0</v>
      </c>
      <c r="I10" s="92">
        <f>24.27*10^7</f>
        <v>242700000</v>
      </c>
      <c r="J10" s="92">
        <v>10500000</v>
      </c>
    </row>
    <row r="11" spans="1:18" s="90" customFormat="1" x14ac:dyDescent="0.2">
      <c r="A11" s="91" t="s">
        <v>52</v>
      </c>
      <c r="B11" s="91">
        <v>-19.336722000000002</v>
      </c>
      <c r="C11" s="91">
        <v>-69.729611000000006</v>
      </c>
      <c r="D11" s="91">
        <v>1604</v>
      </c>
      <c r="E11" s="87">
        <v>5</v>
      </c>
      <c r="F11" s="89">
        <v>2.89</v>
      </c>
      <c r="G11" s="87">
        <v>1</v>
      </c>
      <c r="H11" s="87">
        <v>0</v>
      </c>
      <c r="I11" s="92">
        <f>31.18*10^7</f>
        <v>311800000</v>
      </c>
      <c r="J11" s="92">
        <v>11900000</v>
      </c>
    </row>
    <row r="12" spans="1:18" s="90" customFormat="1" x14ac:dyDescent="0.2">
      <c r="A12" s="91" t="s">
        <v>46</v>
      </c>
      <c r="B12" s="91">
        <v>-19.336722000000002</v>
      </c>
      <c r="C12" s="91">
        <v>-69.729611000000006</v>
      </c>
      <c r="D12" s="91">
        <v>1604</v>
      </c>
      <c r="E12" s="91">
        <v>5</v>
      </c>
      <c r="F12" s="89">
        <v>2.89</v>
      </c>
      <c r="G12" s="87">
        <v>1</v>
      </c>
      <c r="H12" s="87">
        <v>0</v>
      </c>
      <c r="I12" s="92">
        <f>104.68*10^7</f>
        <v>1046800000.0000001</v>
      </c>
      <c r="J12" s="92">
        <v>22400000.000000004</v>
      </c>
    </row>
    <row r="13" spans="1:18" s="90" customFormat="1" x14ac:dyDescent="0.2">
      <c r="A13" s="87" t="s">
        <v>53</v>
      </c>
      <c r="B13" s="87">
        <v>-18.886583000000002</v>
      </c>
      <c r="C13" s="87">
        <v>-69.699055999999999</v>
      </c>
      <c r="D13" s="87">
        <v>2282</v>
      </c>
      <c r="E13" s="87">
        <v>5</v>
      </c>
      <c r="F13" s="89">
        <v>2.89</v>
      </c>
      <c r="G13" s="87">
        <v>1</v>
      </c>
      <c r="H13" s="87">
        <v>0</v>
      </c>
      <c r="I13" s="88">
        <f>269.89*10^7</f>
        <v>2698900000</v>
      </c>
      <c r="J13" s="88">
        <v>47300000.000000007</v>
      </c>
    </row>
    <row r="14" spans="1:18" s="90" customFormat="1" x14ac:dyDescent="0.2">
      <c r="A14" s="87" t="s">
        <v>54</v>
      </c>
      <c r="B14" s="87">
        <v>-18.886583000000002</v>
      </c>
      <c r="C14" s="87">
        <v>-69.699055999999999</v>
      </c>
      <c r="D14" s="87">
        <v>2282</v>
      </c>
      <c r="E14" s="87">
        <v>5</v>
      </c>
      <c r="F14" s="89">
        <v>2.89</v>
      </c>
      <c r="G14" s="87">
        <v>1</v>
      </c>
      <c r="H14" s="87">
        <v>0</v>
      </c>
      <c r="I14" s="88">
        <f>246.53*10^7</f>
        <v>2465300000</v>
      </c>
      <c r="J14" s="88">
        <v>42900000</v>
      </c>
    </row>
    <row r="15" spans="1:18" s="90" customFormat="1" ht="17" customHeight="1" x14ac:dyDescent="0.2">
      <c r="A15" s="91"/>
      <c r="B15" s="91"/>
      <c r="C15" s="91"/>
      <c r="D15" s="91"/>
      <c r="E15" s="91"/>
      <c r="F15" s="93"/>
      <c r="J15" s="94"/>
      <c r="K15" s="94"/>
      <c r="L15" s="91"/>
    </row>
    <row r="16" spans="1:18" s="90" customFormat="1" x14ac:dyDescent="0.2"/>
    <row r="17" spans="1:11" s="90" customFormat="1" x14ac:dyDescent="0.2">
      <c r="A17" s="87"/>
      <c r="B17" s="87"/>
      <c r="C17" s="87"/>
      <c r="D17" s="87"/>
      <c r="E17" s="87"/>
      <c r="F17" s="89"/>
      <c r="G17" s="87"/>
      <c r="H17" s="87"/>
      <c r="J17" s="88"/>
      <c r="K17" s="88"/>
    </row>
    <row r="18" spans="1:11" s="90" customFormat="1" x14ac:dyDescent="0.2">
      <c r="A18" s="87"/>
      <c r="B18" s="87"/>
      <c r="C18" s="87"/>
      <c r="D18" s="87"/>
      <c r="E18" s="91"/>
      <c r="F18" s="89"/>
      <c r="G18" s="87"/>
      <c r="H18" s="87"/>
      <c r="J18" s="88"/>
      <c r="K18" s="88"/>
    </row>
    <row r="19" spans="1:11" s="90" customFormat="1" x14ac:dyDescent="0.2">
      <c r="A19" s="91"/>
      <c r="B19" s="91"/>
      <c r="C19" s="91"/>
      <c r="D19" s="91"/>
      <c r="E19" s="87"/>
      <c r="F19" s="89"/>
      <c r="G19" s="87"/>
      <c r="H19" s="87"/>
      <c r="J19" s="92"/>
      <c r="K19" s="92"/>
    </row>
    <row r="20" spans="1:11" s="90" customFormat="1" x14ac:dyDescent="0.2">
      <c r="A20" s="91"/>
      <c r="B20" s="91"/>
      <c r="C20" s="91"/>
      <c r="D20" s="91"/>
      <c r="E20" s="87"/>
      <c r="F20" s="89"/>
      <c r="G20" s="87"/>
      <c r="H20" s="87"/>
      <c r="J20" s="92"/>
      <c r="K20" s="92"/>
    </row>
    <row r="21" spans="1:11" s="90" customFormat="1" x14ac:dyDescent="0.2">
      <c r="A21" s="95"/>
      <c r="B21" s="91"/>
      <c r="C21" s="91"/>
      <c r="D21" s="91"/>
      <c r="E21" s="91"/>
      <c r="F21" s="89"/>
      <c r="G21" s="87"/>
      <c r="H21" s="87"/>
      <c r="J21" s="96"/>
      <c r="K21" s="92"/>
    </row>
    <row r="22" spans="1:11" s="90" customFormat="1" x14ac:dyDescent="0.2">
      <c r="A22" s="91"/>
      <c r="B22" s="91"/>
      <c r="C22" s="91"/>
      <c r="D22" s="91"/>
      <c r="E22" s="87"/>
      <c r="F22" s="89"/>
      <c r="G22" s="87"/>
      <c r="H22" s="87"/>
      <c r="J22" s="92"/>
      <c r="K22" s="92"/>
    </row>
    <row r="23" spans="1:11" s="90" customFormat="1" x14ac:dyDescent="0.2">
      <c r="A23" s="91"/>
      <c r="B23" s="91"/>
      <c r="C23" s="91"/>
      <c r="D23" s="91"/>
      <c r="E23" s="87"/>
      <c r="F23" s="89"/>
      <c r="G23" s="87"/>
      <c r="H23" s="87"/>
      <c r="J23" s="92"/>
      <c r="K23" s="92"/>
    </row>
    <row r="24" spans="1:11" s="90" customFormat="1" x14ac:dyDescent="0.2">
      <c r="A24" s="91"/>
      <c r="B24" s="91"/>
      <c r="C24" s="91"/>
      <c r="D24" s="91"/>
      <c r="E24" s="91"/>
      <c r="F24" s="93"/>
      <c r="G24" s="87"/>
      <c r="H24" s="87"/>
      <c r="J24" s="92"/>
      <c r="K24" s="92"/>
    </row>
    <row r="25" spans="1:11" s="90" customFormat="1" x14ac:dyDescent="0.2">
      <c r="A25" s="87"/>
      <c r="B25" s="87"/>
      <c r="C25" s="87"/>
      <c r="D25" s="87"/>
      <c r="E25" s="87"/>
      <c r="F25" s="89"/>
      <c r="G25" s="87"/>
      <c r="H25" s="87"/>
      <c r="J25" s="88"/>
      <c r="K25" s="88"/>
    </row>
    <row r="26" spans="1:11" s="90" customFormat="1" x14ac:dyDescent="0.2">
      <c r="A26" s="87"/>
      <c r="B26" s="87"/>
      <c r="C26" s="87"/>
      <c r="D26" s="87"/>
      <c r="E26" s="87"/>
      <c r="F26" s="89"/>
      <c r="G26" s="87"/>
      <c r="H26" s="87"/>
      <c r="J26" s="88"/>
      <c r="K26" s="88"/>
    </row>
    <row r="27" spans="1:11" s="90" customFormat="1" x14ac:dyDescent="0.2">
      <c r="A27" s="97"/>
      <c r="B27" s="87"/>
      <c r="C27" s="87"/>
      <c r="D27" s="87"/>
      <c r="E27" s="91"/>
      <c r="F27" s="89"/>
      <c r="G27" s="87"/>
      <c r="H27" s="87"/>
      <c r="J27" s="88"/>
      <c r="K27" s="88"/>
    </row>
    <row r="28" spans="1:11" s="90" customFormat="1" x14ac:dyDescent="0.2">
      <c r="A28" s="87"/>
      <c r="B28" s="87"/>
      <c r="C28" s="87"/>
      <c r="D28" s="87"/>
      <c r="E28" s="87"/>
      <c r="F28" s="89"/>
      <c r="G28" s="87"/>
      <c r="H28" s="87"/>
      <c r="J28" s="88"/>
      <c r="K28" s="88"/>
    </row>
    <row r="29" spans="1:11" s="90" customFormat="1" x14ac:dyDescent="0.2">
      <c r="A29" s="87"/>
      <c r="B29" s="87"/>
      <c r="C29" s="87"/>
      <c r="D29" s="87"/>
      <c r="E29" s="87"/>
      <c r="F29" s="89"/>
      <c r="G29" s="87"/>
      <c r="H29" s="87"/>
      <c r="J29" s="88"/>
      <c r="K29" s="88"/>
    </row>
    <row r="30" spans="1:11" s="90" customFormat="1" x14ac:dyDescent="0.2">
      <c r="E30" s="89"/>
      <c r="H30" s="89"/>
      <c r="I30" s="89"/>
    </row>
    <row r="31" spans="1:11" s="90" customFormat="1" x14ac:dyDescent="0.2">
      <c r="E31" s="89"/>
      <c r="H31" s="89"/>
      <c r="I31" s="89"/>
    </row>
    <row r="32" spans="1:11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R52"/>
  <sheetViews>
    <sheetView topLeftCell="A8" workbookViewId="0">
      <selection activeCell="J35" sqref="J35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7" customFormat="1" ht="22" thickBot="1" x14ac:dyDescent="0.3">
      <c r="A1" s="66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110</v>
      </c>
      <c r="H1" s="67" t="s">
        <v>13</v>
      </c>
      <c r="I1" s="67" t="s">
        <v>7</v>
      </c>
      <c r="J1" s="67" t="s">
        <v>8</v>
      </c>
      <c r="L1" s="67" t="s">
        <v>33</v>
      </c>
      <c r="M1" s="67" t="s">
        <v>34</v>
      </c>
      <c r="N1" s="67" t="s">
        <v>35</v>
      </c>
      <c r="O1" s="67" t="s">
        <v>36</v>
      </c>
      <c r="P1" s="67" t="s">
        <v>37</v>
      </c>
      <c r="Q1" s="67" t="s">
        <v>38</v>
      </c>
      <c r="R1" s="67" t="s">
        <v>98</v>
      </c>
    </row>
    <row r="2" spans="1:18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J2" s="2"/>
      <c r="K2" s="2"/>
      <c r="L2">
        <v>4</v>
      </c>
      <c r="M2">
        <v>1</v>
      </c>
      <c r="N2">
        <v>27.5</v>
      </c>
      <c r="O2">
        <v>28.5</v>
      </c>
      <c r="P2">
        <v>1</v>
      </c>
      <c r="Q2" s="1">
        <v>0</v>
      </c>
      <c r="R2">
        <v>1</v>
      </c>
    </row>
    <row r="3" spans="1:18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J3" s="2"/>
      <c r="K3" s="7"/>
      <c r="Q3" s="1">
        <v>2</v>
      </c>
    </row>
    <row r="4" spans="1:18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J4" s="2"/>
      <c r="K4" s="7"/>
      <c r="Q4" s="1">
        <v>4</v>
      </c>
    </row>
    <row r="5" spans="1:18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J5" s="2"/>
      <c r="K5" s="7"/>
      <c r="Q5" s="1">
        <v>6</v>
      </c>
    </row>
    <row r="6" spans="1:18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J6" s="2"/>
      <c r="K6" s="7"/>
      <c r="Q6" s="1">
        <v>8</v>
      </c>
    </row>
    <row r="7" spans="1:18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J7" s="2"/>
      <c r="K7" s="7"/>
      <c r="Q7" s="1">
        <v>10</v>
      </c>
    </row>
    <row r="8" spans="1:18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J8" s="2"/>
      <c r="K8" s="7"/>
      <c r="Q8" s="1">
        <v>12</v>
      </c>
    </row>
    <row r="9" spans="1:18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Q9" s="1">
        <v>14</v>
      </c>
    </row>
    <row r="10" spans="1:18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Q10" s="1">
        <v>16</v>
      </c>
    </row>
    <row r="11" spans="1:18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Q11" s="1">
        <v>18</v>
      </c>
    </row>
    <row r="12" spans="1:18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Q12" s="1">
        <v>20</v>
      </c>
    </row>
    <row r="13" spans="1:18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Q13" s="1">
        <v>22</v>
      </c>
    </row>
    <row r="14" spans="1:18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Q14" s="1">
        <v>24</v>
      </c>
    </row>
    <row r="15" spans="1:18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Q15" s="1">
        <v>26</v>
      </c>
    </row>
    <row r="16" spans="1:18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Q16" s="1">
        <v>28</v>
      </c>
    </row>
    <row r="17" spans="1:17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Q17" s="1">
        <v>30</v>
      </c>
    </row>
    <row r="18" spans="1:17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Q18" s="1">
        <v>32</v>
      </c>
    </row>
    <row r="19" spans="1:17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Q19" s="1">
        <v>34</v>
      </c>
    </row>
    <row r="20" spans="1:17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Q20" s="1">
        <v>36</v>
      </c>
    </row>
    <row r="21" spans="1:17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Q21" s="1">
        <v>38</v>
      </c>
    </row>
    <row r="22" spans="1:17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Q22" s="1">
        <v>40</v>
      </c>
    </row>
    <row r="23" spans="1:17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Q23" s="1">
        <v>42</v>
      </c>
    </row>
    <row r="24" spans="1:17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Q24" s="1">
        <v>44</v>
      </c>
    </row>
    <row r="25" spans="1:17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Q25" s="1">
        <v>46</v>
      </c>
    </row>
    <row r="26" spans="1:17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Q26" s="1">
        <v>48</v>
      </c>
    </row>
    <row r="27" spans="1:17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Q27" s="1">
        <v>50</v>
      </c>
    </row>
    <row r="28" spans="1:17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Q28" s="1">
        <v>52</v>
      </c>
    </row>
    <row r="29" spans="1:17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Q29" s="1">
        <v>54</v>
      </c>
    </row>
    <row r="30" spans="1:17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Q30" s="1">
        <v>56</v>
      </c>
    </row>
    <row r="31" spans="1:17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Q31" s="1">
        <v>58</v>
      </c>
    </row>
    <row r="32" spans="1:17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Q32" s="1">
        <v>60</v>
      </c>
    </row>
    <row r="33" spans="1:17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Q33" s="1">
        <v>62</v>
      </c>
    </row>
    <row r="34" spans="1:17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Q34" s="1">
        <v>64</v>
      </c>
    </row>
    <row r="35" spans="1:17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Q35" s="1">
        <v>66</v>
      </c>
    </row>
    <row r="36" spans="1:17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Q36" s="1">
        <v>68</v>
      </c>
    </row>
    <row r="37" spans="1:17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Q37" s="1">
        <v>70</v>
      </c>
    </row>
    <row r="38" spans="1:17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Q38" s="1">
        <v>72</v>
      </c>
    </row>
    <row r="39" spans="1:17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Q39" s="1">
        <v>74</v>
      </c>
    </row>
    <row r="40" spans="1:17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Q40" s="1">
        <v>76</v>
      </c>
    </row>
    <row r="41" spans="1:17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Q41" s="1">
        <v>78</v>
      </c>
    </row>
    <row r="42" spans="1:17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Q42" s="1">
        <v>80</v>
      </c>
    </row>
    <row r="43" spans="1:17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Q43" s="1">
        <v>82</v>
      </c>
    </row>
    <row r="44" spans="1:17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Q44" s="1">
        <v>84</v>
      </c>
    </row>
    <row r="45" spans="1:17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Q45" s="1">
        <v>86</v>
      </c>
    </row>
    <row r="46" spans="1:17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Q46" s="1">
        <v>88</v>
      </c>
    </row>
    <row r="47" spans="1:17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Q47" s="1">
        <v>90</v>
      </c>
    </row>
    <row r="48" spans="1:17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Q48" s="1">
        <v>92</v>
      </c>
    </row>
    <row r="49" spans="1:17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Q49" s="1">
        <v>94</v>
      </c>
    </row>
    <row r="50" spans="1:17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Q50" s="1">
        <v>96</v>
      </c>
    </row>
    <row r="51" spans="1:17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Q51" s="1">
        <v>98</v>
      </c>
    </row>
    <row r="52" spans="1:17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Q52" s="1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workbookViewId="0">
      <selection activeCell="A2" sqref="A2:XFD1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">
      <c r="A2" s="34" t="s">
        <v>68</v>
      </c>
      <c r="B2" s="34">
        <v>-70.116951999999998</v>
      </c>
      <c r="C2" s="34">
        <v>-19.541574000000001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20</v>
      </c>
      <c r="Q2">
        <v>2</v>
      </c>
      <c r="R2">
        <v>0</v>
      </c>
    </row>
    <row r="3" spans="1:18" x14ac:dyDescent="0.2">
      <c r="A3" s="35" t="s">
        <v>69</v>
      </c>
      <c r="B3" s="35">
        <v>-70.116951999999998</v>
      </c>
      <c r="C3" s="35">
        <v>-19.541574000000001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J3" s="35">
        <v>495000000</v>
      </c>
      <c r="K3" s="39">
        <v>3600000</v>
      </c>
    </row>
    <row r="4" spans="1:18" x14ac:dyDescent="0.2">
      <c r="A4" s="35" t="s">
        <v>70</v>
      </c>
      <c r="B4" s="35">
        <v>-70.116951999999998</v>
      </c>
      <c r="C4" s="35">
        <v>-19.541574000000001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J4" s="35">
        <v>381800000</v>
      </c>
      <c r="K4" s="39">
        <v>3000000</v>
      </c>
    </row>
    <row r="5" spans="1:18" x14ac:dyDescent="0.2">
      <c r="A5" s="35" t="s">
        <v>71</v>
      </c>
      <c r="B5" s="35">
        <v>-70.116951999999998</v>
      </c>
      <c r="C5" s="35">
        <v>-19.541574000000001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J5" s="35">
        <v>725300000</v>
      </c>
      <c r="K5" s="39">
        <v>4400000</v>
      </c>
    </row>
    <row r="6" spans="1:18" x14ac:dyDescent="0.2">
      <c r="A6" s="35" t="s">
        <v>72</v>
      </c>
      <c r="B6" s="35">
        <v>-70.116951999999998</v>
      </c>
      <c r="C6" s="35">
        <v>-19.541574000000001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J6" s="35">
        <v>463100000</v>
      </c>
      <c r="K6" s="39">
        <v>3300000</v>
      </c>
    </row>
    <row r="7" spans="1:18" x14ac:dyDescent="0.2">
      <c r="A7" s="35" t="s">
        <v>73</v>
      </c>
      <c r="B7" s="35">
        <v>-70.117283</v>
      </c>
      <c r="C7" s="35">
        <v>-19.564599999999999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J7" s="35">
        <v>501800000</v>
      </c>
      <c r="K7" s="39">
        <v>3400000.0000000005</v>
      </c>
    </row>
    <row r="8" spans="1:18" x14ac:dyDescent="0.2">
      <c r="A8" s="35" t="s">
        <v>74</v>
      </c>
      <c r="B8" s="35">
        <v>-70.117283</v>
      </c>
      <c r="C8" s="35">
        <v>-19.564599999999999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J8" s="35">
        <v>315000000</v>
      </c>
      <c r="K8" s="39">
        <v>2400000</v>
      </c>
    </row>
    <row r="9" spans="1:18" x14ac:dyDescent="0.2">
      <c r="A9" s="35" t="s">
        <v>75</v>
      </c>
      <c r="B9" s="35">
        <v>-70.117283</v>
      </c>
      <c r="C9" s="35">
        <v>-19.564599999999999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J9" s="35">
        <v>209900000.00000003</v>
      </c>
      <c r="K9" s="39">
        <v>1600000</v>
      </c>
    </row>
    <row r="10" spans="1:18" x14ac:dyDescent="0.2">
      <c r="A10" s="35" t="s">
        <v>76</v>
      </c>
      <c r="B10" s="35">
        <v>-70.117283</v>
      </c>
      <c r="C10" s="35">
        <v>-19.564599999999999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J10" s="35">
        <v>498800000</v>
      </c>
      <c r="K10" s="39">
        <v>3100000</v>
      </c>
    </row>
    <row r="11" spans="1:18" x14ac:dyDescent="0.2">
      <c r="A11" s="35" t="s">
        <v>77</v>
      </c>
      <c r="B11" s="35">
        <v>-70.110219999999998</v>
      </c>
      <c r="C11" s="35">
        <v>-19.565581999999999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J11" s="35">
        <v>313400000</v>
      </c>
      <c r="K11" s="39">
        <v>2000000</v>
      </c>
    </row>
    <row r="12" spans="1:18" x14ac:dyDescent="0.2">
      <c r="A12" s="35" t="s">
        <v>78</v>
      </c>
      <c r="B12" s="35">
        <v>-70.110219999999998</v>
      </c>
      <c r="C12" s="35">
        <v>-19.565581999999999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J12" s="35">
        <v>415200000.00000006</v>
      </c>
      <c r="K12" s="39">
        <v>2800000.0000000005</v>
      </c>
    </row>
    <row r="13" spans="1:18" x14ac:dyDescent="0.2">
      <c r="A13" s="35" t="s">
        <v>79</v>
      </c>
      <c r="B13" s="35">
        <v>-70.110219999999998</v>
      </c>
      <c r="C13" s="35">
        <v>-19.565581999999999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J13" s="35">
        <v>534600000</v>
      </c>
      <c r="K13" s="39">
        <v>3600000</v>
      </c>
    </row>
    <row r="14" spans="1:18" x14ac:dyDescent="0.2">
      <c r="A14" s="35" t="s">
        <v>80</v>
      </c>
      <c r="B14" s="35">
        <v>-70.110219999999998</v>
      </c>
      <c r="C14" s="35">
        <v>-19.565581999999999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J14" s="35">
        <v>396300000</v>
      </c>
      <c r="K14" s="39">
        <v>3000000</v>
      </c>
    </row>
    <row r="15" spans="1:18" x14ac:dyDescent="0.2">
      <c r="A15" s="35" t="s">
        <v>81</v>
      </c>
      <c r="B15" s="35">
        <v>-70.076702999999995</v>
      </c>
      <c r="C15" s="35">
        <v>-19.551714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J15" s="35">
        <v>1799999.9999999998</v>
      </c>
      <c r="K15" s="39">
        <v>700000.00000000012</v>
      </c>
    </row>
    <row r="16" spans="1:18" x14ac:dyDescent="0.2">
      <c r="A16" s="35" t="s">
        <v>82</v>
      </c>
      <c r="B16" s="35">
        <v>-70.076702999999995</v>
      </c>
      <c r="C16" s="35">
        <v>-19.551714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J16" s="35">
        <v>3400000.0000000005</v>
      </c>
      <c r="K16" s="39">
        <v>1000000</v>
      </c>
    </row>
    <row r="17" spans="1:11" x14ac:dyDescent="0.2">
      <c r="A17" s="36" t="s">
        <v>83</v>
      </c>
      <c r="B17" s="36">
        <v>-70.076702999999995</v>
      </c>
      <c r="C17" s="36">
        <v>-19.551714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J17" s="36">
        <v>2300000</v>
      </c>
      <c r="K17" s="40">
        <v>400000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R28"/>
  <sheetViews>
    <sheetView workbookViewId="0">
      <selection sqref="A1:XFD1"/>
    </sheetView>
  </sheetViews>
  <sheetFormatPr baseColWidth="10" defaultRowHeight="16" x14ac:dyDescent="0.2"/>
  <cols>
    <col min="1" max="1" width="22" style="5" customWidth="1"/>
    <col min="2" max="2" width="33.5" style="5" customWidth="1"/>
    <col min="3" max="3" width="31.5" style="5" bestFit="1" customWidth="1"/>
    <col min="4" max="4" width="18.83203125" style="5" bestFit="1" customWidth="1"/>
    <col min="5" max="5" width="20.33203125" style="5" bestFit="1" customWidth="1"/>
    <col min="6" max="6" width="18.1640625" style="5" bestFit="1" customWidth="1"/>
    <col min="7" max="7" width="39.5" style="5" customWidth="1"/>
    <col min="8" max="8" width="19.6640625" style="5" bestFit="1" customWidth="1"/>
    <col min="9" max="9" width="25.6640625" style="5" bestFit="1" customWidth="1"/>
    <col min="10" max="10" width="23" style="5" bestFit="1" customWidth="1"/>
    <col min="11" max="11" width="5.6640625" style="5" bestFit="1" customWidth="1"/>
    <col min="12" max="12" width="17.6640625" style="5" customWidth="1"/>
    <col min="13" max="13" width="27.6640625" style="5" bestFit="1" customWidth="1"/>
    <col min="14" max="14" width="22.6640625" style="5" customWidth="1"/>
    <col min="15" max="15" width="21.6640625" style="5" customWidth="1"/>
    <col min="16" max="16" width="18.5" style="5" bestFit="1" customWidth="1"/>
    <col min="17" max="17" width="30" style="5" bestFit="1" customWidth="1"/>
    <col min="18" max="18" width="23.5" style="5" customWidth="1"/>
    <col min="19" max="16384" width="10.83203125" style="5"/>
  </cols>
  <sheetData>
    <row r="1" spans="1:18" s="67" customFormat="1" ht="22" thickBot="1" x14ac:dyDescent="0.3">
      <c r="A1" s="66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110</v>
      </c>
      <c r="H1" s="67" t="s">
        <v>13</v>
      </c>
      <c r="I1" s="67" t="s">
        <v>7</v>
      </c>
      <c r="J1" s="67" t="s">
        <v>8</v>
      </c>
      <c r="L1" s="67" t="s">
        <v>33</v>
      </c>
      <c r="M1" s="67" t="s">
        <v>34</v>
      </c>
      <c r="N1" s="67" t="s">
        <v>35</v>
      </c>
      <c r="O1" s="67" t="s">
        <v>36</v>
      </c>
      <c r="P1" s="67" t="s">
        <v>37</v>
      </c>
      <c r="Q1" s="67" t="s">
        <v>38</v>
      </c>
      <c r="R1" s="67" t="s">
        <v>98</v>
      </c>
    </row>
    <row r="2" spans="1:18" s="56" customFormat="1" ht="21" x14ac:dyDescent="0.25">
      <c r="A2" s="56" t="s">
        <v>99</v>
      </c>
      <c r="B2" s="56" t="s">
        <v>101</v>
      </c>
      <c r="C2" s="57" t="s">
        <v>102</v>
      </c>
      <c r="D2" s="56" t="s">
        <v>106</v>
      </c>
      <c r="E2" s="56" t="s">
        <v>106</v>
      </c>
      <c r="F2" s="56" t="s">
        <v>106</v>
      </c>
      <c r="G2" s="56" t="s">
        <v>15</v>
      </c>
      <c r="H2" s="61" t="s">
        <v>106</v>
      </c>
      <c r="I2" s="56" t="s">
        <v>106</v>
      </c>
      <c r="J2" s="56" t="s">
        <v>106</v>
      </c>
      <c r="K2" s="58"/>
      <c r="L2" s="56" t="s">
        <v>113</v>
      </c>
      <c r="M2" s="62" t="s">
        <v>118</v>
      </c>
      <c r="N2" s="56" t="s">
        <v>105</v>
      </c>
      <c r="O2" s="56" t="s">
        <v>105</v>
      </c>
      <c r="P2" s="56" t="s">
        <v>125</v>
      </c>
      <c r="Q2" s="56" t="s">
        <v>106</v>
      </c>
      <c r="R2" s="56" t="s">
        <v>118</v>
      </c>
    </row>
    <row r="3" spans="1:18" s="56" customFormat="1" ht="21" x14ac:dyDescent="0.25">
      <c r="B3" s="57"/>
      <c r="C3" s="57"/>
      <c r="H3" s="61"/>
      <c r="J3" s="58"/>
      <c r="K3" s="58"/>
    </row>
    <row r="4" spans="1:18" s="56" customFormat="1" ht="21" x14ac:dyDescent="0.25">
      <c r="B4" s="57"/>
      <c r="C4" s="57"/>
      <c r="H4" s="61"/>
      <c r="J4" s="58"/>
      <c r="K4" s="58"/>
    </row>
    <row r="5" spans="1:18" s="56" customFormat="1" ht="21" x14ac:dyDescent="0.25">
      <c r="B5" s="57"/>
      <c r="C5" s="57"/>
      <c r="H5" s="61"/>
      <c r="J5" s="58"/>
      <c r="K5" s="58"/>
    </row>
    <row r="6" spans="1:18" x14ac:dyDescent="0.2">
      <c r="B6" s="6"/>
      <c r="C6" s="6"/>
      <c r="H6" s="64"/>
      <c r="J6" s="59"/>
      <c r="K6" s="59"/>
    </row>
    <row r="7" spans="1:18" x14ac:dyDescent="0.2">
      <c r="B7" s="6"/>
      <c r="C7" s="6"/>
      <c r="D7" s="6"/>
      <c r="H7" s="64"/>
      <c r="J7" s="59"/>
      <c r="K7" s="59"/>
    </row>
    <row r="8" spans="1:18" x14ac:dyDescent="0.2">
      <c r="B8" s="6"/>
      <c r="C8" s="6"/>
      <c r="D8" s="6"/>
      <c r="H8" s="64"/>
      <c r="J8" s="59"/>
      <c r="K8" s="59"/>
    </row>
    <row r="9" spans="1:18" x14ac:dyDescent="0.2">
      <c r="B9" s="6"/>
      <c r="C9" s="6"/>
      <c r="D9" s="6"/>
      <c r="H9" s="64"/>
      <c r="J9" s="59"/>
      <c r="K9" s="59"/>
    </row>
    <row r="10" spans="1:18" x14ac:dyDescent="0.2">
      <c r="B10" s="6"/>
      <c r="C10" s="6"/>
      <c r="D10" s="6"/>
      <c r="H10" s="64"/>
      <c r="I10" s="59"/>
      <c r="J10" s="59"/>
      <c r="Q10" s="86"/>
    </row>
    <row r="11" spans="1:18" x14ac:dyDescent="0.2">
      <c r="B11" s="6"/>
      <c r="C11" s="6"/>
      <c r="D11" s="6"/>
      <c r="H11" s="64"/>
      <c r="I11" s="59"/>
      <c r="J11" s="59"/>
    </row>
    <row r="12" spans="1:18" x14ac:dyDescent="0.2">
      <c r="B12" s="6"/>
      <c r="C12" s="6"/>
      <c r="H12" s="64"/>
      <c r="I12" s="59"/>
      <c r="J12" s="59"/>
    </row>
    <row r="13" spans="1:18" x14ac:dyDescent="0.2">
      <c r="B13" s="6"/>
      <c r="C13" s="6"/>
      <c r="H13" s="64"/>
      <c r="I13" s="59"/>
      <c r="J13" s="59"/>
      <c r="L13" s="65"/>
    </row>
    <row r="14" spans="1:18" x14ac:dyDescent="0.2">
      <c r="B14" s="6"/>
      <c r="C14" s="6"/>
      <c r="H14" s="64"/>
      <c r="I14" s="59"/>
      <c r="J14" s="59"/>
    </row>
    <row r="15" spans="1:18" ht="21" customHeight="1" x14ac:dyDescent="0.25">
      <c r="A15" s="68" t="s">
        <v>100</v>
      </c>
      <c r="B15" s="69" t="s">
        <v>104</v>
      </c>
      <c r="C15" s="69" t="s">
        <v>103</v>
      </c>
      <c r="D15" s="68" t="s">
        <v>14</v>
      </c>
      <c r="E15" s="68" t="s">
        <v>39</v>
      </c>
      <c r="F15" s="70" t="s">
        <v>107</v>
      </c>
      <c r="G15" s="71" t="s">
        <v>108</v>
      </c>
      <c r="H15" s="74" t="s">
        <v>111</v>
      </c>
      <c r="I15" s="75" t="s">
        <v>112</v>
      </c>
      <c r="J15" s="75" t="s">
        <v>112</v>
      </c>
      <c r="L15" s="71" t="s">
        <v>114</v>
      </c>
      <c r="M15" s="78" t="s">
        <v>119</v>
      </c>
      <c r="N15" s="71" t="s">
        <v>122</v>
      </c>
      <c r="O15" s="78" t="s">
        <v>122</v>
      </c>
      <c r="P15" s="71" t="s">
        <v>131</v>
      </c>
      <c r="Q15" s="85" t="s">
        <v>39</v>
      </c>
      <c r="R15" s="63" t="s">
        <v>134</v>
      </c>
    </row>
    <row r="16" spans="1:18" ht="16" customHeight="1" x14ac:dyDescent="0.25">
      <c r="A16" s="68"/>
      <c r="B16" s="69"/>
      <c r="C16" s="69"/>
      <c r="D16" s="68"/>
      <c r="E16" s="68"/>
      <c r="F16" s="70"/>
      <c r="G16" s="72" t="s">
        <v>109</v>
      </c>
      <c r="H16" s="74"/>
      <c r="I16" s="75"/>
      <c r="J16" s="75"/>
      <c r="L16" s="76" t="s">
        <v>115</v>
      </c>
      <c r="M16" s="79" t="s">
        <v>120</v>
      </c>
      <c r="N16" s="76" t="s">
        <v>123</v>
      </c>
      <c r="O16" s="82" t="s">
        <v>123</v>
      </c>
      <c r="P16" s="76" t="s">
        <v>132</v>
      </c>
      <c r="R16" s="60" t="s">
        <v>135</v>
      </c>
    </row>
    <row r="17" spans="1:18" ht="16" customHeight="1" x14ac:dyDescent="0.25">
      <c r="A17" s="68"/>
      <c r="B17" s="69"/>
      <c r="C17" s="69"/>
      <c r="D17" s="68"/>
      <c r="E17" s="68"/>
      <c r="F17" s="70"/>
      <c r="G17" s="72"/>
      <c r="H17" s="74"/>
      <c r="I17" s="75"/>
      <c r="J17" s="75"/>
      <c r="L17" s="76" t="s">
        <v>116</v>
      </c>
      <c r="N17" s="80" t="s">
        <v>121</v>
      </c>
      <c r="O17" s="83" t="s">
        <v>124</v>
      </c>
      <c r="P17" s="76" t="s">
        <v>133</v>
      </c>
      <c r="R17" s="60"/>
    </row>
    <row r="18" spans="1:18" ht="16" customHeight="1" x14ac:dyDescent="0.25">
      <c r="A18" s="68"/>
      <c r="B18" s="69"/>
      <c r="C18" s="69"/>
      <c r="D18" s="68"/>
      <c r="E18" s="68"/>
      <c r="F18" s="70"/>
      <c r="G18" s="72"/>
      <c r="H18" s="74"/>
      <c r="I18" s="75"/>
      <c r="J18" s="75"/>
      <c r="L18" s="77" t="s">
        <v>117</v>
      </c>
      <c r="N18" s="80"/>
      <c r="O18" s="83"/>
      <c r="P18" s="76" t="s">
        <v>126</v>
      </c>
      <c r="R18" s="60"/>
    </row>
    <row r="19" spans="1:18" ht="19" x14ac:dyDescent="0.25">
      <c r="G19" s="73"/>
      <c r="H19" s="74"/>
      <c r="I19" s="75"/>
      <c r="J19" s="75"/>
      <c r="N19" s="81"/>
      <c r="O19" s="84"/>
      <c r="P19" s="76" t="s">
        <v>127</v>
      </c>
      <c r="R19" s="60"/>
    </row>
    <row r="20" spans="1:18" ht="19" x14ac:dyDescent="0.25">
      <c r="P20" s="76" t="s">
        <v>128</v>
      </c>
      <c r="R20" s="60"/>
    </row>
    <row r="21" spans="1:18" ht="19" x14ac:dyDescent="0.25">
      <c r="P21" s="76" t="s">
        <v>129</v>
      </c>
    </row>
    <row r="22" spans="1:18" ht="19" x14ac:dyDescent="0.25">
      <c r="P22" s="77" t="s">
        <v>130</v>
      </c>
    </row>
    <row r="28" spans="1:18" x14ac:dyDescent="0.2">
      <c r="O28" s="86"/>
    </row>
  </sheetData>
  <mergeCells count="13">
    <mergeCell ref="J15:J19"/>
    <mergeCell ref="N17:N19"/>
    <mergeCell ref="O17:O19"/>
    <mergeCell ref="R16:R20"/>
    <mergeCell ref="E15:E18"/>
    <mergeCell ref="F15:F18"/>
    <mergeCell ref="G16:G19"/>
    <mergeCell ref="H15:H19"/>
    <mergeCell ref="I15:I19"/>
    <mergeCell ref="B15:B18"/>
    <mergeCell ref="C15:C18"/>
    <mergeCell ref="A15:A18"/>
    <mergeCell ref="D15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R13"/>
  <sheetViews>
    <sheetView workbookViewId="0">
      <selection sqref="A1:XFD1"/>
    </sheetView>
  </sheetViews>
  <sheetFormatPr baseColWidth="10" defaultRowHeight="16" x14ac:dyDescent="0.2"/>
  <sheetData>
    <row r="1" spans="1:18" s="67" customFormat="1" ht="22" thickBot="1" x14ac:dyDescent="0.3">
      <c r="A1" s="66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110</v>
      </c>
      <c r="H1" s="67" t="s">
        <v>13</v>
      </c>
      <c r="I1" s="67" t="s">
        <v>7</v>
      </c>
      <c r="J1" s="67" t="s">
        <v>8</v>
      </c>
      <c r="L1" s="67" t="s">
        <v>33</v>
      </c>
      <c r="M1" s="67" t="s">
        <v>34</v>
      </c>
      <c r="N1" s="67" t="s">
        <v>35</v>
      </c>
      <c r="O1" s="67" t="s">
        <v>36</v>
      </c>
      <c r="P1" s="67" t="s">
        <v>37</v>
      </c>
      <c r="Q1" s="67" t="s">
        <v>38</v>
      </c>
      <c r="R1" s="67" t="s">
        <v>98</v>
      </c>
    </row>
    <row r="2" spans="1:18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/>
      <c r="I2" s="1"/>
      <c r="J2" s="1"/>
      <c r="K2" s="1"/>
      <c r="L2">
        <v>1</v>
      </c>
      <c r="M2">
        <v>1</v>
      </c>
      <c r="N2">
        <v>0</v>
      </c>
      <c r="O2">
        <v>1</v>
      </c>
      <c r="P2">
        <v>1</v>
      </c>
    </row>
    <row r="3" spans="1:18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/>
      <c r="I3" s="1"/>
      <c r="J3" s="2"/>
      <c r="K3" s="2"/>
    </row>
    <row r="4" spans="1:18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/>
      <c r="I4" s="1"/>
      <c r="J4" s="2"/>
      <c r="K4" s="2"/>
    </row>
    <row r="5" spans="1:18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/>
      <c r="I5" s="1"/>
      <c r="J5" s="2"/>
      <c r="K5" s="2"/>
    </row>
    <row r="6" spans="1:18" x14ac:dyDescent="0.2">
      <c r="A6" s="1" t="s">
        <v>26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/>
    </row>
    <row r="7" spans="1:18" x14ac:dyDescent="0.2">
      <c r="A7" s="1" t="s">
        <v>27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/>
    </row>
    <row r="8" spans="1:18" x14ac:dyDescent="0.2">
      <c r="A8" s="1" t="s">
        <v>28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/>
    </row>
    <row r="9" spans="1:18" x14ac:dyDescent="0.2">
      <c r="A9" s="1" t="s">
        <v>29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/>
    </row>
    <row r="10" spans="1:18" x14ac:dyDescent="0.2">
      <c r="A10" s="1" t="s">
        <v>30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/>
    </row>
    <row r="11" spans="1:18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/>
    </row>
    <row r="12" spans="1:18" x14ac:dyDescent="0.2">
      <c r="B12" s="10"/>
      <c r="C12" s="10"/>
    </row>
    <row r="13" spans="1:18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Q47"/>
  <sheetViews>
    <sheetView workbookViewId="0">
      <selection sqref="A1:XFD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38</v>
      </c>
      <c r="J1" t="s">
        <v>7</v>
      </c>
      <c r="K1" t="s">
        <v>8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7" x14ac:dyDescent="0.2">
      <c r="B2">
        <v>0</v>
      </c>
      <c r="C2">
        <v>0</v>
      </c>
      <c r="D2">
        <v>0</v>
      </c>
      <c r="M2">
        <v>2</v>
      </c>
      <c r="N2">
        <v>1</v>
      </c>
      <c r="O2">
        <v>0</v>
      </c>
      <c r="P2">
        <v>0.25</v>
      </c>
      <c r="Q2">
        <v>2</v>
      </c>
    </row>
    <row r="3" spans="1:17" x14ac:dyDescent="0.2">
      <c r="B3">
        <v>2</v>
      </c>
      <c r="C3">
        <v>0</v>
      </c>
      <c r="D3">
        <v>0</v>
      </c>
    </row>
    <row r="4" spans="1:17" x14ac:dyDescent="0.2">
      <c r="B4">
        <v>4</v>
      </c>
      <c r="C4">
        <v>0</v>
      </c>
      <c r="D4">
        <v>0</v>
      </c>
    </row>
    <row r="5" spans="1:17" x14ac:dyDescent="0.2">
      <c r="B5">
        <v>6</v>
      </c>
      <c r="C5">
        <v>0</v>
      </c>
      <c r="D5">
        <v>0</v>
      </c>
    </row>
    <row r="6" spans="1:17" x14ac:dyDescent="0.2">
      <c r="B6">
        <v>8</v>
      </c>
      <c r="C6">
        <v>0</v>
      </c>
      <c r="D6">
        <v>0</v>
      </c>
    </row>
    <row r="7" spans="1:17" x14ac:dyDescent="0.2">
      <c r="B7">
        <v>10</v>
      </c>
      <c r="C7">
        <v>0</v>
      </c>
      <c r="D7">
        <v>0</v>
      </c>
    </row>
    <row r="8" spans="1:17" x14ac:dyDescent="0.2">
      <c r="B8">
        <v>12</v>
      </c>
      <c r="C8">
        <v>0</v>
      </c>
      <c r="D8">
        <v>0</v>
      </c>
    </row>
    <row r="9" spans="1:17" x14ac:dyDescent="0.2">
      <c r="B9">
        <v>14</v>
      </c>
      <c r="C9">
        <v>0</v>
      </c>
      <c r="D9">
        <v>0</v>
      </c>
    </row>
    <row r="10" spans="1:17" x14ac:dyDescent="0.2">
      <c r="B10">
        <v>16</v>
      </c>
      <c r="C10">
        <v>0</v>
      </c>
      <c r="D10">
        <v>0</v>
      </c>
    </row>
    <row r="11" spans="1:17" x14ac:dyDescent="0.2">
      <c r="B11">
        <v>18</v>
      </c>
      <c r="C11">
        <v>0</v>
      </c>
      <c r="D11">
        <v>0</v>
      </c>
    </row>
    <row r="12" spans="1:17" x14ac:dyDescent="0.2">
      <c r="B12">
        <v>20</v>
      </c>
      <c r="C12">
        <v>0</v>
      </c>
      <c r="D12">
        <v>0</v>
      </c>
    </row>
    <row r="13" spans="1:17" x14ac:dyDescent="0.2">
      <c r="B13">
        <v>22</v>
      </c>
      <c r="C13">
        <v>0</v>
      </c>
      <c r="D13">
        <v>0</v>
      </c>
    </row>
    <row r="14" spans="1:17" x14ac:dyDescent="0.2">
      <c r="B14">
        <v>24</v>
      </c>
      <c r="C14">
        <v>0</v>
      </c>
      <c r="D14">
        <v>0</v>
      </c>
    </row>
    <row r="15" spans="1:17" x14ac:dyDescent="0.2">
      <c r="B15">
        <v>26</v>
      </c>
      <c r="C15">
        <v>0</v>
      </c>
      <c r="D15">
        <v>0</v>
      </c>
    </row>
    <row r="16" spans="1:17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24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 x14ac:dyDescent="0.2">
      <c r="A4" s="1" t="s">
        <v>23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 x14ac:dyDescent="0.2">
      <c r="A5" s="1" t="s">
        <v>25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R11"/>
  <sheetViews>
    <sheetView workbookViewId="0">
      <selection activeCell="E3" sqref="E3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8" x14ac:dyDescent="0.2">
      <c r="A2" t="s">
        <v>31</v>
      </c>
      <c r="B2" s="9">
        <v>20</v>
      </c>
      <c r="C2" s="9">
        <v>73</v>
      </c>
      <c r="D2" s="9">
        <v>0</v>
      </c>
      <c r="E2" s="9">
        <v>5</v>
      </c>
      <c r="M2">
        <v>2</v>
      </c>
      <c r="N2">
        <v>0</v>
      </c>
      <c r="O2">
        <v>0</v>
      </c>
      <c r="P2">
        <v>70</v>
      </c>
      <c r="Q2">
        <v>4</v>
      </c>
      <c r="R2">
        <v>0</v>
      </c>
    </row>
    <row r="3" spans="1:18" x14ac:dyDescent="0.2">
      <c r="B3" s="9"/>
      <c r="C3" s="9"/>
      <c r="D3" s="9"/>
    </row>
    <row r="4" spans="1:18" x14ac:dyDescent="0.2">
      <c r="B4" s="9"/>
      <c r="C4" s="9"/>
      <c r="D4" s="9"/>
    </row>
    <row r="5" spans="1:18" x14ac:dyDescent="0.2">
      <c r="B5" s="9"/>
      <c r="C5" s="9"/>
      <c r="D5" s="9"/>
    </row>
    <row r="6" spans="1:18" x14ac:dyDescent="0.2">
      <c r="B6" s="9"/>
      <c r="C6" s="9"/>
      <c r="D6" s="9"/>
    </row>
    <row r="7" spans="1:18" x14ac:dyDescent="0.2">
      <c r="B7" s="9"/>
      <c r="C7" s="9"/>
      <c r="D7" s="9"/>
    </row>
    <row r="8" spans="1:18" x14ac:dyDescent="0.2">
      <c r="B8" s="9"/>
      <c r="C8" s="9"/>
      <c r="D8" s="9"/>
    </row>
    <row r="9" spans="1:18" x14ac:dyDescent="0.2">
      <c r="B9" s="9"/>
      <c r="C9" s="9"/>
      <c r="D9" s="9"/>
    </row>
    <row r="10" spans="1:18" x14ac:dyDescent="0.2">
      <c r="B10" s="9"/>
      <c r="C10" s="9"/>
      <c r="D10" s="9"/>
    </row>
    <row r="11" spans="1:18" x14ac:dyDescent="0.2">
      <c r="B11" s="9"/>
      <c r="C11" s="9"/>
      <c r="D1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Q35"/>
  <sheetViews>
    <sheetView workbookViewId="0">
      <selection activeCell="E9" sqref="E9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7" x14ac:dyDescent="0.2">
      <c r="A2" t="s">
        <v>23</v>
      </c>
      <c r="B2">
        <v>75</v>
      </c>
      <c r="C2">
        <v>40</v>
      </c>
      <c r="D2">
        <v>0</v>
      </c>
      <c r="M2">
        <v>2</v>
      </c>
      <c r="N2">
        <v>1</v>
      </c>
      <c r="O2">
        <v>0</v>
      </c>
      <c r="P2">
        <v>1</v>
      </c>
      <c r="Q2">
        <v>8</v>
      </c>
    </row>
    <row r="3" spans="1:17" x14ac:dyDescent="0.2">
      <c r="A3" t="s">
        <v>23</v>
      </c>
      <c r="B3">
        <v>75</v>
      </c>
      <c r="C3">
        <v>40</v>
      </c>
      <c r="D3">
        <v>500</v>
      </c>
    </row>
    <row r="4" spans="1:17" x14ac:dyDescent="0.2">
      <c r="A4" t="s">
        <v>23</v>
      </c>
      <c r="B4">
        <v>75</v>
      </c>
      <c r="C4">
        <v>40</v>
      </c>
      <c r="D4">
        <v>1000</v>
      </c>
    </row>
    <row r="5" spans="1:17" x14ac:dyDescent="0.2">
      <c r="A5" t="s">
        <v>23</v>
      </c>
      <c r="B5">
        <v>75</v>
      </c>
      <c r="C5">
        <v>40</v>
      </c>
      <c r="D5">
        <v>1500</v>
      </c>
    </row>
    <row r="6" spans="1:17" x14ac:dyDescent="0.2">
      <c r="A6" t="s">
        <v>23</v>
      </c>
      <c r="B6">
        <v>75</v>
      </c>
      <c r="C6">
        <v>40</v>
      </c>
      <c r="D6">
        <v>2000</v>
      </c>
    </row>
    <row r="7" spans="1:17" x14ac:dyDescent="0.2">
      <c r="A7" t="s">
        <v>23</v>
      </c>
      <c r="B7">
        <v>75</v>
      </c>
      <c r="C7">
        <v>40</v>
      </c>
      <c r="D7">
        <v>2500</v>
      </c>
    </row>
    <row r="8" spans="1:17" x14ac:dyDescent="0.2">
      <c r="A8" t="s">
        <v>23</v>
      </c>
      <c r="B8">
        <v>75</v>
      </c>
      <c r="C8">
        <v>40</v>
      </c>
      <c r="D8">
        <v>3000</v>
      </c>
    </row>
    <row r="9" spans="1:17" x14ac:dyDescent="0.2">
      <c r="A9" t="s">
        <v>23</v>
      </c>
      <c r="B9">
        <v>75</v>
      </c>
      <c r="C9">
        <v>40</v>
      </c>
      <c r="D9">
        <v>3500</v>
      </c>
    </row>
    <row r="10" spans="1:17" x14ac:dyDescent="0.2">
      <c r="A10" t="s">
        <v>23</v>
      </c>
      <c r="B10">
        <v>75</v>
      </c>
      <c r="C10">
        <v>40</v>
      </c>
      <c r="D10">
        <v>4000</v>
      </c>
    </row>
    <row r="11" spans="1:17" x14ac:dyDescent="0.2">
      <c r="A11" t="s">
        <v>23</v>
      </c>
      <c r="B11">
        <v>75</v>
      </c>
      <c r="C11">
        <v>40</v>
      </c>
      <c r="D11">
        <v>4500</v>
      </c>
    </row>
    <row r="12" spans="1:17" x14ac:dyDescent="0.2">
      <c r="A12" t="s">
        <v>23</v>
      </c>
      <c r="B12">
        <v>75</v>
      </c>
      <c r="C12">
        <v>40</v>
      </c>
      <c r="D12">
        <v>5000</v>
      </c>
    </row>
    <row r="13" spans="1:17" x14ac:dyDescent="0.2">
      <c r="A13" t="s">
        <v>23</v>
      </c>
      <c r="B13">
        <v>75</v>
      </c>
      <c r="C13">
        <v>40</v>
      </c>
      <c r="D13">
        <v>5500</v>
      </c>
    </row>
    <row r="14" spans="1:17" x14ac:dyDescent="0.2">
      <c r="A14" t="s">
        <v>23</v>
      </c>
      <c r="B14">
        <v>75</v>
      </c>
      <c r="C14">
        <v>40</v>
      </c>
      <c r="D14">
        <v>6000</v>
      </c>
    </row>
    <row r="15" spans="1:17" x14ac:dyDescent="0.2">
      <c r="A15" t="s">
        <v>23</v>
      </c>
      <c r="B15">
        <v>75</v>
      </c>
      <c r="C15">
        <v>40</v>
      </c>
      <c r="D15">
        <v>6500</v>
      </c>
    </row>
    <row r="16" spans="1:17" x14ac:dyDescent="0.2">
      <c r="A16" t="s">
        <v>23</v>
      </c>
      <c r="B16">
        <v>75</v>
      </c>
      <c r="C16">
        <v>40</v>
      </c>
      <c r="D16">
        <v>7000</v>
      </c>
    </row>
    <row r="17" spans="1:9" x14ac:dyDescent="0.2">
      <c r="A17" t="s">
        <v>23</v>
      </c>
      <c r="B17">
        <v>75</v>
      </c>
      <c r="C17">
        <v>40</v>
      </c>
      <c r="D17">
        <v>7500</v>
      </c>
    </row>
    <row r="18" spans="1:9" x14ac:dyDescent="0.2">
      <c r="A18" t="s">
        <v>23</v>
      </c>
      <c r="B18">
        <v>75</v>
      </c>
      <c r="C18">
        <v>40</v>
      </c>
      <c r="D18">
        <v>8000</v>
      </c>
    </row>
    <row r="19" spans="1:9" x14ac:dyDescent="0.2">
      <c r="A19" t="s">
        <v>32</v>
      </c>
      <c r="B19">
        <v>0</v>
      </c>
      <c r="C19">
        <v>78</v>
      </c>
      <c r="D19">
        <v>0</v>
      </c>
    </row>
    <row r="20" spans="1:9" x14ac:dyDescent="0.2">
      <c r="A20" t="s">
        <v>32</v>
      </c>
      <c r="B20">
        <v>0</v>
      </c>
      <c r="C20">
        <v>78</v>
      </c>
      <c r="D20">
        <v>500</v>
      </c>
    </row>
    <row r="21" spans="1:9" x14ac:dyDescent="0.2">
      <c r="A21" t="s">
        <v>32</v>
      </c>
      <c r="B21">
        <v>0</v>
      </c>
      <c r="C21">
        <v>78</v>
      </c>
      <c r="D21">
        <v>1000</v>
      </c>
    </row>
    <row r="22" spans="1:9" x14ac:dyDescent="0.2">
      <c r="A22" t="s">
        <v>32</v>
      </c>
      <c r="B22">
        <v>0</v>
      </c>
      <c r="C22">
        <v>78</v>
      </c>
      <c r="D22">
        <v>1500</v>
      </c>
    </row>
    <row r="23" spans="1:9" x14ac:dyDescent="0.2">
      <c r="A23" t="s">
        <v>32</v>
      </c>
      <c r="B23">
        <v>0</v>
      </c>
      <c r="C23">
        <v>78</v>
      </c>
      <c r="D23">
        <v>2000</v>
      </c>
    </row>
    <row r="24" spans="1:9" x14ac:dyDescent="0.2">
      <c r="A24" t="s">
        <v>32</v>
      </c>
      <c r="B24">
        <v>0</v>
      </c>
      <c r="C24">
        <v>78</v>
      </c>
      <c r="D24">
        <v>2500</v>
      </c>
    </row>
    <row r="25" spans="1:9" x14ac:dyDescent="0.2">
      <c r="A25" t="s">
        <v>32</v>
      </c>
      <c r="B25">
        <v>0</v>
      </c>
      <c r="C25">
        <v>78</v>
      </c>
      <c r="D25">
        <v>3000</v>
      </c>
    </row>
    <row r="26" spans="1:9" x14ac:dyDescent="0.2">
      <c r="A26" t="s">
        <v>32</v>
      </c>
      <c r="B26">
        <v>0</v>
      </c>
      <c r="C26">
        <v>78</v>
      </c>
      <c r="D26">
        <v>3500</v>
      </c>
    </row>
    <row r="27" spans="1:9" x14ac:dyDescent="0.2">
      <c r="A27" t="s">
        <v>32</v>
      </c>
      <c r="B27">
        <v>0</v>
      </c>
      <c r="C27">
        <v>78</v>
      </c>
      <c r="D27">
        <v>4000</v>
      </c>
    </row>
    <row r="28" spans="1:9" x14ac:dyDescent="0.2">
      <c r="A28" t="s">
        <v>32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32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32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32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32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32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32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32</v>
      </c>
      <c r="B35">
        <v>0</v>
      </c>
      <c r="C35">
        <v>78</v>
      </c>
      <c r="D35">
        <v>8000</v>
      </c>
      <c r="E35" s="1"/>
      <c r="H35" s="1"/>
      <c r="I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Q52"/>
  <sheetViews>
    <sheetView workbookViewId="0">
      <selection activeCell="A2" sqref="A2:XFD14"/>
    </sheetView>
  </sheetViews>
  <sheetFormatPr baseColWidth="10" defaultRowHeight="16" x14ac:dyDescent="0.2"/>
  <cols>
    <col min="10" max="10" width="15.6640625" bestFit="1" customWidth="1"/>
    <col min="11" max="11" width="11.6640625" bestFit="1" customWidth="1"/>
    <col min="13" max="13" width="11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7" x14ac:dyDescent="0.2">
      <c r="A2" s="15" t="s">
        <v>40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J2" s="27">
        <f>3.23*10^7</f>
        <v>32300000</v>
      </c>
      <c r="K2" s="27">
        <v>4900000</v>
      </c>
      <c r="M2">
        <v>2</v>
      </c>
      <c r="N2">
        <v>1</v>
      </c>
      <c r="O2">
        <v>0</v>
      </c>
      <c r="P2">
        <v>20</v>
      </c>
      <c r="Q2">
        <v>2</v>
      </c>
    </row>
    <row r="3" spans="1:17" x14ac:dyDescent="0.2">
      <c r="A3" s="14" t="s">
        <v>41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J3" s="25">
        <f>25.9*10^7</f>
        <v>259000000</v>
      </c>
      <c r="K3" s="25">
        <v>8800000</v>
      </c>
    </row>
    <row r="4" spans="1:17" x14ac:dyDescent="0.2">
      <c r="A4" s="13" t="s">
        <v>42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J4" s="23">
        <f>65.91*10^7</f>
        <v>659100000</v>
      </c>
      <c r="K4" s="23">
        <v>12000000</v>
      </c>
    </row>
    <row r="5" spans="1:17" x14ac:dyDescent="0.2">
      <c r="A5" s="13" t="s">
        <v>43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J5" s="23">
        <f>32.2*10^7</f>
        <v>322000000</v>
      </c>
      <c r="K5" s="23">
        <v>7000000</v>
      </c>
    </row>
    <row r="6" spans="1:17" x14ac:dyDescent="0.2">
      <c r="A6" s="14" t="s">
        <v>44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J6" s="25">
        <f>63.88*10^7</f>
        <v>638800000</v>
      </c>
      <c r="K6" s="25">
        <v>25700000</v>
      </c>
    </row>
    <row r="7" spans="1:17" x14ac:dyDescent="0.2">
      <c r="A7" s="14" t="s">
        <v>45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J7" s="25">
        <f>74.48*10^7</f>
        <v>744800000</v>
      </c>
      <c r="K7" s="25">
        <v>23300000</v>
      </c>
    </row>
    <row r="8" spans="1:17" x14ac:dyDescent="0.2">
      <c r="A8" s="14" t="s">
        <v>49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J8" s="25">
        <f>91.1*10^7</f>
        <v>911000000</v>
      </c>
      <c r="K8" s="25">
        <v>13000000</v>
      </c>
    </row>
    <row r="9" spans="1:17" x14ac:dyDescent="0.2">
      <c r="A9" s="14" t="s">
        <v>50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J9" s="25">
        <f>167.12*10^7</f>
        <v>1671200000</v>
      </c>
      <c r="K9" s="25">
        <v>36500000</v>
      </c>
    </row>
    <row r="10" spans="1:17" x14ac:dyDescent="0.2">
      <c r="A10" s="14" t="s">
        <v>51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J10" s="25">
        <f>24.27*10^7</f>
        <v>242700000</v>
      </c>
      <c r="K10" s="25">
        <v>10500000</v>
      </c>
    </row>
    <row r="11" spans="1:17" x14ac:dyDescent="0.2">
      <c r="A11" s="14" t="s">
        <v>52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J11" s="25">
        <f>31.18*10^7</f>
        <v>311800000</v>
      </c>
      <c r="K11" s="25">
        <v>11900000</v>
      </c>
    </row>
    <row r="12" spans="1:17" x14ac:dyDescent="0.2">
      <c r="A12" s="14" t="s">
        <v>46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J12" s="25">
        <f>104.68*10^7</f>
        <v>1046800000.0000001</v>
      </c>
      <c r="K12" s="25">
        <v>22400000.000000004</v>
      </c>
    </row>
    <row r="13" spans="1:17" x14ac:dyDescent="0.2">
      <c r="A13" s="16" t="s">
        <v>53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J13" s="28">
        <f>269.89*10^7</f>
        <v>2698900000</v>
      </c>
      <c r="K13" s="28">
        <v>47300000.000000007</v>
      </c>
    </row>
    <row r="14" spans="1:17" x14ac:dyDescent="0.2">
      <c r="A14" s="16" t="s">
        <v>54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J14" s="28">
        <f>246.53*10^7</f>
        <v>2465300000</v>
      </c>
      <c r="K14" s="28">
        <v>42900000</v>
      </c>
    </row>
    <row r="15" spans="1:17" x14ac:dyDescent="0.2">
      <c r="A15" s="16" t="s">
        <v>55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J15" s="28">
        <v>1414100000</v>
      </c>
      <c r="K15" s="28">
        <v>25200000</v>
      </c>
    </row>
    <row r="16" spans="1:17" x14ac:dyDescent="0.2">
      <c r="A16" s="16" t="s">
        <v>56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J16" s="28">
        <v>1648000000</v>
      </c>
      <c r="K16" s="28">
        <v>28400000</v>
      </c>
    </row>
    <row r="17" spans="1:11" x14ac:dyDescent="0.2">
      <c r="A17" s="16" t="s">
        <v>57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J17" s="28">
        <v>2350000000</v>
      </c>
      <c r="K17" s="28">
        <v>40400000</v>
      </c>
    </row>
    <row r="18" spans="1:11" x14ac:dyDescent="0.2">
      <c r="A18" s="16" t="s">
        <v>58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J18" s="28">
        <v>901900000</v>
      </c>
      <c r="K18" s="28">
        <v>19700000</v>
      </c>
    </row>
    <row r="19" spans="1:11" x14ac:dyDescent="0.2">
      <c r="A19" s="17" t="s">
        <v>59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J19" s="29">
        <v>1078000000</v>
      </c>
      <c r="K19" s="29">
        <v>27700000</v>
      </c>
    </row>
    <row r="20" spans="1:11" x14ac:dyDescent="0.2">
      <c r="A20" s="14" t="s">
        <v>60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J20" s="25">
        <v>1024900000</v>
      </c>
      <c r="K20" s="25">
        <v>24800000</v>
      </c>
    </row>
    <row r="21" spans="1:11" x14ac:dyDescent="0.2">
      <c r="A21" s="18" t="s">
        <v>61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J21" s="30">
        <v>2989600000</v>
      </c>
      <c r="K21" s="25">
        <v>32000000</v>
      </c>
    </row>
    <row r="22" spans="1:11" x14ac:dyDescent="0.2">
      <c r="A22" s="14" t="s">
        <v>47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J22" s="25">
        <v>1942300000</v>
      </c>
      <c r="K22" s="25">
        <v>46700000</v>
      </c>
    </row>
    <row r="23" spans="1:11" x14ac:dyDescent="0.2">
      <c r="A23" s="14" t="s">
        <v>48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J23" s="25">
        <v>3102600000</v>
      </c>
      <c r="K23" s="25">
        <v>82300000</v>
      </c>
    </row>
    <row r="24" spans="1:11" x14ac:dyDescent="0.2">
      <c r="A24" s="14" t="s">
        <v>62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J24" s="25">
        <v>2691600000.0000005</v>
      </c>
      <c r="K24" s="25">
        <v>61800000</v>
      </c>
    </row>
    <row r="25" spans="1:11" x14ac:dyDescent="0.2">
      <c r="A25" s="16" t="s">
        <v>63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J25" s="28">
        <v>2771500000</v>
      </c>
      <c r="K25" s="28">
        <v>52000000</v>
      </c>
    </row>
    <row r="26" spans="1:11" x14ac:dyDescent="0.2">
      <c r="A26" s="16" t="s">
        <v>64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J26" s="28">
        <v>654000000</v>
      </c>
      <c r="K26" s="28">
        <v>15000000</v>
      </c>
    </row>
    <row r="27" spans="1:11" x14ac:dyDescent="0.2">
      <c r="A27" s="19" t="s">
        <v>65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J27" s="32">
        <v>412900000</v>
      </c>
      <c r="K27" s="32">
        <v>7200000</v>
      </c>
    </row>
    <row r="28" spans="1:11" x14ac:dyDescent="0.2">
      <c r="A28" s="20" t="s">
        <v>66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J28" s="33">
        <v>388000000</v>
      </c>
      <c r="K28" s="33">
        <v>7700000</v>
      </c>
    </row>
    <row r="29" spans="1:11" x14ac:dyDescent="0.2">
      <c r="A29" s="21" t="s">
        <v>67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J29" s="32">
        <v>425000000</v>
      </c>
      <c r="K29" s="32">
        <v>9500000</v>
      </c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16"/>
  <sheetViews>
    <sheetView workbookViewId="0">
      <selection activeCell="A2" sqref="A2:XFD16"/>
    </sheetView>
  </sheetViews>
  <sheetFormatPr baseColWidth="10" defaultRowHeight="16" x14ac:dyDescent="0.2"/>
  <cols>
    <col min="10" max="10" width="12.6640625" bestFit="1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72" s="45" customFormat="1" ht="17" customHeight="1" x14ac:dyDescent="0.2">
      <c r="A2" s="42" t="s">
        <v>84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J2" s="44">
        <f>3.87*10000000</f>
        <v>38700000</v>
      </c>
      <c r="K2" s="44">
        <v>3700000</v>
      </c>
      <c r="L2" s="41"/>
      <c r="M2" s="45">
        <v>4</v>
      </c>
      <c r="N2" s="45">
        <v>1</v>
      </c>
      <c r="O2" s="45">
        <v>0</v>
      </c>
      <c r="P2" s="45">
        <v>20</v>
      </c>
      <c r="Q2" s="45">
        <v>2</v>
      </c>
      <c r="R2" s="45">
        <v>0</v>
      </c>
    </row>
    <row r="3" spans="1:72" s="45" customFormat="1" ht="17" customHeight="1" x14ac:dyDescent="0.2">
      <c r="A3" s="42" t="s">
        <v>85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J3" s="44">
        <f>3.79*10000000</f>
        <v>37900000</v>
      </c>
      <c r="K3" s="44">
        <v>2500000</v>
      </c>
      <c r="L3" s="41"/>
    </row>
    <row r="4" spans="1:72" s="45" customFormat="1" ht="17" customHeight="1" x14ac:dyDescent="0.2">
      <c r="A4" s="42" t="s">
        <v>86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J4" s="44">
        <f>0.95*10000000</f>
        <v>9500000</v>
      </c>
      <c r="K4" s="44">
        <v>1500000</v>
      </c>
      <c r="L4" s="41"/>
      <c r="N4" s="41"/>
    </row>
    <row r="5" spans="1:72" s="45" customFormat="1" ht="17" customHeight="1" x14ac:dyDescent="0.2">
      <c r="A5" s="42" t="s">
        <v>87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J5" s="44">
        <f>0.42*10000000</f>
        <v>4200000</v>
      </c>
      <c r="K5" s="44">
        <v>1300000</v>
      </c>
      <c r="L5" s="41"/>
    </row>
    <row r="6" spans="1:72" s="45" customFormat="1" ht="17" customHeight="1" x14ac:dyDescent="0.2">
      <c r="A6" s="42" t="s">
        <v>88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J6" s="44">
        <f>1.11*10000000</f>
        <v>11100000.000000002</v>
      </c>
      <c r="K6" s="44">
        <v>2000000</v>
      </c>
      <c r="L6" s="41"/>
    </row>
    <row r="7" spans="1:72" s="45" customFormat="1" ht="17" customHeight="1" x14ac:dyDescent="0.2">
      <c r="A7" s="42" t="s">
        <v>89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J7" s="44">
        <v>5800000</v>
      </c>
      <c r="K7" s="44">
        <v>800000</v>
      </c>
      <c r="L7" s="41"/>
    </row>
    <row r="8" spans="1:72" s="46" customFormat="1" ht="17" customHeight="1" x14ac:dyDescent="0.2">
      <c r="A8" s="42" t="s">
        <v>90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J8" s="44">
        <v>6850000.0000000009</v>
      </c>
      <c r="K8" s="44">
        <v>800000</v>
      </c>
      <c r="L8" s="41"/>
    </row>
    <row r="9" spans="1:72" s="47" customFormat="1" ht="17" customHeight="1" x14ac:dyDescent="0.2">
      <c r="A9" s="41" t="s">
        <v>91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J9" s="44">
        <v>1400000.0000000002</v>
      </c>
      <c r="K9" s="44">
        <v>200000</v>
      </c>
      <c r="L9" s="41"/>
    </row>
    <row r="10" spans="1:72" ht="17" customHeight="1" x14ac:dyDescent="0.2">
      <c r="A10" s="41" t="s">
        <v>92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J10" s="39">
        <v>75000000</v>
      </c>
      <c r="K10" s="39">
        <v>4400000</v>
      </c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93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J11" s="39">
        <v>78700000</v>
      </c>
      <c r="K11" s="39">
        <v>6400000</v>
      </c>
      <c r="L11" s="4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94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J12" s="38">
        <v>167400000</v>
      </c>
      <c r="K12" s="38">
        <v>9900000</v>
      </c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95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J13" s="52">
        <v>331000000</v>
      </c>
      <c r="K13" s="52">
        <v>13400000</v>
      </c>
      <c r="L13" s="41"/>
    </row>
    <row r="14" spans="1:72" s="55" customFormat="1" ht="17" customHeight="1" x14ac:dyDescent="0.2">
      <c r="A14" s="53" t="s">
        <v>96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J14" s="54">
        <v>199100000</v>
      </c>
      <c r="K14" s="54">
        <v>7600000</v>
      </c>
      <c r="L14" s="41"/>
    </row>
    <row r="15" spans="1:72" s="45" customFormat="1" ht="17" customHeight="1" x14ac:dyDescent="0.2">
      <c r="A15" s="42" t="s">
        <v>97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J15" s="44">
        <v>72400000</v>
      </c>
      <c r="K15" s="44">
        <v>6200000</v>
      </c>
      <c r="L15" s="41"/>
    </row>
    <row r="16" spans="1:72" x14ac:dyDescent="0.2">
      <c r="G16" s="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Q10"/>
  <sheetViews>
    <sheetView tabSelected="1" workbookViewId="0">
      <selection activeCell="I21" sqref="I21"/>
    </sheetView>
  </sheetViews>
  <sheetFormatPr baseColWidth="10" defaultRowHeight="16" x14ac:dyDescent="0.2"/>
  <cols>
    <col min="9" max="9" width="22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38</v>
      </c>
      <c r="J1" t="s">
        <v>7</v>
      </c>
      <c r="K1" t="s">
        <v>8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7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I2" s="1">
        <v>15</v>
      </c>
      <c r="J2" s="2">
        <v>2380000</v>
      </c>
      <c r="K2" s="2">
        <v>56000</v>
      </c>
      <c r="M2">
        <v>4</v>
      </c>
      <c r="N2">
        <v>1</v>
      </c>
      <c r="O2">
        <v>27.5</v>
      </c>
      <c r="P2">
        <v>28.5</v>
      </c>
      <c r="Q2">
        <v>1</v>
      </c>
    </row>
    <row r="3" spans="1:17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I3" s="1">
        <v>15</v>
      </c>
      <c r="J3" s="2">
        <v>2630000</v>
      </c>
      <c r="K3" s="7">
        <v>59000</v>
      </c>
    </row>
    <row r="4" spans="1:17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I4" s="1">
        <v>15</v>
      </c>
      <c r="J4" s="2">
        <v>2750000</v>
      </c>
      <c r="K4" s="7">
        <v>57000</v>
      </c>
    </row>
    <row r="5" spans="1:17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1">
        <v>35</v>
      </c>
      <c r="J5" s="2">
        <v>330000</v>
      </c>
      <c r="K5" s="7">
        <v>550000</v>
      </c>
    </row>
    <row r="6" spans="1:17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1">
        <v>45</v>
      </c>
      <c r="J6" s="2">
        <v>730000</v>
      </c>
      <c r="K6" s="7">
        <v>540000</v>
      </c>
    </row>
    <row r="7" spans="1:17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1">
        <v>35</v>
      </c>
      <c r="J7" s="2">
        <v>340000</v>
      </c>
      <c r="K7" s="7">
        <v>600000</v>
      </c>
    </row>
    <row r="8" spans="1:17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1">
        <v>55</v>
      </c>
      <c r="J8" s="2">
        <v>590000</v>
      </c>
      <c r="K8" s="7">
        <v>560000</v>
      </c>
    </row>
    <row r="10" spans="1:17" x14ac:dyDescent="0.2">
      <c r="B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Active</vt:lpstr>
      <vt:lpstr>Figure 1</vt:lpstr>
      <vt:lpstr>Figure 2</vt:lpstr>
      <vt:lpstr>Figure 3</vt:lpstr>
      <vt:lpstr>Figure 6,8</vt:lpstr>
      <vt:lpstr>Figure 7</vt:lpstr>
      <vt:lpstr>Figure 9_pyx</vt:lpstr>
      <vt:lpstr>Figure 9_neon</vt:lpstr>
      <vt:lpstr>Figure 10</vt:lpstr>
      <vt:lpstr>Figure 10_modeled curves</vt:lpstr>
      <vt:lpstr>Dunai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2023-05-11T14:32:32Z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