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ata\Welder Exploration &amp; Production\Accounting\Areas of Responsibility\breakeven analysis\"/>
    </mc:Choice>
  </mc:AlternateContent>
  <bookViews>
    <workbookView xWindow="0" yWindow="0" windowWidth="25200" windowHeight="11985"/>
  </bookViews>
  <sheets>
    <sheet name="Data" sheetId="1" r:id="rId1"/>
  </sheets>
  <definedNames>
    <definedName name="_xlnm._FilterDatabase" localSheetId="0" hidden="1">Data!$B$7:$Y$89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1" l="1"/>
  <c r="F59" i="1" l="1"/>
  <c r="I59" i="1"/>
  <c r="J59" i="1" s="1"/>
  <c r="M59" i="1" s="1"/>
  <c r="N59" i="1" s="1"/>
  <c r="P59" i="1" s="1"/>
  <c r="O59" i="1"/>
  <c r="F60" i="1"/>
  <c r="I60" i="1"/>
  <c r="J60" i="1"/>
  <c r="M60" i="1" s="1"/>
  <c r="N60" i="1" s="1"/>
  <c r="P60" i="1" s="1"/>
  <c r="O60" i="1"/>
  <c r="F61" i="1"/>
  <c r="I61" i="1"/>
  <c r="J61" i="1"/>
  <c r="M61" i="1" s="1"/>
  <c r="N61" i="1" s="1"/>
  <c r="P61" i="1" s="1"/>
  <c r="O61" i="1"/>
  <c r="F62" i="1"/>
  <c r="I62" i="1" s="1"/>
  <c r="J62" i="1" s="1"/>
  <c r="M62" i="1" s="1"/>
  <c r="N62" i="1" s="1"/>
  <c r="P62" i="1" s="1"/>
  <c r="O62" i="1"/>
  <c r="F63" i="1"/>
  <c r="I63" i="1"/>
  <c r="J63" i="1"/>
  <c r="M63" i="1" s="1"/>
  <c r="N63" i="1" s="1"/>
  <c r="P63" i="1" s="1"/>
  <c r="O63" i="1"/>
  <c r="F64" i="1"/>
  <c r="I64" i="1"/>
  <c r="J64" i="1"/>
  <c r="M64" i="1" s="1"/>
  <c r="N64" i="1" s="1"/>
  <c r="P64" i="1" s="1"/>
  <c r="O64" i="1"/>
  <c r="F65" i="1"/>
  <c r="I65" i="1"/>
  <c r="J65" i="1"/>
  <c r="M65" i="1" s="1"/>
  <c r="N65" i="1" s="1"/>
  <c r="P65" i="1" s="1"/>
  <c r="O65" i="1"/>
  <c r="F66" i="1"/>
  <c r="I66" i="1"/>
  <c r="J66" i="1"/>
  <c r="M66" i="1" s="1"/>
  <c r="N66" i="1" s="1"/>
  <c r="P66" i="1" s="1"/>
  <c r="O66" i="1"/>
  <c r="F67" i="1"/>
  <c r="I67" i="1" s="1"/>
  <c r="J67" i="1" s="1"/>
  <c r="M67" i="1" s="1"/>
  <c r="N67" i="1" s="1"/>
  <c r="P67" i="1" s="1"/>
  <c r="O67" i="1"/>
  <c r="F68" i="1"/>
  <c r="I68" i="1"/>
  <c r="J68" i="1"/>
  <c r="M68" i="1" s="1"/>
  <c r="N68" i="1" s="1"/>
  <c r="P68" i="1" s="1"/>
  <c r="O68" i="1"/>
  <c r="F69" i="1"/>
  <c r="I69" i="1"/>
  <c r="J69" i="1" s="1"/>
  <c r="M69" i="1" s="1"/>
  <c r="N69" i="1" s="1"/>
  <c r="P69" i="1" s="1"/>
  <c r="O69" i="1"/>
  <c r="F70" i="1"/>
  <c r="I70" i="1" s="1"/>
  <c r="J70" i="1" s="1"/>
  <c r="M70" i="1" s="1"/>
  <c r="N70" i="1" s="1"/>
  <c r="P70" i="1" s="1"/>
  <c r="O70" i="1"/>
  <c r="F71" i="1"/>
  <c r="I71" i="1"/>
  <c r="J71" i="1"/>
  <c r="M71" i="1" s="1"/>
  <c r="N71" i="1" s="1"/>
  <c r="P71" i="1" s="1"/>
  <c r="O71" i="1"/>
  <c r="F72" i="1"/>
  <c r="I72" i="1"/>
  <c r="J72" i="1"/>
  <c r="M72" i="1" s="1"/>
  <c r="N72" i="1" s="1"/>
  <c r="P72" i="1" s="1"/>
  <c r="O72" i="1"/>
  <c r="F73" i="1"/>
  <c r="I73" i="1"/>
  <c r="J73" i="1"/>
  <c r="M73" i="1" s="1"/>
  <c r="N73" i="1" s="1"/>
  <c r="P73" i="1" s="1"/>
  <c r="O73" i="1"/>
  <c r="F74" i="1"/>
  <c r="I74" i="1"/>
  <c r="J74" i="1"/>
  <c r="M74" i="1" s="1"/>
  <c r="N74" i="1" s="1"/>
  <c r="P74" i="1" s="1"/>
  <c r="O74" i="1"/>
  <c r="F75" i="1"/>
  <c r="I75" i="1"/>
  <c r="J75" i="1"/>
  <c r="M75" i="1" s="1"/>
  <c r="N75" i="1" s="1"/>
  <c r="P75" i="1" s="1"/>
  <c r="O75" i="1"/>
  <c r="F76" i="1"/>
  <c r="I76" i="1"/>
  <c r="J76" i="1"/>
  <c r="M76" i="1" s="1"/>
  <c r="N76" i="1" s="1"/>
  <c r="P76" i="1" s="1"/>
  <c r="O76" i="1"/>
  <c r="F77" i="1"/>
  <c r="I77" i="1"/>
  <c r="J77" i="1"/>
  <c r="M77" i="1" s="1"/>
  <c r="N77" i="1" s="1"/>
  <c r="P77" i="1" s="1"/>
  <c r="O77" i="1"/>
  <c r="F78" i="1"/>
  <c r="I78" i="1"/>
  <c r="J78" i="1"/>
  <c r="M78" i="1" s="1"/>
  <c r="N78" i="1" s="1"/>
  <c r="P78" i="1" s="1"/>
  <c r="O78" i="1"/>
  <c r="F79" i="1"/>
  <c r="I79" i="1"/>
  <c r="J79" i="1"/>
  <c r="M79" i="1" s="1"/>
  <c r="N79" i="1" s="1"/>
  <c r="P79" i="1" s="1"/>
  <c r="O79" i="1"/>
  <c r="F80" i="1"/>
  <c r="I80" i="1" s="1"/>
  <c r="J80" i="1" s="1"/>
  <c r="M80" i="1" s="1"/>
  <c r="N80" i="1" s="1"/>
  <c r="P80" i="1" s="1"/>
  <c r="O80" i="1"/>
  <c r="F81" i="1"/>
  <c r="I81" i="1"/>
  <c r="J81" i="1"/>
  <c r="M81" i="1" s="1"/>
  <c r="N81" i="1" s="1"/>
  <c r="P81" i="1" s="1"/>
  <c r="O81" i="1"/>
  <c r="F82" i="1"/>
  <c r="I82" i="1"/>
  <c r="J82" i="1"/>
  <c r="M82" i="1" s="1"/>
  <c r="N82" i="1" s="1"/>
  <c r="P82" i="1" s="1"/>
  <c r="O82" i="1"/>
  <c r="F83" i="1"/>
  <c r="I83" i="1"/>
  <c r="J83" i="1"/>
  <c r="M83" i="1" s="1"/>
  <c r="N83" i="1" s="1"/>
  <c r="P83" i="1" s="1"/>
  <c r="O83" i="1"/>
  <c r="F84" i="1"/>
  <c r="I84" i="1"/>
  <c r="J84" i="1"/>
  <c r="M84" i="1" s="1"/>
  <c r="N84" i="1" s="1"/>
  <c r="P84" i="1" s="1"/>
  <c r="O84" i="1"/>
  <c r="F85" i="1"/>
  <c r="I85" i="1" s="1"/>
  <c r="J85" i="1" s="1"/>
  <c r="M85" i="1" s="1"/>
  <c r="N85" i="1" s="1"/>
  <c r="P85" i="1" s="1"/>
  <c r="O85" i="1"/>
  <c r="F86" i="1"/>
  <c r="I86" i="1"/>
  <c r="J86" i="1"/>
  <c r="M86" i="1" s="1"/>
  <c r="N86" i="1" s="1"/>
  <c r="P86" i="1" s="1"/>
  <c r="O86" i="1"/>
  <c r="F87" i="1"/>
  <c r="I87" i="1" s="1"/>
  <c r="J87" i="1" s="1"/>
  <c r="M87" i="1" s="1"/>
  <c r="N87" i="1" s="1"/>
  <c r="P87" i="1" s="1"/>
  <c r="O87" i="1"/>
  <c r="I88" i="1"/>
  <c r="J88" i="1"/>
  <c r="M88" i="1" s="1"/>
  <c r="N88" i="1" s="1"/>
  <c r="P88" i="1" s="1"/>
  <c r="O88" i="1"/>
  <c r="F89" i="1"/>
  <c r="I89" i="1"/>
  <c r="J89" i="1"/>
  <c r="M89" i="1" s="1"/>
  <c r="N89" i="1" s="1"/>
  <c r="P89" i="1" s="1"/>
  <c r="O8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I40" i="1"/>
  <c r="J40" i="1"/>
  <c r="M40" i="1" s="1"/>
  <c r="N40" i="1" s="1"/>
  <c r="P40" i="1" s="1"/>
  <c r="Q40" i="1" s="1"/>
  <c r="I45" i="1"/>
  <c r="J45" i="1"/>
  <c r="M45" i="1" s="1"/>
  <c r="N45" i="1" s="1"/>
  <c r="P45" i="1" s="1"/>
  <c r="I46" i="1"/>
  <c r="J46" i="1"/>
  <c r="M46" i="1" s="1"/>
  <c r="N46" i="1" s="1"/>
  <c r="P46" i="1" s="1"/>
  <c r="I47" i="1"/>
  <c r="J47" i="1"/>
  <c r="M47" i="1" s="1"/>
  <c r="N47" i="1" s="1"/>
  <c r="P47" i="1" s="1"/>
  <c r="I48" i="1"/>
  <c r="J48" i="1"/>
  <c r="M48" i="1" s="1"/>
  <c r="N48" i="1" s="1"/>
  <c r="P48" i="1" s="1"/>
  <c r="Q48" i="1" s="1"/>
  <c r="I49" i="1"/>
  <c r="J49" i="1"/>
  <c r="M49" i="1" s="1"/>
  <c r="N49" i="1" s="1"/>
  <c r="P49" i="1" s="1"/>
  <c r="I50" i="1"/>
  <c r="J50" i="1"/>
  <c r="M50" i="1" s="1"/>
  <c r="N50" i="1" s="1"/>
  <c r="P50" i="1" s="1"/>
  <c r="I51" i="1"/>
  <c r="J51" i="1"/>
  <c r="M51" i="1" s="1"/>
  <c r="N51" i="1" s="1"/>
  <c r="P51" i="1" s="1"/>
  <c r="I53" i="1"/>
  <c r="J53" i="1"/>
  <c r="M53" i="1" s="1"/>
  <c r="N53" i="1" s="1"/>
  <c r="P53" i="1" s="1"/>
  <c r="I54" i="1"/>
  <c r="J54" i="1"/>
  <c r="M54" i="1" s="1"/>
  <c r="N54" i="1" s="1"/>
  <c r="P54" i="1" s="1"/>
  <c r="I57" i="1"/>
  <c r="J57" i="1"/>
  <c r="M57" i="1" s="1"/>
  <c r="N57" i="1" s="1"/>
  <c r="P57" i="1" s="1"/>
  <c r="I58" i="1"/>
  <c r="J58" i="1"/>
  <c r="M58" i="1" s="1"/>
  <c r="N58" i="1" s="1"/>
  <c r="P58" i="1" s="1"/>
  <c r="F40" i="1"/>
  <c r="F41" i="1"/>
  <c r="I41" i="1" s="1"/>
  <c r="J41" i="1" s="1"/>
  <c r="M41" i="1" s="1"/>
  <c r="N41" i="1" s="1"/>
  <c r="P41" i="1" s="1"/>
  <c r="F42" i="1"/>
  <c r="I42" i="1" s="1"/>
  <c r="J42" i="1" s="1"/>
  <c r="M42" i="1" s="1"/>
  <c r="N42" i="1" s="1"/>
  <c r="P42" i="1" s="1"/>
  <c r="F43" i="1"/>
  <c r="I43" i="1" s="1"/>
  <c r="J43" i="1" s="1"/>
  <c r="M43" i="1" s="1"/>
  <c r="N43" i="1" s="1"/>
  <c r="P43" i="1" s="1"/>
  <c r="F44" i="1"/>
  <c r="I44" i="1" s="1"/>
  <c r="J44" i="1" s="1"/>
  <c r="M44" i="1" s="1"/>
  <c r="N44" i="1" s="1"/>
  <c r="P44" i="1" s="1"/>
  <c r="F45" i="1"/>
  <c r="F46" i="1"/>
  <c r="F47" i="1"/>
  <c r="F48" i="1"/>
  <c r="F49" i="1"/>
  <c r="F50" i="1"/>
  <c r="F51" i="1"/>
  <c r="F52" i="1"/>
  <c r="I52" i="1" s="1"/>
  <c r="J52" i="1" s="1"/>
  <c r="M52" i="1" s="1"/>
  <c r="N52" i="1" s="1"/>
  <c r="P52" i="1" s="1"/>
  <c r="F53" i="1"/>
  <c r="F54" i="1"/>
  <c r="F55" i="1"/>
  <c r="I55" i="1" s="1"/>
  <c r="J55" i="1" s="1"/>
  <c r="M55" i="1" s="1"/>
  <c r="N55" i="1" s="1"/>
  <c r="P55" i="1" s="1"/>
  <c r="F56" i="1"/>
  <c r="I56" i="1" s="1"/>
  <c r="J56" i="1" s="1"/>
  <c r="M56" i="1" s="1"/>
  <c r="N56" i="1" s="1"/>
  <c r="P56" i="1" s="1"/>
  <c r="F57" i="1"/>
  <c r="F58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G4" i="1"/>
  <c r="J4" i="1" s="1"/>
  <c r="O22" i="1"/>
  <c r="O21" i="1"/>
  <c r="O20" i="1"/>
  <c r="O19" i="1"/>
  <c r="O18" i="1"/>
  <c r="O17" i="1"/>
  <c r="O16" i="1"/>
  <c r="O15" i="1"/>
  <c r="O14" i="1"/>
  <c r="J13" i="1"/>
  <c r="J15" i="1"/>
  <c r="M15" i="1" s="1"/>
  <c r="N15" i="1" s="1"/>
  <c r="J16" i="1"/>
  <c r="J17" i="1"/>
  <c r="M17" i="1" s="1"/>
  <c r="J20" i="1"/>
  <c r="J21" i="1"/>
  <c r="M21" i="1" s="1"/>
  <c r="N21" i="1" s="1"/>
  <c r="J23" i="1"/>
  <c r="M23" i="1" s="1"/>
  <c r="J29" i="1"/>
  <c r="M29" i="1" s="1"/>
  <c r="N29" i="1" s="1"/>
  <c r="J30" i="1"/>
  <c r="M30" i="1" s="1"/>
  <c r="J31" i="1"/>
  <c r="M31" i="1" s="1"/>
  <c r="J32" i="1"/>
  <c r="J33" i="1"/>
  <c r="M33" i="1" s="1"/>
  <c r="J34" i="1"/>
  <c r="M34" i="1" s="1"/>
  <c r="J35" i="1"/>
  <c r="M35" i="1" s="1"/>
  <c r="J37" i="1"/>
  <c r="M37" i="1" s="1"/>
  <c r="N37" i="1" s="1"/>
  <c r="J39" i="1"/>
  <c r="M39" i="1" s="1"/>
  <c r="N39" i="1" s="1"/>
  <c r="O13" i="1"/>
  <c r="I13" i="1"/>
  <c r="I15" i="1"/>
  <c r="I16" i="1"/>
  <c r="I17" i="1"/>
  <c r="I20" i="1"/>
  <c r="I21" i="1"/>
  <c r="I23" i="1"/>
  <c r="I29" i="1"/>
  <c r="I30" i="1"/>
  <c r="I31" i="1"/>
  <c r="I32" i="1"/>
  <c r="I33" i="1"/>
  <c r="I34" i="1"/>
  <c r="I35" i="1"/>
  <c r="I37" i="1"/>
  <c r="I39" i="1"/>
  <c r="I8" i="1"/>
  <c r="I9" i="1"/>
  <c r="I10" i="1"/>
  <c r="I11" i="1"/>
  <c r="O12" i="1"/>
  <c r="O11" i="1"/>
  <c r="O10" i="1"/>
  <c r="O9" i="1"/>
  <c r="O8" i="1"/>
  <c r="J11" i="1"/>
  <c r="M11" i="1" s="1"/>
  <c r="J10" i="1"/>
  <c r="J9" i="1"/>
  <c r="M9" i="1" s="1"/>
  <c r="N9" i="1" s="1"/>
  <c r="J8" i="1"/>
  <c r="F9" i="1"/>
  <c r="F10" i="1"/>
  <c r="F11" i="1"/>
  <c r="F12" i="1"/>
  <c r="I12" i="1" s="1"/>
  <c r="J12" i="1" s="1"/>
  <c r="F13" i="1"/>
  <c r="F14" i="1"/>
  <c r="I14" i="1" s="1"/>
  <c r="J14" i="1" s="1"/>
  <c r="M14" i="1" s="1"/>
  <c r="N14" i="1" s="1"/>
  <c r="F15" i="1"/>
  <c r="F16" i="1"/>
  <c r="F17" i="1"/>
  <c r="F18" i="1"/>
  <c r="I18" i="1" s="1"/>
  <c r="J18" i="1" s="1"/>
  <c r="M18" i="1" s="1"/>
  <c r="F19" i="1"/>
  <c r="I19" i="1" s="1"/>
  <c r="J19" i="1" s="1"/>
  <c r="M19" i="1" s="1"/>
  <c r="F20" i="1"/>
  <c r="F21" i="1"/>
  <c r="F22" i="1"/>
  <c r="I22" i="1" s="1"/>
  <c r="J22" i="1" s="1"/>
  <c r="M22" i="1" s="1"/>
  <c r="N22" i="1" s="1"/>
  <c r="F23" i="1"/>
  <c r="F24" i="1"/>
  <c r="I24" i="1" s="1"/>
  <c r="J24" i="1" s="1"/>
  <c r="F25" i="1"/>
  <c r="I25" i="1" s="1"/>
  <c r="J25" i="1" s="1"/>
  <c r="M25" i="1" s="1"/>
  <c r="F26" i="1"/>
  <c r="I26" i="1" s="1"/>
  <c r="J26" i="1" s="1"/>
  <c r="M26" i="1" s="1"/>
  <c r="F27" i="1"/>
  <c r="I27" i="1" s="1"/>
  <c r="J27" i="1" s="1"/>
  <c r="M27" i="1" s="1"/>
  <c r="N27" i="1" s="1"/>
  <c r="F28" i="1"/>
  <c r="I28" i="1" s="1"/>
  <c r="J28" i="1" s="1"/>
  <c r="F29" i="1"/>
  <c r="F30" i="1"/>
  <c r="F31" i="1"/>
  <c r="F32" i="1"/>
  <c r="F33" i="1"/>
  <c r="F34" i="1"/>
  <c r="F35" i="1"/>
  <c r="F36" i="1"/>
  <c r="I36" i="1" s="1"/>
  <c r="J36" i="1" s="1"/>
  <c r="F37" i="1"/>
  <c r="F38" i="1"/>
  <c r="I38" i="1" s="1"/>
  <c r="J38" i="1" s="1"/>
  <c r="M38" i="1" s="1"/>
  <c r="F39" i="1"/>
  <c r="F8" i="1"/>
  <c r="AK17" i="1"/>
  <c r="AK22" i="1" s="1"/>
  <c r="AG11" i="1"/>
  <c r="AL15" i="1" s="1"/>
  <c r="Q55" i="1" l="1"/>
  <c r="Q43" i="1"/>
  <c r="Q51" i="1"/>
  <c r="Q47" i="1"/>
  <c r="Q62" i="1"/>
  <c r="AL16" i="1"/>
  <c r="Q87" i="1"/>
  <c r="Q80" i="1"/>
  <c r="M13" i="1"/>
  <c r="N13" i="1" s="1"/>
  <c r="Q86" i="1"/>
  <c r="Q79" i="1"/>
  <c r="Q78" i="1"/>
  <c r="Q77" i="1"/>
  <c r="Q75" i="1"/>
  <c r="Q74" i="1"/>
  <c r="Q73" i="1"/>
  <c r="Q72" i="1"/>
  <c r="Q71" i="1"/>
  <c r="Q66" i="1"/>
  <c r="Q65" i="1"/>
  <c r="Q64" i="1"/>
  <c r="Q63" i="1"/>
  <c r="Q61" i="1"/>
  <c r="Q60" i="1"/>
  <c r="Q70" i="1"/>
  <c r="Q89" i="1"/>
  <c r="Q88" i="1"/>
  <c r="Q85" i="1"/>
  <c r="Q84" i="1"/>
  <c r="Q83" i="1"/>
  <c r="Q82" i="1"/>
  <c r="Q81" i="1"/>
  <c r="Q76" i="1"/>
  <c r="Q69" i="1"/>
  <c r="Q68" i="1"/>
  <c r="Q67" i="1"/>
  <c r="Q59" i="1"/>
  <c r="Q56" i="1"/>
  <c r="Q52" i="1"/>
  <c r="Q44" i="1"/>
  <c r="Q49" i="1"/>
  <c r="Q46" i="1"/>
  <c r="Q41" i="1"/>
  <c r="Q57" i="1"/>
  <c r="Q54" i="1"/>
  <c r="Q58" i="1"/>
  <c r="Q53" i="1"/>
  <c r="Q50" i="1"/>
  <c r="Q45" i="1"/>
  <c r="Q42" i="1"/>
  <c r="N33" i="1"/>
  <c r="P33" i="1" s="1"/>
  <c r="Q33" i="1" s="1"/>
  <c r="N25" i="1"/>
  <c r="P25" i="1" s="1"/>
  <c r="Q25" i="1" s="1"/>
  <c r="AH16" i="1"/>
  <c r="N35" i="1"/>
  <c r="P35" i="1" s="1"/>
  <c r="Q35" i="1" s="1"/>
  <c r="N31" i="1"/>
  <c r="P31" i="1" s="1"/>
  <c r="Q31" i="1" s="1"/>
  <c r="N23" i="1"/>
  <c r="P23" i="1" s="1"/>
  <c r="Q23" i="1" s="1"/>
  <c r="P39" i="1"/>
  <c r="Q39" i="1" s="1"/>
  <c r="P27" i="1"/>
  <c r="Q27" i="1" s="1"/>
  <c r="N38" i="1"/>
  <c r="P38" i="1" s="1"/>
  <c r="Q38" i="1" s="1"/>
  <c r="N34" i="1"/>
  <c r="P34" i="1" s="1"/>
  <c r="Q34" i="1" s="1"/>
  <c r="N30" i="1"/>
  <c r="P30" i="1" s="1"/>
  <c r="Q30" i="1" s="1"/>
  <c r="N26" i="1"/>
  <c r="P26" i="1" s="1"/>
  <c r="Q26" i="1" s="1"/>
  <c r="P22" i="1"/>
  <c r="Q22" i="1" s="1"/>
  <c r="N19" i="1"/>
  <c r="P19" i="1" s="1"/>
  <c r="Q19" i="1" s="1"/>
  <c r="N18" i="1"/>
  <c r="P18" i="1" s="1"/>
  <c r="Q18" i="1" s="1"/>
  <c r="N17" i="1"/>
  <c r="P17" i="1" s="1"/>
  <c r="Q17" i="1" s="1"/>
  <c r="P15" i="1"/>
  <c r="Q15" i="1" s="1"/>
  <c r="N11" i="1"/>
  <c r="P11" i="1" s="1"/>
  <c r="Q11" i="1" s="1"/>
  <c r="P13" i="1"/>
  <c r="Q13" i="1" s="1"/>
  <c r="P14" i="1"/>
  <c r="Q14" i="1" s="1"/>
  <c r="P37" i="1"/>
  <c r="Q37" i="1" s="1"/>
  <c r="P29" i="1"/>
  <c r="Q29" i="1" s="1"/>
  <c r="P21" i="1"/>
  <c r="Q21" i="1" s="1"/>
  <c r="P9" i="1"/>
  <c r="Q9" i="1" s="1"/>
  <c r="M36" i="1"/>
  <c r="M32" i="1"/>
  <c r="M28" i="1"/>
  <c r="M24" i="1"/>
  <c r="M20" i="1"/>
  <c r="M16" i="1"/>
  <c r="M12" i="1"/>
  <c r="M10" i="1"/>
  <c r="M8" i="1"/>
  <c r="AH15" i="1"/>
  <c r="AH17" i="1" s="1"/>
  <c r="AL17" i="1"/>
  <c r="AG17" i="1"/>
  <c r="AG22" i="1" s="1"/>
  <c r="N32" i="1" l="1"/>
  <c r="P32" i="1" s="1"/>
  <c r="Q32" i="1" s="1"/>
  <c r="N8" i="1"/>
  <c r="P8" i="1" s="1"/>
  <c r="Q8" i="1" s="1"/>
  <c r="N36" i="1"/>
  <c r="P36" i="1" s="1"/>
  <c r="Q36" i="1" s="1"/>
  <c r="N10" i="1"/>
  <c r="P10" i="1" s="1"/>
  <c r="Q10" i="1" s="1"/>
  <c r="N24" i="1"/>
  <c r="P24" i="1" s="1"/>
  <c r="Q24" i="1" s="1"/>
  <c r="N28" i="1"/>
  <c r="P28" i="1" s="1"/>
  <c r="Q28" i="1" s="1"/>
  <c r="N20" i="1"/>
  <c r="P20" i="1" s="1"/>
  <c r="Q20" i="1" s="1"/>
  <c r="N16" i="1"/>
  <c r="P16" i="1" s="1"/>
  <c r="Q16" i="1" s="1"/>
  <c r="N12" i="1"/>
  <c r="P12" i="1" s="1"/>
  <c r="Q12" i="1" s="1"/>
</calcChain>
</file>

<file path=xl/sharedStrings.xml><?xml version="1.0" encoding="utf-8"?>
<sst xmlns="http://schemas.openxmlformats.org/spreadsheetml/2006/main" count="216" uniqueCount="130">
  <si>
    <t>Area</t>
  </si>
  <si>
    <t>Breakeven Price</t>
  </si>
  <si>
    <t>Forecasted Production</t>
  </si>
  <si>
    <t>Forecasted Price</t>
  </si>
  <si>
    <t>Forecasted Revenue</t>
  </si>
  <si>
    <t>Forecasted Expenses</t>
  </si>
  <si>
    <t>Forecasted Profit</t>
  </si>
  <si>
    <t>Next 6 mth Capex</t>
  </si>
  <si>
    <t xml:space="preserve">Payout </t>
  </si>
  <si>
    <t>IRR</t>
  </si>
  <si>
    <t>Well</t>
  </si>
  <si>
    <t>*as of Oct 15 Profitability</t>
  </si>
  <si>
    <t>Moos</t>
  </si>
  <si>
    <t>Anna Kibbe-Moos #20</t>
  </si>
  <si>
    <t>Revenue</t>
  </si>
  <si>
    <t>Expense</t>
  </si>
  <si>
    <t>Profit</t>
  </si>
  <si>
    <t>Price</t>
  </si>
  <si>
    <t>Royalty</t>
  </si>
  <si>
    <t>Forecast</t>
  </si>
  <si>
    <t>Boe Prod</t>
  </si>
  <si>
    <t>boe</t>
  </si>
  <si>
    <t>Oil</t>
  </si>
  <si>
    <t>Gas</t>
  </si>
  <si>
    <t>Daily Prod</t>
  </si>
  <si>
    <t>Qtr</t>
  </si>
  <si>
    <t>Oil Prod</t>
  </si>
  <si>
    <t>Gas Prod</t>
  </si>
  <si>
    <t>$/boe Rec</t>
  </si>
  <si>
    <t>$/bbl Rec</t>
  </si>
  <si>
    <t>$/mcf Rec</t>
  </si>
  <si>
    <t>Anna Kibbe-Moos #21</t>
  </si>
  <si>
    <t>Anna Kibbe-Moos #23</t>
  </si>
  <si>
    <t>LaBahia</t>
  </si>
  <si>
    <t>TLG #1</t>
  </si>
  <si>
    <t>Unit</t>
  </si>
  <si>
    <t>Walston-Pettus #1</t>
  </si>
  <si>
    <t>Fromme #1</t>
  </si>
  <si>
    <t>Walston-Pettus #3</t>
  </si>
  <si>
    <t>Fromme #2</t>
  </si>
  <si>
    <t>Encina #1</t>
  </si>
  <si>
    <t>Encina #3</t>
  </si>
  <si>
    <t>WCosden/KR</t>
  </si>
  <si>
    <t>Kelly Gas Unit #1</t>
  </si>
  <si>
    <t>Hinton #1</t>
  </si>
  <si>
    <t>Page #1</t>
  </si>
  <si>
    <t>Gladys Page #1</t>
  </si>
  <si>
    <t>S.E. Young #1</t>
  </si>
  <si>
    <t>Boe</t>
  </si>
  <si>
    <t>Oil (bbl)</t>
  </si>
  <si>
    <t>Gas (mcf)</t>
  </si>
  <si>
    <t>Oil Price</t>
  </si>
  <si>
    <t>Gas price</t>
  </si>
  <si>
    <t>Today's Margin per Unit</t>
  </si>
  <si>
    <t>Today's Boe calc (12/18/15)</t>
  </si>
  <si>
    <t>Starr-Gunn #1</t>
  </si>
  <si>
    <t>Knight Ranch #2</t>
  </si>
  <si>
    <t>Knight Ranch #3</t>
  </si>
  <si>
    <t>Knight Ranch #6</t>
  </si>
  <si>
    <t>Knight Ranch #7</t>
  </si>
  <si>
    <t>LoBee</t>
  </si>
  <si>
    <t>Iantha Rutledge #1</t>
  </si>
  <si>
    <t>Oakville/Hinton #1</t>
  </si>
  <si>
    <t>LCC</t>
  </si>
  <si>
    <t>Ramirena Creek #1</t>
  </si>
  <si>
    <t>Dobie #2</t>
  </si>
  <si>
    <t>Lay #1</t>
  </si>
  <si>
    <t>LFW #1</t>
  </si>
  <si>
    <t>LFW #2</t>
  </si>
  <si>
    <t>LFW #3</t>
  </si>
  <si>
    <t>LFW #4</t>
  </si>
  <si>
    <t>McNeil D #1</t>
  </si>
  <si>
    <t>Parker Heirs #1</t>
  </si>
  <si>
    <t>Ramirena Creek #2</t>
  </si>
  <si>
    <t>V+ Ranch</t>
  </si>
  <si>
    <t>Dirks #1</t>
  </si>
  <si>
    <t>Avg Last 3 Mths as of Oct. 2015</t>
  </si>
  <si>
    <t>Netback per Unit</t>
  </si>
  <si>
    <t>Hatcher Heirs Gas Unit</t>
  </si>
  <si>
    <t>Lakehouse Unit #1</t>
  </si>
  <si>
    <t>Sargent #1</t>
  </si>
  <si>
    <t>Culli #1</t>
  </si>
  <si>
    <t>Buzzard #1</t>
  </si>
  <si>
    <t>Southern States #1</t>
  </si>
  <si>
    <t>Gilligan #1</t>
  </si>
  <si>
    <t>Gilligan #2</t>
  </si>
  <si>
    <t>Mary Alice Jones #1</t>
  </si>
  <si>
    <t>M&amp;P Ranch #1</t>
  </si>
  <si>
    <t>Julia B Cryer #2</t>
  </si>
  <si>
    <t>Buster &amp; Dorothy Patterson #1</t>
  </si>
  <si>
    <t>Orr #1</t>
  </si>
  <si>
    <t>Southern States #2R</t>
  </si>
  <si>
    <t>O'Neil Dobbs #2</t>
  </si>
  <si>
    <t>Craft</t>
  </si>
  <si>
    <t>Yougeen&amp;Ext</t>
  </si>
  <si>
    <t>Beasley #1</t>
  </si>
  <si>
    <t>O'Brien Ranch #1-A</t>
  </si>
  <si>
    <t>O'Brien Ranch #1-B</t>
  </si>
  <si>
    <t>Krause #1</t>
  </si>
  <si>
    <t>Riggle #1</t>
  </si>
  <si>
    <t>Krause #2</t>
  </si>
  <si>
    <t>Evans #1</t>
  </si>
  <si>
    <t>Evans #2</t>
  </si>
  <si>
    <t>Riggle #2</t>
  </si>
  <si>
    <t>Davis #3</t>
  </si>
  <si>
    <t>Davis #54</t>
  </si>
  <si>
    <t>Edler #37</t>
  </si>
  <si>
    <t>Edler #43</t>
  </si>
  <si>
    <t>Seeligson</t>
  </si>
  <si>
    <t>Maclovio Heirs Garcia #1</t>
  </si>
  <si>
    <t>Isham #14</t>
  </si>
  <si>
    <t>A. A. "A" Seeligson #8</t>
  </si>
  <si>
    <t>A. A. "A" Seeligson #9</t>
  </si>
  <si>
    <t>A. A. "A" Seeligson #7A</t>
  </si>
  <si>
    <t>Plymouth</t>
  </si>
  <si>
    <t>Welder Wildlife Refuge #1</t>
  </si>
  <si>
    <t>Bevly #1</t>
  </si>
  <si>
    <t>Hunt #11</t>
  </si>
  <si>
    <t>Rambo #1</t>
  </si>
  <si>
    <t>Welder EFH #1</t>
  </si>
  <si>
    <t>J.R. Rosson #1</t>
  </si>
  <si>
    <t>Roots-Deep #1</t>
  </si>
  <si>
    <t>Hunt #3</t>
  </si>
  <si>
    <t>Welder EFH #2</t>
  </si>
  <si>
    <t>Welder EFH #3</t>
  </si>
  <si>
    <t>Hunt #12</t>
  </si>
  <si>
    <t>Welder EFH #4</t>
  </si>
  <si>
    <t>Matagorda</t>
  </si>
  <si>
    <t>JB Putnam #2</t>
  </si>
  <si>
    <t>Saenz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</si>
</sst>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8" fontId="0" fillId="0" borderId="0" xfId="0" applyNumberFormat="1"/>
    <xf numFmtId="9" fontId="0" fillId="0" borderId="0" xfId="0" applyNumberFormat="1"/>
    <xf numFmtId="4" fontId="0" fillId="0" borderId="0" xfId="0" applyNumberFormat="1"/>
    <xf numFmtId="164" fontId="0" fillId="0" borderId="0" xfId="0" applyNumberFormat="1"/>
    <xf numFmtId="6" fontId="0" fillId="0" borderId="0" xfId="0" applyNumberFormat="1"/>
    <xf numFmtId="14" fontId="0" fillId="0" borderId="0" xfId="0" applyNumberFormat="1"/>
    <xf numFmtId="3" fontId="0" fillId="0" borderId="0" xfId="0" applyNumberFormat="1"/>
    <xf numFmtId="8" fontId="0" fillId="0" borderId="1" xfId="0" applyNumberFormat="1" applyBorder="1"/>
    <xf numFmtId="4" fontId="0" fillId="7" borderId="0" xfId="0" applyNumberFormat="1" applyFill="1"/>
    <xf numFmtId="0" fontId="0" fillId="7" borderId="0" xfId="0" applyFill="1"/>
    <xf numFmtId="10" fontId="0" fillId="7" borderId="0" xfId="0" applyNumberFormat="1" applyFill="1"/>
    <xf numFmtId="8" fontId="0" fillId="7" borderId="0" xfId="0" applyNumberFormat="1" applyFill="1"/>
    <xf numFmtId="4" fontId="0" fillId="0" borderId="7" xfId="0" applyNumberFormat="1" applyBorder="1"/>
    <xf numFmtId="2" fontId="0" fillId="0" borderId="7" xfId="0" applyNumberFormat="1" applyBorder="1"/>
    <xf numFmtId="8" fontId="0" fillId="0" borderId="8" xfId="0" applyNumberFormat="1" applyBorder="1"/>
    <xf numFmtId="8" fontId="0" fillId="0" borderId="7" xfId="0" applyNumberFormat="1" applyBorder="1"/>
    <xf numFmtId="10" fontId="0" fillId="6" borderId="0" xfId="0" applyNumberFormat="1" applyFill="1"/>
    <xf numFmtId="8" fontId="0" fillId="6" borderId="0" xfId="0" applyNumberFormat="1" applyFill="1"/>
    <xf numFmtId="4" fontId="0" fillId="6" borderId="0" xfId="0" applyNumberFormat="1" applyFill="1"/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Fill="1"/>
    <xf numFmtId="4" fontId="0" fillId="0" borderId="0" xfId="0" applyNumberFormat="1" applyFill="1"/>
    <xf numFmtId="8" fontId="0" fillId="0" borderId="0" xfId="0" applyNumberFormat="1" applyFill="1"/>
    <xf numFmtId="10" fontId="0" fillId="0" borderId="0" xfId="0" applyNumberFormat="1" applyFill="1"/>
    <xf numFmtId="8" fontId="0" fillId="0" borderId="0" xfId="0" applyNumberFormat="1" applyFill="1" applyAlignment="1">
      <alignment horizontal="center"/>
    </xf>
    <xf numFmtId="4" fontId="0" fillId="9" borderId="6" xfId="0" applyNumberFormat="1" applyFill="1" applyBorder="1"/>
    <xf numFmtId="4" fontId="0" fillId="9" borderId="7" xfId="0" applyNumberFormat="1" applyFill="1" applyBorder="1"/>
    <xf numFmtId="8" fontId="0" fillId="9" borderId="7" xfId="0" applyNumberFormat="1" applyFill="1" applyBorder="1"/>
    <xf numFmtId="0" fontId="2" fillId="8" borderId="9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0" fillId="0" borderId="2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9" fontId="0" fillId="0" borderId="5" xfId="1" applyFont="1" applyBorder="1"/>
    <xf numFmtId="0" fontId="0" fillId="0" borderId="6" xfId="0" applyBorder="1"/>
    <xf numFmtId="0" fontId="0" fillId="0" borderId="8" xfId="0" applyBorder="1"/>
    <xf numFmtId="8" fontId="0" fillId="0" borderId="3" xfId="0" applyNumberFormat="1" applyBorder="1"/>
    <xf numFmtId="8" fontId="0" fillId="0" borderId="9" xfId="0" applyNumberFormat="1" applyBorder="1"/>
    <xf numFmtId="0" fontId="0" fillId="7" borderId="4" xfId="0" applyFill="1" applyBorder="1"/>
    <xf numFmtId="4" fontId="0" fillId="7" borderId="0" xfId="0" applyNumberFormat="1" applyFill="1" applyBorder="1"/>
    <xf numFmtId="4" fontId="0" fillId="0" borderId="0" xfId="0" applyNumberFormat="1" applyBorder="1"/>
    <xf numFmtId="8" fontId="0" fillId="7" borderId="0" xfId="0" applyNumberFormat="1" applyFill="1" applyBorder="1"/>
    <xf numFmtId="8" fontId="0" fillId="0" borderId="0" xfId="0" applyNumberFormat="1" applyBorder="1"/>
    <xf numFmtId="10" fontId="0" fillId="7" borderId="0" xfId="0" applyNumberFormat="1" applyFill="1" applyBorder="1"/>
    <xf numFmtId="8" fontId="0" fillId="0" borderId="5" xfId="0" applyNumberFormat="1" applyBorder="1"/>
    <xf numFmtId="0" fontId="0" fillId="7" borderId="6" xfId="0" applyFill="1" applyBorder="1"/>
    <xf numFmtId="4" fontId="0" fillId="7" borderId="7" xfId="0" applyNumberFormat="1" applyFill="1" applyBorder="1"/>
    <xf numFmtId="8" fontId="0" fillId="7" borderId="7" xfId="0" applyNumberFormat="1" applyFill="1" applyBorder="1"/>
    <xf numFmtId="10" fontId="0" fillId="7" borderId="7" xfId="0" applyNumberFormat="1" applyFill="1" applyBorder="1"/>
    <xf numFmtId="8" fontId="0" fillId="0" borderId="2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0" fontId="0" fillId="7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06"/>
  <sheetViews>
    <sheetView showGridLines="0" tabSelected="1" workbookViewId="0">
      <pane xSplit="3" ySplit="7" topLeftCell="D8" activePane="bottomRight" state="frozen"/>
      <selection pane="topRight" activeCell="D1" sqref="D1"/>
      <selection pane="bottomLeft" activeCell="A4" sqref="A4"/>
      <selection pane="bottomRight" activeCell="F16" sqref="F16"/>
    </sheetView>
  </sheetViews>
  <sheetFormatPr defaultRowHeight="15" x14ac:dyDescent="0.25"/>
  <cols>
    <col min="1" max="1" width="3.85546875" customWidth="1"/>
    <col min="2" max="2" width="12.85546875" customWidth="1"/>
    <col min="3" max="3" width="28.140625" bestFit="1" customWidth="1"/>
    <col min="4" max="4" width="11.85546875" customWidth="1"/>
    <col min="5" max="9" width="11.5703125" customWidth="1"/>
    <col min="10" max="10" width="11.85546875" customWidth="1"/>
    <col min="11" max="11" width="11.140625" customWidth="1"/>
    <col min="12" max="12" width="11.85546875" customWidth="1"/>
    <col min="13" max="15" width="12.28515625" customWidth="1"/>
    <col min="16" max="16" width="13.42578125" customWidth="1"/>
    <col min="17" max="17" width="16" customWidth="1"/>
    <col min="18" max="18" width="17.42578125" customWidth="1"/>
    <col min="19" max="19" width="15.140625" customWidth="1"/>
    <col min="20" max="20" width="15.85546875" customWidth="1"/>
    <col min="21" max="21" width="11.85546875" customWidth="1"/>
    <col min="22" max="22" width="12.140625" customWidth="1"/>
    <col min="23" max="23" width="13.28515625" customWidth="1"/>
    <col min="24" max="24" width="9.85546875" customWidth="1"/>
    <col min="25" max="25" width="11.7109375" customWidth="1"/>
    <col min="33" max="33" width="10.7109375" bestFit="1" customWidth="1"/>
    <col min="34" max="35" width="10.7109375" customWidth="1"/>
    <col min="37" max="37" width="9.85546875" bestFit="1" customWidth="1"/>
    <col min="38" max="38" width="10.7109375" bestFit="1" customWidth="1"/>
    <col min="39" max="39" width="13.5703125" bestFit="1" customWidth="1"/>
    <col min="40" max="40" width="9.85546875" bestFit="1" customWidth="1"/>
    <col min="41" max="41" width="10.85546875" bestFit="1" customWidth="1"/>
  </cols>
  <sheetData>
    <row r="2" spans="2:42" x14ac:dyDescent="0.25">
      <c r="E2" s="22" t="s">
        <v>54</v>
      </c>
      <c r="F2" s="23"/>
      <c r="G2" s="23"/>
      <c r="H2" s="23"/>
      <c r="I2" s="23"/>
      <c r="J2" s="33"/>
    </row>
    <row r="3" spans="2:42" x14ac:dyDescent="0.25">
      <c r="E3" s="34" t="s">
        <v>49</v>
      </c>
      <c r="F3" s="35" t="s">
        <v>50</v>
      </c>
      <c r="G3" s="35" t="s">
        <v>48</v>
      </c>
      <c r="H3" s="35" t="s">
        <v>51</v>
      </c>
      <c r="I3" s="35" t="s">
        <v>52</v>
      </c>
      <c r="J3" s="36" t="s">
        <v>48</v>
      </c>
    </row>
    <row r="4" spans="2:42" x14ac:dyDescent="0.25">
      <c r="E4" s="30">
        <v>114.36</v>
      </c>
      <c r="F4" s="31">
        <v>193.63</v>
      </c>
      <c r="G4" s="16">
        <f>E4+(F4/6)</f>
        <v>146.63166666666666</v>
      </c>
      <c r="H4" s="32">
        <v>31</v>
      </c>
      <c r="I4" s="32">
        <v>1.5</v>
      </c>
      <c r="J4" s="17">
        <f>E4/G4*H4+(F4/6/G4)*I4*6</f>
        <v>26.158094545289217</v>
      </c>
    </row>
    <row r="6" spans="2:42" x14ac:dyDescent="0.25">
      <c r="B6" s="1" t="s">
        <v>11</v>
      </c>
      <c r="D6" s="41" t="s">
        <v>76</v>
      </c>
      <c r="E6" s="39"/>
      <c r="F6" s="39"/>
      <c r="G6" s="39"/>
      <c r="H6" s="39"/>
      <c r="I6" s="39"/>
      <c r="J6" s="39"/>
      <c r="K6" s="39"/>
      <c r="L6" s="39"/>
      <c r="M6" s="39"/>
      <c r="N6" s="42"/>
      <c r="R6" s="47" t="s">
        <v>19</v>
      </c>
      <c r="S6" s="48"/>
      <c r="T6" s="48"/>
      <c r="U6" s="48"/>
      <c r="V6" s="49"/>
    </row>
    <row r="7" spans="2:42" ht="30" x14ac:dyDescent="0.25">
      <c r="B7" s="37" t="s">
        <v>0</v>
      </c>
      <c r="C7" s="38" t="s">
        <v>10</v>
      </c>
      <c r="D7" s="43" t="s">
        <v>26</v>
      </c>
      <c r="E7" s="40" t="s">
        <v>27</v>
      </c>
      <c r="F7" s="40" t="s">
        <v>20</v>
      </c>
      <c r="G7" s="40" t="s">
        <v>29</v>
      </c>
      <c r="H7" s="40" t="s">
        <v>30</v>
      </c>
      <c r="I7" s="40" t="s">
        <v>28</v>
      </c>
      <c r="J7" s="40" t="s">
        <v>14</v>
      </c>
      <c r="K7" s="40" t="s">
        <v>18</v>
      </c>
      <c r="L7" s="40" t="s">
        <v>15</v>
      </c>
      <c r="M7" s="40" t="s">
        <v>16</v>
      </c>
      <c r="N7" s="44" t="s">
        <v>77</v>
      </c>
      <c r="O7" s="45" t="s">
        <v>35</v>
      </c>
      <c r="P7" s="46" t="s">
        <v>1</v>
      </c>
      <c r="Q7" s="46" t="s">
        <v>53</v>
      </c>
      <c r="R7" s="50" t="s">
        <v>2</v>
      </c>
      <c r="S7" s="51" t="s">
        <v>4</v>
      </c>
      <c r="T7" s="51" t="s">
        <v>5</v>
      </c>
      <c r="U7" s="51" t="s">
        <v>6</v>
      </c>
      <c r="V7" s="52" t="s">
        <v>3</v>
      </c>
      <c r="W7" s="53" t="s">
        <v>7</v>
      </c>
      <c r="X7" s="54" t="s">
        <v>8</v>
      </c>
      <c r="Y7" s="55" t="s">
        <v>9</v>
      </c>
    </row>
    <row r="8" spans="2:42" x14ac:dyDescent="0.25">
      <c r="B8" s="56" t="s">
        <v>12</v>
      </c>
      <c r="C8" s="57" t="s">
        <v>13</v>
      </c>
      <c r="D8" s="11">
        <v>73.7</v>
      </c>
      <c r="E8" s="11">
        <v>0</v>
      </c>
      <c r="F8" s="5">
        <f>D8+(E8/6)</f>
        <v>73.7</v>
      </c>
      <c r="G8" s="14">
        <v>39.93</v>
      </c>
      <c r="H8" s="14">
        <v>0</v>
      </c>
      <c r="I8" s="3">
        <f>IF(D8=0,H8,IF(E8=0,G8,D8/F8*G8+(E8/6/F8)*H8*6))</f>
        <v>39.93</v>
      </c>
      <c r="J8" s="3">
        <f>IF(D8=0,H8*E8,IF(E8=0,G8*D8,I8*F8))</f>
        <v>2942.8409999999999</v>
      </c>
      <c r="K8" s="13">
        <v>0.16669999999999999</v>
      </c>
      <c r="L8" s="14">
        <v>2041.04</v>
      </c>
      <c r="M8" s="3">
        <f>J8-(J8*K8)-L8</f>
        <v>411.22940530000005</v>
      </c>
      <c r="N8" s="3">
        <f>IF(D8=0,M8/E8,IF(E8=0,M8/D8,M8/F8))</f>
        <v>5.5797748344640441</v>
      </c>
      <c r="O8" s="76" t="str">
        <f>IF(E8=0,"bbl",IF(D8=0,"mcf","boe"))</f>
        <v>bbl</v>
      </c>
      <c r="P8" s="63">
        <f>IF(D8=0,H8-N8,IF(E8=0,G8-N8,I8-N8))</f>
        <v>34.350225165535953</v>
      </c>
      <c r="Q8" s="64">
        <f>IF(O8="bbl",$H$4-P8,IF(O8="mcf",$I$4-P8,IF(O8="boe",(D8/F8*$H$4)+((E8/6/F8)*($I$4*6)-P8))))</f>
        <v>-3.350225165535953</v>
      </c>
      <c r="R8" s="3"/>
      <c r="S8" s="3"/>
      <c r="T8" s="3"/>
      <c r="U8" s="3"/>
      <c r="V8" s="3"/>
      <c r="W8" s="3"/>
    </row>
    <row r="9" spans="2:42" x14ac:dyDescent="0.25">
      <c r="B9" s="58" t="s">
        <v>12</v>
      </c>
      <c r="C9" s="59" t="s">
        <v>31</v>
      </c>
      <c r="D9" s="11">
        <v>82.75</v>
      </c>
      <c r="E9" s="11">
        <v>0</v>
      </c>
      <c r="F9" s="5">
        <f>D9+(E9/6)</f>
        <v>82.75</v>
      </c>
      <c r="G9" s="14">
        <v>39.28</v>
      </c>
      <c r="H9" s="14">
        <v>0</v>
      </c>
      <c r="I9" s="3">
        <f>IF(D9=0,H9,IF(E9=0,G9,D9/F9*G9+(E9/6/F9)*H9*6))</f>
        <v>39.28</v>
      </c>
      <c r="J9" s="3">
        <f>IF(D9=0,H9*E9,IF(E9=0,G9*D9,I9*F9))</f>
        <v>3250.42</v>
      </c>
      <c r="K9" s="13">
        <v>0.25</v>
      </c>
      <c r="L9" s="14">
        <v>3063.87</v>
      </c>
      <c r="M9" s="3">
        <f>J9-(J9*K9)-L9</f>
        <v>-626.05499999999984</v>
      </c>
      <c r="N9" s="3">
        <f>IF(D9=0,M9/E9,IF(E9=0,M9/D9,M9/F9))</f>
        <v>-7.5656193353474297</v>
      </c>
      <c r="O9" s="77" t="str">
        <f>IF(E9=0,"bbl",IF(D9=0,"mcf","boe"))</f>
        <v>bbl</v>
      </c>
      <c r="P9" s="69">
        <f>IF(D9=0,H9-N9,IF(E9=0,G9-N9,I9-N9))</f>
        <v>46.845619335347429</v>
      </c>
      <c r="Q9" s="71">
        <f>IF(O9="bbl",$H$4-P9,IF(O9="mcf",$I$4-P9,IF(O9="boe",(D9/F9*$H$4)+((E9/6/F9)*($I$4*6)-P9))))</f>
        <v>-15.845619335347429</v>
      </c>
      <c r="R9" s="3"/>
      <c r="S9" s="3"/>
      <c r="T9" s="3"/>
      <c r="U9" s="3"/>
      <c r="V9" s="3"/>
      <c r="W9" s="3"/>
      <c r="AG9" s="8">
        <v>42369</v>
      </c>
      <c r="AH9" s="8"/>
      <c r="AI9" s="8"/>
    </row>
    <row r="10" spans="2:42" x14ac:dyDescent="0.25">
      <c r="B10" s="58" t="s">
        <v>12</v>
      </c>
      <c r="C10" s="59" t="s">
        <v>32</v>
      </c>
      <c r="D10" s="66">
        <v>53.61</v>
      </c>
      <c r="E10" s="11">
        <v>0</v>
      </c>
      <c r="F10" s="5">
        <f>D10+(E10/6)</f>
        <v>53.61</v>
      </c>
      <c r="G10" s="14">
        <v>40.630000000000003</v>
      </c>
      <c r="H10" s="14">
        <v>0</v>
      </c>
      <c r="I10" s="3">
        <f>IF(D10=0,H10,IF(E10=0,G10,D10/F10*G10+(E10/6/F10)*H10*6))</f>
        <v>40.630000000000003</v>
      </c>
      <c r="J10" s="3">
        <f>IF(D10=0,H10*E10,IF(E10=0,G10*D10,I10*F10))</f>
        <v>2178.1743000000001</v>
      </c>
      <c r="K10" s="13">
        <v>0.25</v>
      </c>
      <c r="L10" s="14">
        <v>958.32</v>
      </c>
      <c r="M10" s="3">
        <f>J10-(J10*K10)-L10</f>
        <v>675.31072499999993</v>
      </c>
      <c r="N10" s="3">
        <f>IF(D10=0,M10/E10,IF(E10=0,M10/D10,M10/F10))</f>
        <v>12.596730554001118</v>
      </c>
      <c r="O10" s="77" t="str">
        <f>IF(E10=0,"bbl",IF(D10=0,"mcf","boe"))</f>
        <v>bbl</v>
      </c>
      <c r="P10" s="69">
        <f>IF(D10=0,H10-N10,IF(E10=0,G10-N10,I10-N10))</f>
        <v>28.033269445998883</v>
      </c>
      <c r="Q10" s="71">
        <f>IF(O10="bbl",$H$4-P10,IF(O10="mcf",$I$4-P10,IF(O10="boe",(D10/F10*$H$4)+((E10/6/F10)*($I$4*6)-P10))))</f>
        <v>2.9667305540011171</v>
      </c>
      <c r="R10" s="3"/>
      <c r="S10" s="3"/>
      <c r="T10" s="3"/>
      <c r="U10" s="3"/>
      <c r="V10" s="3"/>
      <c r="W10" s="3"/>
      <c r="AG10" s="8">
        <v>42278</v>
      </c>
      <c r="AH10" s="8"/>
      <c r="AI10" s="8"/>
    </row>
    <row r="11" spans="2:42" x14ac:dyDescent="0.25">
      <c r="B11" s="58" t="s">
        <v>33</v>
      </c>
      <c r="C11" s="59" t="s">
        <v>34</v>
      </c>
      <c r="D11" s="66">
        <v>0</v>
      </c>
      <c r="E11" s="11">
        <v>4618.67</v>
      </c>
      <c r="F11" s="5">
        <f>D11+(E11/6)</f>
        <v>769.77833333333331</v>
      </c>
      <c r="G11" s="14">
        <v>0</v>
      </c>
      <c r="H11" s="14">
        <v>1.64</v>
      </c>
      <c r="I11" s="3">
        <f>IF(D11=0,H11,IF(E11=0,G11,D11/F11*G11+(E11/6/F11)*H11*6))</f>
        <v>1.64</v>
      </c>
      <c r="J11" s="3">
        <f>IF(D11=0,H11*E11,IF(E11=0,G11*D11,I11*F11))</f>
        <v>7574.6187999999993</v>
      </c>
      <c r="K11" s="13">
        <v>0.25</v>
      </c>
      <c r="L11" s="14">
        <v>6407.53</v>
      </c>
      <c r="M11" s="3">
        <f>J11-(J11*K11)-L11</f>
        <v>-726.56590000000051</v>
      </c>
      <c r="N11" s="3">
        <f>IF(D11=0,M11/E11,IF(E11=0,M11/D11,M11/F11))</f>
        <v>-0.15731063271461276</v>
      </c>
      <c r="O11" s="77" t="str">
        <f>IF(E11=0,"bbl",IF(D11=0,"mcf","boe"))</f>
        <v>mcf</v>
      </c>
      <c r="P11" s="69">
        <f>IF(D11=0,H11-N11,IF(E11=0,G11-N11,I11-N11))</f>
        <v>1.7973106327146127</v>
      </c>
      <c r="Q11" s="71">
        <f>IF(O11="bbl",$H$4-P11,IF(O11="mcf",$I$4-P11,IF(O11="boe",(D11/F11*$H$4)+((E11/6/F11)*($I$4*6)-P11))))</f>
        <v>-0.29731063271461267</v>
      </c>
      <c r="R11" s="3"/>
      <c r="S11" s="3"/>
      <c r="T11" s="3"/>
      <c r="U11" s="3"/>
      <c r="V11" s="3"/>
      <c r="W11" s="3"/>
      <c r="AG11" s="6">
        <f>_xlfn.DAYS(AG9,AG10)</f>
        <v>91</v>
      </c>
      <c r="AH11" s="6"/>
      <c r="AI11" s="6"/>
    </row>
    <row r="12" spans="2:42" x14ac:dyDescent="0.25">
      <c r="B12" s="58" t="s">
        <v>33</v>
      </c>
      <c r="C12" s="59" t="s">
        <v>36</v>
      </c>
      <c r="D12" s="11">
        <v>59.29</v>
      </c>
      <c r="E12" s="11">
        <v>51.67</v>
      </c>
      <c r="F12" s="5">
        <f>D12+(E12/6)</f>
        <v>67.901666666666671</v>
      </c>
      <c r="G12" s="14">
        <v>42.91</v>
      </c>
      <c r="H12" s="14">
        <v>1.66</v>
      </c>
      <c r="I12" s="3">
        <f>IF(D12=0,H12,IF(E12=0,G12,D12/F12*G12+(E12/6/F12)*H12*6))</f>
        <v>38.7310979111951</v>
      </c>
      <c r="J12" s="3">
        <f>IF(D12=0,H12*E12,IF(E12=0,G12*D12,I12*F12))</f>
        <v>2629.9060999999992</v>
      </c>
      <c r="K12" s="13">
        <v>0.25</v>
      </c>
      <c r="L12" s="14">
        <v>6288.78</v>
      </c>
      <c r="M12" s="3">
        <f>J12-(J12*K12)-L12</f>
        <v>-4316.3504250000005</v>
      </c>
      <c r="N12" s="3">
        <f>IF(D12=0,M12/E12,IF(E12=0,M12/D12,M12/F12))</f>
        <v>-63.567665373947627</v>
      </c>
      <c r="O12" s="77" t="str">
        <f>IF(E12=0,"bbl",IF(D12=0,"mcf","boe"))</f>
        <v>boe</v>
      </c>
      <c r="P12" s="69">
        <f>IF(D12=0,H12-N12,IF(E12=0,G12-N12,I12-N12))</f>
        <v>102.29876328514273</v>
      </c>
      <c r="Q12" s="71">
        <f>IF(O12="bbl",$H$4-P12,IF(O12="mcf",$I$4-P12,IF(O12="boe",(D12/F12*$H$4)+((E12/6/F12)*($I$4*6)-P12))))</f>
        <v>-74.088925529564818</v>
      </c>
      <c r="R12" s="3"/>
      <c r="S12" s="3"/>
      <c r="T12" s="3"/>
      <c r="U12" s="3"/>
      <c r="V12" s="3"/>
      <c r="W12" s="3"/>
    </row>
    <row r="13" spans="2:42" x14ac:dyDescent="0.25">
      <c r="B13" s="58" t="s">
        <v>33</v>
      </c>
      <c r="C13" s="59" t="s">
        <v>37</v>
      </c>
      <c r="D13" s="66">
        <v>0</v>
      </c>
      <c r="E13" s="11">
        <v>4626</v>
      </c>
      <c r="F13" s="5">
        <f>D13+(E13/6)</f>
        <v>771</v>
      </c>
      <c r="G13" s="14">
        <v>0</v>
      </c>
      <c r="H13" s="14">
        <v>1.5</v>
      </c>
      <c r="I13" s="3">
        <f>IF(D13=0,H13,IF(E13=0,G13,D13/F13*G13+(E13/6/F13)*H13*6))</f>
        <v>1.5</v>
      </c>
      <c r="J13" s="3">
        <f>IF(D13=0,H13*E13,IF(E13=0,G13*D13,I13*F13))</f>
        <v>6939</v>
      </c>
      <c r="K13" s="13">
        <v>0.25</v>
      </c>
      <c r="L13" s="14">
        <v>6299.17</v>
      </c>
      <c r="M13" s="3">
        <f>J13-(J13*K13)-L13</f>
        <v>-1094.92</v>
      </c>
      <c r="N13" s="3">
        <f>IF(D13=0,M13/E13,IF(E13=0,M13/D13,M13/F13))</f>
        <v>-0.23668828361435368</v>
      </c>
      <c r="O13" s="77" t="str">
        <f>IF(E13=0,"bbl",IF(D13=0,"mcf","boe"))</f>
        <v>mcf</v>
      </c>
      <c r="P13" s="69">
        <f>IF(D13=0,H13-N13,IF(E13=0,G13-N13,I13-N13))</f>
        <v>1.7366882836143538</v>
      </c>
      <c r="Q13" s="71">
        <f>IF(O13="bbl",$H$4-P13,IF(O13="mcf",$I$4-P13,IF(O13="boe",(D13/F13*$H$4)+((E13/6/F13)*($I$4*6)-P13))))</f>
        <v>-0.23668828361435379</v>
      </c>
      <c r="R13" s="3"/>
      <c r="S13" s="3"/>
      <c r="T13" s="3"/>
      <c r="U13" s="3"/>
      <c r="V13" s="3"/>
      <c r="W13" s="3"/>
    </row>
    <row r="14" spans="2:42" x14ac:dyDescent="0.25">
      <c r="B14" s="58" t="s">
        <v>33</v>
      </c>
      <c r="C14" s="59" t="s">
        <v>38</v>
      </c>
      <c r="D14" s="11">
        <v>47.69</v>
      </c>
      <c r="E14" s="11">
        <v>159</v>
      </c>
      <c r="F14" s="5">
        <f>D14+(E14/6)</f>
        <v>74.19</v>
      </c>
      <c r="G14" s="14">
        <v>42.91</v>
      </c>
      <c r="H14" s="14">
        <v>1.66</v>
      </c>
      <c r="I14" s="3">
        <f>IF(D14=0,H14,IF(E14=0,G14,D14/F14*G14+(E14/6/F14)*H14*6))</f>
        <v>31.140556678797683</v>
      </c>
      <c r="J14" s="3">
        <f>IF(D14=0,H14*E14,IF(E14=0,G14*D14,I14*F14))</f>
        <v>2310.3179</v>
      </c>
      <c r="K14" s="13">
        <v>0.25</v>
      </c>
      <c r="L14" s="14">
        <v>5489.49</v>
      </c>
      <c r="M14" s="3">
        <f>J14-(J14*K14)-L14</f>
        <v>-3756.7515749999998</v>
      </c>
      <c r="N14" s="3">
        <f>IF(D14=0,M14/E14,IF(E14=0,M14/D14,M14/F14))</f>
        <v>-50.636899514759399</v>
      </c>
      <c r="O14" s="77" t="str">
        <f>IF(E14=0,"bbl",IF(D14=0,"mcf","boe"))</f>
        <v>boe</v>
      </c>
      <c r="P14" s="69">
        <f>IF(D14=0,H14-N14,IF(E14=0,G14-N14,I14-N14))</f>
        <v>81.777456193557086</v>
      </c>
      <c r="Q14" s="71">
        <f>IF(O14="bbl",$H$4-P14,IF(O14="mcf",$I$4-P14,IF(O14="boe",(D14/F14*$H$4)+((E14/6/F14)*($I$4*6)-P14))))</f>
        <v>-58.635658107561675</v>
      </c>
      <c r="R14" s="3"/>
      <c r="S14" s="3"/>
      <c r="T14" s="3"/>
      <c r="U14" s="3"/>
      <c r="V14" s="3"/>
      <c r="W14" s="3"/>
      <c r="AG14" s="2" t="s">
        <v>24</v>
      </c>
      <c r="AH14" s="2" t="s">
        <v>25</v>
      </c>
      <c r="AK14" s="2" t="s">
        <v>24</v>
      </c>
      <c r="AL14" s="2" t="s">
        <v>25</v>
      </c>
      <c r="AN14" s="4"/>
      <c r="AO14" s="3"/>
      <c r="AP14" s="3"/>
    </row>
    <row r="15" spans="2:42" x14ac:dyDescent="0.25">
      <c r="B15" s="58" t="s">
        <v>33</v>
      </c>
      <c r="C15" s="59" t="s">
        <v>39</v>
      </c>
      <c r="D15" s="11">
        <v>0</v>
      </c>
      <c r="E15" s="11">
        <v>11</v>
      </c>
      <c r="F15" s="5">
        <f>D15+(E15/6)</f>
        <v>1.8333333333333333</v>
      </c>
      <c r="G15" s="14">
        <v>0</v>
      </c>
      <c r="H15" s="14">
        <v>1.66</v>
      </c>
      <c r="I15" s="3">
        <f>IF(D15=0,H15,IF(E15=0,G15,D15/F15*G15+(E15/6/F15)*H15*6))</f>
        <v>1.66</v>
      </c>
      <c r="J15" s="3">
        <f>IF(D15=0,H15*E15,IF(E15=0,G15*D15,I15*F15))</f>
        <v>18.259999999999998</v>
      </c>
      <c r="K15" s="13">
        <v>0.25</v>
      </c>
      <c r="L15" s="14">
        <v>2651.4</v>
      </c>
      <c r="M15" s="3">
        <f>J15-(J15*K15)-L15</f>
        <v>-2637.7049999999999</v>
      </c>
      <c r="N15" s="3">
        <f>IF(D15=0,M15/E15,IF(E15=0,M15/D15,M15/F15))</f>
        <v>-239.79136363636363</v>
      </c>
      <c r="O15" s="77" t="str">
        <f>IF(E15=0,"bbl",IF(D15=0,"mcf","boe"))</f>
        <v>mcf</v>
      </c>
      <c r="P15" s="69">
        <f>IF(D15=0,H15-N15,IF(E15=0,G15-N15,I15-N15))</f>
        <v>241.45136363636362</v>
      </c>
      <c r="Q15" s="71">
        <f>IF(O15="bbl",$H$4-P15,IF(O15="mcf",$I$4-P15,IF(O15="boe",(D15/F15*$H$4)+((E15/6/F15)*($I$4*6)-P15))))</f>
        <v>-239.95136363636362</v>
      </c>
      <c r="R15" s="3"/>
      <c r="S15" s="3"/>
      <c r="T15" s="3"/>
      <c r="U15" s="3"/>
      <c r="V15" s="3"/>
      <c r="W15" s="3"/>
      <c r="AF15" t="s">
        <v>22</v>
      </c>
      <c r="AG15" s="9">
        <v>387</v>
      </c>
      <c r="AH15" s="9">
        <f>$AG$11*AG15</f>
        <v>35217</v>
      </c>
      <c r="AI15" s="9"/>
      <c r="AJ15" t="s">
        <v>22</v>
      </c>
      <c r="AK15" s="9">
        <v>357</v>
      </c>
      <c r="AL15" s="9">
        <f>$AG$11*AK15</f>
        <v>32487</v>
      </c>
      <c r="AN15" s="4"/>
      <c r="AO15" s="3"/>
      <c r="AP15" s="3"/>
    </row>
    <row r="16" spans="2:42" x14ac:dyDescent="0.25">
      <c r="B16" s="58" t="s">
        <v>33</v>
      </c>
      <c r="C16" s="59" t="s">
        <v>40</v>
      </c>
      <c r="D16" s="11">
        <v>0</v>
      </c>
      <c r="E16" s="11">
        <v>2464</v>
      </c>
      <c r="F16" s="5">
        <f>D16+(E16/6)</f>
        <v>410.66666666666669</v>
      </c>
      <c r="G16" s="14">
        <v>0</v>
      </c>
      <c r="H16" s="14">
        <v>3.02</v>
      </c>
      <c r="I16" s="3">
        <f>IF(D16=0,H16,IF(E16=0,G16,D16/F16*G16+(E16/6/F16)*H16*6))</f>
        <v>3.02</v>
      </c>
      <c r="J16" s="3">
        <f>IF(D16=0,H16*E16,IF(E16=0,G16*D16,I16*F16))</f>
        <v>7441.28</v>
      </c>
      <c r="K16" s="13">
        <v>0.23687</v>
      </c>
      <c r="L16" s="14">
        <v>4585.09</v>
      </c>
      <c r="M16" s="3">
        <f>J16-(J16*K16)-L16</f>
        <v>1093.5740064000001</v>
      </c>
      <c r="N16" s="3">
        <f>IF(D16=0,M16/E16,IF(E16=0,M16/D16,M16/F16))</f>
        <v>0.44382061948051954</v>
      </c>
      <c r="O16" s="77" t="str">
        <f>IF(E16=0,"bbl",IF(D16=0,"mcf","boe"))</f>
        <v>mcf</v>
      </c>
      <c r="P16" s="69">
        <f>IF(D16=0,H16-N16,IF(E16=0,G16-N16,I16-N16))</f>
        <v>2.5761793805194806</v>
      </c>
      <c r="Q16" s="71">
        <f>IF(O16="bbl",$H$4-P16,IF(O16="mcf",$I$4-P16,IF(O16="boe",(D16/F16*$H$4)+((E16/6/F16)*($I$4*6)-P16))))</f>
        <v>-1.0761793805194806</v>
      </c>
      <c r="R16" s="3"/>
      <c r="S16" s="3"/>
      <c r="T16" s="3"/>
      <c r="U16" s="3"/>
      <c r="V16" s="3"/>
      <c r="W16" s="3"/>
      <c r="AF16" t="s">
        <v>23</v>
      </c>
      <c r="AG16" s="9">
        <v>11428</v>
      </c>
      <c r="AH16" s="9">
        <f>$AG$11*AG16</f>
        <v>1039948</v>
      </c>
      <c r="AI16" s="9"/>
      <c r="AJ16" t="s">
        <v>23</v>
      </c>
      <c r="AK16" s="9">
        <v>8753</v>
      </c>
      <c r="AL16" s="9">
        <f>$AG$11*AK16</f>
        <v>796523</v>
      </c>
    </row>
    <row r="17" spans="2:39" x14ac:dyDescent="0.25">
      <c r="B17" s="58" t="s">
        <v>33</v>
      </c>
      <c r="C17" s="59" t="s">
        <v>41</v>
      </c>
      <c r="D17" s="11">
        <v>0</v>
      </c>
      <c r="E17" s="11">
        <v>1420.33</v>
      </c>
      <c r="F17" s="5">
        <f>D17+(E17/6)</f>
        <v>236.72166666666666</v>
      </c>
      <c r="G17" s="14">
        <v>0</v>
      </c>
      <c r="H17" s="14">
        <v>2.73</v>
      </c>
      <c r="I17" s="3">
        <f>IF(D17=0,H17,IF(E17=0,G17,D17/F17*G17+(E17/6/F17)*H17*6))</f>
        <v>2.73</v>
      </c>
      <c r="J17" s="3">
        <f>IF(D17=0,H17*E17,IF(E17=0,G17*D17,I17*F17))</f>
        <v>3877.5009</v>
      </c>
      <c r="K17" s="13">
        <v>0.2702</v>
      </c>
      <c r="L17" s="14">
        <v>3250.43</v>
      </c>
      <c r="M17" s="3">
        <f>J17-(J17*K17)-L17</f>
        <v>-420.62984318000008</v>
      </c>
      <c r="N17" s="3">
        <f>IF(D17=0,M17/E17,IF(E17=0,M17/D17,M17/F17))</f>
        <v>-0.29614937597600566</v>
      </c>
      <c r="O17" s="77" t="str">
        <f>IF(E17=0,"bbl",IF(D17=0,"mcf","boe"))</f>
        <v>mcf</v>
      </c>
      <c r="P17" s="69">
        <f>IF(D17=0,H17-N17,IF(E17=0,G17-N17,I17-N17))</f>
        <v>3.0261493759760056</v>
      </c>
      <c r="Q17" s="71">
        <f>IF(O17="bbl",$H$4-P17,IF(O17="mcf",$I$4-P17,IF(O17="boe",(D17/F17*$H$4)+((E17/6/F17)*($I$4*6)-P17))))</f>
        <v>-1.5261493759760056</v>
      </c>
      <c r="R17" s="3"/>
      <c r="S17" s="3"/>
      <c r="T17" s="3"/>
      <c r="U17" s="3"/>
      <c r="V17" s="3"/>
      <c r="W17" s="3"/>
      <c r="AF17" t="s">
        <v>21</v>
      </c>
      <c r="AG17" s="9">
        <f>AG15+AG16/6</f>
        <v>2291.666666666667</v>
      </c>
      <c r="AH17" s="9">
        <f>AH15+AH16/6</f>
        <v>208541.66666666666</v>
      </c>
      <c r="AJ17" t="s">
        <v>21</v>
      </c>
      <c r="AK17" s="9">
        <f>AK15+AK16/6</f>
        <v>1815.8333333333333</v>
      </c>
      <c r="AL17" s="9">
        <f>AL15+AL16/6</f>
        <v>165240.83333333334</v>
      </c>
      <c r="AM17" s="5"/>
    </row>
    <row r="18" spans="2:39" x14ac:dyDescent="0.25">
      <c r="B18" s="58" t="s">
        <v>42</v>
      </c>
      <c r="C18" s="59" t="s">
        <v>43</v>
      </c>
      <c r="D18" s="11">
        <v>58.17</v>
      </c>
      <c r="E18" s="11">
        <v>1868</v>
      </c>
      <c r="F18" s="5">
        <f>D18+(E18/6)</f>
        <v>369.50333333333333</v>
      </c>
      <c r="G18" s="14">
        <v>43.87</v>
      </c>
      <c r="H18" s="14">
        <v>2.39</v>
      </c>
      <c r="I18" s="3">
        <f>IF(D18=0,H18,IF(E18=0,G18,D18/F18*G18+(E18/6/F18)*H18*6))</f>
        <v>18.988835193187253</v>
      </c>
      <c r="J18" s="3">
        <f>IF(D18=0,H18*E18,IF(E18=0,G18*D18,I18*F18))</f>
        <v>7016.4379000000008</v>
      </c>
      <c r="K18" s="13">
        <v>0.25062000000000001</v>
      </c>
      <c r="L18" s="14">
        <v>7714.77</v>
      </c>
      <c r="M18" s="3">
        <f>J18-(J18*K18)-L18</f>
        <v>-2456.7917664979996</v>
      </c>
      <c r="N18" s="3">
        <f>IF(D18=0,M18/E18,IF(E18=0,M18/D18,M18/F18))</f>
        <v>-6.6489028511190682</v>
      </c>
      <c r="O18" s="77" t="str">
        <f>IF(E18=0,"bbl",IF(D18=0,"mcf","boe"))</f>
        <v>boe</v>
      </c>
      <c r="P18" s="69">
        <f>IF(D18=0,H18-N18,IF(E18=0,G18-N18,I18-N18))</f>
        <v>25.637738044306321</v>
      </c>
      <c r="Q18" s="71">
        <f>IF(O18="bbl",$H$4-P18,IF(O18="mcf",$I$4-P18,IF(O18="boe",(D18/F18*$H$4)+((E18/6/F18)*($I$4*6)-P18))))</f>
        <v>-13.174332211251139</v>
      </c>
      <c r="R18" s="3"/>
      <c r="S18" s="3"/>
      <c r="T18" s="3"/>
      <c r="U18" s="3"/>
      <c r="V18" s="3"/>
      <c r="W18" s="3"/>
    </row>
    <row r="19" spans="2:39" x14ac:dyDescent="0.25">
      <c r="B19" s="58" t="s">
        <v>42</v>
      </c>
      <c r="C19" s="59" t="s">
        <v>44</v>
      </c>
      <c r="D19" s="66">
        <v>119.35</v>
      </c>
      <c r="E19" s="11">
        <v>3681.67</v>
      </c>
      <c r="F19" s="5">
        <f>D19+(E19/6)</f>
        <v>732.9616666666667</v>
      </c>
      <c r="G19" s="14">
        <v>41.79</v>
      </c>
      <c r="H19" s="14">
        <v>2.08</v>
      </c>
      <c r="I19" s="3">
        <f>IF(D19=0,H19,IF(E19=0,G19,D19/F19*G19+(E19/6/F19)*H19*6))</f>
        <v>17.25262135127576</v>
      </c>
      <c r="J19" s="3">
        <f>IF(D19=0,H19*E19,IF(E19=0,G19*D19,I19*F19))</f>
        <v>12645.510100000001</v>
      </c>
      <c r="K19" s="13">
        <v>0.25</v>
      </c>
      <c r="L19" s="14">
        <v>5899.94</v>
      </c>
      <c r="M19" s="3">
        <f>J19-(J19*K19)-L19</f>
        <v>3584.1925750000019</v>
      </c>
      <c r="N19" s="3">
        <f>IF(D19=0,M19/E19,IF(E19=0,M19/D19,M19/F19))</f>
        <v>4.8900136773864959</v>
      </c>
      <c r="O19" s="77" t="str">
        <f>IF(E19=0,"bbl",IF(D19=0,"mcf","boe"))</f>
        <v>boe</v>
      </c>
      <c r="P19" s="69">
        <f>IF(D19=0,H19-N19,IF(E19=0,G19-N19,I19-N19))</f>
        <v>12.362607673889265</v>
      </c>
      <c r="Q19" s="71">
        <f>IF(O19="bbl",$H$4-P19,IF(O19="mcf",$I$4-P19,IF(O19="boe",(D19/F19*$H$4)+((E19/6/F19)*($I$4*6)-P19))))</f>
        <v>0.21970790878104296</v>
      </c>
      <c r="R19" s="3"/>
      <c r="S19" s="3"/>
      <c r="T19" s="3"/>
      <c r="U19" s="3"/>
      <c r="V19" s="3"/>
      <c r="W19" s="3"/>
      <c r="AG19" t="s">
        <v>17</v>
      </c>
      <c r="AK19" t="s">
        <v>17</v>
      </c>
    </row>
    <row r="20" spans="2:39" x14ac:dyDescent="0.25">
      <c r="B20" s="58" t="s">
        <v>42</v>
      </c>
      <c r="C20" s="59" t="s">
        <v>45</v>
      </c>
      <c r="D20" s="11">
        <v>0</v>
      </c>
      <c r="E20" s="11">
        <v>23</v>
      </c>
      <c r="F20" s="5">
        <f>D20+(E20/6)</f>
        <v>3.8333333333333335</v>
      </c>
      <c r="G20" s="14">
        <v>0</v>
      </c>
      <c r="H20" s="14">
        <v>2.36</v>
      </c>
      <c r="I20" s="3">
        <f>IF(D20=0,H20,IF(E20=0,G20,D20/F20*G20+(E20/6/F20)*H20*6))</f>
        <v>2.36</v>
      </c>
      <c r="J20" s="3">
        <f>IF(D20=0,H20*E20,IF(E20=0,G20*D20,I20*F20))</f>
        <v>54.279999999999994</v>
      </c>
      <c r="K20" s="13">
        <v>0.25</v>
      </c>
      <c r="L20" s="14">
        <v>346.34</v>
      </c>
      <c r="M20" s="3">
        <f>J20-(J20*K20)-L20</f>
        <v>-305.63</v>
      </c>
      <c r="N20" s="3">
        <f>IF(D20=0,M20/E20,IF(E20=0,M20/D20,M20/F20))</f>
        <v>-13.288260869565217</v>
      </c>
      <c r="O20" s="77" t="str">
        <f>IF(E20=0,"bbl",IF(D20=0,"mcf","boe"))</f>
        <v>mcf</v>
      </c>
      <c r="P20" s="69">
        <f>IF(D20=0,H20-N20,IF(E20=0,G20-N20,I20-N20))</f>
        <v>15.648260869565217</v>
      </c>
      <c r="Q20" s="71">
        <f>IF(O20="bbl",$H$4-P20,IF(O20="mcf",$I$4-P20,IF(O20="boe",(D20/F20*$H$4)+((E20/6/F20)*($I$4*6)-P20))))</f>
        <v>-14.148260869565217</v>
      </c>
      <c r="R20" s="3"/>
      <c r="S20" s="3"/>
      <c r="T20" s="3"/>
      <c r="U20" s="3"/>
      <c r="V20" s="3"/>
      <c r="W20" s="3"/>
      <c r="AF20" t="s">
        <v>22</v>
      </c>
      <c r="AG20">
        <v>42.93</v>
      </c>
      <c r="AJ20" t="s">
        <v>22</v>
      </c>
      <c r="AK20">
        <v>93.48</v>
      </c>
    </row>
    <row r="21" spans="2:39" x14ac:dyDescent="0.25">
      <c r="B21" s="58" t="s">
        <v>42</v>
      </c>
      <c r="C21" s="59" t="s">
        <v>46</v>
      </c>
      <c r="D21" s="66">
        <v>431.98</v>
      </c>
      <c r="E21" s="11">
        <v>0</v>
      </c>
      <c r="F21" s="5">
        <f>D21+(E21/6)</f>
        <v>431.98</v>
      </c>
      <c r="G21" s="14">
        <v>42.7</v>
      </c>
      <c r="H21" s="14">
        <v>0</v>
      </c>
      <c r="I21" s="3">
        <f>IF(D21=0,H21,IF(E21=0,G21,D21/F21*G21+(E21/6/F21)*H21*6))</f>
        <v>42.7</v>
      </c>
      <c r="J21" s="3">
        <f>IF(D21=0,H21*E21,IF(E21=0,G21*D21,I21*F21))</f>
        <v>18445.546000000002</v>
      </c>
      <c r="K21" s="13">
        <v>0.25</v>
      </c>
      <c r="L21" s="14">
        <v>7240.67</v>
      </c>
      <c r="M21" s="3">
        <f>J21-(J21*K21)-L21</f>
        <v>6593.4895000000015</v>
      </c>
      <c r="N21" s="3">
        <f>IF(D21=0,M21/E21,IF(E21=0,M21/D21,M21/F21))</f>
        <v>15.263413815454422</v>
      </c>
      <c r="O21" s="77" t="str">
        <f>IF(E21=0,"bbl",IF(D21=0,"mcf","boe"))</f>
        <v>bbl</v>
      </c>
      <c r="P21" s="69">
        <f>IF(D21=0,H21-N21,IF(E21=0,G21-N21,I21-N21))</f>
        <v>27.436586184545583</v>
      </c>
      <c r="Q21" s="71">
        <f>IF(O21="bbl",$H$4-P21,IF(O21="mcf",$I$4-P21,IF(O21="boe",(D21/F21*$H$4)+((E21/6/F21)*($I$4*6)-P21))))</f>
        <v>3.5634138154544175</v>
      </c>
      <c r="R21" s="3"/>
      <c r="S21" s="3"/>
      <c r="T21" s="3"/>
      <c r="U21" s="3"/>
      <c r="V21" s="3"/>
      <c r="W21" s="3"/>
      <c r="AF21" t="s">
        <v>23</v>
      </c>
      <c r="AG21">
        <v>2.72</v>
      </c>
      <c r="AJ21" t="s">
        <v>23</v>
      </c>
      <c r="AK21">
        <v>6.12</v>
      </c>
    </row>
    <row r="22" spans="2:39" x14ac:dyDescent="0.25">
      <c r="B22" s="58" t="s">
        <v>42</v>
      </c>
      <c r="C22" s="59" t="s">
        <v>47</v>
      </c>
      <c r="D22" s="11">
        <v>271.88</v>
      </c>
      <c r="E22" s="11">
        <v>9</v>
      </c>
      <c r="F22" s="5">
        <f>D22+(E22/6)</f>
        <v>273.38</v>
      </c>
      <c r="G22" s="14">
        <v>42.86</v>
      </c>
      <c r="H22" s="14">
        <v>2.79</v>
      </c>
      <c r="I22" s="3">
        <f>IF(D22=0,H22,IF(E22=0,G22,D22/F22*G22+(E22/6/F22)*H22*6))</f>
        <v>42.716683005340556</v>
      </c>
      <c r="J22" s="3">
        <f>IF(D22=0,H22*E22,IF(E22=0,G22*D22,I22*F22))</f>
        <v>11677.8868</v>
      </c>
      <c r="K22" s="13">
        <v>0.25</v>
      </c>
      <c r="L22" s="14">
        <v>7179.15</v>
      </c>
      <c r="M22" s="3">
        <f>J22-(J22*K22)-L22</f>
        <v>1579.2651000000005</v>
      </c>
      <c r="N22" s="3">
        <f>IF(D22=0,M22/E22,IF(E22=0,M22/D22,M22/F22))</f>
        <v>5.7768128612188185</v>
      </c>
      <c r="O22" s="77" t="str">
        <f>IF(E22=0,"bbl",IF(D22=0,"mcf","boe"))</f>
        <v>boe</v>
      </c>
      <c r="P22" s="69">
        <f>IF(D22=0,H22-N22,IF(E22=0,G22-N22,I22-N22))</f>
        <v>36.939870144121741</v>
      </c>
      <c r="Q22" s="71">
        <f>IF(O22="bbl",$H$4-P22,IF(O22="mcf",$I$4-P22,IF(O22="boe",(D22/F22*$H$4)+((E22/6/F22)*($I$4*6)-P22))))</f>
        <v>-6.0605812422269416</v>
      </c>
      <c r="R22" s="3"/>
      <c r="S22" s="3"/>
      <c r="T22" s="3"/>
      <c r="U22" s="3"/>
      <c r="V22" s="3"/>
      <c r="W22" s="3"/>
      <c r="AF22" t="s">
        <v>21</v>
      </c>
      <c r="AG22" s="10">
        <f>(AG15/AG17)*AG20+(AG16/6/AG17)*(AG21*6)</f>
        <v>20.81370327272727</v>
      </c>
      <c r="AJ22" t="s">
        <v>21</v>
      </c>
      <c r="AK22" s="10">
        <f>(AK15/AK17)*AK20+(AK16/6/AK17)*(AK21*6)</f>
        <v>47.879240018357038</v>
      </c>
      <c r="AM22" s="5"/>
    </row>
    <row r="23" spans="2:39" x14ac:dyDescent="0.25">
      <c r="B23" s="58" t="s">
        <v>42</v>
      </c>
      <c r="C23" s="59" t="s">
        <v>55</v>
      </c>
      <c r="D23" s="11">
        <v>0</v>
      </c>
      <c r="E23" s="11">
        <v>122.67</v>
      </c>
      <c r="F23" s="5">
        <f>D23+(E23/6)</f>
        <v>20.445</v>
      </c>
      <c r="G23" s="14">
        <v>0</v>
      </c>
      <c r="H23" s="14">
        <v>1.93</v>
      </c>
      <c r="I23" s="3">
        <f>IF(D23=0,H23,IF(E23=0,G23,D23/F23*G23+(E23/6/F23)*H23*6))</f>
        <v>1.93</v>
      </c>
      <c r="J23" s="3">
        <f>IF(D23=0,H23*E23,IF(E23=0,G23*D23,I23*F23))</f>
        <v>236.75309999999999</v>
      </c>
      <c r="K23" s="13">
        <v>0.19997999999999999</v>
      </c>
      <c r="L23" s="14">
        <v>2161.06</v>
      </c>
      <c r="M23" s="3">
        <f>J23-(J23*K23)-L23</f>
        <v>-1971.652784938</v>
      </c>
      <c r="N23" s="3">
        <f>IF(D23=0,M23/E23,IF(E23=0,M23/D23,M23/F23))</f>
        <v>-16.072819637547891</v>
      </c>
      <c r="O23" s="77" t="str">
        <f>IF(E23=0,"bbl",IF(D23=0,"mcf","boe"))</f>
        <v>mcf</v>
      </c>
      <c r="P23" s="69">
        <f>IF(D23=0,H23-N23,IF(E23=0,G23-N23,I23-N23))</f>
        <v>18.002819637547891</v>
      </c>
      <c r="Q23" s="71">
        <f>IF(O23="bbl",$H$4-P23,IF(O23="mcf",$I$4-P23,IF(O23="boe",(D23/F23*$H$4)+((E23/6/F23)*($I$4*6)-P23))))</f>
        <v>-16.502819637547891</v>
      </c>
      <c r="R23" s="3"/>
      <c r="S23" s="3"/>
      <c r="T23" s="3"/>
      <c r="U23" s="3"/>
      <c r="V23" s="3"/>
      <c r="W23" s="3"/>
    </row>
    <row r="24" spans="2:39" x14ac:dyDescent="0.25">
      <c r="B24" s="58" t="s">
        <v>42</v>
      </c>
      <c r="C24" s="59" t="s">
        <v>56</v>
      </c>
      <c r="D24" s="66">
        <v>57.33</v>
      </c>
      <c r="E24" s="11">
        <v>7004</v>
      </c>
      <c r="F24" s="5">
        <f>D24+(E24/6)</f>
        <v>1224.6633333333332</v>
      </c>
      <c r="G24" s="14">
        <v>43.22</v>
      </c>
      <c r="H24" s="14">
        <v>1.76</v>
      </c>
      <c r="I24" s="3">
        <f>IF(D24=0,H24,IF(E24=0,G24,D24/F24*G24+(E24/6/F24)*H24*6))</f>
        <v>12.088908189733779</v>
      </c>
      <c r="J24" s="3">
        <f>IF(D24=0,H24*E24,IF(E24=0,G24*D24,I24*F24))</f>
        <v>14804.8426</v>
      </c>
      <c r="K24" s="13">
        <v>0.20749999999999999</v>
      </c>
      <c r="L24" s="14">
        <v>4907.9399999999996</v>
      </c>
      <c r="M24" s="3">
        <f>J24-(J24*K24)-L24</f>
        <v>6824.8977605000009</v>
      </c>
      <c r="N24" s="3">
        <f>IF(D24=0,M24/E24,IF(E24=0,M24/D24,M24/F24))</f>
        <v>5.5728767039376823</v>
      </c>
      <c r="O24" s="77" t="str">
        <f>IF(E24=0,"bbl",IF(D24=0,"mcf","boe"))</f>
        <v>boe</v>
      </c>
      <c r="P24" s="69">
        <f>IF(D24=0,H24-N24,IF(E24=0,G24-N24,I24-N24))</f>
        <v>6.5160314857960966</v>
      </c>
      <c r="Q24" s="71">
        <f>IF(O24="bbl",$H$4-P24,IF(O24="mcf",$I$4-P24,IF(O24="boe",(D24/F24*$H$4)+((E24/6/F24)*($I$4*6)-P24))))</f>
        <v>3.513851556890466</v>
      </c>
      <c r="R24" s="3"/>
      <c r="S24" s="3"/>
      <c r="T24" s="3"/>
      <c r="U24" s="3"/>
      <c r="V24" s="3"/>
      <c r="W24" s="3"/>
    </row>
    <row r="25" spans="2:39" x14ac:dyDescent="0.25">
      <c r="B25" s="58" t="s">
        <v>42</v>
      </c>
      <c r="C25" s="59" t="s">
        <v>57</v>
      </c>
      <c r="D25" s="11">
        <v>69.67</v>
      </c>
      <c r="E25" s="11">
        <v>1730.67</v>
      </c>
      <c r="F25" s="5">
        <f>D25+(E25/6)</f>
        <v>358.11500000000001</v>
      </c>
      <c r="G25" s="14">
        <v>42.98</v>
      </c>
      <c r="H25" s="14">
        <v>1.67</v>
      </c>
      <c r="I25" s="3">
        <f>IF(D25=0,H25,IF(E25=0,G25,D25/F25*G25+(E25/6/F25)*H25*6))</f>
        <v>16.432250813286235</v>
      </c>
      <c r="J25" s="3">
        <f>IF(D25=0,H25*E25,IF(E25=0,G25*D25,I25*F25))</f>
        <v>5884.6355000000003</v>
      </c>
      <c r="K25" s="13">
        <v>0.20749999999999999</v>
      </c>
      <c r="L25" s="14">
        <v>4530.93</v>
      </c>
      <c r="M25" s="3">
        <f>J25-(J25*K25)-L25</f>
        <v>132.64363374999994</v>
      </c>
      <c r="N25" s="3">
        <f>IF(D25=0,M25/E25,IF(E25=0,M25/D25,M25/F25))</f>
        <v>0.37039396213506814</v>
      </c>
      <c r="O25" s="77" t="str">
        <f>IF(E25=0,"bbl",IF(D25=0,"mcf","boe"))</f>
        <v>boe</v>
      </c>
      <c r="P25" s="69">
        <f>IF(D25=0,H25-N25,IF(E25=0,G25-N25,I25-N25))</f>
        <v>16.061856851151166</v>
      </c>
      <c r="Q25" s="71">
        <f>IF(O25="bbl",$H$4-P25,IF(O25="mcf",$I$4-P25,IF(O25="boe",(D25/F25*$H$4)+((E25/6/F25)*($I$4*6)-P25))))</f>
        <v>-2.7818350704382651</v>
      </c>
      <c r="R25" s="3"/>
      <c r="S25" s="3"/>
      <c r="T25" s="3"/>
      <c r="U25" s="3"/>
      <c r="V25" s="3"/>
      <c r="W25" s="3"/>
      <c r="AM25" s="3"/>
    </row>
    <row r="26" spans="2:39" x14ac:dyDescent="0.25">
      <c r="B26" s="58" t="s">
        <v>42</v>
      </c>
      <c r="C26" s="59" t="s">
        <v>58</v>
      </c>
      <c r="D26" s="66">
        <v>61.67</v>
      </c>
      <c r="E26" s="66">
        <v>2579</v>
      </c>
      <c r="F26" s="67">
        <f>D26+(E26/6)</f>
        <v>491.50333333333333</v>
      </c>
      <c r="G26" s="68">
        <v>42.48</v>
      </c>
      <c r="H26" s="68">
        <v>1.69</v>
      </c>
      <c r="I26" s="69">
        <f>IF(D26=0,H26,IF(E26=0,G26,D26/F26*G26+(E26/6/F26)*H26*6))</f>
        <v>14.197770649232623</v>
      </c>
      <c r="J26" s="69">
        <f>IF(D26=0,H26*E26,IF(E26=0,G26*D26,I26*F26))</f>
        <v>6978.2515999999987</v>
      </c>
      <c r="K26" s="70">
        <v>0.20749999999999999</v>
      </c>
      <c r="L26" s="68">
        <v>4505.93</v>
      </c>
      <c r="M26" s="69">
        <f>J26-(J26*K26)-L26</f>
        <v>1024.3343929999992</v>
      </c>
      <c r="N26" s="69">
        <f>IF(D26=0,M26/E26,IF(E26=0,M26/D26,M26/F26))</f>
        <v>2.0840843256403807</v>
      </c>
      <c r="O26" s="77" t="str">
        <f>IF(E26=0,"bbl",IF(D26=0,"mcf","boe"))</f>
        <v>boe</v>
      </c>
      <c r="P26" s="69">
        <f>IF(D26=0,H26-N26,IF(E26=0,G26-N26,I26-N26))</f>
        <v>12.113686323592242</v>
      </c>
      <c r="Q26" s="71">
        <f>IF(O26="bbl",$H$4-P26,IF(O26="mcf",$I$4-P26,IF(O26="boe",(D26/F26*$H$4)+((E26/6/F26)*($I$4*6)-P26))))</f>
        <v>-0.35329812683535433</v>
      </c>
      <c r="R26" s="3"/>
      <c r="S26" s="3"/>
      <c r="T26" s="3"/>
      <c r="U26" s="3"/>
      <c r="V26" s="3"/>
      <c r="W26" s="3"/>
      <c r="AM26" s="3"/>
    </row>
    <row r="27" spans="2:39" x14ac:dyDescent="0.25">
      <c r="B27" s="58" t="s">
        <v>42</v>
      </c>
      <c r="C27" s="59" t="s">
        <v>59</v>
      </c>
      <c r="D27" s="11">
        <v>41.33</v>
      </c>
      <c r="E27" s="11">
        <v>678.67</v>
      </c>
      <c r="F27" s="5">
        <f>D27+(E27/6)</f>
        <v>154.44166666666666</v>
      </c>
      <c r="G27" s="14">
        <v>42.81</v>
      </c>
      <c r="H27" s="14">
        <v>1.77</v>
      </c>
      <c r="I27" s="3">
        <f>IF(D27=0,H27,IF(E27=0,G27,D27/F27*G27+(E27/6/F27)*H27*6))</f>
        <v>19.234337883774888</v>
      </c>
      <c r="J27" s="3">
        <f>IF(D27=0,H27*E27,IF(E27=0,G27*D27,I27*F27))</f>
        <v>2970.5832</v>
      </c>
      <c r="K27" s="13">
        <v>0.20749999999999999</v>
      </c>
      <c r="L27" s="14">
        <v>4183.34</v>
      </c>
      <c r="M27" s="3">
        <f>J27-(J27*K27)-L27</f>
        <v>-1829.152814</v>
      </c>
      <c r="N27" s="3">
        <f>IF(D27=0,M27/E27,IF(E27=0,M27/D27,M27/F27))</f>
        <v>-11.843648501591757</v>
      </c>
      <c r="O27" s="77" t="str">
        <f>IF(E27=0,"bbl",IF(D27=0,"mcf","boe"))</f>
        <v>boe</v>
      </c>
      <c r="P27" s="69">
        <f>IF(D27=0,H27-N27,IF(E27=0,G27-N27,I27-N27))</f>
        <v>31.077986385366643</v>
      </c>
      <c r="Q27" s="71">
        <f>IF(O27="bbl",$H$4-P27,IF(O27="mcf",$I$4-P27,IF(O27="boe",(D27/F27*$H$4)+((E27/6/F27)*($I$4*6)-P27))))</f>
        <v>-16.190585532833325</v>
      </c>
      <c r="R27" s="3"/>
      <c r="S27" s="3"/>
      <c r="T27" s="3"/>
      <c r="U27" s="3"/>
      <c r="V27" s="3"/>
      <c r="W27" s="3"/>
      <c r="AM27" s="3"/>
    </row>
    <row r="28" spans="2:39" x14ac:dyDescent="0.25">
      <c r="B28" s="58" t="s">
        <v>60</v>
      </c>
      <c r="C28" s="59" t="s">
        <v>61</v>
      </c>
      <c r="D28" s="11">
        <v>114.36</v>
      </c>
      <c r="E28" s="11">
        <v>193.63</v>
      </c>
      <c r="F28" s="5">
        <f>D28+(E28/6)</f>
        <v>146.63166666666666</v>
      </c>
      <c r="G28" s="14">
        <v>39.14</v>
      </c>
      <c r="H28" s="14">
        <v>2.0499999999999998</v>
      </c>
      <c r="I28" s="3">
        <f>IF(D28=0,H28,IF(E28=0,G28,D28/F28*G28+(E28/6/F28)*H28*6))</f>
        <v>33.232875345252843</v>
      </c>
      <c r="J28" s="3">
        <f>IF(D28=0,H28*E28,IF(E28=0,G28*D28,I28*F28))</f>
        <v>4872.9919</v>
      </c>
      <c r="K28" s="13">
        <v>0.23039999999999999</v>
      </c>
      <c r="L28" s="14">
        <v>2938.77</v>
      </c>
      <c r="M28" s="3">
        <f>J28-(J28*K28)-L28</f>
        <v>811.48456623999982</v>
      </c>
      <c r="N28" s="3">
        <f>IF(D28=0,M28/E28,IF(E28=0,M28/D28,M28/F28))</f>
        <v>5.5341699694699864</v>
      </c>
      <c r="O28" s="77" t="str">
        <f>IF(E28=0,"bbl",IF(D28=0,"mcf","boe"))</f>
        <v>boe</v>
      </c>
      <c r="P28" s="69">
        <f>IF(D28=0,H28-N28,IF(E28=0,G28-N28,I28-N28))</f>
        <v>27.698705375782858</v>
      </c>
      <c r="Q28" s="71">
        <f>IF(O28="bbl",$H$4-P28,IF(O28="mcf",$I$4-P28,IF(O28="boe",(D28/F28*$H$4)+((E28/6/F28)*($I$4*6)-P28))))</f>
        <v>-1.540610830493641</v>
      </c>
      <c r="R28" s="3"/>
      <c r="S28" s="3"/>
      <c r="T28" s="3"/>
      <c r="U28" s="3"/>
      <c r="V28" s="3"/>
      <c r="W28" s="3"/>
      <c r="AM28" s="7"/>
    </row>
    <row r="29" spans="2:39" x14ac:dyDescent="0.25">
      <c r="B29" s="58" t="s">
        <v>42</v>
      </c>
      <c r="C29" s="59" t="s">
        <v>62</v>
      </c>
      <c r="D29" s="11">
        <v>0</v>
      </c>
      <c r="E29" s="11">
        <v>1712.67</v>
      </c>
      <c r="F29" s="5">
        <f>D29+(E29/6)</f>
        <v>285.44499999999999</v>
      </c>
      <c r="G29" s="14">
        <v>0</v>
      </c>
      <c r="H29" s="14">
        <v>2.08</v>
      </c>
      <c r="I29" s="3">
        <f>IF(D29=0,H29,IF(E29=0,G29,D29/F29*G29+(E29/6/F29)*H29*6))</f>
        <v>2.08</v>
      </c>
      <c r="J29" s="3">
        <f>IF(D29=0,H29*E29,IF(E29=0,G29*D29,I29*F29))</f>
        <v>3562.3536000000004</v>
      </c>
      <c r="K29" s="13">
        <v>0.22875000000000001</v>
      </c>
      <c r="L29" s="14">
        <v>2926.03</v>
      </c>
      <c r="M29" s="3">
        <f>J29-(J29*K29)-L29</f>
        <v>-178.56478599999991</v>
      </c>
      <c r="N29" s="3">
        <f>IF(D29=0,M29/E29,IF(E29=0,M29/D29,M29/F29))</f>
        <v>-0.10426105788038555</v>
      </c>
      <c r="O29" s="77" t="str">
        <f>IF(E29=0,"bbl",IF(D29=0,"mcf","boe"))</f>
        <v>mcf</v>
      </c>
      <c r="P29" s="69">
        <f>IF(D29=0,H29-N29,IF(E29=0,G29-N29,I29-N29))</f>
        <v>2.1842610578803856</v>
      </c>
      <c r="Q29" s="71">
        <f>IF(O29="bbl",$H$4-P29,IF(O29="mcf",$I$4-P29,IF(O29="boe",(D29/F29*$H$4)+((E29/6/F29)*($I$4*6)-P29))))</f>
        <v>-0.6842610578803856</v>
      </c>
      <c r="R29" s="3"/>
      <c r="S29" s="3"/>
      <c r="T29" s="3"/>
      <c r="U29" s="3"/>
      <c r="V29" s="3"/>
      <c r="W29" s="3"/>
    </row>
    <row r="30" spans="2:39" x14ac:dyDescent="0.25">
      <c r="B30" s="58" t="s">
        <v>63</v>
      </c>
      <c r="C30" s="59" t="s">
        <v>64</v>
      </c>
      <c r="D30" s="66">
        <v>508.72</v>
      </c>
      <c r="E30" s="11">
        <v>0</v>
      </c>
      <c r="F30" s="5">
        <f>D30+(E30/6)</f>
        <v>508.72</v>
      </c>
      <c r="G30" s="14">
        <v>40.909999999999997</v>
      </c>
      <c r="H30" s="14">
        <v>0</v>
      </c>
      <c r="I30" s="3">
        <f>IF(D30=0,H30,IF(E30=0,G30,D30/F30*G30+(E30/6/F30)*H30*6))</f>
        <v>40.909999999999997</v>
      </c>
      <c r="J30" s="3">
        <f>IF(D30=0,H30*E30,IF(E30=0,G30*D30,I30*F30))</f>
        <v>20811.735199999999</v>
      </c>
      <c r="K30" s="13">
        <v>0.25656000000000001</v>
      </c>
      <c r="L30" s="14">
        <v>5941.42</v>
      </c>
      <c r="M30" s="3">
        <f>J30-(J30*K30)-L30</f>
        <v>9530.8564170879999</v>
      </c>
      <c r="N30" s="3">
        <f>IF(D30=0,M30/E30,IF(E30=0,M30/D30,M30/F30))</f>
        <v>18.73497487240132</v>
      </c>
      <c r="O30" s="77" t="str">
        <f>IF(E30=0,"bbl",IF(D30=0,"mcf","boe"))</f>
        <v>bbl</v>
      </c>
      <c r="P30" s="69">
        <f>IF(D30=0,H30-N30,IF(E30=0,G30-N30,I30-N30))</f>
        <v>22.175025127598676</v>
      </c>
      <c r="Q30" s="71">
        <f>IF(O30="bbl",$H$4-P30,IF(O30="mcf",$I$4-P30,IF(O30="boe",(D30/F30*$H$4)+((E30/6/F30)*($I$4*6)-P30))))</f>
        <v>8.8249748724013237</v>
      </c>
      <c r="R30" s="3"/>
      <c r="S30" s="3"/>
      <c r="T30" s="3"/>
      <c r="U30" s="3"/>
      <c r="V30" s="3"/>
      <c r="W30" s="3"/>
    </row>
    <row r="31" spans="2:39" x14ac:dyDescent="0.25">
      <c r="B31" s="58" t="s">
        <v>63</v>
      </c>
      <c r="C31" s="59" t="s">
        <v>65</v>
      </c>
      <c r="D31" s="11">
        <v>0</v>
      </c>
      <c r="E31" s="11">
        <v>302</v>
      </c>
      <c r="F31" s="5">
        <f>D31+(E31/6)</f>
        <v>50.333333333333336</v>
      </c>
      <c r="G31" s="14">
        <v>0</v>
      </c>
      <c r="H31" s="14">
        <v>2.73</v>
      </c>
      <c r="I31" s="3">
        <f>IF(D31=0,H31,IF(E31=0,G31,D31/F31*G31+(E31/6/F31)*H31*6))</f>
        <v>2.73</v>
      </c>
      <c r="J31" s="3">
        <f>IF(D31=0,H31*E31,IF(E31=0,G31*D31,I31*F31))</f>
        <v>824.46</v>
      </c>
      <c r="K31" s="13">
        <v>2.2491999999999998E-3</v>
      </c>
      <c r="L31" s="14">
        <v>1927.09</v>
      </c>
      <c r="M31" s="3">
        <f>J31-(J31*K31)-L31</f>
        <v>-1104.484375432</v>
      </c>
      <c r="N31" s="3">
        <f>IF(D31=0,M31/E31,IF(E31=0,M31/D31,M31/F31))</f>
        <v>-3.657233031231788</v>
      </c>
      <c r="O31" s="77" t="str">
        <f>IF(E31=0,"bbl",IF(D31=0,"mcf","boe"))</f>
        <v>mcf</v>
      </c>
      <c r="P31" s="69">
        <f>IF(D31=0,H31-N31,IF(E31=0,G31-N31,I31-N31))</f>
        <v>6.387233031231788</v>
      </c>
      <c r="Q31" s="71">
        <f>IF(O31="bbl",$H$4-P31,IF(O31="mcf",$I$4-P31,IF(O31="boe",(D31/F31*$H$4)+((E31/6/F31)*($I$4*6)-P31))))</f>
        <v>-4.887233031231788</v>
      </c>
      <c r="R31" s="3"/>
      <c r="S31" s="3"/>
      <c r="T31" s="3"/>
      <c r="U31" s="3"/>
      <c r="V31" s="3"/>
      <c r="W31" s="3"/>
    </row>
    <row r="32" spans="2:39" x14ac:dyDescent="0.25">
      <c r="B32" s="58" t="s">
        <v>63</v>
      </c>
      <c r="C32" s="59" t="s">
        <v>66</v>
      </c>
      <c r="D32" s="11">
        <v>0</v>
      </c>
      <c r="E32" s="11">
        <v>37.33</v>
      </c>
      <c r="F32" s="5">
        <f>D32+(E32/6)</f>
        <v>6.2216666666666667</v>
      </c>
      <c r="G32" s="14">
        <v>0</v>
      </c>
      <c r="H32" s="14">
        <v>2.5</v>
      </c>
      <c r="I32" s="3">
        <f>IF(D32=0,H32,IF(E32=0,G32,D32/F32*G32+(E32/6/F32)*H32*6))</f>
        <v>2.5</v>
      </c>
      <c r="J32" s="3">
        <f>IF(D32=0,H32*E32,IF(E32=0,G32*D32,I32*F32))</f>
        <v>93.324999999999989</v>
      </c>
      <c r="K32" s="13">
        <v>0.28636</v>
      </c>
      <c r="L32" s="14">
        <v>1420.49</v>
      </c>
      <c r="M32" s="3">
        <f>J32-(J32*K32)-L32</f>
        <v>-1353.889547</v>
      </c>
      <c r="N32" s="3">
        <f>IF(D32=0,M32/E32,IF(E32=0,M32/D32,M32/F32))</f>
        <v>-36.268136806857754</v>
      </c>
      <c r="O32" s="77" t="str">
        <f>IF(E32=0,"bbl",IF(D32=0,"mcf","boe"))</f>
        <v>mcf</v>
      </c>
      <c r="P32" s="69">
        <f>IF(D32=0,H32-N32,IF(E32=0,G32-N32,I32-N32))</f>
        <v>38.768136806857754</v>
      </c>
      <c r="Q32" s="71">
        <f>IF(O32="bbl",$H$4-P32,IF(O32="mcf",$I$4-P32,IF(O32="boe",(D32/F32*$H$4)+((E32/6/F32)*($I$4*6)-P32))))</f>
        <v>-37.268136806857754</v>
      </c>
      <c r="R32" s="3"/>
      <c r="S32" s="3"/>
      <c r="T32" s="3"/>
      <c r="U32" s="3"/>
      <c r="V32" s="3"/>
      <c r="W32" s="3"/>
    </row>
    <row r="33" spans="2:23" x14ac:dyDescent="0.25">
      <c r="B33" s="58" t="s">
        <v>63</v>
      </c>
      <c r="C33" s="59" t="s">
        <v>67</v>
      </c>
      <c r="D33" s="11">
        <v>0</v>
      </c>
      <c r="E33" s="11">
        <v>2</v>
      </c>
      <c r="F33" s="5">
        <f>D33+(E33/6)</f>
        <v>0.33333333333333331</v>
      </c>
      <c r="G33" s="14">
        <v>0</v>
      </c>
      <c r="H33" s="14">
        <v>2.64</v>
      </c>
      <c r="I33" s="3">
        <f>IF(D33=0,H33,IF(E33=0,G33,D33/F33*G33+(E33/6/F33)*H33*6))</f>
        <v>2.64</v>
      </c>
      <c r="J33" s="3">
        <f>IF(D33=0,H33*E33,IF(E33=0,G33*D33,I33*F33))</f>
        <v>5.28</v>
      </c>
      <c r="K33" s="13">
        <v>0.26840000000000003</v>
      </c>
      <c r="L33" s="14">
        <v>1820.49</v>
      </c>
      <c r="M33" s="3">
        <f>J33-(J33*K33)-L33</f>
        <v>-1816.627152</v>
      </c>
      <c r="N33" s="3">
        <f>IF(D33=0,M33/E33,IF(E33=0,M33/D33,M33/F33))</f>
        <v>-908.31357600000001</v>
      </c>
      <c r="O33" s="77" t="str">
        <f>IF(E33=0,"bbl",IF(D33=0,"mcf","boe"))</f>
        <v>mcf</v>
      </c>
      <c r="P33" s="69">
        <f>IF(D33=0,H33-N33,IF(E33=0,G33-N33,I33-N33))</f>
        <v>910.953576</v>
      </c>
      <c r="Q33" s="71">
        <f>IF(O33="bbl",$H$4-P33,IF(O33="mcf",$I$4-P33,IF(O33="boe",(D33/F33*$H$4)+((E33/6/F33)*($I$4*6)-P33))))</f>
        <v>-909.453576</v>
      </c>
      <c r="R33" s="3"/>
      <c r="S33" s="3"/>
      <c r="T33" s="3"/>
      <c r="U33" s="3"/>
      <c r="V33" s="3"/>
      <c r="W33" s="3"/>
    </row>
    <row r="34" spans="2:23" x14ac:dyDescent="0.25">
      <c r="B34" s="58" t="s">
        <v>63</v>
      </c>
      <c r="C34" s="59" t="s">
        <v>68</v>
      </c>
      <c r="D34" s="11">
        <v>0</v>
      </c>
      <c r="E34" s="11">
        <v>1</v>
      </c>
      <c r="F34" s="5">
        <f>D34+(E34/6)</f>
        <v>0.16666666666666666</v>
      </c>
      <c r="G34" s="14">
        <v>0</v>
      </c>
      <c r="H34" s="14">
        <v>2.64</v>
      </c>
      <c r="I34" s="3">
        <f>IF(D34=0,H34,IF(E34=0,G34,D34/F34*G34+(E34/6/F34)*H34*6))</f>
        <v>2.64</v>
      </c>
      <c r="J34" s="3">
        <f>IF(D34=0,H34*E34,IF(E34=0,G34*D34,I34*F34))</f>
        <v>2.64</v>
      </c>
      <c r="K34" s="13">
        <v>0.26135999999999998</v>
      </c>
      <c r="L34" s="14">
        <v>1268.76</v>
      </c>
      <c r="M34" s="3">
        <f>J34-(J34*K34)-L34</f>
        <v>-1266.8099904000001</v>
      </c>
      <c r="N34" s="3">
        <f>IF(D34=0,M34/E34,IF(E34=0,M34/D34,M34/F34))</f>
        <v>-1266.8099904000001</v>
      </c>
      <c r="O34" s="77" t="str">
        <f>IF(E34=0,"bbl",IF(D34=0,"mcf","boe"))</f>
        <v>mcf</v>
      </c>
      <c r="P34" s="69">
        <f>IF(D34=0,H34-N34,IF(E34=0,G34-N34,I34-N34))</f>
        <v>1269.4499904000002</v>
      </c>
      <c r="Q34" s="71">
        <f>IF(O34="bbl",$H$4-P34,IF(O34="mcf",$I$4-P34,IF(O34="boe",(D34/F34*$H$4)+((E34/6/F34)*($I$4*6)-P34))))</f>
        <v>-1267.9499904000002</v>
      </c>
      <c r="R34" s="3"/>
      <c r="S34" s="3"/>
      <c r="T34" s="3"/>
      <c r="U34" s="3"/>
      <c r="V34" s="3"/>
      <c r="W34" s="3"/>
    </row>
    <row r="35" spans="2:23" x14ac:dyDescent="0.25">
      <c r="B35" s="58" t="s">
        <v>63</v>
      </c>
      <c r="C35" s="59" t="s">
        <v>69</v>
      </c>
      <c r="D35" s="11">
        <v>0</v>
      </c>
      <c r="E35" s="11">
        <v>1.67</v>
      </c>
      <c r="F35" s="5">
        <f>D35+(E35/6)</f>
        <v>0.27833333333333332</v>
      </c>
      <c r="G35" s="14">
        <v>0</v>
      </c>
      <c r="H35" s="14">
        <v>2.63</v>
      </c>
      <c r="I35" s="3">
        <f>IF(D35=0,H35,IF(E35=0,G35,D35/F35*G35+(E35/6/F35)*H35*6))</f>
        <v>2.63</v>
      </c>
      <c r="J35" s="3">
        <f>IF(D35=0,H35*E35,IF(E35=0,G35*D35,I35*F35))</f>
        <v>4.3920999999999992</v>
      </c>
      <c r="K35" s="13">
        <v>0.26817999999999997</v>
      </c>
      <c r="L35" s="14">
        <v>1376.9</v>
      </c>
      <c r="M35" s="3">
        <f>J35-(J35*K35)-L35</f>
        <v>-1373.685773378</v>
      </c>
      <c r="N35" s="3">
        <f>IF(D35=0,M35/E35,IF(E35=0,M35/D35,M35/F35))</f>
        <v>-822.56633136407186</v>
      </c>
      <c r="O35" s="77" t="str">
        <f>IF(E35=0,"bbl",IF(D35=0,"mcf","boe"))</f>
        <v>mcf</v>
      </c>
      <c r="P35" s="69">
        <f>IF(D35=0,H35-N35,IF(E35=0,G35-N35,I35-N35))</f>
        <v>825.19633136407185</v>
      </c>
      <c r="Q35" s="71">
        <f>IF(O35="bbl",$H$4-P35,IF(O35="mcf",$I$4-P35,IF(O35="boe",(D35/F35*$H$4)+((E35/6/F35)*($I$4*6)-P35))))</f>
        <v>-823.69633136407185</v>
      </c>
      <c r="R35" s="3"/>
      <c r="S35" s="3"/>
      <c r="T35" s="3"/>
      <c r="U35" s="3"/>
      <c r="V35" s="3"/>
      <c r="W35" s="3"/>
    </row>
    <row r="36" spans="2:23" x14ac:dyDescent="0.25">
      <c r="B36" s="58" t="s">
        <v>63</v>
      </c>
      <c r="C36" s="59" t="s">
        <v>70</v>
      </c>
      <c r="D36" s="66">
        <v>291.51</v>
      </c>
      <c r="E36" s="11">
        <v>330.67</v>
      </c>
      <c r="F36" s="5">
        <f>D36+(E36/6)</f>
        <v>346.62166666666667</v>
      </c>
      <c r="G36" s="14">
        <v>41.21</v>
      </c>
      <c r="H36" s="14">
        <v>2.61</v>
      </c>
      <c r="I36" s="3">
        <f>IF(D36=0,H36,IF(E36=0,G36,D36/F36*G36+(E36/6/F36)*H36*6))</f>
        <v>37.147636856707365</v>
      </c>
      <c r="J36" s="3">
        <f>IF(D36=0,H36*E36,IF(E36=0,G36*D36,I36*F36))</f>
        <v>12876.175800000001</v>
      </c>
      <c r="K36" s="13">
        <v>0.26500000000000001</v>
      </c>
      <c r="L36" s="14">
        <v>2618.35</v>
      </c>
      <c r="M36" s="3">
        <f>J36-(J36*K36)-L36</f>
        <v>6845.6392130000004</v>
      </c>
      <c r="N36" s="3">
        <f>IF(D36=0,M36/E36,IF(E36=0,M36/D36,M36/F36))</f>
        <v>19.749599841325558</v>
      </c>
      <c r="O36" s="77" t="str">
        <f>IF(E36=0,"bbl",IF(D36=0,"mcf","boe"))</f>
        <v>boe</v>
      </c>
      <c r="P36" s="69">
        <f>IF(D36=0,H36-N36,IF(E36=0,G36-N36,I36-N36))</f>
        <v>17.398037015381806</v>
      </c>
      <c r="Q36" s="71">
        <f>IF(O36="bbl",$H$4-P36,IF(O36="mcf",$I$4-P36,IF(O36="boe",(D36/F36*$H$4)+((E36/6/F36)*($I$4*6)-P36))))</f>
        <v>10.104037773172477</v>
      </c>
      <c r="R36" s="3"/>
      <c r="S36" s="3"/>
      <c r="T36" s="3"/>
      <c r="U36" s="3"/>
      <c r="V36" s="3"/>
      <c r="W36" s="3"/>
    </row>
    <row r="37" spans="2:23" x14ac:dyDescent="0.25">
      <c r="B37" s="58" t="s">
        <v>63</v>
      </c>
      <c r="C37" s="59" t="s">
        <v>71</v>
      </c>
      <c r="D37" s="11">
        <v>57.59</v>
      </c>
      <c r="E37" s="11">
        <v>0</v>
      </c>
      <c r="F37" s="5">
        <f>D37+(E37/6)</f>
        <v>57.59</v>
      </c>
      <c r="G37" s="14">
        <v>39.14</v>
      </c>
      <c r="H37" s="14">
        <v>0</v>
      </c>
      <c r="I37" s="3">
        <f>IF(D37=0,H37,IF(E37=0,G37,D37/F37*G37+(E37/6/F37)*H37*6))</f>
        <v>39.14</v>
      </c>
      <c r="J37" s="3">
        <f>IF(D37=0,H37*E37,IF(E37=0,G37*D37,I37*F37))</f>
        <v>2254.0726</v>
      </c>
      <c r="K37" s="13">
        <v>0.25</v>
      </c>
      <c r="L37" s="14">
        <v>2159.96</v>
      </c>
      <c r="M37" s="3">
        <f>J37-(J37*K37)-L37</f>
        <v>-469.40554999999995</v>
      </c>
      <c r="N37" s="3">
        <f>IF(D37=0,M37/E37,IF(E37=0,M37/D37,M37/F37))</f>
        <v>-8.1508169821149483</v>
      </c>
      <c r="O37" s="77" t="str">
        <f>IF(E37=0,"bbl",IF(D37=0,"mcf","boe"))</f>
        <v>bbl</v>
      </c>
      <c r="P37" s="69">
        <f>IF(D37=0,H37-N37,IF(E37=0,G37-N37,I37-N37))</f>
        <v>47.290816982114947</v>
      </c>
      <c r="Q37" s="71">
        <f>IF(O37="bbl",$H$4-P37,IF(O37="mcf",$I$4-P37,IF(O37="boe",(D37/F37*$H$4)+((E37/6/F37)*($I$4*6)-P37))))</f>
        <v>-16.290816982114947</v>
      </c>
      <c r="R37" s="3"/>
      <c r="S37" s="3"/>
      <c r="T37" s="3"/>
      <c r="U37" s="3"/>
      <c r="V37" s="3"/>
      <c r="W37" s="3"/>
    </row>
    <row r="38" spans="2:23" x14ac:dyDescent="0.25">
      <c r="B38" s="58" t="s">
        <v>63</v>
      </c>
      <c r="C38" s="59" t="s">
        <v>72</v>
      </c>
      <c r="D38" s="66">
        <v>1859.9</v>
      </c>
      <c r="E38" s="66">
        <v>743.67</v>
      </c>
      <c r="F38" s="67">
        <f>D38+(E38/6)</f>
        <v>1983.845</v>
      </c>
      <c r="G38" s="68">
        <v>41.25</v>
      </c>
      <c r="H38" s="68">
        <v>2.7</v>
      </c>
      <c r="I38" s="69">
        <f>IF(D38=0,H38,IF(E38=0,G38,D38/F38*G38+(E38/6/F38)*H38*6))</f>
        <v>39.684947160690477</v>
      </c>
      <c r="J38" s="69">
        <f>IF(D38=0,H38*E38,IF(E38=0,G38*D38,I38*F38))</f>
        <v>78728.784</v>
      </c>
      <c r="K38" s="70">
        <v>0.25595000000000001</v>
      </c>
      <c r="L38" s="68">
        <v>6024.14</v>
      </c>
      <c r="M38" s="69">
        <f>J38-(J38*K38)-L38</f>
        <v>52554.011735199994</v>
      </c>
      <c r="N38" s="69">
        <f>IF(D38=0,M38/E38,IF(E38=0,M38/D38,M38/F38))</f>
        <v>26.490986813586744</v>
      </c>
      <c r="O38" s="77" t="str">
        <f>IF(E38=0,"bbl",IF(D38=0,"mcf","boe"))</f>
        <v>boe</v>
      </c>
      <c r="P38" s="69">
        <f>IF(D38=0,H38-N38,IF(E38=0,G38-N38,I38-N38))</f>
        <v>13.193960347103733</v>
      </c>
      <c r="Q38" s="71">
        <f>IF(O38="bbl",$H$4-P38,IF(O38="mcf",$I$4-P38,IF(O38="boe",(D38/F38*$H$4)+((E38/6/F38)*($I$4*6)-P38))))</f>
        <v>16.43154214931106</v>
      </c>
      <c r="R38" s="3"/>
      <c r="S38" s="3"/>
      <c r="T38" s="3"/>
      <c r="U38" s="3"/>
      <c r="V38" s="3"/>
      <c r="W38" s="3"/>
    </row>
    <row r="39" spans="2:23" x14ac:dyDescent="0.25">
      <c r="B39" s="58" t="s">
        <v>63</v>
      </c>
      <c r="C39" s="59" t="s">
        <v>73</v>
      </c>
      <c r="D39" s="11">
        <v>336.51</v>
      </c>
      <c r="E39" s="11">
        <v>0</v>
      </c>
      <c r="F39" s="5">
        <f>D39+(E39/6)</f>
        <v>336.51</v>
      </c>
      <c r="G39" s="14">
        <v>40.97</v>
      </c>
      <c r="H39" s="14">
        <v>0</v>
      </c>
      <c r="I39" s="3">
        <f>IF(D39=0,H39,IF(E39=0,G39,D39/F39*G39+(E39/6/F39)*H39*6))</f>
        <v>40.97</v>
      </c>
      <c r="J39" s="3">
        <f>IF(D39=0,H39*E39,IF(E39=0,G39*D39,I39*F39))</f>
        <v>13786.814699999999</v>
      </c>
      <c r="K39" s="13">
        <v>0.25656000000000001</v>
      </c>
      <c r="L39" s="14">
        <v>9757.34</v>
      </c>
      <c r="M39" s="3">
        <f>J39-(J39*K39)-L39</f>
        <v>492.32952056799877</v>
      </c>
      <c r="N39" s="3">
        <f>IF(D39=0,M39/E39,IF(E39=0,M39/D39,M39/F39))</f>
        <v>1.4630457358414275</v>
      </c>
      <c r="O39" s="77" t="str">
        <f>IF(E39=0,"bbl",IF(D39=0,"mcf","boe"))</f>
        <v>bbl</v>
      </c>
      <c r="P39" s="69">
        <f>IF(D39=0,H39-N39,IF(E39=0,G39-N39,I39-N39))</f>
        <v>39.506954264158573</v>
      </c>
      <c r="Q39" s="71">
        <f>IF(O39="bbl",$H$4-P39,IF(O39="mcf",$I$4-P39,IF(O39="boe",(D39/F39*$H$4)+((E39/6/F39)*($I$4*6)-P39))))</f>
        <v>-8.5069542641585727</v>
      </c>
      <c r="R39" s="3"/>
      <c r="S39" s="3"/>
      <c r="T39" s="3"/>
      <c r="U39" s="3"/>
      <c r="V39" s="3"/>
      <c r="W39" s="3"/>
    </row>
    <row r="40" spans="2:23" x14ac:dyDescent="0.25">
      <c r="B40" s="58" t="s">
        <v>63</v>
      </c>
      <c r="C40" s="59" t="s">
        <v>74</v>
      </c>
      <c r="D40" s="66">
        <v>31.98</v>
      </c>
      <c r="E40" s="11">
        <v>0</v>
      </c>
      <c r="F40" s="5">
        <f>D40+(E40/6)</f>
        <v>31.98</v>
      </c>
      <c r="G40" s="14">
        <v>41.83</v>
      </c>
      <c r="H40" s="14">
        <v>0</v>
      </c>
      <c r="I40" s="3">
        <f>IF(D40=0,H40,IF(E40=0,G40,D40/F40*G40+(E40/6/F40)*H40*6))</f>
        <v>41.83</v>
      </c>
      <c r="J40" s="3">
        <f>IF(D40=0,H40*E40,IF(E40=0,G40*D40,I40*F40))</f>
        <v>1337.7233999999999</v>
      </c>
      <c r="K40" s="13">
        <v>0.24664</v>
      </c>
      <c r="L40" s="14">
        <v>408.42</v>
      </c>
      <c r="M40" s="3">
        <f>J40-(J40*K40)-L40</f>
        <v>599.36730062399988</v>
      </c>
      <c r="N40" s="3">
        <f>IF(D40=0,M40/E40,IF(E40=0,M40/D40,M40/F40))</f>
        <v>18.741941858161347</v>
      </c>
      <c r="O40" s="77" t="str">
        <f>IF(E40=0,"bbl",IF(D40=0,"mcf","boe"))</f>
        <v>bbl</v>
      </c>
      <c r="P40" s="69">
        <f>IF(D40=0,H40-N40,IF(E40=0,G40-N40,I40-N40))</f>
        <v>23.088058141838651</v>
      </c>
      <c r="Q40" s="71">
        <f>IF(O40="bbl",$H$4-P40,IF(O40="mcf",$I$4-P40,IF(O40="boe",(D40/F40*$H$4)+((E40/6/F40)*($I$4*6)-P40))))</f>
        <v>7.9119418581613488</v>
      </c>
      <c r="R40" s="3"/>
      <c r="S40" s="3"/>
      <c r="T40" s="3"/>
      <c r="U40" s="3"/>
      <c r="V40" s="3"/>
      <c r="W40" s="3"/>
    </row>
    <row r="41" spans="2:23" x14ac:dyDescent="0.25">
      <c r="B41" s="58" t="s">
        <v>63</v>
      </c>
      <c r="C41" s="59" t="s">
        <v>75</v>
      </c>
      <c r="D41" s="11">
        <v>61.44</v>
      </c>
      <c r="E41" s="11">
        <v>644.66999999999996</v>
      </c>
      <c r="F41" s="5">
        <f>D41+(E41/6)</f>
        <v>168.88499999999999</v>
      </c>
      <c r="G41" s="14">
        <v>39.14</v>
      </c>
      <c r="H41" s="14">
        <v>4.01</v>
      </c>
      <c r="I41" s="3">
        <f>IF(D41=0,H41,IF(E41=0,G41,D41/F41*G41+(E41/6/F41)*H41*6))</f>
        <v>29.546071587174701</v>
      </c>
      <c r="J41" s="3">
        <f>IF(D41=0,H41*E41,IF(E41=0,G41*D41,I41*F41))</f>
        <v>4989.8882999999987</v>
      </c>
      <c r="K41" s="13">
        <v>0.25</v>
      </c>
      <c r="L41" s="14">
        <v>3261.34</v>
      </c>
      <c r="M41" s="3">
        <f>J41-(J41*K41)-L41</f>
        <v>481.07622499999889</v>
      </c>
      <c r="N41" s="3">
        <f>IF(D41=0,M41/E41,IF(E41=0,M41/D41,M41/F41))</f>
        <v>2.8485432394824817</v>
      </c>
      <c r="O41" s="77" t="str">
        <f>IF(E41=0,"bbl",IF(D41=0,"mcf","boe"))</f>
        <v>boe</v>
      </c>
      <c r="P41" s="69">
        <f>IF(D41=0,H41-N41,IF(E41=0,G41-N41,I41-N41))</f>
        <v>26.69752834769222</v>
      </c>
      <c r="Q41" s="71">
        <f>IF(O41="bbl",$H$4-P41,IF(O41="mcf",$I$4-P41,IF(O41="boe",(D41/F41*$H$4)+((E41/6/F41)*($I$4*6)-P41))))</f>
        <v>-9.6939756343073693</v>
      </c>
      <c r="R41" s="3"/>
      <c r="S41" s="3"/>
      <c r="T41" s="3"/>
      <c r="U41" s="3"/>
      <c r="V41" s="3"/>
      <c r="W41" s="3"/>
    </row>
    <row r="42" spans="2:23" x14ac:dyDescent="0.25">
      <c r="B42" s="58" t="s">
        <v>63</v>
      </c>
      <c r="C42" s="59" t="s">
        <v>78</v>
      </c>
      <c r="D42" s="66">
        <v>62.45</v>
      </c>
      <c r="E42" s="11">
        <v>3332.14</v>
      </c>
      <c r="F42" s="5">
        <f>D42+(E42/6)</f>
        <v>617.80666666666673</v>
      </c>
      <c r="G42" s="14">
        <v>39.14</v>
      </c>
      <c r="H42" s="14">
        <v>2.1</v>
      </c>
      <c r="I42" s="3">
        <f>IF(D42=0,H42,IF(E42=0,G42,D42/F42*G42+(E42/6/F42)*H42*6))</f>
        <v>15.282753504332529</v>
      </c>
      <c r="J42" s="3">
        <f>IF(D42=0,H42*E42,IF(E42=0,G42*D42,I42*F42))</f>
        <v>9441.7870000000003</v>
      </c>
      <c r="K42" s="13">
        <v>0.25</v>
      </c>
      <c r="L42" s="14">
        <v>2183.4699999999998</v>
      </c>
      <c r="M42" s="3">
        <f>J42-(J42*K42)-L42</f>
        <v>4897.8702499999999</v>
      </c>
      <c r="N42" s="3">
        <f>IF(D42=0,M42/E42,IF(E42=0,M42/D42,M42/F42))</f>
        <v>7.9278365130407558</v>
      </c>
      <c r="O42" s="77" t="str">
        <f>IF(E42=0,"bbl",IF(D42=0,"mcf","boe"))</f>
        <v>boe</v>
      </c>
      <c r="P42" s="69">
        <f>IF(D42=0,H42-N42,IF(E42=0,G42-N42,I42-N42))</f>
        <v>7.3549169912917733</v>
      </c>
      <c r="Q42" s="71">
        <f>IF(O42="bbl",$H$4-P42,IF(O42="mcf",$I$4-P42,IF(O42="boe",(D42/F42*$H$4)+((E42/6/F42)*($I$4*6)-P42))))</f>
        <v>3.8689178653516199</v>
      </c>
      <c r="R42" s="3"/>
      <c r="S42" s="3"/>
      <c r="T42" s="3"/>
      <c r="U42" s="3"/>
      <c r="V42" s="3"/>
      <c r="W42" s="3"/>
    </row>
    <row r="43" spans="2:23" x14ac:dyDescent="0.25">
      <c r="B43" s="58" t="s">
        <v>63</v>
      </c>
      <c r="C43" s="59" t="s">
        <v>79</v>
      </c>
      <c r="D43" s="66">
        <v>119.53</v>
      </c>
      <c r="E43" s="11">
        <v>105</v>
      </c>
      <c r="F43" s="5">
        <f>D43+(E43/6)</f>
        <v>137.03</v>
      </c>
      <c r="G43" s="14">
        <v>40.49</v>
      </c>
      <c r="H43" s="14">
        <v>4.01</v>
      </c>
      <c r="I43" s="3">
        <f>IF(D43=0,H43,IF(E43=0,G43,D43/F43*G43+(E43/6/F43)*H43*6))</f>
        <v>38.391736845946141</v>
      </c>
      <c r="J43" s="3">
        <f>IF(D43=0,H43*E43,IF(E43=0,G43*D43,I43*F43))</f>
        <v>5260.8197</v>
      </c>
      <c r="K43" s="13">
        <v>0.23784</v>
      </c>
      <c r="L43" s="14">
        <v>1910.71</v>
      </c>
      <c r="M43" s="3">
        <f>J43-(J43*K43)-L43</f>
        <v>2098.8763425520001</v>
      </c>
      <c r="N43" s="3">
        <f>IF(D43=0,M43/E43,IF(E43=0,M43/D43,M43/F43))</f>
        <v>15.3169112059549</v>
      </c>
      <c r="O43" s="77" t="str">
        <f>IF(E43=0,"bbl",IF(D43=0,"mcf","boe"))</f>
        <v>boe</v>
      </c>
      <c r="P43" s="69">
        <f>IF(D43=0,H43-N43,IF(E43=0,G43-N43,I43-N43))</f>
        <v>23.074825639991239</v>
      </c>
      <c r="Q43" s="71">
        <f>IF(O43="bbl",$H$4-P43,IF(O43="mcf",$I$4-P43,IF(O43="boe",(D43/F43*$H$4)+((E43/6/F43)*($I$4*6)-P43))))</f>
        <v>5.1155706236006715</v>
      </c>
      <c r="R43" s="3"/>
      <c r="S43" s="3"/>
      <c r="T43" s="3"/>
      <c r="U43" s="3"/>
      <c r="V43" s="3"/>
      <c r="W43" s="3"/>
    </row>
    <row r="44" spans="2:23" x14ac:dyDescent="0.25">
      <c r="B44" s="58" t="s">
        <v>63</v>
      </c>
      <c r="C44" s="59" t="s">
        <v>80</v>
      </c>
      <c r="D44" s="66">
        <v>454.95</v>
      </c>
      <c r="E44" s="11">
        <v>931.35</v>
      </c>
      <c r="F44" s="5">
        <f>D44+(E44/6)</f>
        <v>610.17499999999995</v>
      </c>
      <c r="G44" s="14">
        <v>41.75</v>
      </c>
      <c r="H44" s="14">
        <v>2.13</v>
      </c>
      <c r="I44" s="3">
        <f>IF(D44=0,H44,IF(E44=0,G44,D44/F44*G44+(E44/6/F44)*H44*6))</f>
        <v>34.38019912320236</v>
      </c>
      <c r="J44" s="3">
        <f>IF(D44=0,H44*E44,IF(E44=0,G44*D44,I44*F44))</f>
        <v>20977.937999999998</v>
      </c>
      <c r="K44" s="13">
        <v>0.23250000000000001</v>
      </c>
      <c r="L44" s="14">
        <v>3604.81</v>
      </c>
      <c r="M44" s="3">
        <f>J44-(J44*K44)-L44</f>
        <v>12495.757414999998</v>
      </c>
      <c r="N44" s="3">
        <f>IF(D44=0,M44/E44,IF(E44=0,M44/D44,M44/F44))</f>
        <v>20.478973106076126</v>
      </c>
      <c r="O44" s="77" t="str">
        <f>IF(E44=0,"bbl",IF(D44=0,"mcf","boe"))</f>
        <v>boe</v>
      </c>
      <c r="P44" s="69">
        <f>IF(D44=0,H44-N44,IF(E44=0,G44-N44,I44-N44))</f>
        <v>13.901226017126234</v>
      </c>
      <c r="Q44" s="71">
        <f>IF(O44="bbl",$H$4-P44,IF(O44="mcf",$I$4-P44,IF(O44="boe",(D44/F44*$H$4)+((E44/6/F44)*($I$4*6)-P44))))</f>
        <v>11.502100897283567</v>
      </c>
      <c r="R44" s="3"/>
      <c r="S44" s="3"/>
      <c r="T44" s="3"/>
      <c r="U44" s="3"/>
      <c r="V44" s="3"/>
      <c r="W44" s="3"/>
    </row>
    <row r="45" spans="2:23" x14ac:dyDescent="0.25">
      <c r="B45" s="58" t="s">
        <v>60</v>
      </c>
      <c r="C45" s="59" t="s">
        <v>81</v>
      </c>
      <c r="D45" s="11">
        <v>108.4</v>
      </c>
      <c r="E45" s="11">
        <v>0</v>
      </c>
      <c r="F45" s="5">
        <f>D45+(E45/6)</f>
        <v>108.4</v>
      </c>
      <c r="G45" s="14">
        <v>42.24</v>
      </c>
      <c r="H45" s="14">
        <v>0</v>
      </c>
      <c r="I45" s="3">
        <f>IF(D45=0,H45,IF(E45=0,G45,D45/F45*G45+(E45/6/F45)*H45*6))</f>
        <v>42.24</v>
      </c>
      <c r="J45" s="3">
        <f>IF(D45=0,H45*E45,IF(E45=0,G45*D45,I45*F45))</f>
        <v>4578.8160000000007</v>
      </c>
      <c r="K45" s="13">
        <v>0.20524999999999999</v>
      </c>
      <c r="L45" s="14">
        <v>3322.13</v>
      </c>
      <c r="M45" s="3">
        <f>J45-(J45*K45)-L45</f>
        <v>316.88401600000043</v>
      </c>
      <c r="N45" s="3">
        <f>IF(D45=0,M45/E45,IF(E45=0,M45/D45,M45/F45))</f>
        <v>2.9232842804428083</v>
      </c>
      <c r="O45" s="77" t="str">
        <f>IF(E45=0,"bbl",IF(D45=0,"mcf","boe"))</f>
        <v>bbl</v>
      </c>
      <c r="P45" s="69">
        <f>IF(D45=0,H45-N45,IF(E45=0,G45-N45,I45-N45))</f>
        <v>39.316715719557195</v>
      </c>
      <c r="Q45" s="71">
        <f>IF(O45="bbl",$H$4-P45,IF(O45="mcf",$I$4-P45,IF(O45="boe",(D45/F45*$H$4)+((E45/6/F45)*($I$4*6)-P45))))</f>
        <v>-8.3167157195571946</v>
      </c>
    </row>
    <row r="46" spans="2:23" x14ac:dyDescent="0.25">
      <c r="B46" s="58" t="s">
        <v>60</v>
      </c>
      <c r="C46" s="59" t="s">
        <v>82</v>
      </c>
      <c r="D46" s="11">
        <v>57.93</v>
      </c>
      <c r="E46" s="11">
        <v>0</v>
      </c>
      <c r="F46" s="5">
        <f>D46+(E46/6)</f>
        <v>57.93</v>
      </c>
      <c r="G46" s="14">
        <v>41.65</v>
      </c>
      <c r="H46" s="14">
        <v>0</v>
      </c>
      <c r="I46" s="3">
        <f>IF(D46=0,H46,IF(E46=0,G46,D46/F46*G46+(E46/6/F46)*H46*6))</f>
        <v>41.65</v>
      </c>
      <c r="J46" s="3">
        <f>IF(D46=0,H46*E46,IF(E46=0,G46*D46,I46*F46))</f>
        <v>2412.7844999999998</v>
      </c>
      <c r="K46" s="13">
        <v>0.2</v>
      </c>
      <c r="L46" s="14">
        <v>1979.3</v>
      </c>
      <c r="M46" s="3">
        <f>J46-(J46*K46)-L46</f>
        <v>-49.072400000000243</v>
      </c>
      <c r="N46" s="3">
        <f>IF(D46=0,M46/E46,IF(E46=0,M46/D46,M46/F46))</f>
        <v>-0.84709822199206364</v>
      </c>
      <c r="O46" s="77" t="str">
        <f>IF(E46=0,"bbl",IF(D46=0,"mcf","boe"))</f>
        <v>bbl</v>
      </c>
      <c r="P46" s="69">
        <f>IF(D46=0,H46-N46,IF(E46=0,G46-N46,I46-N46))</f>
        <v>42.497098221992061</v>
      </c>
      <c r="Q46" s="71">
        <f>IF(O46="bbl",$H$4-P46,IF(O46="mcf",$I$4-P46,IF(O46="boe",(D46/F46*$H$4)+((E46/6/F46)*($I$4*6)-P46))))</f>
        <v>-11.497098221992061</v>
      </c>
    </row>
    <row r="47" spans="2:23" x14ac:dyDescent="0.25">
      <c r="B47" s="58" t="s">
        <v>60</v>
      </c>
      <c r="C47" s="59" t="s">
        <v>83</v>
      </c>
      <c r="D47" s="11">
        <v>0</v>
      </c>
      <c r="E47" s="11">
        <v>111</v>
      </c>
      <c r="F47" s="5">
        <f>D47+(E47/6)</f>
        <v>18.5</v>
      </c>
      <c r="G47" s="14">
        <v>0</v>
      </c>
      <c r="H47" s="14">
        <v>2.91</v>
      </c>
      <c r="I47" s="3">
        <f>IF(D47=0,H47,IF(E47=0,G47,D47/F47*G47+(E47/6/F47)*H47*6))</f>
        <v>2.91</v>
      </c>
      <c r="J47" s="3">
        <f>IF(D47=0,H47*E47,IF(E47=0,G47*D47,I47*F47))</f>
        <v>323.01</v>
      </c>
      <c r="K47" s="13">
        <v>0.22047</v>
      </c>
      <c r="L47" s="14">
        <v>4023.9</v>
      </c>
      <c r="M47" s="3">
        <f>J47-(J47*K47)-L47</f>
        <v>-3772.1040147000003</v>
      </c>
      <c r="N47" s="3">
        <f>IF(D47=0,M47/E47,IF(E47=0,M47/D47,M47/F47))</f>
        <v>-33.982919051351352</v>
      </c>
      <c r="O47" s="77" t="str">
        <f>IF(E47=0,"bbl",IF(D47=0,"mcf","boe"))</f>
        <v>mcf</v>
      </c>
      <c r="P47" s="69">
        <f>IF(D47=0,H47-N47,IF(E47=0,G47-N47,I47-N47))</f>
        <v>36.892919051351356</v>
      </c>
      <c r="Q47" s="71">
        <f>IF(O47="bbl",$H$4-P47,IF(O47="mcf",$I$4-P47,IF(O47="boe",(D47/F47*$H$4)+((E47/6/F47)*($I$4*6)-P47))))</f>
        <v>-35.392919051351356</v>
      </c>
    </row>
    <row r="48" spans="2:23" x14ac:dyDescent="0.25">
      <c r="B48" s="58" t="s">
        <v>60</v>
      </c>
      <c r="C48" s="59" t="s">
        <v>84</v>
      </c>
      <c r="D48" s="66">
        <v>0</v>
      </c>
      <c r="E48" s="11">
        <v>6434.04</v>
      </c>
      <c r="F48" s="5">
        <f>D48+(E48/6)</f>
        <v>1072.3399999999999</v>
      </c>
      <c r="G48" s="14">
        <v>0</v>
      </c>
      <c r="H48" s="14">
        <v>2.11</v>
      </c>
      <c r="I48" s="3">
        <f>IF(D48=0,H48,IF(E48=0,G48,D48/F48*G48+(E48/6/F48)*H48*6))</f>
        <v>2.11</v>
      </c>
      <c r="J48" s="3">
        <f>IF(D48=0,H48*E48,IF(E48=0,G48*D48,I48*F48))</f>
        <v>13575.8244</v>
      </c>
      <c r="K48" s="13">
        <v>0.20538000000000001</v>
      </c>
      <c r="L48" s="14">
        <v>3914.12</v>
      </c>
      <c r="M48" s="3">
        <f>J48-(J48*K48)-L48</f>
        <v>6873.5015847280001</v>
      </c>
      <c r="N48" s="3">
        <f>IF(D48=0,M48/E48,IF(E48=0,M48/D48,M48/F48))</f>
        <v>1.0683025882226409</v>
      </c>
      <c r="O48" s="77" t="str">
        <f>IF(E48=0,"bbl",IF(D48=0,"mcf","boe"))</f>
        <v>mcf</v>
      </c>
      <c r="P48" s="69">
        <f>IF(D48=0,H48-N48,IF(E48=0,G48-N48,I48-N48))</f>
        <v>1.041697411777359</v>
      </c>
      <c r="Q48" s="71">
        <f>IF(O48="bbl",$H$4-P48,IF(O48="mcf",$I$4-P48,IF(O48="boe",(D48/F48*$H$4)+((E48/6/F48)*($I$4*6)-P48))))</f>
        <v>0.45830258822264103</v>
      </c>
    </row>
    <row r="49" spans="2:17" x14ac:dyDescent="0.25">
      <c r="B49" s="58" t="s">
        <v>60</v>
      </c>
      <c r="C49" s="59" t="s">
        <v>85</v>
      </c>
      <c r="D49" s="11">
        <v>0</v>
      </c>
      <c r="E49" s="11">
        <v>1418.43</v>
      </c>
      <c r="F49" s="5">
        <f>D49+(E49/6)</f>
        <v>236.405</v>
      </c>
      <c r="G49" s="14">
        <v>0</v>
      </c>
      <c r="H49" s="14">
        <v>2.12</v>
      </c>
      <c r="I49" s="3">
        <f>IF(D49=0,H49,IF(E49=0,G49,D49/F49*G49+(E49/6/F49)*H49*6))</f>
        <v>2.12</v>
      </c>
      <c r="J49" s="3">
        <f>IF(D49=0,H49*E49,IF(E49=0,G49*D49,I49*F49))</f>
        <v>3007.0716000000002</v>
      </c>
      <c r="K49" s="13">
        <v>0.20845</v>
      </c>
      <c r="L49" s="14">
        <v>3171.44</v>
      </c>
      <c r="M49" s="3">
        <f>J49-(J49*K49)-L49</f>
        <v>-791.19247502000007</v>
      </c>
      <c r="N49" s="3">
        <f>IF(D49=0,M49/E49,IF(E49=0,M49/D49,M49/F49))</f>
        <v>-0.55779451578153316</v>
      </c>
      <c r="O49" s="77" t="str">
        <f>IF(E49=0,"bbl",IF(D49=0,"mcf","boe"))</f>
        <v>mcf</v>
      </c>
      <c r="P49" s="69">
        <f>IF(D49=0,H49-N49,IF(E49=0,G49-N49,I49-N49))</f>
        <v>2.6777945157815335</v>
      </c>
      <c r="Q49" s="71">
        <f>IF(O49="bbl",$H$4-P49,IF(O49="mcf",$I$4-P49,IF(O49="boe",(D49/F49*$H$4)+((E49/6/F49)*($I$4*6)-P49))))</f>
        <v>-1.1777945157815335</v>
      </c>
    </row>
    <row r="50" spans="2:17" x14ac:dyDescent="0.25">
      <c r="B50" s="58" t="s">
        <v>60</v>
      </c>
      <c r="C50" s="59" t="s">
        <v>86</v>
      </c>
      <c r="D50" s="11">
        <v>0</v>
      </c>
      <c r="E50" s="11">
        <v>1578.73</v>
      </c>
      <c r="F50" s="5">
        <f>D50+(E50/6)</f>
        <v>263.12166666666667</v>
      </c>
      <c r="G50" s="14">
        <v>0</v>
      </c>
      <c r="H50" s="14">
        <v>2.1</v>
      </c>
      <c r="I50" s="3">
        <f>IF(D50=0,H50,IF(E50=0,G50,D50/F50*G50+(E50/6/F50)*H50*6))</f>
        <v>2.1</v>
      </c>
      <c r="J50" s="3">
        <f>IF(D50=0,H50*E50,IF(E50=0,G50*D50,I50*F50))</f>
        <v>3315.3330000000001</v>
      </c>
      <c r="K50" s="13">
        <v>0.2054</v>
      </c>
      <c r="L50" s="14">
        <v>3246.69</v>
      </c>
      <c r="M50" s="3">
        <f>J50-(J50*K50)-L50</f>
        <v>-612.32639819999986</v>
      </c>
      <c r="N50" s="3">
        <f>IF(D50=0,M50/E50,IF(E50=0,M50/D50,M50/F50))</f>
        <v>-0.3878601142690643</v>
      </c>
      <c r="O50" s="77" t="str">
        <f>IF(E50=0,"bbl",IF(D50=0,"mcf","boe"))</f>
        <v>mcf</v>
      </c>
      <c r="P50" s="69">
        <f>IF(D50=0,H50-N50,IF(E50=0,G50-N50,I50-N50))</f>
        <v>2.4878601142690644</v>
      </c>
      <c r="Q50" s="71">
        <f>IF(O50="bbl",$H$4-P50,IF(O50="mcf",$I$4-P50,IF(O50="boe",(D50/F50*$H$4)+((E50/6/F50)*($I$4*6)-P50))))</f>
        <v>-0.98786011426906439</v>
      </c>
    </row>
    <row r="51" spans="2:17" x14ac:dyDescent="0.25">
      <c r="B51" s="58" t="s">
        <v>60</v>
      </c>
      <c r="C51" s="59" t="s">
        <v>87</v>
      </c>
      <c r="D51" s="11">
        <v>0</v>
      </c>
      <c r="E51" s="11">
        <v>1310.69</v>
      </c>
      <c r="F51" s="5">
        <f>D51+(E51/6)</f>
        <v>218.44833333333335</v>
      </c>
      <c r="G51" s="14">
        <v>0</v>
      </c>
      <c r="H51" s="14">
        <v>2.11</v>
      </c>
      <c r="I51" s="3">
        <f>IF(D51=0,H51,IF(E51=0,G51,D51/F51*G51+(E51/6/F51)*H51*6))</f>
        <v>2.11</v>
      </c>
      <c r="J51" s="3">
        <f>IF(D51=0,H51*E51,IF(E51=0,G51*D51,I51*F51))</f>
        <v>2765.5558999999998</v>
      </c>
      <c r="K51" s="13">
        <v>0.19943</v>
      </c>
      <c r="L51" s="14">
        <v>3208.83</v>
      </c>
      <c r="M51" s="3">
        <f>J51-(J51*K51)-L51</f>
        <v>-994.80891313699976</v>
      </c>
      <c r="N51" s="3">
        <f>IF(D51=0,M51/E51,IF(E51=0,M51/D51,M51/F51))</f>
        <v>-0.75899634020019968</v>
      </c>
      <c r="O51" s="77" t="str">
        <f>IF(E51=0,"bbl",IF(D51=0,"mcf","boe"))</f>
        <v>mcf</v>
      </c>
      <c r="P51" s="69">
        <f>IF(D51=0,H51-N51,IF(E51=0,G51-N51,I51-N51))</f>
        <v>2.8689963402001997</v>
      </c>
      <c r="Q51" s="71">
        <f>IF(O51="bbl",$H$4-P51,IF(O51="mcf",$I$4-P51,IF(O51="boe",(D51/F51*$H$4)+((E51/6/F51)*($I$4*6)-P51))))</f>
        <v>-1.3689963402001997</v>
      </c>
    </row>
    <row r="52" spans="2:17" x14ac:dyDescent="0.25">
      <c r="B52" s="58" t="s">
        <v>60</v>
      </c>
      <c r="C52" s="59" t="s">
        <v>88</v>
      </c>
      <c r="D52" s="11">
        <v>32.72</v>
      </c>
      <c r="E52" s="11">
        <v>135.66999999999999</v>
      </c>
      <c r="F52" s="5">
        <f>D52+(E52/6)</f>
        <v>55.331666666666663</v>
      </c>
      <c r="G52" s="14">
        <v>43.88</v>
      </c>
      <c r="H52" s="14">
        <v>2.52</v>
      </c>
      <c r="I52" s="3">
        <f>IF(D52=0,H52,IF(E52=0,G52,D52/F52*G52+(E52/6/F52)*H52*6))</f>
        <v>32.127027922527787</v>
      </c>
      <c r="J52" s="3">
        <f>IF(D52=0,H52*E52,IF(E52=0,G52*D52,I52*F52))</f>
        <v>1777.6419999999998</v>
      </c>
      <c r="K52" s="13">
        <v>0.2</v>
      </c>
      <c r="L52" s="14">
        <v>1319.73</v>
      </c>
      <c r="M52" s="3">
        <f>J52-(J52*K52)-L52</f>
        <v>102.38359999999989</v>
      </c>
      <c r="N52" s="3">
        <f>IF(D52=0,M52/E52,IF(E52=0,M52/D52,M52/F52))</f>
        <v>1.8503617578842717</v>
      </c>
      <c r="O52" s="77" t="str">
        <f>IF(E52=0,"bbl",IF(D52=0,"mcf","boe"))</f>
        <v>boe</v>
      </c>
      <c r="P52" s="69">
        <f>IF(D52=0,H52-N52,IF(E52=0,G52-N52,I52-N52))</f>
        <v>30.276666164643515</v>
      </c>
      <c r="Q52" s="71">
        <f>IF(O52="bbl",$H$4-P52,IF(O52="mcf",$I$4-P52,IF(O52="boe",(D52/F52*$H$4)+((E52/6/F52)*($I$4*6)-P52))))</f>
        <v>-8.2671176842676033</v>
      </c>
    </row>
    <row r="53" spans="2:17" x14ac:dyDescent="0.25">
      <c r="B53" s="58" t="s">
        <v>60</v>
      </c>
      <c r="C53" s="60" t="s">
        <v>89</v>
      </c>
      <c r="D53" s="11">
        <v>52.67</v>
      </c>
      <c r="E53" s="11">
        <v>0</v>
      </c>
      <c r="F53" s="5">
        <f>D53+(E53/6)</f>
        <v>52.67</v>
      </c>
      <c r="G53" s="14">
        <v>43.87</v>
      </c>
      <c r="H53" s="14">
        <v>0</v>
      </c>
      <c r="I53" s="3">
        <f>IF(D53=0,H53,IF(E53=0,G53,D53/F53*G53+(E53/6/F53)*H53*6))</f>
        <v>43.87</v>
      </c>
      <c r="J53" s="3">
        <f>IF(D53=0,H53*E53,IF(E53=0,G53*D53,I53*F53))</f>
        <v>2310.6329000000001</v>
      </c>
      <c r="K53" s="13">
        <v>0.19500000000000001</v>
      </c>
      <c r="L53" s="14">
        <v>2116.3000000000002</v>
      </c>
      <c r="M53" s="3">
        <f>J53-(J53*K53)-L53</f>
        <v>-256.24051550000013</v>
      </c>
      <c r="N53" s="3">
        <f>IF(D53=0,M53/E53,IF(E53=0,M53/D53,M53/F53))</f>
        <v>-4.8650183311182857</v>
      </c>
      <c r="O53" s="77" t="str">
        <f>IF(E53=0,"bbl",IF(D53=0,"mcf","boe"))</f>
        <v>bbl</v>
      </c>
      <c r="P53" s="69">
        <f>IF(D53=0,H53-N53,IF(E53=0,G53-N53,I53-N53))</f>
        <v>48.735018331118283</v>
      </c>
      <c r="Q53" s="71">
        <f>IF(O53="bbl",$H$4-P53,IF(O53="mcf",$I$4-P53,IF(O53="boe",(D53/F53*$H$4)+((E53/6/F53)*($I$4*6)-P53))))</f>
        <v>-17.735018331118283</v>
      </c>
    </row>
    <row r="54" spans="2:17" x14ac:dyDescent="0.25">
      <c r="B54" s="58" t="s">
        <v>60</v>
      </c>
      <c r="C54" s="59" t="s">
        <v>90</v>
      </c>
      <c r="D54" s="11">
        <v>0</v>
      </c>
      <c r="E54" s="11">
        <v>2333</v>
      </c>
      <c r="F54" s="5">
        <f>D54+(E54/6)</f>
        <v>388.83333333333331</v>
      </c>
      <c r="G54" s="14">
        <v>0</v>
      </c>
      <c r="H54" s="14">
        <v>2.08</v>
      </c>
      <c r="I54" s="3">
        <f>IF(D54=0,H54,IF(E54=0,G54,D54/F54*G54+(E54/6/F54)*H54*6))</f>
        <v>2.08</v>
      </c>
      <c r="J54" s="3">
        <f>IF(D54=0,H54*E54,IF(E54=0,G54*D54,I54*F54))</f>
        <v>4852.6400000000003</v>
      </c>
      <c r="K54" s="13">
        <v>0.24</v>
      </c>
      <c r="L54" s="14">
        <v>3430.7</v>
      </c>
      <c r="M54" s="3">
        <f>J54-(J54*K54)-L54</f>
        <v>257.30640000000039</v>
      </c>
      <c r="N54" s="3">
        <f>IF(D54=0,M54/E54,IF(E54=0,M54/D54,M54/F54))</f>
        <v>0.11028992713244766</v>
      </c>
      <c r="O54" s="77" t="str">
        <f>IF(E54=0,"bbl",IF(D54=0,"mcf","boe"))</f>
        <v>mcf</v>
      </c>
      <c r="P54" s="69">
        <f>IF(D54=0,H54-N54,IF(E54=0,G54-N54,I54-N54))</f>
        <v>1.9697100728675525</v>
      </c>
      <c r="Q54" s="71">
        <f>IF(O54="bbl",$H$4-P54,IF(O54="mcf",$I$4-P54,IF(O54="boe",(D54/F54*$H$4)+((E54/6/F54)*($I$4*6)-P54))))</f>
        <v>-0.46971007286755251</v>
      </c>
    </row>
    <row r="55" spans="2:17" x14ac:dyDescent="0.25">
      <c r="B55" s="58" t="s">
        <v>60</v>
      </c>
      <c r="C55" s="59" t="s">
        <v>91</v>
      </c>
      <c r="D55" s="66">
        <v>401.39</v>
      </c>
      <c r="E55" s="11">
        <v>39</v>
      </c>
      <c r="F55" s="5">
        <f>D55+(E55/6)</f>
        <v>407.89</v>
      </c>
      <c r="G55" s="14">
        <v>42.25</v>
      </c>
      <c r="H55" s="14">
        <v>2.91</v>
      </c>
      <c r="I55" s="3">
        <f>IF(D55=0,H55,IF(E55=0,G55,D55/F55*G55+(E55/6/F55)*H55*6))</f>
        <v>41.854954767216654</v>
      </c>
      <c r="J55" s="3">
        <f>IF(D55=0,H55*E55,IF(E55=0,G55*D55,I55*F55))</f>
        <v>17072.217499999999</v>
      </c>
      <c r="K55" s="13">
        <v>0.22048000000000001</v>
      </c>
      <c r="L55" s="14">
        <v>6291.36</v>
      </c>
      <c r="M55" s="3">
        <f>J55-(J55*K55)-L55</f>
        <v>7016.7749855999982</v>
      </c>
      <c r="N55" s="3">
        <f>IF(D55=0,M55/E55,IF(E55=0,M55/D55,M55/F55))</f>
        <v>17.202615866042311</v>
      </c>
      <c r="O55" s="77" t="str">
        <f>IF(E55=0,"bbl",IF(D55=0,"mcf","boe"))</f>
        <v>boe</v>
      </c>
      <c r="P55" s="69">
        <f>IF(D55=0,H55-N55,IF(E55=0,G55-N55,I55-N55))</f>
        <v>24.652338901174343</v>
      </c>
      <c r="Q55" s="71">
        <f>IF(O55="bbl",$H$4-P55,IF(O55="mcf",$I$4-P55,IF(O55="boe",(D55/F55*$H$4)+((E55/6/F55)*($I$4*6)-P55))))</f>
        <v>5.9970763823579816</v>
      </c>
    </row>
    <row r="56" spans="2:17" x14ac:dyDescent="0.25">
      <c r="B56" s="58" t="s">
        <v>60</v>
      </c>
      <c r="C56" s="59" t="s">
        <v>92</v>
      </c>
      <c r="D56" s="66">
        <v>1080.02</v>
      </c>
      <c r="E56" s="11">
        <v>152.33000000000001</v>
      </c>
      <c r="F56" s="5">
        <f>D56+(E56/6)</f>
        <v>1105.4083333333333</v>
      </c>
      <c r="G56" s="14">
        <v>42.44</v>
      </c>
      <c r="H56" s="14">
        <v>2.91</v>
      </c>
      <c r="I56" s="3">
        <f>IF(D56=0,H56,IF(E56=0,G56,D56/F56*G56+(E56/6/F56)*H56*6))</f>
        <v>41.866274845645272</v>
      </c>
      <c r="J56" s="3">
        <f>IF(D56=0,H56*E56,IF(E56=0,G56*D56,I56*F56))</f>
        <v>46279.329099999995</v>
      </c>
      <c r="K56" s="13">
        <v>0.25</v>
      </c>
      <c r="L56" s="14">
        <v>7088.69</v>
      </c>
      <c r="M56" s="3">
        <f>J56-(J56*K56)-L56</f>
        <v>27620.806824999996</v>
      </c>
      <c r="N56" s="3">
        <f>IF(D56=0,M56/E56,IF(E56=0,M56/D56,M56/F56))</f>
        <v>24.986971775135881</v>
      </c>
      <c r="O56" s="77" t="str">
        <f>IF(E56=0,"bbl",IF(D56=0,"mcf","boe"))</f>
        <v>boe</v>
      </c>
      <c r="P56" s="69">
        <f>IF(D56=0,H56-N56,IF(E56=0,G56-N56,I56-N56))</f>
        <v>16.87930307050939</v>
      </c>
      <c r="Q56" s="71">
        <f>IF(O56="bbl",$H$4-P56,IF(O56="mcf",$I$4-P56,IF(O56="boe",(D56/F56*$H$4)+((E56/6/F56)*($I$4*6)-P56))))</f>
        <v>13.615414567769076</v>
      </c>
    </row>
    <row r="57" spans="2:17" x14ac:dyDescent="0.25">
      <c r="B57" s="58" t="s">
        <v>60</v>
      </c>
      <c r="C57" s="59" t="s">
        <v>93</v>
      </c>
      <c r="D57" s="66">
        <v>0</v>
      </c>
      <c r="E57" s="21">
        <v>10300</v>
      </c>
      <c r="F57" s="5">
        <f>D57+(E57/6)</f>
        <v>1716.6666666666667</v>
      </c>
      <c r="G57" s="14">
        <v>0</v>
      </c>
      <c r="H57" s="14">
        <v>2.91</v>
      </c>
      <c r="I57" s="3">
        <f>IF(D57=0,H57,IF(E57=0,G57,D57/F57*G57+(E57/6/F57)*H57*6))</f>
        <v>2.91</v>
      </c>
      <c r="J57" s="3">
        <f>IF(D57=0,H57*E57,IF(E57=0,G57*D57,I57*F57))</f>
        <v>29973</v>
      </c>
      <c r="K57" s="19">
        <v>0.25</v>
      </c>
      <c r="L57" s="20">
        <v>3500</v>
      </c>
      <c r="M57" s="3">
        <f>J57-(J57*K57)-L57</f>
        <v>18979.75</v>
      </c>
      <c r="N57" s="3">
        <f>IF(D57=0,M57/E57,IF(E57=0,M57/D57,M57/F57))</f>
        <v>1.8426941747572816</v>
      </c>
      <c r="O57" s="77" t="str">
        <f>IF(E57=0,"bbl",IF(D57=0,"mcf","boe"))</f>
        <v>mcf</v>
      </c>
      <c r="P57" s="69">
        <f>IF(D57=0,H57-N57,IF(E57=0,G57-N57,I57-N57))</f>
        <v>1.0673058252427186</v>
      </c>
      <c r="Q57" s="71">
        <f>IF(O57="bbl",$H$4-P57,IF(O57="mcf",$I$4-P57,IF(O57="boe",(D57/F57*$H$4)+((E57/6/F57)*($I$4*6)-P57))))</f>
        <v>0.43269417475728145</v>
      </c>
    </row>
    <row r="58" spans="2:17" x14ac:dyDescent="0.25">
      <c r="B58" s="58" t="s">
        <v>94</v>
      </c>
      <c r="C58" s="59" t="s">
        <v>95</v>
      </c>
      <c r="D58" s="79">
        <v>0</v>
      </c>
      <c r="E58" s="11">
        <v>6087</v>
      </c>
      <c r="F58" s="5">
        <f>D58+(E58/6)</f>
        <v>1014.5</v>
      </c>
      <c r="G58" s="14">
        <v>0</v>
      </c>
      <c r="H58" s="14">
        <v>2.29</v>
      </c>
      <c r="I58" s="3">
        <f>IF(D58=0,H58,IF(E58=0,G58,D58/F58*G58+(E58/6/F58)*H58*6))</f>
        <v>2.29</v>
      </c>
      <c r="J58" s="3">
        <f>IF(D58=0,H58*E58,IF(E58=0,G58*D58,I58*F58))</f>
        <v>13939.23</v>
      </c>
      <c r="K58" s="13">
        <v>0.25874999999999998</v>
      </c>
      <c r="L58" s="14">
        <v>3605.44</v>
      </c>
      <c r="M58" s="3">
        <f>J58-(J58*K58)-L58</f>
        <v>6727.0142374999996</v>
      </c>
      <c r="N58" s="3">
        <f>IF(D58=0,M58/E58,IF(E58=0,M58/D58,M58/F58))</f>
        <v>1.1051444451289634</v>
      </c>
      <c r="O58" s="77" t="str">
        <f>IF(E58=0,"bbl",IF(D58=0,"mcf","boe"))</f>
        <v>mcf</v>
      </c>
      <c r="P58" s="69">
        <f>IF(D58=0,H58-N58,IF(E58=0,G58-N58,I58-N58))</f>
        <v>1.1848555548710367</v>
      </c>
      <c r="Q58" s="71">
        <f>IF(O58="bbl",$H$4-P58,IF(O58="mcf",$I$4-P58,IF(O58="boe",(D58/F58*$H$4)+((E58/6/F58)*($I$4*6)-P58))))</f>
        <v>0.31514444512896334</v>
      </c>
    </row>
    <row r="59" spans="2:17" x14ac:dyDescent="0.25">
      <c r="B59" s="58" t="s">
        <v>94</v>
      </c>
      <c r="C59" s="59" t="s">
        <v>96</v>
      </c>
      <c r="D59" s="12">
        <v>0</v>
      </c>
      <c r="E59" s="11">
        <v>2117.67</v>
      </c>
      <c r="F59" s="5">
        <f>D59+(E59/6)</f>
        <v>352.94499999999999</v>
      </c>
      <c r="G59" s="14">
        <v>0</v>
      </c>
      <c r="H59" s="14">
        <v>2.29</v>
      </c>
      <c r="I59" s="3">
        <f>IF(D59=0,H59,IF(E59=0,G59,D59/F59*G59+(E59/6/F59)*H59*6))</f>
        <v>2.29</v>
      </c>
      <c r="J59" s="3">
        <f>IF(D59=0,H59*E59,IF(E59=0,G59*D59,I59*F59))</f>
        <v>4849.4643000000005</v>
      </c>
      <c r="K59" s="13">
        <v>0.26</v>
      </c>
      <c r="L59" s="14">
        <v>3117.1</v>
      </c>
      <c r="M59" s="3">
        <f>J59-(J59*K59)-L59</f>
        <v>471.50358200000073</v>
      </c>
      <c r="N59" s="3">
        <f>IF(D59=0,M59/E59,IF(E59=0,M59/D59,M59/F59))</f>
        <v>0.22265205721382497</v>
      </c>
      <c r="O59" s="77" t="str">
        <f>IF(E59=0,"bbl",IF(D59=0,"mcf","boe"))</f>
        <v>mcf</v>
      </c>
      <c r="P59" s="69">
        <f>IF(D59=0,H59-N59,IF(E59=0,G59-N59,I59-N59))</f>
        <v>2.0673479427861752</v>
      </c>
      <c r="Q59" s="71">
        <f>IF(O59="bbl",$H$4-P59,IF(O59="mcf",$I$4-P59,IF(O59="boe",(D59/F59*$H$4)+((E59/6/F59)*($I$4*6)-P59))))</f>
        <v>-0.56734794278617517</v>
      </c>
    </row>
    <row r="60" spans="2:17" x14ac:dyDescent="0.25">
      <c r="B60" s="58" t="s">
        <v>94</v>
      </c>
      <c r="C60" s="59" t="s">
        <v>97</v>
      </c>
      <c r="D60" s="65">
        <v>0</v>
      </c>
      <c r="E60" s="66">
        <v>3645</v>
      </c>
      <c r="F60" s="67">
        <f>D60+(E60/6)</f>
        <v>607.5</v>
      </c>
      <c r="G60" s="68">
        <v>0</v>
      </c>
      <c r="H60" s="68">
        <v>2.2400000000000002</v>
      </c>
      <c r="I60" s="69">
        <f>IF(D60=0,H60,IF(E60=0,G60,D60/F60*G60+(E60/6/F60)*H60*6))</f>
        <v>2.2400000000000002</v>
      </c>
      <c r="J60" s="69">
        <f>IF(D60=0,H60*E60,IF(E60=0,G60*D60,I60*F60))</f>
        <v>8164.8000000000011</v>
      </c>
      <c r="K60" s="70">
        <v>0.26</v>
      </c>
      <c r="L60" s="68">
        <v>3535.83</v>
      </c>
      <c r="M60" s="69">
        <f>J60-(J60*K60)-L60</f>
        <v>2506.1220000000012</v>
      </c>
      <c r="N60" s="71">
        <f>IF(D60=0,M60/E60,IF(E60=0,M60/D60,M60/F60))</f>
        <v>0.68755061728395095</v>
      </c>
      <c r="O60" s="77" t="str">
        <f>IF(E60=0,"bbl",IF(D60=0,"mcf","boe"))</f>
        <v>mcf</v>
      </c>
      <c r="P60" s="69">
        <f>IF(D60=0,H60-N60,IF(E60=0,G60-N60,I60-N60))</f>
        <v>1.5524493827160493</v>
      </c>
      <c r="Q60" s="71">
        <f>IF(O60="bbl",$H$4-P60,IF(O60="mcf",$I$4-P60,IF(O60="boe",(D60/F60*$H$4)+((E60/6/F60)*($I$4*6)-P60))))</f>
        <v>-5.2449382716049264E-2</v>
      </c>
    </row>
    <row r="61" spans="2:17" x14ac:dyDescent="0.25">
      <c r="B61" s="58" t="s">
        <v>94</v>
      </c>
      <c r="C61" s="59" t="s">
        <v>98</v>
      </c>
      <c r="D61" s="65">
        <v>0</v>
      </c>
      <c r="E61" s="66">
        <v>384.33</v>
      </c>
      <c r="F61" s="67">
        <f>D61+(E61/6)</f>
        <v>64.054999999999993</v>
      </c>
      <c r="G61" s="68">
        <v>0</v>
      </c>
      <c r="H61" s="68">
        <v>2.5099999999999998</v>
      </c>
      <c r="I61" s="69">
        <f>IF(D61=0,H61,IF(E61=0,G61,D61/F61*G61+(E61/6/F61)*H61*6))</f>
        <v>2.5099999999999998</v>
      </c>
      <c r="J61" s="69">
        <f>IF(D61=0,H61*E61,IF(E61=0,G61*D61,I61*F61))</f>
        <v>964.66829999999993</v>
      </c>
      <c r="K61" s="70">
        <v>0.25001000000000001</v>
      </c>
      <c r="L61" s="68">
        <v>4235.13</v>
      </c>
      <c r="M61" s="69">
        <f>J61-(J61*K61)-L61</f>
        <v>-3511.6384216830002</v>
      </c>
      <c r="N61" s="71">
        <f>IF(D61=0,M61/E61,IF(E61=0,M61/D61,M61/F61))</f>
        <v>-9.1370395797439716</v>
      </c>
      <c r="O61" s="77" t="str">
        <f>IF(E61=0,"bbl",IF(D61=0,"mcf","boe"))</f>
        <v>mcf</v>
      </c>
      <c r="P61" s="69">
        <f>IF(D61=0,H61-N61,IF(E61=0,G61-N61,I61-N61))</f>
        <v>11.647039579743971</v>
      </c>
      <c r="Q61" s="71">
        <f>IF(O61="bbl",$H$4-P61,IF(O61="mcf",$I$4-P61,IF(O61="boe",(D61/F61*$H$4)+((E61/6/F61)*($I$4*6)-P61))))</f>
        <v>-10.147039579743971</v>
      </c>
    </row>
    <row r="62" spans="2:17" x14ac:dyDescent="0.25">
      <c r="B62" s="58" t="s">
        <v>94</v>
      </c>
      <c r="C62" s="59" t="s">
        <v>99</v>
      </c>
      <c r="D62" s="65">
        <v>30.25</v>
      </c>
      <c r="E62" s="66">
        <v>1945.67</v>
      </c>
      <c r="F62" s="67">
        <f>D62+(E62/6)</f>
        <v>354.52833333333336</v>
      </c>
      <c r="G62" s="68">
        <v>42.92</v>
      </c>
      <c r="H62" s="68">
        <v>2.61</v>
      </c>
      <c r="I62" s="69">
        <f>IF(D62=0,H62,IF(E62=0,G62,D62/F62*G62+(E62/6/F62)*H62*6))</f>
        <v>17.985949500980173</v>
      </c>
      <c r="J62" s="69">
        <f>IF(D62=0,H62*E62,IF(E62=0,G62*D62,I62*F62))</f>
        <v>6376.5286999999998</v>
      </c>
      <c r="K62" s="70">
        <v>0.25</v>
      </c>
      <c r="L62" s="68">
        <v>2794.32</v>
      </c>
      <c r="M62" s="69">
        <f>J62-(J62*K62)-L62</f>
        <v>1988.0765249999999</v>
      </c>
      <c r="N62" s="69">
        <f>IF(D62=0,M62/E62,IF(E62=0,M62/D62,M62/F62))</f>
        <v>5.6076661244752408</v>
      </c>
      <c r="O62" s="77" t="str">
        <f>IF(E62=0,"bbl",IF(D62=0,"mcf","boe"))</f>
        <v>boe</v>
      </c>
      <c r="P62" s="69">
        <f>IF(D62=0,H62-N62,IF(E62=0,G62-N62,I62-N62))</f>
        <v>12.378283376504932</v>
      </c>
      <c r="Q62" s="71">
        <f>IF(O62="bbl",$H$4-P62,IF(O62="mcf",$I$4-P62,IF(O62="boe",(D62/F62*$H$4)+((E62/6/F62)*($I$4*6)-P62))))</f>
        <v>-1.5011414461467569</v>
      </c>
    </row>
    <row r="63" spans="2:17" x14ac:dyDescent="0.25">
      <c r="B63" s="58" t="s">
        <v>94</v>
      </c>
      <c r="C63" s="59" t="s">
        <v>100</v>
      </c>
      <c r="D63" s="65">
        <v>0</v>
      </c>
      <c r="E63" s="66">
        <v>2722.33</v>
      </c>
      <c r="F63" s="67">
        <f>D63+(E63/6)</f>
        <v>453.72166666666664</v>
      </c>
      <c r="G63" s="68">
        <v>0</v>
      </c>
      <c r="H63" s="68">
        <v>2.63</v>
      </c>
      <c r="I63" s="69">
        <f>IF(D63=0,H63,IF(E63=0,G63,D63/F63*G63+(E63/6/F63)*H63*6))</f>
        <v>2.63</v>
      </c>
      <c r="J63" s="69">
        <f>IF(D63=0,H63*E63,IF(E63=0,G63*D63,I63*F63))</f>
        <v>7159.7278999999999</v>
      </c>
      <c r="K63" s="70">
        <v>0.25</v>
      </c>
      <c r="L63" s="68">
        <v>3850.64</v>
      </c>
      <c r="M63" s="69">
        <f>J63-(J63*K63)-L63</f>
        <v>1519.1559250000005</v>
      </c>
      <c r="N63" s="69">
        <f>IF(D63=0,M63/E63,IF(E63=0,M63/D63,M63/F63))</f>
        <v>0.55803518493349469</v>
      </c>
      <c r="O63" s="77" t="str">
        <f>IF(E63=0,"bbl",IF(D63=0,"mcf","boe"))</f>
        <v>mcf</v>
      </c>
      <c r="P63" s="69">
        <f>IF(D63=0,H63-N63,IF(E63=0,G63-N63,I63-N63))</f>
        <v>2.0719648150665053</v>
      </c>
      <c r="Q63" s="71">
        <f>IF(O63="bbl",$H$4-P63,IF(O63="mcf",$I$4-P63,IF(O63="boe",(D63/F63*$H$4)+((E63/6/F63)*($I$4*6)-P63))))</f>
        <v>-0.57196481506650532</v>
      </c>
    </row>
    <row r="64" spans="2:17" x14ac:dyDescent="0.25">
      <c r="B64" s="58" t="s">
        <v>94</v>
      </c>
      <c r="C64" s="59" t="s">
        <v>101</v>
      </c>
      <c r="D64" s="65">
        <v>0</v>
      </c>
      <c r="E64" s="66">
        <v>1335.33</v>
      </c>
      <c r="F64" s="67">
        <f>D64+(E64/6)</f>
        <v>222.55499999999998</v>
      </c>
      <c r="G64" s="68">
        <v>0</v>
      </c>
      <c r="H64" s="68">
        <v>2.66</v>
      </c>
      <c r="I64" s="69">
        <f>IF(D64=0,H64,IF(E64=0,G64,D64/F64*G64+(E64/6/F64)*H64*6))</f>
        <v>2.66</v>
      </c>
      <c r="J64" s="69">
        <f>IF(D64=0,H64*E64,IF(E64=0,G64*D64,I64*F64))</f>
        <v>3551.9778000000001</v>
      </c>
      <c r="K64" s="70">
        <v>0.25</v>
      </c>
      <c r="L64" s="68">
        <v>335.61</v>
      </c>
      <c r="M64" s="69">
        <f>J64-(J64*K64)-L64</f>
        <v>2328.3733499999998</v>
      </c>
      <c r="N64" s="69">
        <f>IF(D64=0,M64/E64,IF(E64=0,M64/D64,M64/F64))</f>
        <v>1.7436688683696164</v>
      </c>
      <c r="O64" s="77" t="str">
        <f>IF(E64=0,"bbl",IF(D64=0,"mcf","boe"))</f>
        <v>mcf</v>
      </c>
      <c r="P64" s="69">
        <f>IF(D64=0,H64-N64,IF(E64=0,G64-N64,I64-N64))</f>
        <v>0.91633113163038371</v>
      </c>
      <c r="Q64" s="71">
        <f>IF(O64="bbl",$H$4-P64,IF(O64="mcf",$I$4-P64,IF(O64="boe",(D64/F64*$H$4)+((E64/6/F64)*($I$4*6)-P64))))</f>
        <v>0.58366886836961629</v>
      </c>
    </row>
    <row r="65" spans="2:17" x14ac:dyDescent="0.25">
      <c r="B65" s="58" t="s">
        <v>94</v>
      </c>
      <c r="C65" s="59" t="s">
        <v>102</v>
      </c>
      <c r="D65" s="65">
        <v>0</v>
      </c>
      <c r="E65" s="66">
        <v>171.67</v>
      </c>
      <c r="F65" s="67">
        <f>D65+(E65/6)</f>
        <v>28.611666666666665</v>
      </c>
      <c r="G65" s="68">
        <v>0</v>
      </c>
      <c r="H65" s="68">
        <v>2.4900000000000002</v>
      </c>
      <c r="I65" s="69">
        <f>IF(D65=0,H65,IF(E65=0,G65,D65/F65*G65+(E65/6/F65)*H65*6))</f>
        <v>2.4900000000000002</v>
      </c>
      <c r="J65" s="69">
        <f>IF(D65=0,H65*E65,IF(E65=0,G65*D65,I65*F65))</f>
        <v>427.45830000000001</v>
      </c>
      <c r="K65" s="70">
        <v>0.25</v>
      </c>
      <c r="L65" s="68">
        <v>286.47000000000003</v>
      </c>
      <c r="M65" s="69">
        <f>J65-(J65*K65)-L65</f>
        <v>34.123724999999979</v>
      </c>
      <c r="N65" s="69">
        <f>IF(D65=0,M65/E65,IF(E65=0,M65/D65,M65/F65))</f>
        <v>0.19877512087143928</v>
      </c>
      <c r="O65" s="77" t="str">
        <f>IF(E65=0,"bbl",IF(D65=0,"mcf","boe"))</f>
        <v>mcf</v>
      </c>
      <c r="P65" s="69">
        <f>IF(D65=0,H65-N65,IF(E65=0,G65-N65,I65-N65))</f>
        <v>2.2912248791285608</v>
      </c>
      <c r="Q65" s="71">
        <f>IF(O65="bbl",$H$4-P65,IF(O65="mcf",$I$4-P65,IF(O65="boe",(D65/F65*$H$4)+((E65/6/F65)*($I$4*6)-P65))))</f>
        <v>-0.79122487912856077</v>
      </c>
    </row>
    <row r="66" spans="2:17" x14ac:dyDescent="0.25">
      <c r="B66" s="58" t="s">
        <v>94</v>
      </c>
      <c r="C66" s="59" t="s">
        <v>103</v>
      </c>
      <c r="D66" s="65">
        <v>0</v>
      </c>
      <c r="E66" s="66">
        <v>445.67</v>
      </c>
      <c r="F66" s="67">
        <f>D66+(E66/6)</f>
        <v>74.278333333333336</v>
      </c>
      <c r="G66" s="68">
        <v>0</v>
      </c>
      <c r="H66" s="68">
        <v>2.64</v>
      </c>
      <c r="I66" s="69">
        <f>IF(D66=0,H66,IF(E66=0,G66,D66/F66*G66+(E66/6/F66)*H66*6))</f>
        <v>2.64</v>
      </c>
      <c r="J66" s="69">
        <f>IF(D66=0,H66*E66,IF(E66=0,G66*D66,I66*F66))</f>
        <v>1176.5688</v>
      </c>
      <c r="K66" s="70">
        <v>0.25</v>
      </c>
      <c r="L66" s="68">
        <v>2554.4299999999998</v>
      </c>
      <c r="M66" s="69">
        <f>J66-(J66*K66)-L66</f>
        <v>-1672.0033999999998</v>
      </c>
      <c r="N66" s="69">
        <f>IF(D66=0,M66/E66,IF(E66=0,M66/D66,M66/F66))</f>
        <v>-3.7516624408194397</v>
      </c>
      <c r="O66" s="77" t="str">
        <f>IF(E66=0,"bbl",IF(D66=0,"mcf","boe"))</f>
        <v>mcf</v>
      </c>
      <c r="P66" s="69">
        <f>IF(D66=0,H66-N66,IF(E66=0,G66-N66,I66-N66))</f>
        <v>6.3916624408194398</v>
      </c>
      <c r="Q66" s="71">
        <f>IF(O66="bbl",$H$4-P66,IF(O66="mcf",$I$4-P66,IF(O66="boe",(D66/F66*$H$4)+((E66/6/F66)*($I$4*6)-P66))))</f>
        <v>-4.8916624408194398</v>
      </c>
    </row>
    <row r="67" spans="2:17" x14ac:dyDescent="0.25">
      <c r="B67" s="58" t="s">
        <v>94</v>
      </c>
      <c r="C67" s="59" t="s">
        <v>104</v>
      </c>
      <c r="D67" s="65">
        <v>152</v>
      </c>
      <c r="E67" s="66">
        <v>0</v>
      </c>
      <c r="F67" s="67">
        <f>D67+(E67/6)</f>
        <v>152</v>
      </c>
      <c r="G67" s="68">
        <v>42.35</v>
      </c>
      <c r="H67" s="68">
        <v>0</v>
      </c>
      <c r="I67" s="69">
        <f>IF(D67=0,H67,IF(E67=0,G67,D67/F67*G67+(E67/6/F67)*H67*6))</f>
        <v>42.35</v>
      </c>
      <c r="J67" s="69">
        <f>IF(D67=0,H67*E67,IF(E67=0,G67*D67,I67*F67))</f>
        <v>6437.2</v>
      </c>
      <c r="K67" s="70">
        <v>0.14582999999999999</v>
      </c>
      <c r="L67" s="68">
        <v>5034.4399999999996</v>
      </c>
      <c r="M67" s="69">
        <f>J67-(J67*K67)-L67</f>
        <v>464.02312400000028</v>
      </c>
      <c r="N67" s="69">
        <f>IF(D67=0,M67/E67,IF(E67=0,M67/D67,M67/F67))</f>
        <v>3.0527837105263176</v>
      </c>
      <c r="O67" s="77" t="str">
        <f>IF(E67=0,"bbl",IF(D67=0,"mcf","boe"))</f>
        <v>bbl</v>
      </c>
      <c r="P67" s="69">
        <f>IF(D67=0,H67-N67,IF(E67=0,G67-N67,I67-N67))</f>
        <v>39.297216289473681</v>
      </c>
      <c r="Q67" s="71">
        <f>IF(O67="bbl",$H$4-P67,IF(O67="mcf",$I$4-P67,IF(O67="boe",(D67/F67*$H$4)+((E67/6/F67)*($I$4*6)-P67))))</f>
        <v>-8.2972162894736812</v>
      </c>
    </row>
    <row r="68" spans="2:17" x14ac:dyDescent="0.25">
      <c r="B68" s="58" t="s">
        <v>94</v>
      </c>
      <c r="C68" s="59" t="s">
        <v>105</v>
      </c>
      <c r="D68" s="65">
        <v>127.67</v>
      </c>
      <c r="E68" s="66">
        <v>0</v>
      </c>
      <c r="F68" s="67">
        <f>D68+(E68/6)</f>
        <v>127.67</v>
      </c>
      <c r="G68" s="68">
        <v>42.88</v>
      </c>
      <c r="H68" s="68">
        <v>0</v>
      </c>
      <c r="I68" s="69">
        <f>IF(D68=0,H68,IF(E68=0,G68,D68/F68*G68+(E68/6/F68)*H68*6))</f>
        <v>42.88</v>
      </c>
      <c r="J68" s="69">
        <f>IF(D68=0,H68*E68,IF(E68=0,G68*D68,I68*F68))</f>
        <v>5474.4896000000008</v>
      </c>
      <c r="K68" s="70">
        <v>0.14582999999999999</v>
      </c>
      <c r="L68" s="68">
        <v>4779.16</v>
      </c>
      <c r="M68" s="69">
        <f>J68-(J68*K68)-L68</f>
        <v>-103.0152183679993</v>
      </c>
      <c r="N68" s="69">
        <f>IF(D68=0,M68/E68,IF(E68=0,M68/D68,M68/F68))</f>
        <v>-0.80688664813972977</v>
      </c>
      <c r="O68" s="77" t="str">
        <f>IF(E68=0,"bbl",IF(D68=0,"mcf","boe"))</f>
        <v>bbl</v>
      </c>
      <c r="P68" s="69">
        <f>IF(D68=0,H68-N68,IF(E68=0,G68-N68,I68-N68))</f>
        <v>43.686886648139733</v>
      </c>
      <c r="Q68" s="71">
        <f>IF(O68="bbl",$H$4-P68,IF(O68="mcf",$I$4-P68,IF(O68="boe",(D68/F68*$H$4)+((E68/6/F68)*($I$4*6)-P68))))</f>
        <v>-12.686886648139733</v>
      </c>
    </row>
    <row r="69" spans="2:17" x14ac:dyDescent="0.25">
      <c r="B69" s="58" t="s">
        <v>94</v>
      </c>
      <c r="C69" s="59" t="s">
        <v>106</v>
      </c>
      <c r="D69" s="65">
        <v>112.02</v>
      </c>
      <c r="E69" s="66">
        <v>226.33</v>
      </c>
      <c r="F69" s="67">
        <f>D69+(E69/6)</f>
        <v>149.74166666666667</v>
      </c>
      <c r="G69" s="68">
        <v>41.98</v>
      </c>
      <c r="H69" s="68">
        <v>2.5499999999999998</v>
      </c>
      <c r="I69" s="69">
        <f>IF(D69=0,H69,IF(E69=0,G69,D69/F69*G69+(E69/6/F69)*H69*6))</f>
        <v>35.258997829595408</v>
      </c>
      <c r="J69" s="69">
        <f>IF(D69=0,H69*E69,IF(E69=0,G69*D69,I69*F69))</f>
        <v>5279.7410999999993</v>
      </c>
      <c r="K69" s="70">
        <v>0.14582999999999999</v>
      </c>
      <c r="L69" s="68">
        <v>7656.66</v>
      </c>
      <c r="M69" s="69">
        <f>J69-(J69*K69)-L69</f>
        <v>-3146.8635446130002</v>
      </c>
      <c r="N69" s="69">
        <f>IF(D69=0,M69/E69,IF(E69=0,M69/D69,M69/F69))</f>
        <v>-21.015283285300239</v>
      </c>
      <c r="O69" s="77" t="str">
        <f>IF(E69=0,"bbl",IF(D69=0,"mcf","boe"))</f>
        <v>boe</v>
      </c>
      <c r="P69" s="69">
        <f>IF(D69=0,H69-N69,IF(E69=0,G69-N69,I69-N69))</f>
        <v>56.274281114895643</v>
      </c>
      <c r="Q69" s="71">
        <f>IF(O69="bbl",$H$4-P69,IF(O69="mcf",$I$4-P69,IF(O69="boe",(D69/F69*$H$4)+((E69/6/F69)*($I$4*6)-P69))))</f>
        <v>-30.816336877598076</v>
      </c>
    </row>
    <row r="70" spans="2:17" x14ac:dyDescent="0.25">
      <c r="B70" s="58" t="s">
        <v>94</v>
      </c>
      <c r="C70" s="59" t="s">
        <v>107</v>
      </c>
      <c r="D70" s="65">
        <v>71.069999999999993</v>
      </c>
      <c r="E70" s="66">
        <v>1556</v>
      </c>
      <c r="F70" s="67">
        <f>D70+(E70/6)</f>
        <v>330.40333333333331</v>
      </c>
      <c r="G70" s="68">
        <v>41.26</v>
      </c>
      <c r="H70" s="68">
        <v>2.54</v>
      </c>
      <c r="I70" s="69">
        <f>IF(D70=0,H70,IF(E70=0,G70,D70/F70*G70+(E70/6/F70)*H70*6))</f>
        <v>20.836921136792405</v>
      </c>
      <c r="J70" s="69">
        <f>IF(D70=0,H70*E70,IF(E70=0,G70*D70,I70*F70))</f>
        <v>6884.5881999999992</v>
      </c>
      <c r="K70" s="70">
        <v>0.14582999999999999</v>
      </c>
      <c r="L70" s="68">
        <v>3868.31</v>
      </c>
      <c r="M70" s="69">
        <f>J70-(J70*K70)-L70</f>
        <v>2012.2987027939994</v>
      </c>
      <c r="N70" s="69">
        <f>IF(D70=0,M70/E70,IF(E70=0,M70/D70,M70/F70))</f>
        <v>6.09043099684426</v>
      </c>
      <c r="O70" s="77" t="str">
        <f>IF(E70=0,"bbl",IF(D70=0,"mcf","boe"))</f>
        <v>boe</v>
      </c>
      <c r="P70" s="69">
        <f>IF(D70=0,H70-N70,IF(E70=0,G70-N70,I70-N70))</f>
        <v>14.746490139948145</v>
      </c>
      <c r="Q70" s="71">
        <f>IF(O70="bbl",$H$4-P70,IF(O70="mcf",$I$4-P70,IF(O70="boe",(D70/F70*$H$4)+((E70/6/F70)*($I$4*6)-P70))))</f>
        <v>-1.0142739597239752</v>
      </c>
    </row>
    <row r="71" spans="2:17" x14ac:dyDescent="0.25">
      <c r="B71" s="58" t="s">
        <v>108</v>
      </c>
      <c r="C71" s="59" t="s">
        <v>109</v>
      </c>
      <c r="D71" s="65">
        <v>45.98</v>
      </c>
      <c r="E71" s="66">
        <v>0</v>
      </c>
      <c r="F71" s="67">
        <f>D71+(E71/6)</f>
        <v>45.98</v>
      </c>
      <c r="G71" s="68">
        <v>37.99</v>
      </c>
      <c r="H71" s="68">
        <v>0</v>
      </c>
      <c r="I71" s="69">
        <f>IF(D71=0,H71,IF(E71=0,G71,D71/F71*G71+(E71/6/F71)*H71*6))</f>
        <v>37.99</v>
      </c>
      <c r="J71" s="69">
        <f>IF(D71=0,H71*E71,IF(E71=0,G71*D71,I71*F71))</f>
        <v>1746.7801999999999</v>
      </c>
      <c r="K71" s="70">
        <v>0.17885000000000001</v>
      </c>
      <c r="L71" s="68">
        <v>2180.0300000000002</v>
      </c>
      <c r="M71" s="69">
        <f>J71-(J71*K71)-L71</f>
        <v>-745.66143877000036</v>
      </c>
      <c r="N71" s="69">
        <f>IF(D71=0,M71/E71,IF(E71=0,M71/D71,M71/F71))</f>
        <v>-16.217082182905621</v>
      </c>
      <c r="O71" s="77" t="str">
        <f>IF(E71=0,"bbl",IF(D71=0,"mcf","boe"))</f>
        <v>bbl</v>
      </c>
      <c r="P71" s="69">
        <f>IF(D71=0,H71-N71,IF(E71=0,G71-N71,I71-N71))</f>
        <v>54.207082182905623</v>
      </c>
      <c r="Q71" s="71">
        <f>IF(O71="bbl",$H$4-P71,IF(O71="mcf",$I$4-P71,IF(O71="boe",(D71/F71*$H$4)+((E71/6/F71)*($I$4*6)-P71))))</f>
        <v>-23.207082182905623</v>
      </c>
    </row>
    <row r="72" spans="2:17" x14ac:dyDescent="0.25">
      <c r="B72" s="58" t="s">
        <v>108</v>
      </c>
      <c r="C72" s="59" t="s">
        <v>110</v>
      </c>
      <c r="D72" s="65">
        <v>230.19</v>
      </c>
      <c r="E72" s="66">
        <v>0</v>
      </c>
      <c r="F72" s="67">
        <f>D72+(E72/6)</f>
        <v>230.19</v>
      </c>
      <c r="G72" s="68">
        <v>39.979999999999997</v>
      </c>
      <c r="H72" s="68">
        <v>0</v>
      </c>
      <c r="I72" s="69">
        <f>IF(D72=0,H72,IF(E72=0,G72,D72/F72*G72+(E72/6/F72)*H72*6))</f>
        <v>39.979999999999997</v>
      </c>
      <c r="J72" s="69">
        <f>IF(D72=0,H72*E72,IF(E72=0,G72*D72,I72*F72))</f>
        <v>9202.9961999999996</v>
      </c>
      <c r="K72" s="70">
        <v>0.16178999999999999</v>
      </c>
      <c r="L72" s="68">
        <v>2722.35</v>
      </c>
      <c r="M72" s="69">
        <f>J72-(J72*K72)-L72</f>
        <v>4991.6934448020002</v>
      </c>
      <c r="N72" s="69">
        <f>IF(D72=0,M72/E72,IF(E72=0,M72/D72,M72/F72))</f>
        <v>21.685101198149354</v>
      </c>
      <c r="O72" s="77" t="str">
        <f>IF(E72=0,"bbl",IF(D72=0,"mcf","boe"))</f>
        <v>bbl</v>
      </c>
      <c r="P72" s="69">
        <f>IF(D72=0,H72-N72,IF(E72=0,G72-N72,I72-N72))</f>
        <v>18.294898801850643</v>
      </c>
      <c r="Q72" s="71">
        <f>IF(O72="bbl",$H$4-P72,IF(O72="mcf",$I$4-P72,IF(O72="boe",(D72/F72*$H$4)+((E72/6/F72)*($I$4*6)-P72))))</f>
        <v>12.705101198149357</v>
      </c>
    </row>
    <row r="73" spans="2:17" x14ac:dyDescent="0.25">
      <c r="B73" s="58" t="s">
        <v>108</v>
      </c>
      <c r="C73" s="59" t="s">
        <v>111</v>
      </c>
      <c r="D73" s="65">
        <v>84.67</v>
      </c>
      <c r="E73" s="66">
        <v>0</v>
      </c>
      <c r="F73" s="67">
        <f>D73+(E73/6)</f>
        <v>84.67</v>
      </c>
      <c r="G73" s="68">
        <v>39.93</v>
      </c>
      <c r="H73" s="68">
        <v>0</v>
      </c>
      <c r="I73" s="69">
        <f>IF(D73=0,H73,IF(E73=0,G73,D73/F73*G73+(E73/6/F73)*H73*6))</f>
        <v>39.93</v>
      </c>
      <c r="J73" s="69">
        <f>IF(D73=0,H73*E73,IF(E73=0,G73*D73,I73*F73))</f>
        <v>3380.8731000000002</v>
      </c>
      <c r="K73" s="70">
        <v>0.17968000000000001</v>
      </c>
      <c r="L73" s="68">
        <v>1910.95</v>
      </c>
      <c r="M73" s="69">
        <f>J73-(J73*K73)-L73</f>
        <v>862.44782139199992</v>
      </c>
      <c r="N73" s="69">
        <f>IF(D73=0,M73/E73,IF(E73=0,M73/D73,M73/F73))</f>
        <v>10.185990567993384</v>
      </c>
      <c r="O73" s="77" t="str">
        <f>IF(E73=0,"bbl",IF(D73=0,"mcf","boe"))</f>
        <v>bbl</v>
      </c>
      <c r="P73" s="69">
        <f>IF(D73=0,H73-N73,IF(E73=0,G73-N73,I73-N73))</f>
        <v>29.744009432006614</v>
      </c>
      <c r="Q73" s="71">
        <f>IF(O73="bbl",$H$4-P73,IF(O73="mcf",$I$4-P73,IF(O73="boe",(D73/F73*$H$4)+((E73/6/F73)*($I$4*6)-P73))))</f>
        <v>1.2559905679933863</v>
      </c>
    </row>
    <row r="74" spans="2:17" x14ac:dyDescent="0.25">
      <c r="B74" s="58" t="s">
        <v>108</v>
      </c>
      <c r="C74" s="59" t="s">
        <v>112</v>
      </c>
      <c r="D74" s="65">
        <v>121.33</v>
      </c>
      <c r="E74" s="66">
        <v>0</v>
      </c>
      <c r="F74" s="67">
        <f>D74+(E74/6)</f>
        <v>121.33</v>
      </c>
      <c r="G74" s="68">
        <v>39.869999999999997</v>
      </c>
      <c r="H74" s="68">
        <v>0</v>
      </c>
      <c r="I74" s="69">
        <f>IF(D74=0,H74,IF(E74=0,G74,D74/F74*G74+(E74/6/F74)*H74*6))</f>
        <v>39.869999999999997</v>
      </c>
      <c r="J74" s="69">
        <f>IF(D74=0,H74*E74,IF(E74=0,G74*D74,I74*F74))</f>
        <v>4837.4270999999999</v>
      </c>
      <c r="K74" s="70">
        <v>0.17968999999999999</v>
      </c>
      <c r="L74" s="68">
        <v>2003.86</v>
      </c>
      <c r="M74" s="69">
        <f>J74-(J74*K74)-L74</f>
        <v>1964.329824401</v>
      </c>
      <c r="N74" s="69">
        <f>IF(D74=0,M74/E74,IF(E74=0,M74/D74,M74/F74))</f>
        <v>16.189976299357124</v>
      </c>
      <c r="O74" s="77" t="str">
        <f>IF(E74=0,"bbl",IF(D74=0,"mcf","boe"))</f>
        <v>bbl</v>
      </c>
      <c r="P74" s="69">
        <f>IF(D74=0,H74-N74,IF(E74=0,G74-N74,I74-N74))</f>
        <v>23.680023700642874</v>
      </c>
      <c r="Q74" s="71">
        <f>IF(O74="bbl",$H$4-P74,IF(O74="mcf",$I$4-P74,IF(O74="boe",(D74/F74*$H$4)+((E74/6/F74)*($I$4*6)-P74))))</f>
        <v>7.3199762993571262</v>
      </c>
    </row>
    <row r="75" spans="2:17" x14ac:dyDescent="0.25">
      <c r="B75" s="58" t="s">
        <v>108</v>
      </c>
      <c r="C75" s="59" t="s">
        <v>113</v>
      </c>
      <c r="D75" s="65">
        <v>119.16</v>
      </c>
      <c r="E75" s="66">
        <v>0</v>
      </c>
      <c r="F75" s="67">
        <f>D75+(E75/6)</f>
        <v>119.16</v>
      </c>
      <c r="G75" s="68">
        <v>39.840000000000003</v>
      </c>
      <c r="H75" s="68">
        <v>0</v>
      </c>
      <c r="I75" s="69">
        <f>IF(D75=0,H75,IF(E75=0,G75,D75/F75*G75+(E75/6/F75)*H75*6))</f>
        <v>39.840000000000003</v>
      </c>
      <c r="J75" s="69">
        <f>IF(D75=0,H75*E75,IF(E75=0,G75*D75,I75*F75))</f>
        <v>4747.3344000000006</v>
      </c>
      <c r="K75" s="70">
        <v>0.17968999999999999</v>
      </c>
      <c r="L75" s="68">
        <v>1960.86</v>
      </c>
      <c r="M75" s="69">
        <f>J75-(J75*K75)-L75</f>
        <v>1933.4258816640006</v>
      </c>
      <c r="N75" s="69">
        <f>IF(D75=0,M75/E75,IF(E75=0,M75/D75,M75/F75))</f>
        <v>16.225460571198393</v>
      </c>
      <c r="O75" s="77" t="str">
        <f>IF(E75=0,"bbl",IF(D75=0,"mcf","boe"))</f>
        <v>bbl</v>
      </c>
      <c r="P75" s="69">
        <f>IF(D75=0,H75-N75,IF(E75=0,G75-N75,I75-N75))</f>
        <v>23.61453942880161</v>
      </c>
      <c r="Q75" s="71">
        <f>IF(O75="bbl",$H$4-P75,IF(O75="mcf",$I$4-P75,IF(O75="boe",(D75/F75*$H$4)+((E75/6/F75)*($I$4*6)-P75))))</f>
        <v>7.3854605711983901</v>
      </c>
    </row>
    <row r="76" spans="2:17" x14ac:dyDescent="0.25">
      <c r="B76" s="58" t="s">
        <v>114</v>
      </c>
      <c r="C76" s="59" t="s">
        <v>115</v>
      </c>
      <c r="D76" s="65">
        <v>0</v>
      </c>
      <c r="E76" s="66">
        <v>331.33</v>
      </c>
      <c r="F76" s="67">
        <f>D76+(E76/6)</f>
        <v>55.221666666666664</v>
      </c>
      <c r="G76" s="68">
        <v>0</v>
      </c>
      <c r="H76" s="68">
        <v>2.62</v>
      </c>
      <c r="I76" s="69">
        <f>IF(D76=0,H76,IF(E76=0,G76,D76/F76*G76+(E76/6/F76)*H76*6))</f>
        <v>2.62</v>
      </c>
      <c r="J76" s="69">
        <f>IF(D76=0,H76*E76,IF(E76=0,G76*D76,I76*F76))</f>
        <v>868.08460000000002</v>
      </c>
      <c r="K76" s="70">
        <v>0.249999</v>
      </c>
      <c r="L76" s="68">
        <v>2870.89</v>
      </c>
      <c r="M76" s="69">
        <f>J76-(J76*K76)-L76</f>
        <v>-2219.8256819153999</v>
      </c>
      <c r="N76" s="69">
        <f>IF(D76=0,M76/E76,IF(E76=0,M76/D76,M76/F76))</f>
        <v>-6.6997424981601421</v>
      </c>
      <c r="O76" s="77" t="str">
        <f>IF(E76=0,"bbl",IF(D76=0,"mcf","boe"))</f>
        <v>mcf</v>
      </c>
      <c r="P76" s="69">
        <f>IF(D76=0,H76-N76,IF(E76=0,G76-N76,I76-N76))</f>
        <v>9.3197424981601422</v>
      </c>
      <c r="Q76" s="71">
        <f>IF(O76="bbl",$H$4-P76,IF(O76="mcf",$I$4-P76,IF(O76="boe",(D76/F76*$H$4)+((E76/6/F76)*($I$4*6)-P76))))</f>
        <v>-7.8197424981601422</v>
      </c>
    </row>
    <row r="77" spans="2:17" x14ac:dyDescent="0.25">
      <c r="B77" s="58" t="s">
        <v>114</v>
      </c>
      <c r="C77" s="59" t="s">
        <v>116</v>
      </c>
      <c r="D77" s="65">
        <v>166.77</v>
      </c>
      <c r="E77" s="66">
        <v>0</v>
      </c>
      <c r="F77" s="67">
        <f>D77+(E77/6)</f>
        <v>166.77</v>
      </c>
      <c r="G77" s="68">
        <v>42.43</v>
      </c>
      <c r="H77" s="68">
        <v>0</v>
      </c>
      <c r="I77" s="69">
        <f>IF(D77=0,H77,IF(E77=0,G77,D77/F77*G77+(E77/6/F77)*H77*6))</f>
        <v>42.43</v>
      </c>
      <c r="J77" s="69">
        <f>IF(D77=0,H77*E77,IF(E77=0,G77*D77,I77*F77))</f>
        <v>7076.0511000000006</v>
      </c>
      <c r="K77" s="70">
        <v>0.2505</v>
      </c>
      <c r="L77" s="68">
        <v>2363.66</v>
      </c>
      <c r="M77" s="69">
        <f>J77-(J77*K77)-L77</f>
        <v>2939.8402994500011</v>
      </c>
      <c r="N77" s="69">
        <f>IF(D77=0,M77/E77,IF(E77=0,M77/D77,M77/F77))</f>
        <v>17.628112367032447</v>
      </c>
      <c r="O77" s="77" t="str">
        <f>IF(E77=0,"bbl",IF(D77=0,"mcf","boe"))</f>
        <v>bbl</v>
      </c>
      <c r="P77" s="69">
        <f>IF(D77=0,H77-N77,IF(E77=0,G77-N77,I77-N77))</f>
        <v>24.801887632967553</v>
      </c>
      <c r="Q77" s="71">
        <f>IF(O77="bbl",$H$4-P77,IF(O77="mcf",$I$4-P77,IF(O77="boe",(D77/F77*$H$4)+((E77/6/F77)*($I$4*6)-P77))))</f>
        <v>6.1981123670324472</v>
      </c>
    </row>
    <row r="78" spans="2:17" x14ac:dyDescent="0.25">
      <c r="B78" s="58" t="s">
        <v>114</v>
      </c>
      <c r="C78" s="59" t="s">
        <v>117</v>
      </c>
      <c r="D78" s="65">
        <v>37.33</v>
      </c>
      <c r="E78" s="66">
        <v>0</v>
      </c>
      <c r="F78" s="67">
        <f>D78+(E78/6)</f>
        <v>37.33</v>
      </c>
      <c r="G78" s="68">
        <v>40.61</v>
      </c>
      <c r="H78" s="68">
        <v>0</v>
      </c>
      <c r="I78" s="69">
        <f>IF(D78=0,H78,IF(E78=0,G78,D78/F78*G78+(E78/6/F78)*H78*6))</f>
        <v>40.61</v>
      </c>
      <c r="J78" s="69">
        <f>IF(D78=0,H78*E78,IF(E78=0,G78*D78,I78*F78))</f>
        <v>1515.9712999999999</v>
      </c>
      <c r="K78" s="70">
        <v>0.15</v>
      </c>
      <c r="L78" s="68">
        <v>1813.93</v>
      </c>
      <c r="M78" s="69">
        <f>J78-(J78*K78)-L78</f>
        <v>-525.35439500000007</v>
      </c>
      <c r="N78" s="69">
        <f>IF(D78=0,M78/E78,IF(E78=0,M78/D78,M78/F78))</f>
        <v>-14.073249263327085</v>
      </c>
      <c r="O78" s="77" t="str">
        <f>IF(E78=0,"bbl",IF(D78=0,"mcf","boe"))</f>
        <v>bbl</v>
      </c>
      <c r="P78" s="69">
        <f>IF(D78=0,H78-N78,IF(E78=0,G78-N78,I78-N78))</f>
        <v>54.683249263327085</v>
      </c>
      <c r="Q78" s="71">
        <f>IF(O78="bbl",$H$4-P78,IF(O78="mcf",$I$4-P78,IF(O78="boe",(D78/F78*$H$4)+((E78/6/F78)*($I$4*6)-P78))))</f>
        <v>-23.683249263327085</v>
      </c>
    </row>
    <row r="79" spans="2:17" x14ac:dyDescent="0.25">
      <c r="B79" s="58" t="s">
        <v>114</v>
      </c>
      <c r="C79" s="59" t="s">
        <v>118</v>
      </c>
      <c r="D79" s="65">
        <v>107.55</v>
      </c>
      <c r="E79" s="66">
        <v>0</v>
      </c>
      <c r="F79" s="67">
        <f>D79+(E79/6)</f>
        <v>107.55</v>
      </c>
      <c r="G79" s="68">
        <v>42.31</v>
      </c>
      <c r="H79" s="68">
        <v>0</v>
      </c>
      <c r="I79" s="69">
        <f>IF(D79=0,H79,IF(E79=0,G79,D79/F79*G79+(E79/6/F79)*H79*6))</f>
        <v>42.31</v>
      </c>
      <c r="J79" s="69">
        <f>IF(D79=0,H79*E79,IF(E79=0,G79*D79,I79*F79))</f>
        <v>4550.4404999999997</v>
      </c>
      <c r="K79" s="70">
        <v>0.28749999999999998</v>
      </c>
      <c r="L79" s="68">
        <v>2517.7600000000002</v>
      </c>
      <c r="M79" s="69">
        <f>J79-(J79*K79)-L79</f>
        <v>724.42885624999963</v>
      </c>
      <c r="N79" s="69">
        <f>IF(D79=0,M79/E79,IF(E79=0,M79/D79,M79/F79))</f>
        <v>6.7357401789865143</v>
      </c>
      <c r="O79" s="77" t="str">
        <f>IF(E79=0,"bbl",IF(D79=0,"mcf","boe"))</f>
        <v>bbl</v>
      </c>
      <c r="P79" s="69">
        <f>IF(D79=0,H79-N79,IF(E79=0,G79-N79,I79-N79))</f>
        <v>35.574259821013484</v>
      </c>
      <c r="Q79" s="71">
        <f>IF(O79="bbl",$H$4-P79,IF(O79="mcf",$I$4-P79,IF(O79="boe",(D79/F79*$H$4)+((E79/6/F79)*($I$4*6)-P79))))</f>
        <v>-4.5742598210134844</v>
      </c>
    </row>
    <row r="80" spans="2:17" x14ac:dyDescent="0.25">
      <c r="B80" s="58" t="s">
        <v>114</v>
      </c>
      <c r="C80" s="59" t="s">
        <v>119</v>
      </c>
      <c r="D80" s="65">
        <v>171.67</v>
      </c>
      <c r="E80" s="66">
        <v>17.329999999999998</v>
      </c>
      <c r="F80" s="67">
        <f>D80+(E80/6)</f>
        <v>174.55833333333331</v>
      </c>
      <c r="G80" s="68">
        <v>42.47</v>
      </c>
      <c r="H80" s="68">
        <v>2.69</v>
      </c>
      <c r="I80" s="69">
        <f>IF(D80=0,H80,IF(E80=0,G80,D80/F80*G80+(E80/6/F80)*H80*6))</f>
        <v>42.034330071131905</v>
      </c>
      <c r="J80" s="69">
        <f>IF(D80=0,H80*E80,IF(E80=0,G80*D80,I80*F80))</f>
        <v>7337.4425999999994</v>
      </c>
      <c r="K80" s="70">
        <v>0.25</v>
      </c>
      <c r="L80" s="68">
        <v>3940.37</v>
      </c>
      <c r="M80" s="69">
        <f>J80-(J80*K80)-L80</f>
        <v>1562.7119499999999</v>
      </c>
      <c r="N80" s="69">
        <f>IF(D80=0,M80/E80,IF(E80=0,M80/D80,M80/F80))</f>
        <v>8.9523766649162173</v>
      </c>
      <c r="O80" s="77" t="str">
        <f>IF(E80=0,"bbl",IF(D80=0,"mcf","boe"))</f>
        <v>boe</v>
      </c>
      <c r="P80" s="69">
        <f>IF(D80=0,H80-N80,IF(E80=0,G80-N80,I80-N80))</f>
        <v>33.081953406215689</v>
      </c>
      <c r="Q80" s="71">
        <f>IF(O80="bbl",$H$4-P80,IF(O80="mcf",$I$4-P80,IF(O80="boe",(D80/F80*$H$4)+((E80/6/F80)*($I$4*6)-P80))))</f>
        <v>-2.445976894065975</v>
      </c>
    </row>
    <row r="81" spans="2:17" x14ac:dyDescent="0.25">
      <c r="B81" s="58" t="s">
        <v>114</v>
      </c>
      <c r="C81" s="59" t="s">
        <v>120</v>
      </c>
      <c r="D81" s="65">
        <v>35.67</v>
      </c>
      <c r="E81" s="66">
        <v>0</v>
      </c>
      <c r="F81" s="67">
        <f>D81+(E81/6)</f>
        <v>35.67</v>
      </c>
      <c r="G81" s="68">
        <v>41.21</v>
      </c>
      <c r="H81" s="68">
        <v>0</v>
      </c>
      <c r="I81" s="69">
        <f>IF(D81=0,H81,IF(E81=0,G81,D81/F81*G81+(E81/6/F81)*H81*6))</f>
        <v>41.21</v>
      </c>
      <c r="J81" s="69">
        <f>IF(D81=0,H81*E81,IF(E81=0,G81*D81,I81*F81))</f>
        <v>1469.9607000000001</v>
      </c>
      <c r="K81" s="70">
        <v>0.25</v>
      </c>
      <c r="L81" s="68">
        <v>3275</v>
      </c>
      <c r="M81" s="69">
        <f>J81-(J81*K81)-L81</f>
        <v>-2172.5294749999998</v>
      </c>
      <c r="N81" s="69">
        <f>IF(D81=0,M81/E81,IF(E81=0,M81/D81,M81/F81))</f>
        <v>-60.90634917297448</v>
      </c>
      <c r="O81" s="77" t="str">
        <f>IF(E81=0,"bbl",IF(D81=0,"mcf","boe"))</f>
        <v>bbl</v>
      </c>
      <c r="P81" s="69">
        <f>IF(D81=0,H81-N81,IF(E81=0,G81-N81,I81-N81))</f>
        <v>102.11634917297448</v>
      </c>
      <c r="Q81" s="71">
        <f>IF(O81="bbl",$H$4-P81,IF(O81="mcf",$I$4-P81,IF(O81="boe",(D81/F81*$H$4)+((E81/6/F81)*($I$4*6)-P81))))</f>
        <v>-71.116349172974481</v>
      </c>
    </row>
    <row r="82" spans="2:17" x14ac:dyDescent="0.25">
      <c r="B82" s="58" t="s">
        <v>114</v>
      </c>
      <c r="C82" s="59" t="s">
        <v>121</v>
      </c>
      <c r="D82" s="65">
        <v>86.27</v>
      </c>
      <c r="E82" s="66">
        <v>0</v>
      </c>
      <c r="F82" s="67">
        <f>D82+(E82/6)</f>
        <v>86.27</v>
      </c>
      <c r="G82" s="68">
        <v>41.56</v>
      </c>
      <c r="H82" s="68">
        <v>0</v>
      </c>
      <c r="I82" s="69">
        <f>IF(D82=0,H82,IF(E82=0,G82,D82/F82*G82+(E82/6/F82)*H82*6))</f>
        <v>41.56</v>
      </c>
      <c r="J82" s="69">
        <f>IF(D82=0,H82*E82,IF(E82=0,G82*D82,I82*F82))</f>
        <v>3585.3811999999998</v>
      </c>
      <c r="K82" s="70">
        <v>0.22500000000000001</v>
      </c>
      <c r="L82" s="68">
        <v>1853.58</v>
      </c>
      <c r="M82" s="69">
        <f>J82-(J82*K82)-L82</f>
        <v>925.09042999999974</v>
      </c>
      <c r="N82" s="69">
        <f>IF(D82=0,M82/E82,IF(E82=0,M82/D82,M82/F82))</f>
        <v>10.723199605888487</v>
      </c>
      <c r="O82" s="77" t="str">
        <f>IF(E82=0,"bbl",IF(D82=0,"mcf","boe"))</f>
        <v>bbl</v>
      </c>
      <c r="P82" s="69">
        <f>IF(D82=0,H82-N82,IF(E82=0,G82-N82,I82-N82))</f>
        <v>30.836800394111513</v>
      </c>
      <c r="Q82" s="71">
        <f>IF(O82="bbl",$H$4-P82,IF(O82="mcf",$I$4-P82,IF(O82="boe",(D82/F82*$H$4)+((E82/6/F82)*($I$4*6)-P82))))</f>
        <v>0.16319960588848659</v>
      </c>
    </row>
    <row r="83" spans="2:17" x14ac:dyDescent="0.25">
      <c r="B83" s="58" t="s">
        <v>114</v>
      </c>
      <c r="C83" s="59" t="s">
        <v>122</v>
      </c>
      <c r="D83" s="65">
        <v>37.33</v>
      </c>
      <c r="E83" s="66">
        <v>0</v>
      </c>
      <c r="F83" s="67">
        <f>D83+(E83/6)</f>
        <v>37.33</v>
      </c>
      <c r="G83" s="68">
        <v>40.61</v>
      </c>
      <c r="H83" s="68">
        <v>0</v>
      </c>
      <c r="I83" s="69">
        <f>IF(D83=0,H83,IF(E83=0,G83,D83/F83*G83+(E83/6/F83)*H83*6))</f>
        <v>40.61</v>
      </c>
      <c r="J83" s="69">
        <f>IF(D83=0,H83*E83,IF(E83=0,G83*D83,I83*F83))</f>
        <v>1515.9712999999999</v>
      </c>
      <c r="K83" s="70">
        <v>0.15</v>
      </c>
      <c r="L83" s="68">
        <v>1813.93</v>
      </c>
      <c r="M83" s="69">
        <f>J83-(J83*K83)-L83</f>
        <v>-525.35439500000007</v>
      </c>
      <c r="N83" s="69">
        <f>IF(D83=0,M83/E83,IF(E83=0,M83/D83,M83/F83))</f>
        <v>-14.073249263327085</v>
      </c>
      <c r="O83" s="77" t="str">
        <f>IF(E83=0,"bbl",IF(D83=0,"mcf","boe"))</f>
        <v>bbl</v>
      </c>
      <c r="P83" s="69">
        <f>IF(D83=0,H83-N83,IF(E83=0,G83-N83,I83-N83))</f>
        <v>54.683249263327085</v>
      </c>
      <c r="Q83" s="71">
        <f>IF(O83="bbl",$H$4-P83,IF(O83="mcf",$I$4-P83,IF(O83="boe",(D83/F83*$H$4)+((E83/6/F83)*($I$4*6)-P83))))</f>
        <v>-23.683249263327085</v>
      </c>
    </row>
    <row r="84" spans="2:17" x14ac:dyDescent="0.25">
      <c r="B84" s="58" t="s">
        <v>114</v>
      </c>
      <c r="C84" s="59" t="s">
        <v>123</v>
      </c>
      <c r="D84" s="65">
        <v>4</v>
      </c>
      <c r="E84" s="66">
        <v>0</v>
      </c>
      <c r="F84" s="67">
        <f>D84+(E84/6)</f>
        <v>4</v>
      </c>
      <c r="G84" s="68">
        <v>40.659999999999997</v>
      </c>
      <c r="H84" s="68">
        <v>0</v>
      </c>
      <c r="I84" s="69">
        <f>IF(D84=0,H84,IF(E84=0,G84,D84/F84*G84+(E84/6/F84)*H84*6))</f>
        <v>40.659999999999997</v>
      </c>
      <c r="J84" s="69">
        <f>IF(D84=0,H84*E84,IF(E84=0,G84*D84,I84*F84))</f>
        <v>162.63999999999999</v>
      </c>
      <c r="K84" s="70">
        <v>0.25008000000000002</v>
      </c>
      <c r="L84" s="68">
        <v>2712.4</v>
      </c>
      <c r="M84" s="69">
        <f>J84-(J84*K84)-L84</f>
        <v>-2590.4330112000002</v>
      </c>
      <c r="N84" s="69">
        <f>IF(D84=0,M84/E84,IF(E84=0,M84/D84,M84/F84))</f>
        <v>-647.60825280000006</v>
      </c>
      <c r="O84" s="77" t="str">
        <f>IF(E84=0,"bbl",IF(D84=0,"mcf","boe"))</f>
        <v>bbl</v>
      </c>
      <c r="P84" s="69">
        <f>IF(D84=0,H84-N84,IF(E84=0,G84-N84,I84-N84))</f>
        <v>688.26825280000003</v>
      </c>
      <c r="Q84" s="71">
        <f>IF(O84="bbl",$H$4-P84,IF(O84="mcf",$I$4-P84,IF(O84="boe",(D84/F84*$H$4)+((E84/6/F84)*($I$4*6)-P84))))</f>
        <v>-657.26825280000003</v>
      </c>
    </row>
    <row r="85" spans="2:17" x14ac:dyDescent="0.25">
      <c r="B85" s="58" t="s">
        <v>114</v>
      </c>
      <c r="C85" s="59" t="s">
        <v>124</v>
      </c>
      <c r="D85" s="65">
        <v>206</v>
      </c>
      <c r="E85" s="66">
        <v>24.33</v>
      </c>
      <c r="F85" s="67">
        <f>D85+(E85/6)</f>
        <v>210.05500000000001</v>
      </c>
      <c r="G85" s="68">
        <v>42.59</v>
      </c>
      <c r="H85" s="68">
        <v>2.68</v>
      </c>
      <c r="I85" s="69">
        <f>IF(D85=0,H85,IF(E85=0,G85,D85/F85*G85+(E85/6/F85)*H85*6))</f>
        <v>42.078238556568522</v>
      </c>
      <c r="J85" s="69">
        <f>IF(D85=0,H85*E85,IF(E85=0,G85*D85,I85*F85))</f>
        <v>8838.7444000000014</v>
      </c>
      <c r="K85" s="70">
        <v>0.25</v>
      </c>
      <c r="L85" s="68">
        <v>2840.36</v>
      </c>
      <c r="M85" s="69">
        <f>J85-(J85*K85)-L85</f>
        <v>3788.6983000000005</v>
      </c>
      <c r="N85" s="69">
        <f>IF(D85=0,M85/E85,IF(E85=0,M85/D85,M85/F85))</f>
        <v>18.036696579467286</v>
      </c>
      <c r="O85" s="77" t="str">
        <f>IF(E85=0,"bbl",IF(D85=0,"mcf","boe"))</f>
        <v>boe</v>
      </c>
      <c r="P85" s="69">
        <f>IF(D85=0,H85-N85,IF(E85=0,G85-N85,I85-N85))</f>
        <v>24.041541977101236</v>
      </c>
      <c r="Q85" s="71">
        <f>IF(O85="bbl",$H$4-P85,IF(O85="mcf",$I$4-P85,IF(O85="boe",(D85/F85*$H$4)+((E85/6/F85)*($I$4*6)-P85))))</f>
        <v>6.5337597295946317</v>
      </c>
    </row>
    <row r="86" spans="2:17" x14ac:dyDescent="0.25">
      <c r="B86" s="58" t="s">
        <v>114</v>
      </c>
      <c r="C86" s="59" t="s">
        <v>125</v>
      </c>
      <c r="D86" s="65">
        <v>37.33</v>
      </c>
      <c r="E86" s="66">
        <v>0</v>
      </c>
      <c r="F86" s="67">
        <f>D86+(E86/6)</f>
        <v>37.33</v>
      </c>
      <c r="G86" s="68">
        <v>40.61</v>
      </c>
      <c r="H86" s="68">
        <v>0</v>
      </c>
      <c r="I86" s="69">
        <f>IF(D86=0,H86,IF(E86=0,G86,D86/F86*G86+(E86/6/F86)*H86*6))</f>
        <v>40.61</v>
      </c>
      <c r="J86" s="69">
        <f>IF(D86=0,H86*E86,IF(E86=0,G86*D86,I86*F86))</f>
        <v>1515.9712999999999</v>
      </c>
      <c r="K86" s="70">
        <v>0.15</v>
      </c>
      <c r="L86" s="68">
        <v>2269.66</v>
      </c>
      <c r="M86" s="69">
        <f>J86-(J86*K86)-L86</f>
        <v>-981.08439499999986</v>
      </c>
      <c r="N86" s="69">
        <f>IF(D86=0,M86/E86,IF(E86=0,M86/D86,M86/F86))</f>
        <v>-26.281392847575674</v>
      </c>
      <c r="O86" s="77" t="str">
        <f>IF(E86=0,"bbl",IF(D86=0,"mcf","boe"))</f>
        <v>bbl</v>
      </c>
      <c r="P86" s="69">
        <f>IF(D86=0,H86-N86,IF(E86=0,G86-N86,I86-N86))</f>
        <v>66.891392847575673</v>
      </c>
      <c r="Q86" s="71">
        <f>IF(O86="bbl",$H$4-P86,IF(O86="mcf",$I$4-P86,IF(O86="boe",(D86/F86*$H$4)+((E86/6/F86)*($I$4*6)-P86))))</f>
        <v>-35.891392847575673</v>
      </c>
    </row>
    <row r="87" spans="2:17" x14ac:dyDescent="0.25">
      <c r="B87" s="58" t="s">
        <v>114</v>
      </c>
      <c r="C87" s="59" t="s">
        <v>126</v>
      </c>
      <c r="D87" s="65">
        <v>2345.33</v>
      </c>
      <c r="E87" s="66">
        <v>301.67</v>
      </c>
      <c r="F87" s="67">
        <f>D87+(E87/6)</f>
        <v>2395.6083333333331</v>
      </c>
      <c r="G87" s="68">
        <v>42.57</v>
      </c>
      <c r="H87" s="68">
        <v>2.61</v>
      </c>
      <c r="I87" s="69">
        <f>IF(D87=0,H87,IF(E87=0,G87,D87/F87*G87+(E87/6/F87)*H87*6))</f>
        <v>42.005220719858912</v>
      </c>
      <c r="J87" s="69">
        <f>IF(D87=0,H87*E87,IF(E87=0,G87*D87,I87*F87))</f>
        <v>100628.05680000001</v>
      </c>
      <c r="K87" s="70">
        <v>0.25</v>
      </c>
      <c r="L87" s="68">
        <v>9004.1</v>
      </c>
      <c r="M87" s="69">
        <f>J87-(J87*K87)-L87</f>
        <v>66466.942599999995</v>
      </c>
      <c r="N87" s="69">
        <f>IF(D87=0,M87/E87,IF(E87=0,M87/D87,M87/F87))</f>
        <v>27.745329516163256</v>
      </c>
      <c r="O87" s="77" t="str">
        <f>IF(E87=0,"bbl",IF(D87=0,"mcf","boe"))</f>
        <v>boe</v>
      </c>
      <c r="P87" s="69">
        <f>IF(D87=0,H87-N87,IF(E87=0,G87-N87,I87-N87))</f>
        <v>14.259891203695656</v>
      </c>
      <c r="Q87" s="71">
        <f>IF(O87="bbl",$H$4-P87,IF(O87="mcf",$I$4-P87,IF(O87="boe",(D87/F87*$H$4)+((E87/6/F87)*($I$4*6)-P87))))</f>
        <v>16.278379173000594</v>
      </c>
    </row>
    <row r="88" spans="2:17" x14ac:dyDescent="0.25">
      <c r="B88" s="58" t="s">
        <v>127</v>
      </c>
      <c r="C88" s="59" t="s">
        <v>128</v>
      </c>
      <c r="D88" s="65">
        <v>55.29</v>
      </c>
      <c r="E88" s="66">
        <v>0</v>
      </c>
      <c r="F88" s="67">
        <f>D88+(E88/6)</f>
        <v>55.29</v>
      </c>
      <c r="G88" s="68">
        <v>40.49</v>
      </c>
      <c r="H88" s="68">
        <v>0</v>
      </c>
      <c r="I88" s="69">
        <f>IF(D88=0,H88,IF(E88=0,G88,D88/F88*G88+(E88/6/F88)*H88*6))</f>
        <v>40.49</v>
      </c>
      <c r="J88" s="69">
        <f>IF(D88=0,H88*E88,IF(E88=0,G88*D88,I88*F88))</f>
        <v>2238.6921000000002</v>
      </c>
      <c r="K88" s="70">
        <v>0.24999399999999999</v>
      </c>
      <c r="L88" s="68">
        <v>2206.31</v>
      </c>
      <c r="M88" s="69">
        <f>J88-(J88*K88)-L88</f>
        <v>-527.2774928473998</v>
      </c>
      <c r="N88" s="69">
        <f>IF(D88=0,M88/E88,IF(E88=0,M88/D88,M88/F88))</f>
        <v>-9.5365797223259143</v>
      </c>
      <c r="O88" s="77" t="str">
        <f>IF(E88=0,"bbl",IF(D88=0,"mcf","boe"))</f>
        <v>bbl</v>
      </c>
      <c r="P88" s="69">
        <f>IF(D88=0,H88-N88,IF(E88=0,G88-N88,I88-N88))</f>
        <v>50.02657972232592</v>
      </c>
      <c r="Q88" s="71">
        <f>IF(O88="bbl",$H$4-P88,IF(O88="mcf",$I$4-P88,IF(O88="boe",(D88/F88*$H$4)+((E88/6/F88)*($I$4*6)-P88))))</f>
        <v>-19.02657972232592</v>
      </c>
    </row>
    <row r="89" spans="2:17" x14ac:dyDescent="0.25">
      <c r="B89" s="61" t="s">
        <v>127</v>
      </c>
      <c r="C89" s="62" t="s">
        <v>129</v>
      </c>
      <c r="D89" s="72">
        <v>59.5</v>
      </c>
      <c r="E89" s="73">
        <v>0</v>
      </c>
      <c r="F89" s="15">
        <f>D89+(E89/6)</f>
        <v>59.5</v>
      </c>
      <c r="G89" s="74">
        <v>34.58</v>
      </c>
      <c r="H89" s="74">
        <v>0</v>
      </c>
      <c r="I89" s="18">
        <f>IF(D89=0,H89,IF(E89=0,G89,D89/F89*G89+(E89/6/F89)*H89*6))</f>
        <v>34.58</v>
      </c>
      <c r="J89" s="18">
        <f>IF(D89=0,H89*E89,IF(E89=0,G89*D89,I89*F89))</f>
        <v>2057.5099999999998</v>
      </c>
      <c r="K89" s="75">
        <v>0.25</v>
      </c>
      <c r="L89" s="74">
        <v>2567.5500000000002</v>
      </c>
      <c r="M89" s="18">
        <f>J89-(J89*K89)-L89</f>
        <v>-1024.4175000000005</v>
      </c>
      <c r="N89" s="18">
        <f>IF(D89=0,M89/E89,IF(E89=0,M89/D89,M89/F89))</f>
        <v>-17.217100840336144</v>
      </c>
      <c r="O89" s="78" t="str">
        <f>IF(E89=0,"bbl",IF(D89=0,"mcf","boe"))</f>
        <v>bbl</v>
      </c>
      <c r="P89" s="18">
        <f>IF(D89=0,H89-N89,IF(E89=0,G89-N89,I89-N89))</f>
        <v>51.797100840336142</v>
      </c>
      <c r="Q89" s="17">
        <f>IF(O89="bbl",$H$4-P89,IF(O89="mcf",$I$4-P89,IF(O89="boe",(D89/F89*$H$4)+((E89/6/F89)*($I$4*6)-P89))))</f>
        <v>-20.797100840336142</v>
      </c>
    </row>
    <row r="90" spans="2:17" x14ac:dyDescent="0.25">
      <c r="B90" s="25"/>
      <c r="C90" s="25"/>
      <c r="D90" s="25"/>
      <c r="E90" s="26"/>
      <c r="F90" s="26"/>
      <c r="G90" s="27"/>
      <c r="H90" s="27"/>
      <c r="I90" s="27"/>
      <c r="J90" s="27"/>
      <c r="K90" s="28"/>
      <c r="L90" s="27"/>
      <c r="M90" s="27"/>
      <c r="N90" s="27"/>
      <c r="O90" s="29"/>
      <c r="P90" s="27"/>
      <c r="Q90" s="27"/>
    </row>
    <row r="91" spans="2:17" x14ac:dyDescent="0.25">
      <c r="B91" s="25"/>
      <c r="C91" s="25"/>
      <c r="D91" s="25"/>
      <c r="E91" s="26"/>
      <c r="F91" s="26"/>
      <c r="G91" s="27"/>
      <c r="H91" s="27"/>
      <c r="I91" s="27"/>
      <c r="J91" s="27"/>
      <c r="K91" s="28"/>
      <c r="L91" s="27"/>
      <c r="M91" s="27"/>
      <c r="N91" s="27"/>
      <c r="O91" s="29"/>
      <c r="P91" s="27"/>
      <c r="Q91" s="27"/>
    </row>
    <row r="92" spans="2:17" x14ac:dyDescent="0.25">
      <c r="B92" s="25"/>
      <c r="C92" s="25"/>
      <c r="D92" s="25"/>
      <c r="E92" s="26"/>
      <c r="F92" s="26"/>
      <c r="G92" s="27"/>
      <c r="H92" s="27"/>
      <c r="I92" s="27"/>
      <c r="J92" s="27"/>
      <c r="K92" s="28"/>
      <c r="L92" s="27"/>
      <c r="M92" s="27"/>
      <c r="N92" s="27"/>
      <c r="O92" s="29"/>
      <c r="P92" s="27"/>
      <c r="Q92" s="27"/>
    </row>
    <row r="93" spans="2:17" x14ac:dyDescent="0.25">
      <c r="B93" s="25"/>
      <c r="C93" s="25"/>
      <c r="D93" s="25"/>
      <c r="E93" s="26"/>
      <c r="F93" s="26"/>
      <c r="G93" s="27"/>
      <c r="H93" s="27"/>
      <c r="I93" s="27"/>
      <c r="J93" s="27"/>
      <c r="K93" s="28"/>
      <c r="L93" s="27"/>
      <c r="M93" s="27"/>
      <c r="N93" s="27"/>
      <c r="O93" s="29"/>
      <c r="P93" s="27"/>
      <c r="Q93" s="27"/>
    </row>
    <row r="94" spans="2:17" x14ac:dyDescent="0.25">
      <c r="B94" s="25"/>
      <c r="C94" s="25"/>
      <c r="D94" s="25"/>
      <c r="E94" s="26"/>
      <c r="F94" s="26"/>
      <c r="G94" s="27"/>
      <c r="H94" s="27"/>
      <c r="I94" s="27"/>
      <c r="J94" s="27"/>
      <c r="K94" s="28"/>
      <c r="L94" s="27"/>
      <c r="M94" s="27"/>
      <c r="N94" s="27"/>
      <c r="O94" s="29"/>
      <c r="P94" s="27"/>
      <c r="Q94" s="27"/>
    </row>
    <row r="106" spans="10:11" x14ac:dyDescent="0.25">
      <c r="J106" s="24"/>
      <c r="K106" s="24"/>
    </row>
  </sheetData>
  <autoFilter ref="B7:Y89"/>
  <mergeCells count="3">
    <mergeCell ref="E2:J2"/>
    <mergeCell ref="R6:V6"/>
    <mergeCell ref="D6:N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Langdon</dc:creator>
  <cp:lastModifiedBy>John Langdon</cp:lastModifiedBy>
  <dcterms:created xsi:type="dcterms:W3CDTF">2015-12-18T16:07:49Z</dcterms:created>
  <dcterms:modified xsi:type="dcterms:W3CDTF">2015-12-21T22:59:25Z</dcterms:modified>
</cp:coreProperties>
</file>