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13" i="3" l="1"/>
  <c r="F112" i="3"/>
  <c r="F110" i="3"/>
  <c r="F108" i="3"/>
  <c r="F106" i="3"/>
  <c r="F104" i="3"/>
  <c r="F101" i="3"/>
  <c r="F97" i="3"/>
  <c r="F96" i="3"/>
  <c r="F92" i="3"/>
  <c r="F89" i="3"/>
  <c r="F87" i="3"/>
  <c r="F84" i="3"/>
  <c r="F83" i="3"/>
  <c r="F81" i="3"/>
  <c r="F79" i="3"/>
  <c r="F77" i="3"/>
  <c r="F75" i="3"/>
  <c r="F72" i="3"/>
  <c r="F68" i="3"/>
  <c r="F67" i="3"/>
  <c r="F63" i="3"/>
  <c r="F60" i="3"/>
  <c r="F58" i="3"/>
  <c r="B15" i="3" l="1"/>
  <c r="B14" i="3"/>
  <c r="D9" i="3"/>
  <c r="D8" i="3"/>
  <c r="AD163" i="1" l="1"/>
  <c r="AD162" i="1"/>
  <c r="AD161" i="1"/>
  <c r="AD160" i="1"/>
  <c r="AD159" i="1"/>
  <c r="AD158" i="1"/>
  <c r="AG157" i="1"/>
  <c r="AD155" i="1"/>
  <c r="AG156" i="1" s="1"/>
  <c r="AG154" i="1"/>
  <c r="AD152" i="1"/>
  <c r="AG153" i="1" s="1"/>
  <c r="AG151" i="1"/>
  <c r="AD149" i="1"/>
  <c r="AG150" i="1" s="1"/>
  <c r="AD145" i="1"/>
  <c r="AG147" i="1" s="1"/>
  <c r="AD144" i="1"/>
  <c r="AD140" i="1"/>
  <c r="AD137" i="1"/>
  <c r="AD135" i="1"/>
  <c r="AG148" i="1" l="1"/>
  <c r="AG145" i="1"/>
  <c r="AG146" i="1"/>
  <c r="AG149" i="1"/>
  <c r="AG152" i="1"/>
  <c r="AG155" i="1"/>
  <c r="AC116" i="1"/>
  <c r="AC115" i="1"/>
  <c r="AC113" i="1"/>
  <c r="AC111" i="1"/>
  <c r="AC109" i="1"/>
  <c r="AC107" i="1"/>
  <c r="AC104" i="1"/>
  <c r="AC100" i="1"/>
  <c r="AC99" i="1"/>
  <c r="AC95" i="1"/>
  <c r="AC92" i="1"/>
  <c r="AC90" i="1"/>
  <c r="I65" i="1"/>
  <c r="J65" i="1" s="1"/>
  <c r="K65" i="1" s="1"/>
  <c r="I66" i="1"/>
  <c r="I64" i="1"/>
  <c r="J58" i="1"/>
  <c r="K57" i="1" s="1"/>
  <c r="L57" i="1" s="1"/>
  <c r="J59" i="1"/>
  <c r="K59" i="1" s="1"/>
  <c r="J60" i="1"/>
  <c r="J57" i="1"/>
  <c r="AC80" i="1"/>
  <c r="AC79" i="1"/>
  <c r="AC77" i="1"/>
  <c r="AC75" i="1"/>
  <c r="AC73" i="1"/>
  <c r="AC71" i="1"/>
  <c r="AC68" i="1"/>
  <c r="AC64" i="1"/>
  <c r="AC63" i="1"/>
  <c r="AC59" i="1"/>
  <c r="AC56" i="1"/>
  <c r="AC54" i="1"/>
  <c r="I24" i="1"/>
  <c r="I23" i="1"/>
  <c r="H24" i="1"/>
  <c r="H23" i="1"/>
  <c r="G25" i="1"/>
  <c r="F24" i="1"/>
  <c r="G24" i="1" s="1"/>
  <c r="F23" i="1"/>
  <c r="G23" i="1" s="1"/>
  <c r="I93" i="1"/>
  <c r="I92" i="1"/>
  <c r="F93" i="1"/>
  <c r="G93" i="1" s="1"/>
  <c r="F92" i="1"/>
  <c r="G92" i="1" s="1"/>
  <c r="I86" i="1"/>
  <c r="I85" i="1"/>
  <c r="H86" i="1"/>
  <c r="H85" i="1"/>
  <c r="G87" i="1"/>
  <c r="F86" i="1"/>
  <c r="G86" i="1" s="1"/>
  <c r="F85" i="1"/>
  <c r="G85" i="1" s="1"/>
  <c r="I81" i="1"/>
  <c r="I80" i="1"/>
  <c r="H81" i="1"/>
  <c r="H80" i="1"/>
  <c r="I76" i="1"/>
  <c r="I75" i="1"/>
  <c r="H76" i="1"/>
  <c r="H75" i="1"/>
  <c r="H70" i="1"/>
  <c r="F81" i="1"/>
  <c r="G81" i="1" s="1"/>
  <c r="F80" i="1"/>
  <c r="G80" i="1" s="1"/>
  <c r="J70" i="1"/>
  <c r="J76" i="1"/>
  <c r="G76" i="1"/>
  <c r="F76" i="1"/>
  <c r="F75" i="1"/>
  <c r="G75" i="1" s="1"/>
  <c r="I71" i="1"/>
  <c r="I70" i="1"/>
  <c r="F71" i="1"/>
  <c r="F70" i="1"/>
  <c r="G66" i="1"/>
  <c r="H66" i="1" s="1"/>
  <c r="G65" i="1"/>
  <c r="H65" i="1" s="1"/>
  <c r="G64" i="1"/>
  <c r="H64" i="1" s="1"/>
  <c r="K60" i="1"/>
  <c r="L60" i="1" s="1"/>
  <c r="I60" i="1"/>
  <c r="H60" i="1"/>
  <c r="H59" i="1"/>
  <c r="I59" i="1" s="1"/>
  <c r="H58" i="1"/>
  <c r="I58" i="1" s="1"/>
  <c r="I57" i="1"/>
  <c r="H57" i="1"/>
  <c r="P54" i="1"/>
  <c r="P47" i="1"/>
  <c r="P48" i="1"/>
  <c r="P49" i="1"/>
  <c r="P50" i="1"/>
  <c r="P51" i="1"/>
  <c r="P52" i="1"/>
  <c r="P53" i="1"/>
  <c r="P46" i="1"/>
  <c r="O47" i="1"/>
  <c r="O48" i="1"/>
  <c r="O49" i="1"/>
  <c r="O50" i="1"/>
  <c r="O51" i="1"/>
  <c r="O52" i="1"/>
  <c r="O53" i="1"/>
  <c r="O46" i="1"/>
  <c r="N47" i="1"/>
  <c r="N48" i="1"/>
  <c r="N49" i="1"/>
  <c r="N50" i="1"/>
  <c r="N51" i="1"/>
  <c r="N52" i="1"/>
  <c r="N53" i="1"/>
  <c r="N46" i="1"/>
  <c r="M54" i="1"/>
  <c r="M47" i="1"/>
  <c r="M48" i="1"/>
  <c r="M49" i="1"/>
  <c r="M50" i="1"/>
  <c r="M51" i="1"/>
  <c r="M52" i="1"/>
  <c r="M53" i="1"/>
  <c r="M46" i="1"/>
  <c r="L47" i="1"/>
  <c r="L48" i="1"/>
  <c r="L49" i="1"/>
  <c r="L50" i="1"/>
  <c r="L51" i="1"/>
  <c r="L52" i="1"/>
  <c r="L53" i="1"/>
  <c r="L46" i="1"/>
  <c r="J64" i="1" l="1"/>
  <c r="J66" i="1"/>
  <c r="K66" i="1" s="1"/>
  <c r="K58" i="1"/>
  <c r="L58" i="1"/>
  <c r="J23" i="1"/>
  <c r="J24" i="1"/>
  <c r="G94" i="1"/>
  <c r="H93" i="1" s="1"/>
  <c r="J93" i="1" s="1"/>
  <c r="H92" i="1"/>
  <c r="J92" i="1" s="1"/>
  <c r="J85" i="1"/>
  <c r="J86" i="1"/>
  <c r="J75" i="1"/>
  <c r="G82" i="1"/>
  <c r="J80" i="1"/>
  <c r="J81" i="1"/>
  <c r="G77" i="1"/>
  <c r="J77" i="1"/>
  <c r="K77" i="1" s="1"/>
  <c r="H67" i="1"/>
  <c r="K64" i="1"/>
  <c r="I61" i="1"/>
  <c r="L59" i="1"/>
  <c r="K37" i="1"/>
  <c r="K38" i="1"/>
  <c r="K39" i="1"/>
  <c r="K36" i="1"/>
  <c r="L37" i="1"/>
  <c r="L39" i="1"/>
  <c r="L36" i="1"/>
  <c r="K13" i="1"/>
  <c r="L38" i="1"/>
  <c r="J37" i="1"/>
  <c r="J38" i="1"/>
  <c r="J39" i="1"/>
  <c r="J36" i="1"/>
  <c r="I40" i="1"/>
  <c r="I37" i="1"/>
  <c r="I38" i="1"/>
  <c r="I39" i="1"/>
  <c r="I36" i="1"/>
  <c r="H37" i="1"/>
  <c r="H38" i="1"/>
  <c r="H39" i="1"/>
  <c r="H36" i="1"/>
  <c r="H30" i="1"/>
  <c r="H31" i="1"/>
  <c r="H29" i="1"/>
  <c r="G30" i="1"/>
  <c r="G31" i="1"/>
  <c r="G29" i="1"/>
  <c r="D31" i="1"/>
  <c r="D30" i="1"/>
  <c r="G71" i="1"/>
  <c r="G70" i="1"/>
  <c r="N17" i="1"/>
  <c r="M17" i="1"/>
  <c r="L17" i="1"/>
  <c r="L14" i="1"/>
  <c r="L15" i="1"/>
  <c r="L16" i="1"/>
  <c r="L13" i="1"/>
  <c r="K14" i="1"/>
  <c r="K15" i="1"/>
  <c r="K16" i="1"/>
  <c r="J14" i="1"/>
  <c r="J15" i="1"/>
  <c r="J16" i="1"/>
  <c r="J13" i="1"/>
  <c r="I17" i="1"/>
  <c r="I14" i="1"/>
  <c r="I15" i="1"/>
  <c r="I16" i="1"/>
  <c r="I13" i="1"/>
  <c r="H13" i="1"/>
  <c r="H14" i="1"/>
  <c r="H15" i="1"/>
  <c r="H16" i="1"/>
  <c r="J94" i="1" l="1"/>
  <c r="K94" i="1" s="1"/>
  <c r="J87" i="1"/>
  <c r="K87" i="1" s="1"/>
  <c r="J82" i="1"/>
  <c r="K82" i="1" s="1"/>
  <c r="L61" i="1"/>
  <c r="M61" i="1" s="1"/>
  <c r="L40" i="1"/>
  <c r="M40" i="1" s="1"/>
  <c r="H32" i="1"/>
  <c r="I29" i="1"/>
  <c r="I30" i="1"/>
  <c r="I31" i="1"/>
  <c r="G72" i="1"/>
  <c r="H71" i="1" s="1"/>
  <c r="J31" i="1" l="1"/>
  <c r="K31" i="1" s="1"/>
  <c r="J29" i="1"/>
  <c r="K29" i="1" s="1"/>
  <c r="K32" i="1" s="1"/>
  <c r="L32" i="1" s="1"/>
  <c r="J30" i="1"/>
  <c r="K30" i="1" s="1"/>
  <c r="J71" i="1" l="1"/>
  <c r="J72" i="1"/>
  <c r="K72" i="1" s="1"/>
</calcChain>
</file>

<file path=xl/sharedStrings.xml><?xml version="1.0" encoding="utf-8"?>
<sst xmlns="http://schemas.openxmlformats.org/spreadsheetml/2006/main" count="516" uniqueCount="140">
  <si>
    <t>外观分析 15</t>
    <phoneticPr fontId="3" type="noConversion"/>
  </si>
  <si>
    <t>澄清度  5</t>
    <phoneticPr fontId="3" type="noConversion"/>
  </si>
  <si>
    <t>色调  10</t>
    <phoneticPr fontId="3" type="noConversion"/>
  </si>
  <si>
    <t>香气分析  30</t>
    <phoneticPr fontId="3" type="noConversion"/>
  </si>
  <si>
    <t>纯正度  6</t>
    <phoneticPr fontId="3" type="noConversion"/>
  </si>
  <si>
    <t>浓度  8</t>
    <phoneticPr fontId="3" type="noConversion"/>
  </si>
  <si>
    <t>质量  16</t>
    <phoneticPr fontId="3" type="noConversion"/>
  </si>
  <si>
    <t>口感分析  44</t>
    <phoneticPr fontId="3" type="noConversion"/>
  </si>
  <si>
    <t>持久性 8</t>
    <phoneticPr fontId="3" type="noConversion"/>
  </si>
  <si>
    <t>质量 22</t>
    <phoneticPr fontId="3" type="noConversion"/>
  </si>
  <si>
    <r>
      <t>平衡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整体评价</t>
    </r>
    <r>
      <rPr>
        <sz val="10.5"/>
        <rFont val="Times New Roman"/>
        <family val="1"/>
      </rPr>
      <t xml:space="preserve">  11</t>
    </r>
    <phoneticPr fontId="3" type="noConversion"/>
  </si>
  <si>
    <t>外观分析</t>
    <phoneticPr fontId="2" type="noConversion"/>
  </si>
  <si>
    <t>香气分析</t>
    <phoneticPr fontId="2" type="noConversion"/>
  </si>
  <si>
    <t>口感分析</t>
    <phoneticPr fontId="2" type="noConversion"/>
  </si>
  <si>
    <t>平衡/整体评价</t>
    <phoneticPr fontId="2" type="noConversion"/>
  </si>
  <si>
    <t>外观分析</t>
    <phoneticPr fontId="2" type="noConversion"/>
  </si>
  <si>
    <t>香气分析</t>
    <phoneticPr fontId="2" type="noConversion"/>
  </si>
  <si>
    <t>口感分析</t>
    <phoneticPr fontId="2" type="noConversion"/>
  </si>
  <si>
    <t>按行相乘</t>
    <phoneticPr fontId="2" type="noConversion"/>
  </si>
  <si>
    <t>开n次方</t>
    <phoneticPr fontId="2" type="noConversion"/>
  </si>
  <si>
    <t>权重Wi</t>
    <phoneticPr fontId="2" type="noConversion"/>
  </si>
  <si>
    <t>Awi/Wi</t>
    <phoneticPr fontId="2" type="noConversion"/>
  </si>
  <si>
    <t>CI</t>
    <phoneticPr fontId="2" type="noConversion"/>
  </si>
  <si>
    <t>CR</t>
    <phoneticPr fontId="2" type="noConversion"/>
  </si>
  <si>
    <t>Awi</t>
    <phoneticPr fontId="2" type="noConversion"/>
  </si>
  <si>
    <t xml:space="preserve">澄清度  </t>
    <phoneticPr fontId="3" type="noConversion"/>
  </si>
  <si>
    <t xml:space="preserve">色调  </t>
    <phoneticPr fontId="3" type="noConversion"/>
  </si>
  <si>
    <t>澄清度</t>
    <phoneticPr fontId="2" type="noConversion"/>
  </si>
  <si>
    <t>色调</t>
    <phoneticPr fontId="2" type="noConversion"/>
  </si>
  <si>
    <t xml:space="preserve">纯正度  </t>
    <phoneticPr fontId="3" type="noConversion"/>
  </si>
  <si>
    <t xml:space="preserve">浓度  </t>
    <phoneticPr fontId="3" type="noConversion"/>
  </si>
  <si>
    <t xml:space="preserve">质量  </t>
    <phoneticPr fontId="3" type="noConversion"/>
  </si>
  <si>
    <t xml:space="preserve">持久性 </t>
    <phoneticPr fontId="3" type="noConversion"/>
  </si>
  <si>
    <t xml:space="preserve">质量 </t>
    <phoneticPr fontId="3" type="noConversion"/>
  </si>
  <si>
    <r>
      <rPr>
        <sz val="10.5"/>
        <rFont val="宋体"/>
        <family val="3"/>
        <charset val="134"/>
      </rPr>
      <t>因子</t>
    </r>
    <r>
      <rPr>
        <sz val="10.5"/>
        <rFont val="Times New Roman"/>
        <family val="1"/>
      </rPr>
      <t>1</t>
    </r>
    <phoneticPr fontId="2" type="noConversion"/>
  </si>
  <si>
    <r>
      <rPr>
        <sz val="10.5"/>
        <rFont val="宋体"/>
        <family val="3"/>
        <charset val="134"/>
      </rPr>
      <t>因子</t>
    </r>
    <r>
      <rPr>
        <sz val="10.5"/>
        <rFont val="Times New Roman"/>
        <family val="1"/>
      </rPr>
      <t>2</t>
    </r>
    <phoneticPr fontId="2" type="noConversion"/>
  </si>
  <si>
    <r>
      <rPr>
        <sz val="10.5"/>
        <rFont val="宋体"/>
        <family val="3"/>
        <charset val="134"/>
      </rPr>
      <t>因子</t>
    </r>
    <r>
      <rPr>
        <sz val="10.5"/>
        <rFont val="Times New Roman"/>
        <family val="1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</si>
  <si>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因子</t>
    </r>
    <r>
      <rPr>
        <sz val="10.5"/>
        <rFont val="Times New Roman"/>
        <family val="1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</si>
  <si>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因子</t>
    </r>
    <r>
      <rPr>
        <sz val="10.5"/>
        <rFont val="Times New Roman"/>
        <family val="1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</si>
  <si>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因子</t>
    </r>
    <r>
      <rPr>
        <sz val="10.5"/>
        <rFont val="Times New Roman"/>
        <family val="1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</si>
  <si>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因子</t>
    </r>
    <r>
      <rPr>
        <sz val="10.5"/>
        <rFont val="Times New Roman"/>
        <family val="1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</si>
  <si>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因子</t>
    </r>
    <r>
      <rPr>
        <sz val="10.5"/>
        <rFont val="Times New Roman"/>
        <family val="1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</si>
  <si>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因子11</t>
    <phoneticPr fontId="2" type="noConversion"/>
  </si>
  <si>
    <t>因子12</t>
    <phoneticPr fontId="2" type="noConversion"/>
  </si>
  <si>
    <t>因子13</t>
  </si>
  <si>
    <t>因子14</t>
  </si>
  <si>
    <t>因子21</t>
    <phoneticPr fontId="2" type="noConversion"/>
  </si>
  <si>
    <t>因子22</t>
    <phoneticPr fontId="2" type="noConversion"/>
  </si>
  <si>
    <t>因子23</t>
    <phoneticPr fontId="2" type="noConversion"/>
  </si>
  <si>
    <t>因子31</t>
    <phoneticPr fontId="2" type="noConversion"/>
  </si>
  <si>
    <t>因子32</t>
    <phoneticPr fontId="2" type="noConversion"/>
  </si>
  <si>
    <t>因子41</t>
    <phoneticPr fontId="2" type="noConversion"/>
  </si>
  <si>
    <t>因子42</t>
  </si>
  <si>
    <t>因子51</t>
    <phoneticPr fontId="2" type="noConversion"/>
  </si>
  <si>
    <t>因子52</t>
  </si>
  <si>
    <t>因子61</t>
    <phoneticPr fontId="2" type="noConversion"/>
  </si>
  <si>
    <t>因子62</t>
  </si>
  <si>
    <t>葡萄酒质量</t>
    <phoneticPr fontId="2" type="noConversion"/>
  </si>
  <si>
    <t>葡萄理化指标</t>
    <phoneticPr fontId="2" type="noConversion"/>
  </si>
  <si>
    <t>葡萄质量</t>
    <phoneticPr fontId="2" type="noConversion"/>
  </si>
  <si>
    <t>葡萄酒质量</t>
    <phoneticPr fontId="2" type="noConversion"/>
  </si>
  <si>
    <t>a*(+红；-绿)</t>
  </si>
  <si>
    <t>b*（+黄;-蓝）</t>
  </si>
  <si>
    <t>固酸比</t>
  </si>
  <si>
    <t>酒石酸（g/L）</t>
  </si>
  <si>
    <t>葡萄总黄酮</t>
    <phoneticPr fontId="2" type="noConversion"/>
  </si>
  <si>
    <t>总酚</t>
    <phoneticPr fontId="2" type="noConversion"/>
  </si>
  <si>
    <t>DPPH自由基</t>
    <phoneticPr fontId="2" type="noConversion"/>
  </si>
  <si>
    <t>单宁</t>
    <phoneticPr fontId="2" type="noConversion"/>
  </si>
  <si>
    <t>总糖</t>
    <phoneticPr fontId="2" type="noConversion"/>
  </si>
  <si>
    <t>可溶性固形物</t>
    <phoneticPr fontId="2" type="noConversion"/>
  </si>
  <si>
    <t>干物质含量</t>
    <phoneticPr fontId="2" type="noConversion"/>
  </si>
  <si>
    <t>苹果酸</t>
    <phoneticPr fontId="2" type="noConversion"/>
  </si>
  <si>
    <t>褐变度</t>
    <phoneticPr fontId="3" type="noConversion"/>
  </si>
  <si>
    <t>果皮质量</t>
    <phoneticPr fontId="2" type="noConversion"/>
  </si>
  <si>
    <t>果穗质量</t>
    <phoneticPr fontId="2" type="noConversion"/>
  </si>
  <si>
    <t>可滴定酸</t>
    <phoneticPr fontId="2" type="noConversion"/>
  </si>
  <si>
    <t>黄酮醇</t>
    <phoneticPr fontId="2" type="noConversion"/>
  </si>
  <si>
    <t>因子71</t>
    <phoneticPr fontId="2" type="noConversion"/>
  </si>
  <si>
    <t>因子81</t>
    <phoneticPr fontId="2" type="noConversion"/>
  </si>
  <si>
    <t>可溶性固形物g/l</t>
  </si>
  <si>
    <t>总糖g/L</t>
  </si>
  <si>
    <t>干物质含量g/100g</t>
  </si>
  <si>
    <t>还原糖g/L</t>
  </si>
  <si>
    <t>总酚(mmol/kg)</t>
  </si>
  <si>
    <t>葡萄总黄酮（mmol/kg）</t>
  </si>
  <si>
    <t>单宁(mmol/kg)</t>
  </si>
  <si>
    <t>L*</t>
  </si>
  <si>
    <t>可滴定酸（g/l）</t>
  </si>
  <si>
    <t>PH值</t>
  </si>
  <si>
    <t>VC含量（mg/L)</t>
  </si>
  <si>
    <t>苹果酸</t>
  </si>
  <si>
    <t>果皮质量（g）</t>
  </si>
  <si>
    <t>褐变度ΔA/g*g*min*ml</t>
  </si>
  <si>
    <t>白藜芦醇(mg/kg)</t>
  </si>
  <si>
    <t>花色苷mg/100g鲜重</t>
  </si>
  <si>
    <t>葡萄质量</t>
    <phoneticPr fontId="2" type="noConversion"/>
  </si>
  <si>
    <t>葡萄酒质量</t>
    <phoneticPr fontId="2" type="noConversion"/>
  </si>
  <si>
    <t>外观分析</t>
    <phoneticPr fontId="2" type="noConversion"/>
  </si>
  <si>
    <t xml:space="preserve">澄清度  </t>
    <phoneticPr fontId="3" type="noConversion"/>
  </si>
  <si>
    <t xml:space="preserve">色调  </t>
    <phoneticPr fontId="3" type="noConversion"/>
  </si>
  <si>
    <t>香气分析</t>
    <phoneticPr fontId="2" type="noConversion"/>
  </si>
  <si>
    <t xml:space="preserve">纯正度  </t>
    <phoneticPr fontId="3" type="noConversion"/>
  </si>
  <si>
    <t xml:space="preserve">浓度  </t>
    <phoneticPr fontId="3" type="noConversion"/>
  </si>
  <si>
    <t xml:space="preserve">质量  </t>
    <phoneticPr fontId="3" type="noConversion"/>
  </si>
  <si>
    <t>口感分析</t>
    <phoneticPr fontId="2" type="noConversion"/>
  </si>
  <si>
    <t xml:space="preserve">持久性 </t>
    <phoneticPr fontId="3" type="noConversion"/>
  </si>
  <si>
    <t xml:space="preserve">质量 </t>
    <phoneticPr fontId="3" type="noConversion"/>
  </si>
  <si>
    <t>平衡/整体评价</t>
    <phoneticPr fontId="2" type="noConversion"/>
  </si>
  <si>
    <t>葡萄理化指标</t>
    <phoneticPr fontId="2" type="noConversion"/>
  </si>
  <si>
    <t>因子1</t>
  </si>
  <si>
    <t>因子11</t>
    <phoneticPr fontId="2" type="noConversion"/>
  </si>
  <si>
    <t>因子12</t>
  </si>
  <si>
    <t>因子2</t>
  </si>
  <si>
    <t>因子21</t>
    <phoneticPr fontId="2" type="noConversion"/>
  </si>
  <si>
    <t>因子22</t>
  </si>
  <si>
    <t>因子23</t>
  </si>
  <si>
    <t>因子3</t>
  </si>
  <si>
    <t>因子31</t>
    <phoneticPr fontId="2" type="noConversion"/>
  </si>
  <si>
    <t>因子32</t>
  </si>
  <si>
    <t>因子33</t>
  </si>
  <si>
    <t>因子4</t>
  </si>
  <si>
    <t>因子41</t>
    <phoneticPr fontId="2" type="noConversion"/>
  </si>
  <si>
    <t>因子43</t>
  </si>
  <si>
    <t>因子5</t>
  </si>
  <si>
    <t>因子6</t>
  </si>
  <si>
    <t>因子7</t>
  </si>
  <si>
    <t>因子8</t>
  </si>
  <si>
    <t>因子9</t>
  </si>
  <si>
    <t>因子10</t>
  </si>
  <si>
    <t>因子71</t>
  </si>
  <si>
    <t>因子71</t>
    <phoneticPr fontId="2" type="noConversion"/>
  </si>
  <si>
    <t>因子81</t>
  </si>
  <si>
    <t>因子81</t>
    <phoneticPr fontId="2" type="noConversion"/>
  </si>
  <si>
    <t>因子51</t>
    <phoneticPr fontId="2" type="noConversion"/>
  </si>
  <si>
    <t>因子61</t>
    <phoneticPr fontId="2" type="noConversion"/>
  </si>
  <si>
    <t>因子91</t>
  </si>
  <si>
    <t>因子101</t>
  </si>
  <si>
    <t>因子62</t>
    <phoneticPr fontId="2" type="noConversion"/>
  </si>
  <si>
    <t>因子61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</si>
</sst>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00000000000_);[Red]\(0.0000000000000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color theme="1"/>
      <name val="宋体"/>
      <family val="3"/>
      <charset val="134"/>
    </font>
    <font>
      <sz val="9"/>
      <color indexed="8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176" fontId="0" fillId="0" borderId="0" xfId="0" applyNumberFormat="1"/>
    <xf numFmtId="0" fontId="4" fillId="0" borderId="2" xfId="1" applyFont="1" applyBorder="1" applyAlignment="1">
      <alignment horizontal="center" vertical="center" wrapText="1"/>
    </xf>
    <xf numFmtId="177" fontId="0" fillId="0" borderId="0" xfId="0" applyNumberFormat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/>
    <xf numFmtId="176" fontId="0" fillId="0" borderId="7" xfId="0" applyNumberFormat="1" applyBorder="1"/>
    <xf numFmtId="0" fontId="4" fillId="0" borderId="7" xfId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_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63"/>
  <sheetViews>
    <sheetView topLeftCell="P93" zoomScale="85" zoomScaleNormal="85" workbookViewId="0">
      <selection activeCell="X90" sqref="X90:AF116"/>
    </sheetView>
  </sheetViews>
  <sheetFormatPr defaultRowHeight="13.5" x14ac:dyDescent="0.15"/>
  <cols>
    <col min="3" max="3" width="17.125" customWidth="1"/>
    <col min="4" max="4" width="9.375" bestFit="1" customWidth="1"/>
    <col min="5" max="5" width="13" customWidth="1"/>
    <col min="7" max="7" width="14.25" customWidth="1"/>
    <col min="8" max="8" width="19.375" customWidth="1"/>
    <col min="9" max="9" width="20.5" customWidth="1"/>
    <col min="14" max="14" width="13.5" customWidth="1"/>
    <col min="15" max="15" width="11.75" customWidth="1"/>
    <col min="25" max="25" width="16.25" customWidth="1"/>
    <col min="26" max="26" width="11.5" customWidth="1"/>
    <col min="27" max="27" width="14.875" customWidth="1"/>
  </cols>
  <sheetData>
    <row r="1" spans="2:14" x14ac:dyDescent="0.15">
      <c r="B1" s="32" t="s">
        <v>0</v>
      </c>
      <c r="C1" s="2" t="s">
        <v>1</v>
      </c>
    </row>
    <row r="2" spans="2:14" x14ac:dyDescent="0.15">
      <c r="B2" s="33"/>
      <c r="C2" s="2" t="s">
        <v>2</v>
      </c>
    </row>
    <row r="3" spans="2:14" x14ac:dyDescent="0.15">
      <c r="B3" s="32" t="s">
        <v>3</v>
      </c>
      <c r="C3" s="2" t="s">
        <v>4</v>
      </c>
    </row>
    <row r="4" spans="2:14" x14ac:dyDescent="0.15">
      <c r="B4" s="33"/>
      <c r="C4" s="2" t="s">
        <v>5</v>
      </c>
    </row>
    <row r="5" spans="2:14" x14ac:dyDescent="0.15">
      <c r="B5" s="33"/>
      <c r="C5" s="2" t="s">
        <v>6</v>
      </c>
    </row>
    <row r="6" spans="2:14" x14ac:dyDescent="0.15">
      <c r="B6" s="32" t="s">
        <v>7</v>
      </c>
      <c r="C6" s="2" t="s">
        <v>4</v>
      </c>
    </row>
    <row r="7" spans="2:14" x14ac:dyDescent="0.15">
      <c r="B7" s="33"/>
      <c r="C7" s="2" t="s">
        <v>5</v>
      </c>
    </row>
    <row r="8" spans="2:14" x14ac:dyDescent="0.15">
      <c r="B8" s="33"/>
      <c r="C8" s="2" t="s">
        <v>8</v>
      </c>
    </row>
    <row r="9" spans="2:14" x14ac:dyDescent="0.15">
      <c r="B9" s="33"/>
      <c r="C9" s="2" t="s">
        <v>9</v>
      </c>
    </row>
    <row r="10" spans="2:14" x14ac:dyDescent="0.15">
      <c r="B10" s="32" t="s">
        <v>10</v>
      </c>
      <c r="C10" s="33"/>
    </row>
    <row r="12" spans="2:14" x14ac:dyDescent="0.15">
      <c r="D12" t="s">
        <v>11</v>
      </c>
      <c r="E12" t="s">
        <v>12</v>
      </c>
      <c r="F12" t="s">
        <v>13</v>
      </c>
      <c r="G12" t="s">
        <v>14</v>
      </c>
      <c r="H12" t="s">
        <v>18</v>
      </c>
      <c r="I12" t="s">
        <v>19</v>
      </c>
      <c r="J12" t="s">
        <v>20</v>
      </c>
      <c r="K12" t="s">
        <v>24</v>
      </c>
      <c r="L12" t="s">
        <v>21</v>
      </c>
      <c r="M12" t="s">
        <v>22</v>
      </c>
      <c r="N12" t="s">
        <v>23</v>
      </c>
    </row>
    <row r="13" spans="2:14" x14ac:dyDescent="0.15">
      <c r="C13" t="s">
        <v>15</v>
      </c>
      <c r="D13" s="1">
        <v>1</v>
      </c>
      <c r="E13" s="1">
        <v>0.5</v>
      </c>
      <c r="F13" s="1">
        <v>0.34090909090909088</v>
      </c>
      <c r="G13" s="1">
        <v>1.3636363636363635</v>
      </c>
      <c r="H13" s="1">
        <f>D13*E13*F13*G13</f>
        <v>0.2324380165289256</v>
      </c>
      <c r="I13" s="3">
        <f>H13^0.25</f>
        <v>0.6943473625642419</v>
      </c>
      <c r="J13">
        <f>I13/I$17</f>
        <v>0.15202997216035766</v>
      </c>
      <c r="K13">
        <f>D13*J$13+E13*J$14+F13*J$15+G13*J$16</f>
        <v>0.61404602141065034</v>
      </c>
      <c r="L13">
        <f>K13/J13</f>
        <v>4.0389800292995446</v>
      </c>
    </row>
    <row r="14" spans="2:14" x14ac:dyDescent="0.15">
      <c r="C14" t="s">
        <v>16</v>
      </c>
      <c r="D14" s="1">
        <v>2</v>
      </c>
      <c r="E14" s="1">
        <v>1</v>
      </c>
      <c r="F14" s="1">
        <v>1.5</v>
      </c>
      <c r="G14" s="1">
        <v>2.7272727272727271</v>
      </c>
      <c r="H14" s="1">
        <f t="shared" ref="H14:H16" si="0">D14*E14*F14*G14</f>
        <v>8.1818181818181817</v>
      </c>
      <c r="I14" s="3">
        <f t="shared" ref="I14:I16" si="1">H14^0.25</f>
        <v>1.6912680945777865</v>
      </c>
      <c r="J14">
        <f t="shared" ref="J14:J16" si="2">I14/I$17</f>
        <v>0.37030952401806327</v>
      </c>
      <c r="K14">
        <f t="shared" ref="K14:K16" si="3">D14*J$13+E14*J$14+F14*J$15+G14*J$16</f>
        <v>1.527687199015469</v>
      </c>
      <c r="L14">
        <f t="shared" ref="L14:L16" si="4">K14/J14</f>
        <v>4.1254331847564094</v>
      </c>
    </row>
    <row r="15" spans="2:14" x14ac:dyDescent="0.15">
      <c r="C15" t="s">
        <v>17</v>
      </c>
      <c r="D15" s="1">
        <v>2.93333333333333</v>
      </c>
      <c r="E15" s="1">
        <v>0.66666666666666663</v>
      </c>
      <c r="F15" s="1">
        <v>1</v>
      </c>
      <c r="G15" s="1">
        <v>4</v>
      </c>
      <c r="H15" s="1">
        <f t="shared" si="0"/>
        <v>7.8222222222222131</v>
      </c>
      <c r="I15" s="3">
        <f t="shared" si="1"/>
        <v>1.672370651237459</v>
      </c>
      <c r="J15">
        <f t="shared" si="2"/>
        <v>0.36617185757065007</v>
      </c>
      <c r="K15">
        <f t="shared" si="3"/>
        <v>1.5049540435901234</v>
      </c>
      <c r="L15">
        <f t="shared" si="4"/>
        <v>4.109966433725055</v>
      </c>
    </row>
    <row r="16" spans="2:14" x14ac:dyDescent="0.15">
      <c r="C16" t="s">
        <v>14</v>
      </c>
      <c r="D16" s="1">
        <v>0.73333333333333328</v>
      </c>
      <c r="E16" s="1">
        <v>0.36666666666666664</v>
      </c>
      <c r="F16" s="1">
        <v>0.25</v>
      </c>
      <c r="G16" s="1">
        <v>1</v>
      </c>
      <c r="H16" s="1">
        <f t="shared" si="0"/>
        <v>6.7222222222222211E-2</v>
      </c>
      <c r="I16" s="3">
        <f t="shared" si="1"/>
        <v>0.50918806588044407</v>
      </c>
      <c r="J16">
        <f t="shared" si="2"/>
        <v>0.11148864625092895</v>
      </c>
      <c r="K16">
        <f t="shared" si="3"/>
        <v>0.4503004157011436</v>
      </c>
      <c r="L16">
        <f t="shared" si="4"/>
        <v>4.0389800292995446</v>
      </c>
    </row>
    <row r="17" spans="3:14" x14ac:dyDescent="0.15">
      <c r="I17" s="3">
        <f>SUM(I13:I16)</f>
        <v>4.5671741742599314</v>
      </c>
      <c r="L17">
        <f>AVERAGE(L13:L16)</f>
        <v>4.0783399192701388</v>
      </c>
      <c r="M17">
        <f>(L17-4)/3</f>
        <v>2.6113306423379612E-2</v>
      </c>
      <c r="N17">
        <f>M17/0.9</f>
        <v>2.9014784914866233E-2</v>
      </c>
    </row>
    <row r="22" spans="3:14" x14ac:dyDescent="0.15">
      <c r="D22" t="s">
        <v>27</v>
      </c>
      <c r="E22" t="s">
        <v>28</v>
      </c>
      <c r="F22" t="s">
        <v>18</v>
      </c>
      <c r="G22" t="s">
        <v>19</v>
      </c>
      <c r="H22" t="s">
        <v>20</v>
      </c>
      <c r="I22" t="s">
        <v>24</v>
      </c>
      <c r="J22" t="s">
        <v>21</v>
      </c>
      <c r="K22" t="s">
        <v>22</v>
      </c>
      <c r="L22" t="s">
        <v>23</v>
      </c>
    </row>
    <row r="23" spans="3:14" ht="15.75" customHeight="1" x14ac:dyDescent="0.15">
      <c r="C23" s="2" t="s">
        <v>25</v>
      </c>
      <c r="D23">
        <v>1</v>
      </c>
      <c r="E23">
        <v>0.5</v>
      </c>
      <c r="F23">
        <f>D23*E23</f>
        <v>0.5</v>
      </c>
      <c r="G23">
        <f>F23^(1/2)</f>
        <v>0.70710678118654757</v>
      </c>
      <c r="H23">
        <f>G23/G$25</f>
        <v>0.33333333333333331</v>
      </c>
      <c r="I23">
        <f>D23*H$23+E23*H$24</f>
        <v>0.66666666666666663</v>
      </c>
      <c r="J23">
        <f>I23/H23</f>
        <v>2</v>
      </c>
    </row>
    <row r="24" spans="3:14" x14ac:dyDescent="0.15">
      <c r="C24" s="2" t="s">
        <v>26</v>
      </c>
      <c r="D24">
        <v>2</v>
      </c>
      <c r="E24">
        <v>1</v>
      </c>
      <c r="F24">
        <f>D24*E24</f>
        <v>2</v>
      </c>
      <c r="G24">
        <f>F24^(1/2)</f>
        <v>1.4142135623730951</v>
      </c>
      <c r="H24">
        <f>G24/G$25</f>
        <v>0.66666666666666663</v>
      </c>
      <c r="I24">
        <f>D24*H$23+E24*H$24</f>
        <v>1.3333333333333333</v>
      </c>
      <c r="J24">
        <f>I24/H24</f>
        <v>2</v>
      </c>
    </row>
    <row r="25" spans="3:14" x14ac:dyDescent="0.15">
      <c r="G25">
        <f>SUM(G23:G24)</f>
        <v>2.1213203435596428</v>
      </c>
      <c r="J25">
        <v>2</v>
      </c>
      <c r="K25">
        <v>0</v>
      </c>
    </row>
    <row r="28" spans="3:14" x14ac:dyDescent="0.15">
      <c r="D28" s="2" t="s">
        <v>29</v>
      </c>
      <c r="E28" s="2" t="s">
        <v>30</v>
      </c>
      <c r="F28" s="2" t="s">
        <v>31</v>
      </c>
      <c r="G28" t="s">
        <v>18</v>
      </c>
      <c r="H28" t="s">
        <v>19</v>
      </c>
      <c r="I28" t="s">
        <v>20</v>
      </c>
      <c r="J28" t="s">
        <v>24</v>
      </c>
      <c r="K28" t="s">
        <v>21</v>
      </c>
      <c r="L28" t="s">
        <v>22</v>
      </c>
      <c r="M28" t="s">
        <v>23</v>
      </c>
    </row>
    <row r="29" spans="3:14" x14ac:dyDescent="0.15">
      <c r="C29" s="2" t="s">
        <v>29</v>
      </c>
      <c r="D29" s="1">
        <v>1</v>
      </c>
      <c r="E29" s="1">
        <v>0.75</v>
      </c>
      <c r="F29" s="1">
        <v>0.375</v>
      </c>
      <c r="G29">
        <f>D29*E29*F29</f>
        <v>0.28125</v>
      </c>
      <c r="H29">
        <f>G29^(1/3)</f>
        <v>0.6551853485522241</v>
      </c>
      <c r="I29">
        <f>H29/H$32</f>
        <v>0.19999999999999998</v>
      </c>
      <c r="J29">
        <f>D29*I$29+E29*I$30+F29*I$31</f>
        <v>0.60000000000000009</v>
      </c>
      <c r="K29">
        <f>J29/I29</f>
        <v>3.0000000000000009</v>
      </c>
    </row>
    <row r="30" spans="3:14" x14ac:dyDescent="0.15">
      <c r="C30" s="2" t="s">
        <v>30</v>
      </c>
      <c r="D30" s="1">
        <f>1/E29</f>
        <v>1.3333333333333333</v>
      </c>
      <c r="E30" s="1">
        <v>1</v>
      </c>
      <c r="F30" s="1">
        <v>0.5</v>
      </c>
      <c r="G30">
        <f t="shared" ref="G30:G31" si="5">D30*E30*F30</f>
        <v>0.66666666666666663</v>
      </c>
      <c r="H30">
        <f t="shared" ref="H30:H31" si="6">G30^(1/3)</f>
        <v>0.87358046473629891</v>
      </c>
      <c r="I30">
        <f t="shared" ref="I30:I31" si="7">H30/H$32</f>
        <v>0.26666666666666666</v>
      </c>
      <c r="J30">
        <f t="shared" ref="J30:J31" si="8">D30*I$29+E30*I$30+F30*I$31</f>
        <v>0.79999999999999982</v>
      </c>
      <c r="K30">
        <f t="shared" ref="K30:K31" si="9">J30/I30</f>
        <v>2.9999999999999996</v>
      </c>
    </row>
    <row r="31" spans="3:14" x14ac:dyDescent="0.15">
      <c r="C31" s="2" t="s">
        <v>31</v>
      </c>
      <c r="D31" s="1">
        <f>1/F29</f>
        <v>2.6666666666666665</v>
      </c>
      <c r="E31" s="1">
        <v>2</v>
      </c>
      <c r="F31" s="1">
        <v>1</v>
      </c>
      <c r="G31">
        <f t="shared" si="5"/>
        <v>5.333333333333333</v>
      </c>
      <c r="H31">
        <f t="shared" si="6"/>
        <v>1.7471609294725976</v>
      </c>
      <c r="I31">
        <f t="shared" si="7"/>
        <v>0.53333333333333333</v>
      </c>
      <c r="J31">
        <f t="shared" si="8"/>
        <v>1.5999999999999996</v>
      </c>
      <c r="K31">
        <f t="shared" si="9"/>
        <v>2.9999999999999996</v>
      </c>
    </row>
    <row r="32" spans="3:14" x14ac:dyDescent="0.15">
      <c r="H32">
        <f>SUM(H29:H31)</f>
        <v>3.2759267427611207</v>
      </c>
      <c r="K32">
        <f>AVERAGE(K29:K31)</f>
        <v>3</v>
      </c>
      <c r="L32">
        <f>(K32-3)/2</f>
        <v>0</v>
      </c>
    </row>
    <row r="35" spans="3:30" x14ac:dyDescent="0.15">
      <c r="D35" s="2" t="s">
        <v>29</v>
      </c>
      <c r="E35" s="2" t="s">
        <v>30</v>
      </c>
      <c r="F35" s="2" t="s">
        <v>32</v>
      </c>
      <c r="G35" s="2" t="s">
        <v>33</v>
      </c>
      <c r="H35" t="s">
        <v>18</v>
      </c>
      <c r="I35" t="s">
        <v>19</v>
      </c>
      <c r="J35" t="s">
        <v>20</v>
      </c>
      <c r="K35" t="s">
        <v>24</v>
      </c>
      <c r="L35" t="s">
        <v>21</v>
      </c>
      <c r="M35" t="s">
        <v>22</v>
      </c>
      <c r="N35" t="s">
        <v>23</v>
      </c>
      <c r="Z35" t="s">
        <v>15</v>
      </c>
      <c r="AA35">
        <v>0.15202997216035766</v>
      </c>
    </row>
    <row r="36" spans="3:30" x14ac:dyDescent="0.15">
      <c r="C36" s="2" t="s">
        <v>29</v>
      </c>
      <c r="D36" s="1">
        <v>1</v>
      </c>
      <c r="E36" s="1">
        <v>0.75</v>
      </c>
      <c r="F36" s="1">
        <v>0.75</v>
      </c>
      <c r="G36" s="1">
        <v>0.27272727272727298</v>
      </c>
      <c r="H36">
        <f>D36*E36*F36*G36</f>
        <v>0.15340909090909105</v>
      </c>
      <c r="I36">
        <f>H36^0.25</f>
        <v>0.62583921729172609</v>
      </c>
      <c r="J36">
        <f>I36/I$40</f>
        <v>0.13636363636363641</v>
      </c>
      <c r="K36">
        <f>D36*J$36+E36*J$37+F36*J$38+G36*J$39</f>
        <v>0.54545454545454564</v>
      </c>
      <c r="L36">
        <f>K36/J36</f>
        <v>4</v>
      </c>
      <c r="Z36" t="s">
        <v>16</v>
      </c>
      <c r="AA36">
        <v>0.37030952401806327</v>
      </c>
    </row>
    <row r="37" spans="3:30" x14ac:dyDescent="0.15">
      <c r="C37" s="2" t="s">
        <v>30</v>
      </c>
      <c r="D37" s="1">
        <v>1.3333333333333333</v>
      </c>
      <c r="E37" s="1">
        <v>1</v>
      </c>
      <c r="F37" s="1">
        <v>1</v>
      </c>
      <c r="G37" s="1">
        <v>0.36363636363636365</v>
      </c>
      <c r="H37">
        <f t="shared" ref="H37:H39" si="10">D37*E37*F37*G37</f>
        <v>0.48484848484848486</v>
      </c>
      <c r="I37">
        <f t="shared" ref="I37:I39" si="11">H37^0.25</f>
        <v>0.83445228972230123</v>
      </c>
      <c r="J37">
        <f t="shared" ref="J37:J39" si="12">I37/I$40</f>
        <v>0.18181818181818182</v>
      </c>
      <c r="K37">
        <f t="shared" ref="K37:K39" si="13">D37*J$36+E37*J$37+F37*J$38+G37*J$39</f>
        <v>0.72727272727272729</v>
      </c>
      <c r="L37">
        <f>K37/J37</f>
        <v>4</v>
      </c>
      <c r="Z37" t="s">
        <v>17</v>
      </c>
      <c r="AA37">
        <v>0.36617185757065007</v>
      </c>
    </row>
    <row r="38" spans="3:30" x14ac:dyDescent="0.15">
      <c r="C38" s="2" t="s">
        <v>32</v>
      </c>
      <c r="D38" s="1">
        <v>1.3333333333333333</v>
      </c>
      <c r="E38" s="1">
        <v>1</v>
      </c>
      <c r="F38" s="1">
        <v>1</v>
      </c>
      <c r="G38" s="1">
        <v>0.36363636363636365</v>
      </c>
      <c r="H38">
        <f t="shared" si="10"/>
        <v>0.48484848484848486</v>
      </c>
      <c r="I38">
        <f t="shared" si="11"/>
        <v>0.83445228972230123</v>
      </c>
      <c r="J38">
        <f t="shared" si="12"/>
        <v>0.18181818181818182</v>
      </c>
      <c r="K38">
        <f t="shared" si="13"/>
        <v>0.72727272727272729</v>
      </c>
      <c r="L38">
        <f>K38/J38</f>
        <v>4</v>
      </c>
      <c r="Z38" t="s">
        <v>14</v>
      </c>
      <c r="AA38">
        <v>0.11148864625092895</v>
      </c>
    </row>
    <row r="39" spans="3:30" x14ac:dyDescent="0.15">
      <c r="C39" s="2" t="s">
        <v>33</v>
      </c>
      <c r="D39" s="1">
        <v>3.6666666666666665</v>
      </c>
      <c r="E39" s="1">
        <v>2.75</v>
      </c>
      <c r="F39" s="1">
        <v>2.75</v>
      </c>
      <c r="G39" s="1">
        <v>1</v>
      </c>
      <c r="H39">
        <f t="shared" si="10"/>
        <v>27.729166666666664</v>
      </c>
      <c r="I39">
        <f t="shared" si="11"/>
        <v>2.294743796736328</v>
      </c>
      <c r="J39">
        <f t="shared" si="12"/>
        <v>0.49999999999999989</v>
      </c>
      <c r="K39">
        <f t="shared" si="13"/>
        <v>2</v>
      </c>
      <c r="L39">
        <f>K39/J39</f>
        <v>4.0000000000000009</v>
      </c>
    </row>
    <row r="40" spans="3:30" x14ac:dyDescent="0.15">
      <c r="I40">
        <f>SUM(I36:I39)</f>
        <v>4.5894875934726569</v>
      </c>
      <c r="L40">
        <f>AVERAGE(L36:L39)</f>
        <v>4</v>
      </c>
      <c r="M40">
        <f>(L40-4)/3</f>
        <v>0</v>
      </c>
    </row>
    <row r="44" spans="3:30" x14ac:dyDescent="0.15">
      <c r="AA44" s="31"/>
      <c r="AD44" s="2"/>
    </row>
    <row r="45" spans="3:30" ht="14.25" thickBot="1" x14ac:dyDescent="0.2">
      <c r="C45" s="4"/>
      <c r="D45" s="5" t="s">
        <v>34</v>
      </c>
      <c r="E45" s="5" t="s">
        <v>35</v>
      </c>
      <c r="F45" s="5" t="s">
        <v>36</v>
      </c>
      <c r="G45" s="5" t="s">
        <v>37</v>
      </c>
      <c r="H45" s="5" t="s">
        <v>38</v>
      </c>
      <c r="I45" s="5" t="s">
        <v>39</v>
      </c>
      <c r="J45" s="5" t="s">
        <v>40</v>
      </c>
      <c r="K45" s="5" t="s">
        <v>41</v>
      </c>
      <c r="L45" t="s">
        <v>18</v>
      </c>
      <c r="M45" t="s">
        <v>19</v>
      </c>
      <c r="N45" t="s">
        <v>20</v>
      </c>
      <c r="O45" t="s">
        <v>24</v>
      </c>
      <c r="P45" t="s">
        <v>21</v>
      </c>
      <c r="Q45" t="s">
        <v>22</v>
      </c>
      <c r="R45" t="s">
        <v>23</v>
      </c>
      <c r="Y45" s="20"/>
      <c r="Z45" s="20"/>
      <c r="AA45" s="31"/>
      <c r="AD45" s="2"/>
    </row>
    <row r="46" spans="3:30" x14ac:dyDescent="0.15">
      <c r="C46" s="5" t="s">
        <v>34</v>
      </c>
      <c r="D46" s="6">
        <v>1</v>
      </c>
      <c r="E46" s="7">
        <v>1.1654889292684569</v>
      </c>
      <c r="F46" s="7">
        <v>1.6570663094440723</v>
      </c>
      <c r="G46" s="7">
        <v>1.9159199026440981</v>
      </c>
      <c r="H46" s="7">
        <v>1.9310883140053525</v>
      </c>
      <c r="I46" s="7">
        <v>2.0250233863423763</v>
      </c>
      <c r="J46" s="7">
        <v>2.3020071779875053</v>
      </c>
      <c r="K46" s="8">
        <v>2.7345649771040583</v>
      </c>
      <c r="L46">
        <f>D46*E46*F46*G46*H46*I46*J46*K46</f>
        <v>91.086179958132362</v>
      </c>
      <c r="M46">
        <f>L46^(1/8)</f>
        <v>1.7576466108881632</v>
      </c>
      <c r="N46">
        <f>M46/M$54</f>
        <v>0.20854256228700796</v>
      </c>
      <c r="O46">
        <f>D46*N$46+E46*N$47+F46*N$48+G46*N$49+H46*N$50+I46*N$51+J46*N$52+K46*N$53</f>
        <v>1.6683404982960637</v>
      </c>
      <c r="P46">
        <f>O46/N46</f>
        <v>8</v>
      </c>
      <c r="Y46" s="20"/>
      <c r="Z46" s="20"/>
      <c r="AA46" s="35"/>
      <c r="AD46" s="2"/>
    </row>
    <row r="47" spans="3:30" x14ac:dyDescent="0.15">
      <c r="C47" s="5" t="s">
        <v>35</v>
      </c>
      <c r="D47" s="9">
        <v>0.85800900796858748</v>
      </c>
      <c r="E47" s="10">
        <v>1</v>
      </c>
      <c r="F47" s="10">
        <v>1.421777820304277</v>
      </c>
      <c r="G47" s="10">
        <v>1.6438765350149354</v>
      </c>
      <c r="H47" s="10">
        <v>1.6568911685994647</v>
      </c>
      <c r="I47" s="10">
        <v>1.7374883068288121</v>
      </c>
      <c r="J47" s="10">
        <v>1.975142895121627</v>
      </c>
      <c r="K47" s="11">
        <v>2.3462813832306963</v>
      </c>
      <c r="L47">
        <f t="shared" ref="L47:L53" si="14">D47*E47*F47*G47*H47*I47*J47*K47</f>
        <v>26.753910373898226</v>
      </c>
      <c r="M47">
        <f t="shared" ref="M47:M53" si="15">L47^(1/8)</f>
        <v>1.5080766249675028</v>
      </c>
      <c r="N47">
        <f t="shared" ref="N47:N53" si="16">M47/M$54</f>
        <v>0.17893139698710306</v>
      </c>
      <c r="O47">
        <f t="shared" ref="O47:O53" si="17">D47*N$46+E47*N$47+F47*N$48+G47*N$49+H47*N$50+I47*N$51+J47*N$52+K47*N$53</f>
        <v>1.4314511758968247</v>
      </c>
      <c r="P47">
        <f t="shared" ref="P47:P53" si="18">O47/N47</f>
        <v>8.0000000000000018</v>
      </c>
      <c r="Y47" s="20"/>
      <c r="Z47" s="20"/>
      <c r="AA47" s="35"/>
      <c r="AD47" s="2"/>
    </row>
    <row r="48" spans="3:30" x14ac:dyDescent="0.15">
      <c r="C48" s="5" t="s">
        <v>36</v>
      </c>
      <c r="D48" s="9">
        <v>0.60347615198059823</v>
      </c>
      <c r="E48" s="10">
        <v>0.70334477421091601</v>
      </c>
      <c r="F48" s="10">
        <v>1</v>
      </c>
      <c r="G48" s="10">
        <v>1.1562119703507026</v>
      </c>
      <c r="H48" s="10">
        <v>1.1653657448706514</v>
      </c>
      <c r="I48" s="10">
        <v>1.2220533208606175</v>
      </c>
      <c r="J48" s="10">
        <v>1.3892064336036156</v>
      </c>
      <c r="K48" s="11">
        <v>1.6502447497236696</v>
      </c>
      <c r="L48">
        <f t="shared" si="14"/>
        <v>1.6022614660036631</v>
      </c>
      <c r="M48">
        <f t="shared" si="15"/>
        <v>1.0606978132805285</v>
      </c>
      <c r="N48">
        <f t="shared" si="16"/>
        <v>0.12585046301313776</v>
      </c>
      <c r="O48">
        <f t="shared" si="17"/>
        <v>1.0068037041051026</v>
      </c>
      <c r="P48">
        <f t="shared" si="18"/>
        <v>8.0000000000000036</v>
      </c>
      <c r="Y48" s="20"/>
      <c r="Z48" s="20"/>
      <c r="AA48" s="35"/>
      <c r="AD48" s="2"/>
    </row>
    <row r="49" spans="3:33" x14ac:dyDescent="0.15">
      <c r="C49" s="5" t="s">
        <v>37</v>
      </c>
      <c r="D49" s="9">
        <v>0.52194248758517148</v>
      </c>
      <c r="E49" s="10">
        <v>0.60831819099535633</v>
      </c>
      <c r="F49" s="10">
        <v>0.86489331164481864</v>
      </c>
      <c r="G49" s="10">
        <v>1</v>
      </c>
      <c r="H49" s="10">
        <v>1.0079170383586085</v>
      </c>
      <c r="I49" s="10">
        <v>1.0569457436856875</v>
      </c>
      <c r="J49" s="10">
        <v>1.2015153529177189</v>
      </c>
      <c r="K49" s="11">
        <v>1.4272856466129795</v>
      </c>
      <c r="L49">
        <f t="shared" si="14"/>
        <v>0.50168798176426144</v>
      </c>
      <c r="M49">
        <f t="shared" si="15"/>
        <v>0.91739044438261386</v>
      </c>
      <c r="N49">
        <f t="shared" si="16"/>
        <v>0.1088472237274665</v>
      </c>
      <c r="O49">
        <f t="shared" si="17"/>
        <v>0.87077778981973186</v>
      </c>
      <c r="P49">
        <f t="shared" si="18"/>
        <v>7.9999999999999991</v>
      </c>
      <c r="Y49" s="20"/>
      <c r="Z49" s="20"/>
      <c r="AA49" s="19"/>
      <c r="AD49" s="2"/>
    </row>
    <row r="50" spans="3:33" x14ac:dyDescent="0.15">
      <c r="C50" s="5" t="s">
        <v>38</v>
      </c>
      <c r="D50" s="9">
        <v>0.51784270701004731</v>
      </c>
      <c r="E50" s="10">
        <v>0.6035399421226193</v>
      </c>
      <c r="F50" s="10">
        <v>0.85809970337766717</v>
      </c>
      <c r="G50" s="10">
        <v>0.99214514879964599</v>
      </c>
      <c r="H50" s="10">
        <v>1</v>
      </c>
      <c r="I50" s="10">
        <v>1.0486435921421891</v>
      </c>
      <c r="J50" s="10">
        <v>1.1920776286056096</v>
      </c>
      <c r="K50" s="11">
        <v>1.4160745302384337</v>
      </c>
      <c r="L50">
        <f t="shared" si="14"/>
        <v>0.47101572120199908</v>
      </c>
      <c r="M50">
        <f t="shared" si="15"/>
        <v>0.91018447894936172</v>
      </c>
      <c r="N50">
        <f t="shared" si="16"/>
        <v>0.10799224498151561</v>
      </c>
      <c r="O50">
        <f t="shared" si="17"/>
        <v>0.86393795985212485</v>
      </c>
      <c r="P50">
        <f t="shared" si="18"/>
        <v>8</v>
      </c>
      <c r="Y50" s="20"/>
      <c r="Z50" s="20"/>
      <c r="AA50" s="19"/>
      <c r="AD50" s="2"/>
    </row>
    <row r="51" spans="3:33" x14ac:dyDescent="0.15">
      <c r="C51" s="5" t="s">
        <v>39</v>
      </c>
      <c r="D51" s="9">
        <v>0.49382145744312272</v>
      </c>
      <c r="E51" s="10">
        <v>0.57554344168517391</v>
      </c>
      <c r="F51" s="10">
        <v>0.81829490000956839</v>
      </c>
      <c r="G51" s="10">
        <v>0.94612235866799421</v>
      </c>
      <c r="H51" s="10">
        <v>0.95361284567350579</v>
      </c>
      <c r="I51" s="10">
        <v>1</v>
      </c>
      <c r="J51" s="10">
        <v>1.1367805396783197</v>
      </c>
      <c r="K51" s="11">
        <v>1.3503868624664455</v>
      </c>
      <c r="L51">
        <f t="shared" si="14"/>
        <v>0.32211588607175495</v>
      </c>
      <c r="M51">
        <f t="shared" si="15"/>
        <v>0.86796361105875797</v>
      </c>
      <c r="N51">
        <f t="shared" si="16"/>
        <v>0.10298279204749347</v>
      </c>
      <c r="O51">
        <f t="shared" si="17"/>
        <v>0.82386233637994788</v>
      </c>
      <c r="P51">
        <f t="shared" si="18"/>
        <v>8.0000000000000018</v>
      </c>
      <c r="Y51" s="20"/>
      <c r="Z51" s="20"/>
      <c r="AA51" s="19"/>
      <c r="AD51" s="2"/>
    </row>
    <row r="52" spans="3:33" x14ac:dyDescent="0.15">
      <c r="C52" s="5" t="s">
        <v>40</v>
      </c>
      <c r="D52" s="9">
        <v>0.43440351079801359</v>
      </c>
      <c r="E52" s="10">
        <v>0.50629248267043536</v>
      </c>
      <c r="F52" s="10">
        <v>0.71983542244761256</v>
      </c>
      <c r="G52" s="10">
        <v>0.83228233211638458</v>
      </c>
      <c r="H52" s="10">
        <v>0.83887154326494195</v>
      </c>
      <c r="I52" s="10">
        <v>0.87967726847521044</v>
      </c>
      <c r="J52" s="10">
        <v>1</v>
      </c>
      <c r="K52" s="11">
        <v>1.1879046265592925</v>
      </c>
      <c r="L52">
        <f t="shared" si="14"/>
        <v>0.11550455221168696</v>
      </c>
      <c r="M52">
        <f t="shared" si="15"/>
        <v>0.76352785851204819</v>
      </c>
      <c r="N52">
        <f t="shared" si="16"/>
        <v>9.0591621208289688E-2</v>
      </c>
      <c r="O52">
        <f t="shared" si="17"/>
        <v>0.72473296966631739</v>
      </c>
      <c r="P52">
        <f t="shared" si="18"/>
        <v>7.9999999999999991</v>
      </c>
      <c r="Y52" s="20"/>
      <c r="Z52" s="20"/>
      <c r="AA52" s="19"/>
      <c r="AD52" s="2"/>
    </row>
    <row r="53" spans="3:33" ht="14.25" thickBot="1" x14ac:dyDescent="0.2">
      <c r="C53" s="5" t="s">
        <v>41</v>
      </c>
      <c r="D53" s="12">
        <v>0.36568887862339761</v>
      </c>
      <c r="E53" s="13">
        <v>0.42620633959216636</v>
      </c>
      <c r="F53" s="13">
        <v>0.60597072050521483</v>
      </c>
      <c r="G53" s="13">
        <v>0.70063060073016936</v>
      </c>
      <c r="H53" s="13">
        <v>0.70617752007136492</v>
      </c>
      <c r="I53" s="13">
        <v>0.7405285313376988</v>
      </c>
      <c r="J53" s="13">
        <v>0.8418184235012629</v>
      </c>
      <c r="K53" s="14">
        <v>1</v>
      </c>
      <c r="L53">
        <f t="shared" si="14"/>
        <v>2.9130404180146979E-2</v>
      </c>
      <c r="M53">
        <f t="shared" si="15"/>
        <v>0.64275181815190774</v>
      </c>
      <c r="N53">
        <f t="shared" si="16"/>
        <v>7.6261695747985997E-2</v>
      </c>
      <c r="O53">
        <f t="shared" si="17"/>
        <v>0.61009356598388798</v>
      </c>
      <c r="P53">
        <f t="shared" si="18"/>
        <v>8</v>
      </c>
      <c r="Y53" s="20"/>
      <c r="Z53" s="20"/>
    </row>
    <row r="54" spans="3:33" x14ac:dyDescent="0.15">
      <c r="M54">
        <f>SUM(M46:M53)</f>
        <v>8.4282392601908835</v>
      </c>
      <c r="P54">
        <f>AVERAGE(P46:P53)</f>
        <v>8</v>
      </c>
      <c r="Q54">
        <v>0</v>
      </c>
      <c r="X54" s="30" t="s">
        <v>59</v>
      </c>
      <c r="Y54" s="30" t="s">
        <v>60</v>
      </c>
      <c r="Z54" s="30">
        <v>0.5</v>
      </c>
      <c r="AA54" s="30" t="s">
        <v>15</v>
      </c>
      <c r="AB54" s="30">
        <v>0.15202997216035799</v>
      </c>
      <c r="AC54" s="30">
        <f>AB54*Z54</f>
        <v>7.6014986080178995E-2</v>
      </c>
      <c r="AD54" s="21" t="s">
        <v>25</v>
      </c>
      <c r="AE54" s="22">
        <v>0.33333333333333331</v>
      </c>
      <c r="AF54" s="22">
        <v>2.5338328693392996E-2</v>
      </c>
    </row>
    <row r="55" spans="3:33" x14ac:dyDescent="0.15">
      <c r="X55" s="30"/>
      <c r="Y55" s="30"/>
      <c r="Z55" s="30"/>
      <c r="AA55" s="30"/>
      <c r="AB55" s="30"/>
      <c r="AC55" s="30"/>
      <c r="AD55" s="21" t="s">
        <v>26</v>
      </c>
      <c r="AE55" s="22">
        <v>0.66666666666666663</v>
      </c>
      <c r="AF55" s="22">
        <v>5.0676657386785992E-2</v>
      </c>
    </row>
    <row r="56" spans="3:33" ht="14.25" thickBot="1" x14ac:dyDescent="0.2">
      <c r="D56" t="s">
        <v>42</v>
      </c>
      <c r="E56" t="s">
        <v>43</v>
      </c>
      <c r="F56" t="s">
        <v>44</v>
      </c>
      <c r="G56" t="s">
        <v>45</v>
      </c>
      <c r="H56" t="s">
        <v>18</v>
      </c>
      <c r="I56" t="s">
        <v>19</v>
      </c>
      <c r="J56" t="s">
        <v>20</v>
      </c>
      <c r="K56" t="s">
        <v>24</v>
      </c>
      <c r="L56" t="s">
        <v>21</v>
      </c>
      <c r="M56" t="s">
        <v>22</v>
      </c>
      <c r="N56" t="s">
        <v>23</v>
      </c>
      <c r="W56" s="5"/>
      <c r="X56" s="30"/>
      <c r="Y56" s="30"/>
      <c r="Z56" s="30"/>
      <c r="AA56" s="30" t="s">
        <v>16</v>
      </c>
      <c r="AB56" s="30">
        <v>0.37030952401806327</v>
      </c>
      <c r="AC56" s="30">
        <f>AB56*Z54</f>
        <v>0.18515476200903164</v>
      </c>
      <c r="AD56" s="21" t="s">
        <v>29</v>
      </c>
      <c r="AE56" s="22">
        <v>0.19999999999999998</v>
      </c>
      <c r="AF56" s="22">
        <v>3.7030952401806323E-2</v>
      </c>
    </row>
    <row r="57" spans="3:33" x14ac:dyDescent="0.15">
      <c r="C57" t="s">
        <v>42</v>
      </c>
      <c r="D57" s="6">
        <v>1</v>
      </c>
      <c r="E57" s="7">
        <v>1.0055409595978591</v>
      </c>
      <c r="F57" s="7">
        <v>1.0683107979358</v>
      </c>
      <c r="G57" s="8">
        <v>1.0987091261003097</v>
      </c>
      <c r="H57">
        <f>D57*E57*F57*G57</f>
        <v>1.1802665955844072</v>
      </c>
      <c r="I57">
        <f>H57^0.25</f>
        <v>1.0423054987641467</v>
      </c>
      <c r="J57">
        <f>I57/I$61</f>
        <v>0.26036881300983811</v>
      </c>
      <c r="K57">
        <f>D57*J$57+E57*J$58+F57*J$59+G57*J$60</f>
        <v>1.0414752520393524</v>
      </c>
      <c r="L57">
        <f>K57/J57</f>
        <v>4</v>
      </c>
      <c r="W57" s="5"/>
      <c r="X57" s="30"/>
      <c r="Y57" s="30"/>
      <c r="Z57" s="30"/>
      <c r="AA57" s="30"/>
      <c r="AB57" s="30"/>
      <c r="AC57" s="30"/>
      <c r="AD57" s="21" t="s">
        <v>30</v>
      </c>
      <c r="AE57" s="22">
        <v>0.26666666666666666</v>
      </c>
      <c r="AF57" s="22">
        <v>4.9374603202408433E-2</v>
      </c>
    </row>
    <row r="58" spans="3:33" x14ac:dyDescent="0.15">
      <c r="C58" t="s">
        <v>43</v>
      </c>
      <c r="D58" s="9">
        <v>0.99448957345300482</v>
      </c>
      <c r="E58" s="10">
        <v>1</v>
      </c>
      <c r="F58" s="10">
        <v>1.062423949754413</v>
      </c>
      <c r="G58" s="11">
        <v>1.0926547701644207</v>
      </c>
      <c r="H58">
        <f t="shared" ref="H58:H60" si="19">D58*E58*F58*G58</f>
        <v>1.1544657485661669</v>
      </c>
      <c r="I58">
        <f t="shared" ref="I58:I60" si="20">H58^0.25</f>
        <v>1.0365619508736779</v>
      </c>
      <c r="J58">
        <f t="shared" ref="J58:J60" si="21">I58/I$61</f>
        <v>0.25893406979061911</v>
      </c>
      <c r="K58">
        <f t="shared" ref="K58:K60" si="22">D58*J$57+E58*J$58+F58*J$59+G58*J$60</f>
        <v>1.0357362791624762</v>
      </c>
      <c r="L58">
        <f>K58/J58</f>
        <v>3.9999999999999991</v>
      </c>
      <c r="W58" s="5"/>
      <c r="X58" s="30"/>
      <c r="Y58" s="30"/>
      <c r="Z58" s="30"/>
      <c r="AA58" s="30"/>
      <c r="AB58" s="30"/>
      <c r="AC58" s="30"/>
      <c r="AD58" s="21" t="s">
        <v>31</v>
      </c>
      <c r="AE58" s="22">
        <v>0.53333333333333333</v>
      </c>
      <c r="AF58" s="22">
        <v>9.8749206404816867E-2</v>
      </c>
    </row>
    <row r="59" spans="3:33" x14ac:dyDescent="0.15">
      <c r="C59" t="s">
        <v>44</v>
      </c>
      <c r="D59" s="9">
        <v>0.93605718666534987</v>
      </c>
      <c r="E59" s="10">
        <v>0.94124384171794828</v>
      </c>
      <c r="F59" s="10">
        <v>1</v>
      </c>
      <c r="G59" s="11">
        <v>1.0284545735410011</v>
      </c>
      <c r="H59">
        <f t="shared" si="19"/>
        <v>0.90612819387631005</v>
      </c>
      <c r="I59">
        <f t="shared" si="20"/>
        <v>0.97565755281899158</v>
      </c>
      <c r="J59">
        <f t="shared" si="21"/>
        <v>0.24372009860138563</v>
      </c>
      <c r="K59">
        <f t="shared" si="22"/>
        <v>0.97488039440554253</v>
      </c>
      <c r="L59">
        <f>K59/J59</f>
        <v>4</v>
      </c>
      <c r="W59" s="5"/>
      <c r="X59" s="30"/>
      <c r="Y59" s="30"/>
      <c r="Z59" s="30"/>
      <c r="AA59" s="30" t="s">
        <v>17</v>
      </c>
      <c r="AB59" s="30">
        <v>0.36617185757065007</v>
      </c>
      <c r="AC59" s="30">
        <f>AB59*Z54</f>
        <v>0.18308592878532504</v>
      </c>
      <c r="AD59" s="21" t="s">
        <v>29</v>
      </c>
      <c r="AE59" s="22">
        <v>0.13636363636363641</v>
      </c>
      <c r="AF59" s="22">
        <v>2.4966263016180695E-2</v>
      </c>
    </row>
    <row r="60" spans="3:33" ht="14.25" thickBot="1" x14ac:dyDescent="0.2">
      <c r="C60" t="s">
        <v>45</v>
      </c>
      <c r="D60" s="12">
        <v>0.91015900045295717</v>
      </c>
      <c r="E60" s="13">
        <v>0.91520215470209487</v>
      </c>
      <c r="F60" s="13">
        <v>0.97233268802234885</v>
      </c>
      <c r="G60" s="14">
        <v>1</v>
      </c>
      <c r="H60">
        <f t="shared" si="19"/>
        <v>0.80993317523794672</v>
      </c>
      <c r="I60">
        <f t="shared" si="20"/>
        <v>0.9486637309217969</v>
      </c>
      <c r="J60">
        <f t="shared" si="21"/>
        <v>0.2369770185981572</v>
      </c>
      <c r="K60">
        <f t="shared" si="22"/>
        <v>0.94790807439262881</v>
      </c>
      <c r="L60">
        <f>K60/J60</f>
        <v>4</v>
      </c>
      <c r="W60" s="5"/>
      <c r="X60" s="30"/>
      <c r="Y60" s="30"/>
      <c r="Z60" s="30"/>
      <c r="AA60" s="30"/>
      <c r="AB60" s="30"/>
      <c r="AC60" s="30"/>
      <c r="AD60" s="21" t="s">
        <v>30</v>
      </c>
      <c r="AE60" s="22">
        <v>0.18181818181818182</v>
      </c>
      <c r="AF60" s="22">
        <v>3.3288350688240917E-2</v>
      </c>
    </row>
    <row r="61" spans="3:33" x14ac:dyDescent="0.15">
      <c r="I61">
        <f>SUM(I57:I60)</f>
        <v>4.0031887333786127</v>
      </c>
      <c r="L61">
        <f>AVERAGE(L57:L60)</f>
        <v>4</v>
      </c>
      <c r="M61">
        <f>(L61-4)/3</f>
        <v>0</v>
      </c>
      <c r="W61" s="5"/>
      <c r="X61" s="30"/>
      <c r="Y61" s="30"/>
      <c r="Z61" s="30"/>
      <c r="AA61" s="30"/>
      <c r="AB61" s="30"/>
      <c r="AC61" s="30"/>
      <c r="AD61" s="21" t="s">
        <v>32</v>
      </c>
      <c r="AE61" s="22">
        <v>0.18181818181818182</v>
      </c>
      <c r="AF61" s="22">
        <v>3.3288350688240917E-2</v>
      </c>
    </row>
    <row r="62" spans="3:33" x14ac:dyDescent="0.15">
      <c r="W62" s="5"/>
      <c r="X62" s="30"/>
      <c r="Y62" s="30"/>
      <c r="Z62" s="30"/>
      <c r="AA62" s="30"/>
      <c r="AB62" s="30"/>
      <c r="AC62" s="30"/>
      <c r="AD62" s="21" t="s">
        <v>33</v>
      </c>
      <c r="AE62" s="22">
        <v>0.49999999999999989</v>
      </c>
      <c r="AF62" s="22">
        <v>9.1542964392662504E-2</v>
      </c>
    </row>
    <row r="63" spans="3:33" x14ac:dyDescent="0.15">
      <c r="D63" t="s">
        <v>46</v>
      </c>
      <c r="E63" t="s">
        <v>47</v>
      </c>
      <c r="F63" t="s">
        <v>48</v>
      </c>
      <c r="G63" t="s">
        <v>18</v>
      </c>
      <c r="H63" t="s">
        <v>19</v>
      </c>
      <c r="I63" t="s">
        <v>20</v>
      </c>
      <c r="J63" t="s">
        <v>24</v>
      </c>
      <c r="K63" t="s">
        <v>21</v>
      </c>
      <c r="L63" t="s">
        <v>22</v>
      </c>
      <c r="M63" t="s">
        <v>23</v>
      </c>
      <c r="W63" s="5"/>
      <c r="X63" s="30"/>
      <c r="Y63" s="30"/>
      <c r="Z63" s="30"/>
      <c r="AA63" s="22" t="s">
        <v>14</v>
      </c>
      <c r="AB63" s="22">
        <v>0.11148864625092895</v>
      </c>
      <c r="AC63" s="22">
        <f>AB63*Z54</f>
        <v>5.5744323125464477E-2</v>
      </c>
      <c r="AD63" s="22"/>
      <c r="AE63" s="22"/>
      <c r="AF63" s="22"/>
    </row>
    <row r="64" spans="3:33" x14ac:dyDescent="0.15">
      <c r="C64" t="s">
        <v>46</v>
      </c>
      <c r="D64">
        <v>1</v>
      </c>
      <c r="E64">
        <v>1.0153676609462596</v>
      </c>
      <c r="F64">
        <v>1.018881250132192</v>
      </c>
      <c r="G64">
        <f>D64*E64*F64</f>
        <v>1.0345390717287246</v>
      </c>
      <c r="H64">
        <f>G64^(1/3)</f>
        <v>1.0113829604833564</v>
      </c>
      <c r="I64">
        <f>H64/H$67</f>
        <v>0.33711650251653391</v>
      </c>
      <c r="J64">
        <f>D64*I$64+E64*I$65+F64*I$66</f>
        <v>1.0113495075496017</v>
      </c>
      <c r="K64">
        <f>J64/I64</f>
        <v>3</v>
      </c>
      <c r="X64" s="30"/>
      <c r="Y64" s="30" t="s">
        <v>58</v>
      </c>
      <c r="Z64" s="30">
        <v>0.5</v>
      </c>
      <c r="AA64" s="34" t="s">
        <v>34</v>
      </c>
      <c r="AB64" s="30">
        <v>0.20854256228700796</v>
      </c>
      <c r="AC64" s="30">
        <f>AB64*Z64</f>
        <v>0.10427128114350398</v>
      </c>
      <c r="AD64" s="22" t="s">
        <v>42</v>
      </c>
      <c r="AE64">
        <v>0.26036881300983811</v>
      </c>
      <c r="AF64" s="22">
        <v>2.7148989702349247E-2</v>
      </c>
      <c r="AG64" s="23" t="s">
        <v>65</v>
      </c>
    </row>
    <row r="65" spans="3:33" x14ac:dyDescent="0.15">
      <c r="C65" t="s">
        <v>47</v>
      </c>
      <c r="D65">
        <v>0.98486492968277339</v>
      </c>
      <c r="E65">
        <v>1</v>
      </c>
      <c r="F65">
        <v>1.0034604107665375</v>
      </c>
      <c r="G65">
        <f t="shared" ref="G65:G66" si="23">D65*E65*F65</f>
        <v>0.98827296688903288</v>
      </c>
      <c r="H65">
        <f t="shared" ref="H65:H66" si="24">G65^(1/3)</f>
        <v>0.99607560825879604</v>
      </c>
      <c r="I65">
        <f t="shared" ref="I65:I66" si="25">H65/H$67</f>
        <v>0.33201422054584867</v>
      </c>
      <c r="J65">
        <f t="shared" ref="J65:J66" si="26">D65*I$64+E65*I$65+F65*I$66</f>
        <v>0.99604266163754607</v>
      </c>
      <c r="K65">
        <f t="shared" ref="K65:K66" si="27">J65/I65</f>
        <v>3</v>
      </c>
      <c r="X65" s="30"/>
      <c r="Y65" s="30"/>
      <c r="Z65" s="30"/>
      <c r="AA65" s="34"/>
      <c r="AB65" s="30"/>
      <c r="AC65" s="30"/>
      <c r="AD65" s="22" t="s">
        <v>43</v>
      </c>
      <c r="AE65">
        <v>0.25893406979061911</v>
      </c>
      <c r="AF65" s="22">
        <v>2.6999387188769326E-2</v>
      </c>
      <c r="AG65" s="23" t="s">
        <v>66</v>
      </c>
    </row>
    <row r="66" spans="3:33" x14ac:dyDescent="0.15">
      <c r="C66" t="s">
        <v>48</v>
      </c>
      <c r="D66">
        <v>0.98146864501653908</v>
      </c>
      <c r="E66">
        <v>0.99655152238253808</v>
      </c>
      <c r="F66">
        <v>1</v>
      </c>
      <c r="G66">
        <f t="shared" si="23"/>
        <v>0.97808407236195882</v>
      </c>
      <c r="H66">
        <f t="shared" si="24"/>
        <v>0.99264066381841587</v>
      </c>
      <c r="I66">
        <f t="shared" si="25"/>
        <v>0.33086927693761731</v>
      </c>
      <c r="J66">
        <f t="shared" si="26"/>
        <v>0.99260783081285187</v>
      </c>
      <c r="K66">
        <f t="shared" si="27"/>
        <v>3</v>
      </c>
      <c r="X66" s="30"/>
      <c r="Y66" s="30"/>
      <c r="Z66" s="30"/>
      <c r="AA66" s="34"/>
      <c r="AB66" s="30"/>
      <c r="AC66" s="30"/>
      <c r="AD66" s="22" t="s">
        <v>44</v>
      </c>
      <c r="AE66">
        <v>0.24372009860138563</v>
      </c>
      <c r="AF66" s="22">
        <v>2.5413006921587593E-2</v>
      </c>
      <c r="AG66" s="23" t="s">
        <v>67</v>
      </c>
    </row>
    <row r="67" spans="3:33" x14ac:dyDescent="0.15">
      <c r="H67">
        <f>SUM(H64:H66)</f>
        <v>3.0000992325605687</v>
      </c>
      <c r="K67">
        <v>3</v>
      </c>
      <c r="L67">
        <v>0</v>
      </c>
      <c r="X67" s="30"/>
      <c r="Y67" s="30"/>
      <c r="Z67" s="30"/>
      <c r="AA67" s="34"/>
      <c r="AB67" s="30"/>
      <c r="AC67" s="30"/>
      <c r="AD67" s="22" t="s">
        <v>45</v>
      </c>
      <c r="AE67">
        <v>0.2369770185981572</v>
      </c>
      <c r="AF67" s="22">
        <v>2.4709897330797821E-2</v>
      </c>
      <c r="AG67" s="23" t="s">
        <v>68</v>
      </c>
    </row>
    <row r="68" spans="3:33" x14ac:dyDescent="0.15">
      <c r="X68" s="30"/>
      <c r="Y68" s="30"/>
      <c r="Z68" s="30"/>
      <c r="AA68" s="34" t="s">
        <v>35</v>
      </c>
      <c r="AB68" s="30">
        <v>0.17893139698710306</v>
      </c>
      <c r="AC68" s="30">
        <f>AB68*Z64</f>
        <v>8.9465698493551529E-2</v>
      </c>
      <c r="AD68" s="22" t="s">
        <v>46</v>
      </c>
      <c r="AE68" s="22">
        <v>0.33711650251653391</v>
      </c>
      <c r="AF68" s="22">
        <v>3.0160363371344829E-2</v>
      </c>
      <c r="AG68" s="23" t="s">
        <v>69</v>
      </c>
    </row>
    <row r="69" spans="3:33" x14ac:dyDescent="0.15">
      <c r="D69" t="s">
        <v>49</v>
      </c>
      <c r="E69" t="s">
        <v>50</v>
      </c>
      <c r="F69" t="s">
        <v>18</v>
      </c>
      <c r="G69" t="s">
        <v>19</v>
      </c>
      <c r="H69" t="s">
        <v>20</v>
      </c>
      <c r="I69" t="s">
        <v>24</v>
      </c>
      <c r="J69" t="s">
        <v>21</v>
      </c>
      <c r="K69" t="s">
        <v>22</v>
      </c>
      <c r="L69" t="s">
        <v>23</v>
      </c>
      <c r="X69" s="30"/>
      <c r="Y69" s="30"/>
      <c r="Z69" s="30"/>
      <c r="AA69" s="34"/>
      <c r="AB69" s="30"/>
      <c r="AC69" s="30"/>
      <c r="AD69" s="22" t="s">
        <v>47</v>
      </c>
      <c r="AE69" s="22">
        <v>0.33201422054584867</v>
      </c>
      <c r="AF69" s="22">
        <v>2.9703884150926417E-2</v>
      </c>
      <c r="AG69" s="23" t="s">
        <v>70</v>
      </c>
    </row>
    <row r="70" spans="3:33" x14ac:dyDescent="0.15">
      <c r="C70" t="s">
        <v>49</v>
      </c>
      <c r="D70">
        <v>1</v>
      </c>
      <c r="E70">
        <v>1.0057243630808939</v>
      </c>
      <c r="F70">
        <f>D70*E70</f>
        <v>1.0057243630808939</v>
      </c>
      <c r="G70">
        <f>F70^(1/2)</f>
        <v>1.0028580971806997</v>
      </c>
      <c r="H70">
        <f>G70/$G$72</f>
        <v>0.50142700641879345</v>
      </c>
      <c r="I70">
        <f>D70*H$70+E70*H$71</f>
        <v>1.0028540128375869</v>
      </c>
      <c r="J70">
        <f>I70/H70</f>
        <v>2</v>
      </c>
      <c r="X70" s="30"/>
      <c r="Y70" s="30"/>
      <c r="Z70" s="30"/>
      <c r="AA70" s="34"/>
      <c r="AB70" s="30"/>
      <c r="AC70" s="30"/>
      <c r="AD70" s="22" t="s">
        <v>48</v>
      </c>
      <c r="AE70" s="22">
        <v>0.33086927693761731</v>
      </c>
      <c r="AF70" s="22">
        <v>2.9601450971280273E-2</v>
      </c>
      <c r="AG70" s="23" t="s">
        <v>71</v>
      </c>
    </row>
    <row r="71" spans="3:33" x14ac:dyDescent="0.15">
      <c r="C71" t="s">
        <v>50</v>
      </c>
      <c r="D71">
        <v>0.99430821874160613</v>
      </c>
      <c r="E71">
        <v>1</v>
      </c>
      <c r="F71">
        <f>D71*E71</f>
        <v>0.99430821874160613</v>
      </c>
      <c r="G71">
        <f>F71^(1/2)</f>
        <v>0.9971500482583382</v>
      </c>
      <c r="H71">
        <f>G71/$G$72</f>
        <v>0.49857299358120649</v>
      </c>
      <c r="I71">
        <f>D71*H$70+E71*H$71</f>
        <v>0.99714598716241287</v>
      </c>
      <c r="J71">
        <f>I71/H71</f>
        <v>1.9999999999999998</v>
      </c>
      <c r="X71" s="30"/>
      <c r="Y71" s="30"/>
      <c r="Z71" s="30"/>
      <c r="AA71" s="34" t="s">
        <v>36</v>
      </c>
      <c r="AB71" s="30">
        <v>0.12585046301313776</v>
      </c>
      <c r="AC71" s="30">
        <f>AB71*Z64</f>
        <v>6.2925231506568882E-2</v>
      </c>
      <c r="AD71" s="22" t="s">
        <v>49</v>
      </c>
      <c r="AE71" s="22">
        <v>0.50142700641879345</v>
      </c>
      <c r="AF71" s="22">
        <v>3.1552410462548378E-2</v>
      </c>
      <c r="AG71" s="23" t="s">
        <v>72</v>
      </c>
    </row>
    <row r="72" spans="3:33" x14ac:dyDescent="0.15">
      <c r="G72">
        <f>SUM(G70:G71)</f>
        <v>2.0000081454390379</v>
      </c>
      <c r="J72">
        <f>AVERAGE(J70:J71)</f>
        <v>2</v>
      </c>
      <c r="K72">
        <f>(J72-2)/1</f>
        <v>0</v>
      </c>
      <c r="X72" s="30"/>
      <c r="Y72" s="30"/>
      <c r="Z72" s="30"/>
      <c r="AA72" s="34"/>
      <c r="AB72" s="30"/>
      <c r="AC72" s="30"/>
      <c r="AD72" s="22" t="s">
        <v>50</v>
      </c>
      <c r="AE72" s="22">
        <v>0.49857299358120649</v>
      </c>
      <c r="AF72" s="22">
        <v>3.1372821044020498E-2</v>
      </c>
      <c r="AG72" s="23" t="s">
        <v>73</v>
      </c>
    </row>
    <row r="73" spans="3:33" x14ac:dyDescent="0.15">
      <c r="X73" s="30"/>
      <c r="Y73" s="30"/>
      <c r="Z73" s="30"/>
      <c r="AA73" s="34" t="s">
        <v>37</v>
      </c>
      <c r="AB73" s="30">
        <v>0.1088472237274665</v>
      </c>
      <c r="AC73" s="30">
        <f>AB73*Z64</f>
        <v>5.4423611863733248E-2</v>
      </c>
      <c r="AD73" s="22" t="s">
        <v>51</v>
      </c>
      <c r="AE73" s="22">
        <v>0.52357405044716854</v>
      </c>
      <c r="AF73" s="22">
        <v>2.8494790903459393E-2</v>
      </c>
      <c r="AG73" s="23" t="s">
        <v>74</v>
      </c>
    </row>
    <row r="74" spans="3:33" x14ac:dyDescent="0.15">
      <c r="D74" t="s">
        <v>51</v>
      </c>
      <c r="E74" t="s">
        <v>52</v>
      </c>
      <c r="F74" t="s">
        <v>18</v>
      </c>
      <c r="G74" t="s">
        <v>19</v>
      </c>
      <c r="H74" t="s">
        <v>20</v>
      </c>
      <c r="I74" t="s">
        <v>24</v>
      </c>
      <c r="J74" t="s">
        <v>21</v>
      </c>
      <c r="K74" t="s">
        <v>22</v>
      </c>
      <c r="L74" t="s">
        <v>23</v>
      </c>
      <c r="X74" s="30"/>
      <c r="Y74" s="30"/>
      <c r="Z74" s="30"/>
      <c r="AA74" s="34"/>
      <c r="AB74" s="30"/>
      <c r="AC74" s="30"/>
      <c r="AD74" s="22" t="s">
        <v>52</v>
      </c>
      <c r="AE74" s="22">
        <v>0.47642594955283146</v>
      </c>
      <c r="AF74" s="22">
        <v>2.5928820960273855E-2</v>
      </c>
      <c r="AG74" s="23" t="s">
        <v>75</v>
      </c>
    </row>
    <row r="75" spans="3:33" x14ac:dyDescent="0.15">
      <c r="C75" t="s">
        <v>51</v>
      </c>
      <c r="D75">
        <v>1</v>
      </c>
      <c r="E75">
        <v>1.0989620757194059</v>
      </c>
      <c r="F75">
        <f>D75*E75</f>
        <v>1.0989620757194059</v>
      </c>
      <c r="G75">
        <f>F75^(1/2)</f>
        <v>1.0483139204071488</v>
      </c>
      <c r="H75">
        <f>G75/G$77</f>
        <v>0.52357405044716854</v>
      </c>
      <c r="I75">
        <f>D75*H$75+E75*H$76</f>
        <v>1.0471481008943373</v>
      </c>
      <c r="J75">
        <f>I75/H75</f>
        <v>2.0000000000000004</v>
      </c>
      <c r="X75" s="30"/>
      <c r="Y75" s="30"/>
      <c r="Z75" s="30"/>
      <c r="AA75" s="34" t="s">
        <v>38</v>
      </c>
      <c r="AB75" s="30">
        <v>0.10799224498151561</v>
      </c>
      <c r="AC75" s="30">
        <f>AB75*Z64</f>
        <v>5.3996122490757803E-2</v>
      </c>
      <c r="AD75" s="22" t="s">
        <v>53</v>
      </c>
      <c r="AE75" s="22">
        <v>0.50746378729838792</v>
      </c>
      <c r="AF75" s="22">
        <v>2.7401076818587618E-2</v>
      </c>
      <c r="AG75" s="23" t="s">
        <v>61</v>
      </c>
    </row>
    <row r="76" spans="3:33" x14ac:dyDescent="0.15">
      <c r="C76" t="s">
        <v>52</v>
      </c>
      <c r="D76">
        <v>0.90994950789851148</v>
      </c>
      <c r="E76">
        <v>1</v>
      </c>
      <c r="F76">
        <f>D76*E76</f>
        <v>0.90994950789851148</v>
      </c>
      <c r="G76">
        <f>F76^(1/2)</f>
        <v>0.95391273599764437</v>
      </c>
      <c r="H76">
        <f>G76/G$77</f>
        <v>0.47642594955283146</v>
      </c>
      <c r="I76">
        <f>D76*H$75+E76*H$76</f>
        <v>0.95285189910566293</v>
      </c>
      <c r="J76">
        <f>I76/H76</f>
        <v>2</v>
      </c>
      <c r="X76" s="30"/>
      <c r="Y76" s="30"/>
      <c r="Z76" s="30"/>
      <c r="AA76" s="34"/>
      <c r="AB76" s="30"/>
      <c r="AC76" s="30"/>
      <c r="AD76" s="22" t="s">
        <v>54</v>
      </c>
      <c r="AE76" s="22">
        <v>0.49253621270161208</v>
      </c>
      <c r="AF76" s="22">
        <v>2.6595045672170185E-2</v>
      </c>
      <c r="AG76" s="23" t="s">
        <v>62</v>
      </c>
    </row>
    <row r="77" spans="3:33" x14ac:dyDescent="0.15">
      <c r="G77">
        <f>SUM(G75:G76)</f>
        <v>2.002226656404793</v>
      </c>
      <c r="J77">
        <f>AVERAGE(J75:J76)</f>
        <v>2</v>
      </c>
      <c r="K77">
        <f>(J77-2)/1</f>
        <v>0</v>
      </c>
      <c r="X77" s="30"/>
      <c r="Y77" s="30"/>
      <c r="Z77" s="30"/>
      <c r="AA77" s="34" t="s">
        <v>39</v>
      </c>
      <c r="AB77" s="30">
        <v>0.10298279204749347</v>
      </c>
      <c r="AC77" s="30">
        <f>AB77*Z64</f>
        <v>5.1491396023746736E-2</v>
      </c>
      <c r="AD77" s="22" t="s">
        <v>55</v>
      </c>
      <c r="AE77" s="22">
        <v>0.51309246385844964</v>
      </c>
      <c r="AF77" s="22">
        <v>2.6419847253335391E-2</v>
      </c>
      <c r="AG77" s="23" t="s">
        <v>76</v>
      </c>
    </row>
    <row r="78" spans="3:33" x14ac:dyDescent="0.15">
      <c r="X78" s="30"/>
      <c r="Y78" s="30"/>
      <c r="Z78" s="30"/>
      <c r="AA78" s="34"/>
      <c r="AB78" s="30"/>
      <c r="AC78" s="30"/>
      <c r="AD78" s="22" t="s">
        <v>56</v>
      </c>
      <c r="AE78" s="22">
        <v>0.4869075361415503</v>
      </c>
      <c r="AF78" s="22">
        <v>2.5071548770411341E-2</v>
      </c>
      <c r="AG78" s="23" t="s">
        <v>63</v>
      </c>
    </row>
    <row r="79" spans="3:33" ht="14.25" thickBot="1" x14ac:dyDescent="0.2">
      <c r="D79" t="s">
        <v>53</v>
      </c>
      <c r="E79" t="s">
        <v>54</v>
      </c>
      <c r="F79" t="s">
        <v>18</v>
      </c>
      <c r="G79" t="s">
        <v>19</v>
      </c>
      <c r="H79" t="s">
        <v>20</v>
      </c>
      <c r="I79" t="s">
        <v>24</v>
      </c>
      <c r="J79" t="s">
        <v>21</v>
      </c>
      <c r="K79" t="s">
        <v>22</v>
      </c>
      <c r="L79" t="s">
        <v>23</v>
      </c>
      <c r="X79" s="30"/>
      <c r="Y79" s="30"/>
      <c r="Z79" s="30"/>
      <c r="AA79" s="5" t="s">
        <v>40</v>
      </c>
      <c r="AB79" s="22">
        <v>9.0591621208289688E-2</v>
      </c>
      <c r="AC79" s="22">
        <f>AB79*Z64</f>
        <v>4.5295810604144844E-2</v>
      </c>
      <c r="AD79" s="22" t="s">
        <v>78</v>
      </c>
      <c r="AE79" s="22"/>
      <c r="AF79" s="22">
        <v>4.5295810604144844E-2</v>
      </c>
      <c r="AG79" s="24" t="s">
        <v>77</v>
      </c>
    </row>
    <row r="80" spans="3:33" x14ac:dyDescent="0.15">
      <c r="C80" t="s">
        <v>53</v>
      </c>
      <c r="D80" s="6">
        <v>1</v>
      </c>
      <c r="E80" s="8">
        <v>1.0303075676708047</v>
      </c>
      <c r="F80">
        <f>D80*E80</f>
        <v>1.0303075676708047</v>
      </c>
      <c r="G80">
        <f>F80^(1/2)</f>
        <v>1.0150406729145411</v>
      </c>
      <c r="H80">
        <f>G80/G82</f>
        <v>0.50746378729838792</v>
      </c>
      <c r="I80">
        <f>D80*H$80+E80*H$81</f>
        <v>1.0149275745967761</v>
      </c>
      <c r="J80">
        <f>I80/H80</f>
        <v>2.0000000000000004</v>
      </c>
      <c r="X80" s="30"/>
      <c r="Y80" s="30"/>
      <c r="Z80" s="30"/>
      <c r="AA80" s="5" t="s">
        <v>41</v>
      </c>
      <c r="AB80" s="22">
        <v>7.6261695747985997E-2</v>
      </c>
      <c r="AC80" s="22">
        <f>AB80*Z64</f>
        <v>3.8130847873992998E-2</v>
      </c>
      <c r="AD80" s="22" t="s">
        <v>79</v>
      </c>
      <c r="AE80" s="22"/>
      <c r="AF80" s="22">
        <v>3.8130847873992998E-2</v>
      </c>
      <c r="AG80" s="23" t="s">
        <v>64</v>
      </c>
    </row>
    <row r="81" spans="3:32" ht="14.25" thickBot="1" x14ac:dyDescent="0.2">
      <c r="C81" t="s">
        <v>54</v>
      </c>
      <c r="D81" s="12">
        <v>0.97058396092409538</v>
      </c>
      <c r="E81" s="14">
        <v>1</v>
      </c>
      <c r="F81">
        <f>D81*E81</f>
        <v>0.97058396092409538</v>
      </c>
      <c r="G81">
        <f>F81^(1/2)</f>
        <v>0.98518219681645458</v>
      </c>
      <c r="H81">
        <f>G81/G82</f>
        <v>0.49253621270161208</v>
      </c>
      <c r="I81">
        <f>D81*H$80+E81*H$81</f>
        <v>0.98507242540322415</v>
      </c>
      <c r="J81">
        <f>I81/H81</f>
        <v>2</v>
      </c>
    </row>
    <row r="82" spans="3:32" x14ac:dyDescent="0.15">
      <c r="G82">
        <f>SUM(G80:G81)</f>
        <v>2.0002228697309956</v>
      </c>
      <c r="J82">
        <f>AVERAGE(J80:J81)</f>
        <v>2</v>
      </c>
      <c r="K82">
        <f>(J82-2)/1</f>
        <v>0</v>
      </c>
    </row>
    <row r="84" spans="3:32" ht="14.25" thickBot="1" x14ac:dyDescent="0.2">
      <c r="D84" t="s">
        <v>55</v>
      </c>
      <c r="E84" t="s">
        <v>56</v>
      </c>
      <c r="F84" t="s">
        <v>18</v>
      </c>
      <c r="G84" t="s">
        <v>19</v>
      </c>
      <c r="H84" t="s">
        <v>20</v>
      </c>
      <c r="I84" t="s">
        <v>24</v>
      </c>
      <c r="J84" t="s">
        <v>21</v>
      </c>
      <c r="K84" t="s">
        <v>22</v>
      </c>
      <c r="L84" t="s">
        <v>23</v>
      </c>
    </row>
    <row r="85" spans="3:32" x14ac:dyDescent="0.15">
      <c r="C85" t="s">
        <v>55</v>
      </c>
      <c r="D85" s="15">
        <v>1</v>
      </c>
      <c r="E85" s="16">
        <v>1.0537780292422649</v>
      </c>
      <c r="F85">
        <f>D85*E85</f>
        <v>1.0537780292422649</v>
      </c>
      <c r="G85">
        <f>F85^(1/2)</f>
        <v>1.0265369108036324</v>
      </c>
      <c r="H85">
        <f>G85/G87</f>
        <v>0.51309246385844964</v>
      </c>
      <c r="I85">
        <f>D85*H$85+E85*H$86</f>
        <v>1.0261849277168995</v>
      </c>
      <c r="J85">
        <f>I85/H85</f>
        <v>2.0000000000000004</v>
      </c>
    </row>
    <row r="86" spans="3:32" ht="14.25" thickBot="1" x14ac:dyDescent="0.2">
      <c r="C86" t="s">
        <v>56</v>
      </c>
      <c r="D86" s="17">
        <v>0.94896645427222015</v>
      </c>
      <c r="E86" s="18">
        <v>1</v>
      </c>
      <c r="F86">
        <f>D86*E86</f>
        <v>0.94896645427222015</v>
      </c>
      <c r="G86">
        <f>F86^(1/2)</f>
        <v>0.97414909242488146</v>
      </c>
      <c r="H86">
        <f>G86/G87</f>
        <v>0.4869075361415503</v>
      </c>
      <c r="I86">
        <f>D86*H$85+E86*H$86</f>
        <v>0.97381507228310049</v>
      </c>
      <c r="J86">
        <f>I86/H86</f>
        <v>1.9999999999999998</v>
      </c>
    </row>
    <row r="87" spans="3:32" x14ac:dyDescent="0.15">
      <c r="G87">
        <f>SUM(G85:G86)</f>
        <v>2.0006860032285139</v>
      </c>
      <c r="J87">
        <f>AVERAGE(J85:J86)</f>
        <v>2</v>
      </c>
      <c r="K87">
        <f>(J87-2)/1</f>
        <v>0</v>
      </c>
    </row>
    <row r="90" spans="3:32" x14ac:dyDescent="0.15">
      <c r="X90" s="30" t="s">
        <v>59</v>
      </c>
      <c r="Y90" s="30" t="s">
        <v>60</v>
      </c>
      <c r="Z90" s="30">
        <v>0.5</v>
      </c>
      <c r="AA90" s="30" t="s">
        <v>15</v>
      </c>
      <c r="AB90" s="30">
        <v>0.15202997216035799</v>
      </c>
      <c r="AC90" s="30">
        <f>AB90*Z90</f>
        <v>7.6014986080178995E-2</v>
      </c>
      <c r="AD90" s="21" t="s">
        <v>25</v>
      </c>
      <c r="AE90" s="22">
        <v>0.33333333333333331</v>
      </c>
      <c r="AF90" s="22">
        <v>2.5338328693392996E-2</v>
      </c>
    </row>
    <row r="91" spans="3:32" x14ac:dyDescent="0.15">
      <c r="D91" t="s">
        <v>57</v>
      </c>
      <c r="E91" t="s">
        <v>58</v>
      </c>
      <c r="F91" t="s">
        <v>18</v>
      </c>
      <c r="G91" t="s">
        <v>19</v>
      </c>
      <c r="H91" t="s">
        <v>20</v>
      </c>
      <c r="I91" t="s">
        <v>24</v>
      </c>
      <c r="J91" t="s">
        <v>21</v>
      </c>
      <c r="K91" t="s">
        <v>22</v>
      </c>
      <c r="L91" t="s">
        <v>23</v>
      </c>
      <c r="X91" s="30"/>
      <c r="Y91" s="30"/>
      <c r="Z91" s="30"/>
      <c r="AA91" s="30"/>
      <c r="AB91" s="30"/>
      <c r="AC91" s="30"/>
      <c r="AD91" s="21" t="s">
        <v>26</v>
      </c>
      <c r="AE91" s="22">
        <v>0.66666666666666663</v>
      </c>
      <c r="AF91" s="22">
        <v>5.0676657386785992E-2</v>
      </c>
    </row>
    <row r="92" spans="3:32" x14ac:dyDescent="0.15">
      <c r="C92" t="s">
        <v>57</v>
      </c>
      <c r="D92">
        <v>1</v>
      </c>
      <c r="E92">
        <v>1</v>
      </c>
      <c r="F92">
        <f>D92*E92</f>
        <v>1</v>
      </c>
      <c r="G92">
        <f>F92^(1/2)</f>
        <v>1</v>
      </c>
      <c r="H92">
        <f>G92/G94</f>
        <v>0.5</v>
      </c>
      <c r="I92">
        <f>D92*H$92+E92*H$93</f>
        <v>1</v>
      </c>
      <c r="J92">
        <f>I92/H92</f>
        <v>2</v>
      </c>
      <c r="X92" s="30"/>
      <c r="Y92" s="30"/>
      <c r="Z92" s="30"/>
      <c r="AA92" s="30" t="s">
        <v>16</v>
      </c>
      <c r="AB92" s="30">
        <v>0.37030952401806327</v>
      </c>
      <c r="AC92" s="30">
        <f>AB92*Z90</f>
        <v>0.18515476200903164</v>
      </c>
      <c r="AD92" s="21" t="s">
        <v>29</v>
      </c>
      <c r="AE92" s="22">
        <v>0.19999999999999998</v>
      </c>
      <c r="AF92" s="22">
        <v>3.7030952401806323E-2</v>
      </c>
    </row>
    <row r="93" spans="3:32" x14ac:dyDescent="0.15">
      <c r="C93" t="s">
        <v>58</v>
      </c>
      <c r="D93">
        <v>1</v>
      </c>
      <c r="E93">
        <v>1</v>
      </c>
      <c r="F93">
        <f>D93*E93</f>
        <v>1</v>
      </c>
      <c r="G93">
        <f>F93^(1/2)</f>
        <v>1</v>
      </c>
      <c r="H93">
        <f>G93/G94</f>
        <v>0.5</v>
      </c>
      <c r="I93">
        <f>D93*H$92+E93*H$93</f>
        <v>1</v>
      </c>
      <c r="J93">
        <f>I93/H93</f>
        <v>2</v>
      </c>
      <c r="X93" s="30"/>
      <c r="Y93" s="30"/>
      <c r="Z93" s="30"/>
      <c r="AA93" s="30"/>
      <c r="AB93" s="30"/>
      <c r="AC93" s="30"/>
      <c r="AD93" s="21" t="s">
        <v>30</v>
      </c>
      <c r="AE93" s="22">
        <v>0.26666666666666666</v>
      </c>
      <c r="AF93" s="22">
        <v>4.9374603202408433E-2</v>
      </c>
    </row>
    <row r="94" spans="3:32" x14ac:dyDescent="0.15">
      <c r="G94">
        <f>SUM(G92:G93)</f>
        <v>2</v>
      </c>
      <c r="J94">
        <f>AVERAGE(J92:J93)</f>
        <v>2</v>
      </c>
      <c r="K94">
        <f>(J94-2)/1</f>
        <v>0</v>
      </c>
      <c r="X94" s="30"/>
      <c r="Y94" s="30"/>
      <c r="Z94" s="30"/>
      <c r="AA94" s="30"/>
      <c r="AB94" s="30"/>
      <c r="AC94" s="30"/>
      <c r="AD94" s="21" t="s">
        <v>31</v>
      </c>
      <c r="AE94" s="22">
        <v>0.53333333333333333</v>
      </c>
      <c r="AF94" s="22">
        <v>9.8749206404816867E-2</v>
      </c>
    </row>
    <row r="95" spans="3:32" x14ac:dyDescent="0.15">
      <c r="X95" s="30"/>
      <c r="Y95" s="30"/>
      <c r="Z95" s="30"/>
      <c r="AA95" s="30" t="s">
        <v>17</v>
      </c>
      <c r="AB95" s="30">
        <v>0.36617185757065007</v>
      </c>
      <c r="AC95" s="30">
        <f>AB95*Z90</f>
        <v>0.18308592878532504</v>
      </c>
      <c r="AD95" s="21" t="s">
        <v>29</v>
      </c>
      <c r="AE95" s="22">
        <v>0.13636363636363641</v>
      </c>
      <c r="AF95" s="22">
        <v>2.4966263016180695E-2</v>
      </c>
    </row>
    <row r="96" spans="3:32" x14ac:dyDescent="0.15">
      <c r="X96" s="30"/>
      <c r="Y96" s="30"/>
      <c r="Z96" s="30"/>
      <c r="AA96" s="30"/>
      <c r="AB96" s="30"/>
      <c r="AC96" s="30"/>
      <c r="AD96" s="21" t="s">
        <v>30</v>
      </c>
      <c r="AE96" s="22">
        <v>0.18181818181818182</v>
      </c>
      <c r="AF96" s="22">
        <v>3.3288350688240917E-2</v>
      </c>
    </row>
    <row r="97" spans="24:32" x14ac:dyDescent="0.15">
      <c r="X97" s="30"/>
      <c r="Y97" s="30"/>
      <c r="Z97" s="30"/>
      <c r="AA97" s="30"/>
      <c r="AB97" s="30"/>
      <c r="AC97" s="30"/>
      <c r="AD97" s="21" t="s">
        <v>32</v>
      </c>
      <c r="AE97" s="22">
        <v>0.18181818181818182</v>
      </c>
      <c r="AF97" s="22">
        <v>3.3288350688240917E-2</v>
      </c>
    </row>
    <row r="98" spans="24:32" x14ac:dyDescent="0.15">
      <c r="X98" s="30"/>
      <c r="Y98" s="30"/>
      <c r="Z98" s="30"/>
      <c r="AA98" s="30"/>
      <c r="AB98" s="30"/>
      <c r="AC98" s="30"/>
      <c r="AD98" s="21" t="s">
        <v>33</v>
      </c>
      <c r="AE98" s="22">
        <v>0.49999999999999989</v>
      </c>
      <c r="AF98" s="22">
        <v>9.1542964392662504E-2</v>
      </c>
    </row>
    <row r="99" spans="24:32" x14ac:dyDescent="0.15">
      <c r="X99" s="30"/>
      <c r="Y99" s="30"/>
      <c r="Z99" s="30"/>
      <c r="AA99" s="22" t="s">
        <v>14</v>
      </c>
      <c r="AB99" s="22">
        <v>0.11148864625092895</v>
      </c>
      <c r="AC99" s="22">
        <f>AB99*Z90</f>
        <v>5.5744323125464477E-2</v>
      </c>
      <c r="AD99" s="22"/>
      <c r="AE99" s="22"/>
      <c r="AF99" s="22">
        <v>5.5744323125464477E-2</v>
      </c>
    </row>
    <row r="100" spans="24:32" x14ac:dyDescent="0.15">
      <c r="X100" s="30"/>
      <c r="Y100" s="30" t="s">
        <v>58</v>
      </c>
      <c r="Z100" s="30">
        <v>0.5</v>
      </c>
      <c r="AA100" s="34" t="s">
        <v>34</v>
      </c>
      <c r="AB100" s="30">
        <v>0.20854256228700796</v>
      </c>
      <c r="AC100" s="30">
        <f>AB100*Z100</f>
        <v>0.10427128114350398</v>
      </c>
      <c r="AD100" s="22" t="s">
        <v>42</v>
      </c>
      <c r="AE100">
        <v>0.26036881300983811</v>
      </c>
      <c r="AF100" s="22">
        <v>2.7148989702349247E-2</v>
      </c>
    </row>
    <row r="101" spans="24:32" x14ac:dyDescent="0.15">
      <c r="X101" s="30"/>
      <c r="Y101" s="30"/>
      <c r="Z101" s="30"/>
      <c r="AA101" s="34"/>
      <c r="AB101" s="30"/>
      <c r="AC101" s="30"/>
      <c r="AD101" s="22" t="s">
        <v>43</v>
      </c>
      <c r="AE101">
        <v>0.25893406979061911</v>
      </c>
      <c r="AF101" s="22">
        <v>2.6999387188769326E-2</v>
      </c>
    </row>
    <row r="102" spans="24:32" x14ac:dyDescent="0.15">
      <c r="X102" s="30"/>
      <c r="Y102" s="30"/>
      <c r="Z102" s="30"/>
      <c r="AA102" s="34"/>
      <c r="AB102" s="30"/>
      <c r="AC102" s="30"/>
      <c r="AD102" s="22" t="s">
        <v>44</v>
      </c>
      <c r="AE102">
        <v>0.24372009860138563</v>
      </c>
      <c r="AF102" s="22">
        <v>2.5413006921587593E-2</v>
      </c>
    </row>
    <row r="103" spans="24:32" x14ac:dyDescent="0.15">
      <c r="X103" s="30"/>
      <c r="Y103" s="30"/>
      <c r="Z103" s="30"/>
      <c r="AA103" s="34"/>
      <c r="AB103" s="30"/>
      <c r="AC103" s="30"/>
      <c r="AD103" s="22" t="s">
        <v>45</v>
      </c>
      <c r="AE103">
        <v>0.2369770185981572</v>
      </c>
      <c r="AF103" s="22">
        <v>2.4709897330797821E-2</v>
      </c>
    </row>
    <row r="104" spans="24:32" x14ac:dyDescent="0.15">
      <c r="X104" s="30"/>
      <c r="Y104" s="30"/>
      <c r="Z104" s="30"/>
      <c r="AA104" s="34" t="s">
        <v>35</v>
      </c>
      <c r="AB104" s="30">
        <v>0.17893139698710306</v>
      </c>
      <c r="AC104" s="30">
        <f>AB104*Z100</f>
        <v>8.9465698493551529E-2</v>
      </c>
      <c r="AD104" s="22" t="s">
        <v>46</v>
      </c>
      <c r="AE104" s="22">
        <v>0.33711650251653391</v>
      </c>
      <c r="AF104" s="22">
        <v>3.0160363371344829E-2</v>
      </c>
    </row>
    <row r="105" spans="24:32" x14ac:dyDescent="0.15">
      <c r="X105" s="30"/>
      <c r="Y105" s="30"/>
      <c r="Z105" s="30"/>
      <c r="AA105" s="34"/>
      <c r="AB105" s="30"/>
      <c r="AC105" s="30"/>
      <c r="AD105" s="22" t="s">
        <v>47</v>
      </c>
      <c r="AE105" s="22">
        <v>0.33201422054584867</v>
      </c>
      <c r="AF105" s="22">
        <v>2.9703884150926417E-2</v>
      </c>
    </row>
    <row r="106" spans="24:32" x14ac:dyDescent="0.15">
      <c r="X106" s="30"/>
      <c r="Y106" s="30"/>
      <c r="Z106" s="30"/>
      <c r="AA106" s="34"/>
      <c r="AB106" s="30"/>
      <c r="AC106" s="30"/>
      <c r="AD106" s="22" t="s">
        <v>48</v>
      </c>
      <c r="AE106" s="22">
        <v>0.33086927693761731</v>
      </c>
      <c r="AF106" s="22">
        <v>2.9601450971280273E-2</v>
      </c>
    </row>
    <row r="107" spans="24:32" x14ac:dyDescent="0.15">
      <c r="X107" s="30"/>
      <c r="Y107" s="30"/>
      <c r="Z107" s="30"/>
      <c r="AA107" s="34" t="s">
        <v>36</v>
      </c>
      <c r="AB107" s="30">
        <v>0.12585046301313776</v>
      </c>
      <c r="AC107" s="30">
        <f>AB107*Z100</f>
        <v>6.2925231506568882E-2</v>
      </c>
      <c r="AD107" s="22" t="s">
        <v>49</v>
      </c>
      <c r="AE107" s="22">
        <v>0.50142700641879345</v>
      </c>
      <c r="AF107" s="22">
        <v>3.1552410462548378E-2</v>
      </c>
    </row>
    <row r="108" spans="24:32" x14ac:dyDescent="0.15">
      <c r="X108" s="30"/>
      <c r="Y108" s="30"/>
      <c r="Z108" s="30"/>
      <c r="AA108" s="34"/>
      <c r="AB108" s="30"/>
      <c r="AC108" s="30"/>
      <c r="AD108" s="22" t="s">
        <v>50</v>
      </c>
      <c r="AE108" s="22">
        <v>0.49857299358120649</v>
      </c>
      <c r="AF108" s="22">
        <v>3.1372821044020498E-2</v>
      </c>
    </row>
    <row r="109" spans="24:32" x14ac:dyDescent="0.15">
      <c r="X109" s="30"/>
      <c r="Y109" s="30"/>
      <c r="Z109" s="30"/>
      <c r="AA109" s="34" t="s">
        <v>37</v>
      </c>
      <c r="AB109" s="30">
        <v>0.1088472237274665</v>
      </c>
      <c r="AC109" s="30">
        <f>AB109*Z100</f>
        <v>5.4423611863733248E-2</v>
      </c>
      <c r="AD109" s="22" t="s">
        <v>51</v>
      </c>
      <c r="AE109" s="22">
        <v>0.52357405044716854</v>
      </c>
      <c r="AF109" s="22">
        <v>2.8494790903459393E-2</v>
      </c>
    </row>
    <row r="110" spans="24:32" x14ac:dyDescent="0.15">
      <c r="X110" s="30"/>
      <c r="Y110" s="30"/>
      <c r="Z110" s="30"/>
      <c r="AA110" s="34"/>
      <c r="AB110" s="30"/>
      <c r="AC110" s="30"/>
      <c r="AD110" s="22" t="s">
        <v>52</v>
      </c>
      <c r="AE110" s="22">
        <v>0.47642594955283146</v>
      </c>
      <c r="AF110" s="22">
        <v>2.5928820960273855E-2</v>
      </c>
    </row>
    <row r="111" spans="24:32" x14ac:dyDescent="0.15">
      <c r="X111" s="30"/>
      <c r="Y111" s="30"/>
      <c r="Z111" s="30"/>
      <c r="AA111" s="34" t="s">
        <v>38</v>
      </c>
      <c r="AB111" s="30">
        <v>0.10799224498151561</v>
      </c>
      <c r="AC111" s="30">
        <f>AB111*Z100</f>
        <v>5.3996122490757803E-2</v>
      </c>
      <c r="AD111" s="22" t="s">
        <v>53</v>
      </c>
      <c r="AE111" s="22">
        <v>0.50746378729838792</v>
      </c>
      <c r="AF111" s="22">
        <v>2.7401076818587618E-2</v>
      </c>
    </row>
    <row r="112" spans="24:32" x14ac:dyDescent="0.15">
      <c r="X112" s="30"/>
      <c r="Y112" s="30"/>
      <c r="Z112" s="30"/>
      <c r="AA112" s="34"/>
      <c r="AB112" s="30"/>
      <c r="AC112" s="30"/>
      <c r="AD112" s="22" t="s">
        <v>54</v>
      </c>
      <c r="AE112" s="22">
        <v>0.49253621270161208</v>
      </c>
      <c r="AF112" s="22">
        <v>2.6595045672170185E-2</v>
      </c>
    </row>
    <row r="113" spans="24:32" x14ac:dyDescent="0.15">
      <c r="X113" s="30"/>
      <c r="Y113" s="30"/>
      <c r="Z113" s="30"/>
      <c r="AA113" s="34" t="s">
        <v>39</v>
      </c>
      <c r="AB113" s="30">
        <v>0.10298279204749347</v>
      </c>
      <c r="AC113" s="30">
        <f>AB113*Z100</f>
        <v>5.1491396023746736E-2</v>
      </c>
      <c r="AD113" s="22" t="s">
        <v>55</v>
      </c>
      <c r="AE113" s="22">
        <v>0.51309246385844964</v>
      </c>
      <c r="AF113" s="22">
        <v>2.6419847253335391E-2</v>
      </c>
    </row>
    <row r="114" spans="24:32" x14ac:dyDescent="0.15">
      <c r="X114" s="30"/>
      <c r="Y114" s="30"/>
      <c r="Z114" s="30"/>
      <c r="AA114" s="34"/>
      <c r="AB114" s="30"/>
      <c r="AC114" s="30"/>
      <c r="AD114" s="22" t="s">
        <v>56</v>
      </c>
      <c r="AE114" s="22">
        <v>0.4869075361415503</v>
      </c>
      <c r="AF114" s="22">
        <v>2.5071548770411341E-2</v>
      </c>
    </row>
    <row r="115" spans="24:32" x14ac:dyDescent="0.15">
      <c r="X115" s="30"/>
      <c r="Y115" s="30"/>
      <c r="Z115" s="30"/>
      <c r="AA115" s="5" t="s">
        <v>40</v>
      </c>
      <c r="AB115" s="22">
        <v>9.0591621208289688E-2</v>
      </c>
      <c r="AC115" s="22">
        <f>AB115*Z100</f>
        <v>4.5295810604144844E-2</v>
      </c>
      <c r="AD115" s="22" t="s">
        <v>131</v>
      </c>
      <c r="AE115" s="22">
        <v>1</v>
      </c>
      <c r="AF115" s="22">
        <v>4.5295810604144844E-2</v>
      </c>
    </row>
    <row r="116" spans="24:32" x14ac:dyDescent="0.15">
      <c r="X116" s="30"/>
      <c r="Y116" s="30"/>
      <c r="Z116" s="30"/>
      <c r="AA116" s="5" t="s">
        <v>41</v>
      </c>
      <c r="AB116" s="22">
        <v>7.6261695747985997E-2</v>
      </c>
      <c r="AC116" s="22">
        <f>AB116*Z100</f>
        <v>3.8130847873992998E-2</v>
      </c>
      <c r="AD116" s="22" t="s">
        <v>133</v>
      </c>
      <c r="AE116" s="22">
        <v>1</v>
      </c>
      <c r="AF116" s="22">
        <v>3.8130847873992998E-2</v>
      </c>
    </row>
    <row r="135" spans="25:33" x14ac:dyDescent="0.15">
      <c r="Y135" s="30" t="s">
        <v>96</v>
      </c>
      <c r="Z135" s="30" t="s">
        <v>97</v>
      </c>
      <c r="AA135" s="30">
        <v>0.5</v>
      </c>
      <c r="AB135" s="30" t="s">
        <v>98</v>
      </c>
      <c r="AC135" s="30">
        <v>0.15202997216035799</v>
      </c>
      <c r="AD135" s="30">
        <f>AC135*AA135</f>
        <v>7.6014986080178995E-2</v>
      </c>
      <c r="AE135" s="21" t="s">
        <v>99</v>
      </c>
      <c r="AF135" s="25">
        <v>0.33333333333333331</v>
      </c>
      <c r="AG135" s="25">
        <v>2.5338328693392996E-2</v>
      </c>
    </row>
    <row r="136" spans="25:33" x14ac:dyDescent="0.15">
      <c r="Y136" s="30"/>
      <c r="Z136" s="30"/>
      <c r="AA136" s="30"/>
      <c r="AB136" s="30"/>
      <c r="AC136" s="30"/>
      <c r="AD136" s="30"/>
      <c r="AE136" s="21" t="s">
        <v>100</v>
      </c>
      <c r="AF136" s="25">
        <v>0.66666666666666663</v>
      </c>
      <c r="AG136" s="25">
        <v>5.0676657386785992E-2</v>
      </c>
    </row>
    <row r="137" spans="25:33" x14ac:dyDescent="0.15">
      <c r="Y137" s="30"/>
      <c r="Z137" s="30"/>
      <c r="AA137" s="30"/>
      <c r="AB137" s="30" t="s">
        <v>101</v>
      </c>
      <c r="AC137" s="30">
        <v>0.37030952401806327</v>
      </c>
      <c r="AD137" s="30">
        <f>AC137*AA135</f>
        <v>0.18515476200903164</v>
      </c>
      <c r="AE137" s="21" t="s">
        <v>102</v>
      </c>
      <c r="AF137" s="25">
        <v>0.19999999999999998</v>
      </c>
      <c r="AG137" s="25">
        <v>3.7030952401806323E-2</v>
      </c>
    </row>
    <row r="138" spans="25:33" x14ac:dyDescent="0.15">
      <c r="Y138" s="30"/>
      <c r="Z138" s="30"/>
      <c r="AA138" s="30"/>
      <c r="AB138" s="30"/>
      <c r="AC138" s="30"/>
      <c r="AD138" s="30"/>
      <c r="AE138" s="21" t="s">
        <v>103</v>
      </c>
      <c r="AF138" s="25">
        <v>0.26666666666666666</v>
      </c>
      <c r="AG138" s="25">
        <v>4.9374603202408433E-2</v>
      </c>
    </row>
    <row r="139" spans="25:33" x14ac:dyDescent="0.15">
      <c r="Y139" s="30"/>
      <c r="Z139" s="30"/>
      <c r="AA139" s="30"/>
      <c r="AB139" s="30"/>
      <c r="AC139" s="30"/>
      <c r="AD139" s="30"/>
      <c r="AE139" s="21" t="s">
        <v>104</v>
      </c>
      <c r="AF139" s="25">
        <v>0.53333333333333333</v>
      </c>
      <c r="AG139" s="25">
        <v>9.8749206404816867E-2</v>
      </c>
    </row>
    <row r="140" spans="25:33" x14ac:dyDescent="0.15">
      <c r="Y140" s="30"/>
      <c r="Z140" s="30"/>
      <c r="AA140" s="30"/>
      <c r="AB140" s="30" t="s">
        <v>105</v>
      </c>
      <c r="AC140" s="30">
        <v>0.36617185757065007</v>
      </c>
      <c r="AD140" s="30">
        <f>AC140*AA135</f>
        <v>0.18308592878532504</v>
      </c>
      <c r="AE140" s="21" t="s">
        <v>102</v>
      </c>
      <c r="AF140" s="25">
        <v>0.13636363636363641</v>
      </c>
      <c r="AG140" s="25">
        <v>2.4966263016180695E-2</v>
      </c>
    </row>
    <row r="141" spans="25:33" x14ac:dyDescent="0.15">
      <c r="Y141" s="30"/>
      <c r="Z141" s="30"/>
      <c r="AA141" s="30"/>
      <c r="AB141" s="30"/>
      <c r="AC141" s="30"/>
      <c r="AD141" s="30"/>
      <c r="AE141" s="21" t="s">
        <v>103</v>
      </c>
      <c r="AF141" s="25">
        <v>0.18181818181818182</v>
      </c>
      <c r="AG141" s="25">
        <v>3.3288350688240917E-2</v>
      </c>
    </row>
    <row r="142" spans="25:33" x14ac:dyDescent="0.15">
      <c r="Y142" s="30"/>
      <c r="Z142" s="30"/>
      <c r="AA142" s="30"/>
      <c r="AB142" s="30"/>
      <c r="AC142" s="30"/>
      <c r="AD142" s="30"/>
      <c r="AE142" s="21" t="s">
        <v>106</v>
      </c>
      <c r="AF142" s="25">
        <v>0.18181818181818182</v>
      </c>
      <c r="AG142" s="25">
        <v>3.3288350688240917E-2</v>
      </c>
    </row>
    <row r="143" spans="25:33" x14ac:dyDescent="0.15">
      <c r="Y143" s="30"/>
      <c r="Z143" s="30"/>
      <c r="AA143" s="30"/>
      <c r="AB143" s="30"/>
      <c r="AC143" s="30"/>
      <c r="AD143" s="30"/>
      <c r="AE143" s="21" t="s">
        <v>107</v>
      </c>
      <c r="AF143" s="25">
        <v>0.49999999999999989</v>
      </c>
      <c r="AG143" s="25">
        <v>9.1542964392662504E-2</v>
      </c>
    </row>
    <row r="144" spans="25:33" ht="14.25" thickBot="1" x14ac:dyDescent="0.2">
      <c r="Y144" s="30"/>
      <c r="Z144" s="30"/>
      <c r="AA144" s="30"/>
      <c r="AB144" s="25" t="s">
        <v>108</v>
      </c>
      <c r="AC144" s="25">
        <v>0.11148864625092895</v>
      </c>
      <c r="AD144" s="25">
        <f>AC144*AA135</f>
        <v>5.5744323125464477E-2</v>
      </c>
      <c r="AE144" s="25"/>
      <c r="AF144" s="25"/>
      <c r="AG144" s="25">
        <v>5.5744323125464477E-2</v>
      </c>
    </row>
    <row r="145" spans="25:34" ht="22.5" x14ac:dyDescent="0.15">
      <c r="Y145" s="30"/>
      <c r="Z145" s="30" t="s">
        <v>109</v>
      </c>
      <c r="AA145" s="30">
        <v>0.5</v>
      </c>
      <c r="AB145" s="31" t="s">
        <v>110</v>
      </c>
      <c r="AC145" s="31">
        <v>0.18453940753901016</v>
      </c>
      <c r="AD145" s="30">
        <f>AC145*AA145</f>
        <v>9.2269703769505079E-2</v>
      </c>
      <c r="AE145" t="s">
        <v>111</v>
      </c>
      <c r="AF145">
        <v>0.27105213512656112</v>
      </c>
      <c r="AG145" s="25">
        <f>AF145*AD145</f>
        <v>2.5009900214219657E-2</v>
      </c>
      <c r="AH145" s="27" t="s">
        <v>80</v>
      </c>
    </row>
    <row r="146" spans="25:34" x14ac:dyDescent="0.15">
      <c r="Y146" s="30"/>
      <c r="Z146" s="30"/>
      <c r="AA146" s="30"/>
      <c r="AB146" s="31"/>
      <c r="AC146" s="31"/>
      <c r="AD146" s="30"/>
      <c r="AE146" t="s">
        <v>112</v>
      </c>
      <c r="AF146">
        <v>0.25185099647289388</v>
      </c>
      <c r="AG146" s="25">
        <f>AF146*AD145</f>
        <v>2.3238216838608588E-2</v>
      </c>
      <c r="AH146" s="28" t="s">
        <v>81</v>
      </c>
    </row>
    <row r="147" spans="25:34" ht="22.5" x14ac:dyDescent="0.15">
      <c r="Y147" s="30"/>
      <c r="Z147" s="30"/>
      <c r="AA147" s="30"/>
      <c r="AB147" s="31"/>
      <c r="AC147" s="31"/>
      <c r="AD147" s="30"/>
      <c r="AE147" t="s">
        <v>44</v>
      </c>
      <c r="AF147">
        <v>0.23947288047430704</v>
      </c>
      <c r="AG147" s="25">
        <f>AF147*AD145</f>
        <v>2.2096091742194408E-2</v>
      </c>
      <c r="AH147" s="28" t="s">
        <v>82</v>
      </c>
    </row>
    <row r="148" spans="25:34" x14ac:dyDescent="0.15">
      <c r="Y148" s="30"/>
      <c r="Z148" s="30"/>
      <c r="AA148" s="30"/>
      <c r="AB148" s="31"/>
      <c r="AC148" s="31"/>
      <c r="AD148" s="30"/>
      <c r="AE148" t="s">
        <v>45</v>
      </c>
      <c r="AF148">
        <v>0.23762398792623809</v>
      </c>
      <c r="AG148" s="25">
        <f>AF148*AD145</f>
        <v>2.1925494974482439E-2</v>
      </c>
      <c r="AH148" s="28" t="s">
        <v>83</v>
      </c>
    </row>
    <row r="149" spans="25:34" ht="22.5" x14ac:dyDescent="0.15">
      <c r="Y149" s="30"/>
      <c r="Z149" s="30"/>
      <c r="AA149" s="30"/>
      <c r="AB149" s="31" t="s">
        <v>113</v>
      </c>
      <c r="AC149" s="31">
        <v>0.13099746094940767</v>
      </c>
      <c r="AD149" s="30">
        <f>AC149*AA145</f>
        <v>6.5498730474703837E-2</v>
      </c>
      <c r="AE149" t="s">
        <v>114</v>
      </c>
      <c r="AF149">
        <v>0.34853816040100438</v>
      </c>
      <c r="AG149" s="25">
        <f t="shared" ref="AG149:AG155" si="28">AF149*AD149</f>
        <v>2.2828807028254478E-2</v>
      </c>
      <c r="AH149" s="28" t="s">
        <v>84</v>
      </c>
    </row>
    <row r="150" spans="25:34" ht="22.5" x14ac:dyDescent="0.15">
      <c r="Y150" s="30"/>
      <c r="Z150" s="30"/>
      <c r="AA150" s="30"/>
      <c r="AB150" s="31"/>
      <c r="AC150" s="31"/>
      <c r="AD150" s="30"/>
      <c r="AE150" t="s">
        <v>115</v>
      </c>
      <c r="AF150">
        <v>0.3452895222556977</v>
      </c>
      <c r="AG150" s="25">
        <f>AF150*AD149</f>
        <v>2.2616025353965195E-2</v>
      </c>
      <c r="AH150" s="28" t="s">
        <v>85</v>
      </c>
    </row>
    <row r="151" spans="25:34" ht="22.5" x14ac:dyDescent="0.15">
      <c r="Y151" s="30"/>
      <c r="Z151" s="30"/>
      <c r="AA151" s="30"/>
      <c r="AB151" s="31"/>
      <c r="AC151" s="31"/>
      <c r="AD151" s="30"/>
      <c r="AE151" t="s">
        <v>116</v>
      </c>
      <c r="AF151">
        <v>0.30617231734329803</v>
      </c>
      <c r="AG151" s="25">
        <f>AF151*AD149</f>
        <v>2.005389809248417E-2</v>
      </c>
      <c r="AH151" s="28" t="s">
        <v>86</v>
      </c>
    </row>
    <row r="152" spans="25:34" ht="22.5" x14ac:dyDescent="0.15">
      <c r="Y152" s="30"/>
      <c r="Z152" s="30"/>
      <c r="AA152" s="30"/>
      <c r="AB152" s="31" t="s">
        <v>117</v>
      </c>
      <c r="AC152" s="31">
        <v>0.12403018957572765</v>
      </c>
      <c r="AD152" s="30">
        <f>AC152*AA145</f>
        <v>6.2015094787863823E-2</v>
      </c>
      <c r="AE152" t="s">
        <v>118</v>
      </c>
      <c r="AF152">
        <v>0.34803149081309759</v>
      </c>
      <c r="AG152" s="25">
        <f t="shared" si="28"/>
        <v>2.1583205891935804E-2</v>
      </c>
      <c r="AH152" s="28" t="s">
        <v>61</v>
      </c>
    </row>
    <row r="153" spans="25:34" x14ac:dyDescent="0.15">
      <c r="Y153" s="30"/>
      <c r="Z153" s="30"/>
      <c r="AA153" s="30"/>
      <c r="AB153" s="31"/>
      <c r="AC153" s="31"/>
      <c r="AD153" s="30"/>
      <c r="AE153" t="s">
        <v>119</v>
      </c>
      <c r="AF153">
        <v>0.33536997895197673</v>
      </c>
      <c r="AG153" s="25">
        <f>AF153*AD152</f>
        <v>2.0798001033710732E-2</v>
      </c>
      <c r="AH153" s="28" t="s">
        <v>87</v>
      </c>
    </row>
    <row r="154" spans="25:34" ht="22.5" x14ac:dyDescent="0.15">
      <c r="Y154" s="30"/>
      <c r="Z154" s="30"/>
      <c r="AA154" s="30"/>
      <c r="AB154" s="31"/>
      <c r="AC154" s="31"/>
      <c r="AD154" s="30"/>
      <c r="AE154" t="s">
        <v>120</v>
      </c>
      <c r="AF154">
        <v>0.31659853023492557</v>
      </c>
      <c r="AG154" s="25">
        <f>AF154*AD152</f>
        <v>1.9633887862217279E-2</v>
      </c>
      <c r="AH154" s="28" t="s">
        <v>62</v>
      </c>
    </row>
    <row r="155" spans="25:34" ht="22.5" x14ac:dyDescent="0.15">
      <c r="Y155" s="30"/>
      <c r="Z155" s="30"/>
      <c r="AA155" s="30"/>
      <c r="AB155" s="31" t="s">
        <v>121</v>
      </c>
      <c r="AC155" s="31">
        <v>0.11826189771110127</v>
      </c>
      <c r="AD155" s="30">
        <f>AC155*AA145</f>
        <v>5.9130948855550633E-2</v>
      </c>
      <c r="AE155" t="s">
        <v>122</v>
      </c>
      <c r="AF155">
        <v>0.34328917953585614</v>
      </c>
      <c r="AG155" s="25">
        <f t="shared" si="28"/>
        <v>2.0299014917798647E-2</v>
      </c>
      <c r="AH155" s="28" t="s">
        <v>88</v>
      </c>
    </row>
    <row r="156" spans="25:34" x14ac:dyDescent="0.15">
      <c r="Y156" s="30"/>
      <c r="Z156" s="30"/>
      <c r="AA156" s="30"/>
      <c r="AB156" s="31"/>
      <c r="AC156" s="31"/>
      <c r="AD156" s="30"/>
      <c r="AE156" t="s">
        <v>52</v>
      </c>
      <c r="AF156">
        <v>0.34168509524930124</v>
      </c>
      <c r="AG156" s="25">
        <f>AF156*AD155</f>
        <v>2.0204163891890378E-2</v>
      </c>
      <c r="AH156" s="28" t="s">
        <v>63</v>
      </c>
    </row>
    <row r="157" spans="25:34" x14ac:dyDescent="0.15">
      <c r="Y157" s="30"/>
      <c r="Z157" s="30"/>
      <c r="AA157" s="30"/>
      <c r="AB157" s="31"/>
      <c r="AC157" s="31"/>
      <c r="AD157" s="30"/>
      <c r="AE157" t="s">
        <v>123</v>
      </c>
      <c r="AF157">
        <v>0.31502572521484257</v>
      </c>
      <c r="AG157" s="25">
        <f>AF157*AD155</f>
        <v>1.8627770045861605E-2</v>
      </c>
      <c r="AH157" s="28" t="s">
        <v>89</v>
      </c>
    </row>
    <row r="158" spans="25:34" ht="22.5" x14ac:dyDescent="0.15">
      <c r="Y158" s="30"/>
      <c r="Z158" s="30"/>
      <c r="AA158" s="30"/>
      <c r="AB158" s="26" t="s">
        <v>124</v>
      </c>
      <c r="AC158" s="26">
        <v>8.3001520019756664E-2</v>
      </c>
      <c r="AD158" s="4">
        <f>AC158*AA145</f>
        <v>4.1500760009878332E-2</v>
      </c>
      <c r="AE158" s="25" t="s">
        <v>134</v>
      </c>
      <c r="AF158" s="25"/>
      <c r="AG158" s="4">
        <v>4.1500760009878332E-2</v>
      </c>
      <c r="AH158" s="28" t="s">
        <v>90</v>
      </c>
    </row>
    <row r="159" spans="25:34" x14ac:dyDescent="0.15">
      <c r="Y159" s="30"/>
      <c r="Z159" s="30"/>
      <c r="AA159" s="30"/>
      <c r="AB159" s="26" t="s">
        <v>125</v>
      </c>
      <c r="AC159" s="26">
        <v>8.2162344233119286E-2</v>
      </c>
      <c r="AD159" s="4">
        <f>AC159*AA145</f>
        <v>4.1081172116559643E-2</v>
      </c>
      <c r="AE159" s="25" t="s">
        <v>135</v>
      </c>
      <c r="AF159" s="25"/>
      <c r="AG159" s="4">
        <v>4.1081172116559643E-2</v>
      </c>
      <c r="AH159" s="28" t="s">
        <v>91</v>
      </c>
    </row>
    <row r="160" spans="25:34" ht="22.5" x14ac:dyDescent="0.15">
      <c r="Y160" s="30"/>
      <c r="Z160" s="30"/>
      <c r="AA160" s="30"/>
      <c r="AB160" s="26" t="s">
        <v>126</v>
      </c>
      <c r="AC160" s="26">
        <v>7.4415787123022548E-2</v>
      </c>
      <c r="AD160" s="4">
        <f>AC160*AA145</f>
        <v>3.7207893561511274E-2</v>
      </c>
      <c r="AE160" s="25" t="s">
        <v>130</v>
      </c>
      <c r="AF160" s="25"/>
      <c r="AG160" s="4">
        <v>3.7207893561511274E-2</v>
      </c>
      <c r="AH160" s="28" t="s">
        <v>92</v>
      </c>
    </row>
    <row r="161" spans="25:34" ht="33.75" x14ac:dyDescent="0.15">
      <c r="Y161" s="30"/>
      <c r="Z161" s="30"/>
      <c r="AA161" s="30"/>
      <c r="AB161" s="26" t="s">
        <v>127</v>
      </c>
      <c r="AC161" s="26">
        <v>7.3839643238934868E-2</v>
      </c>
      <c r="AD161" s="4">
        <f>AC161*AA145</f>
        <v>3.6919821619467434E-2</v>
      </c>
      <c r="AE161" s="25" t="s">
        <v>132</v>
      </c>
      <c r="AF161" s="25"/>
      <c r="AG161" s="4">
        <v>3.6919821619467434E-2</v>
      </c>
      <c r="AH161" s="28" t="s">
        <v>93</v>
      </c>
    </row>
    <row r="162" spans="25:34" ht="22.5" x14ac:dyDescent="0.15">
      <c r="Y162" s="30"/>
      <c r="Z162" s="30"/>
      <c r="AA162" s="30"/>
      <c r="AB162" s="26" t="s">
        <v>128</v>
      </c>
      <c r="AC162" s="26">
        <v>7.2838494047771832E-2</v>
      </c>
      <c r="AD162" s="4">
        <f>AC162*AA145</f>
        <v>3.6419247023885916E-2</v>
      </c>
      <c r="AE162" s="25" t="s">
        <v>136</v>
      </c>
      <c r="AG162" s="4">
        <v>3.6419247023885916E-2</v>
      </c>
      <c r="AH162" s="28" t="s">
        <v>94</v>
      </c>
    </row>
    <row r="163" spans="25:34" ht="23.25" thickBot="1" x14ac:dyDescent="0.2">
      <c r="Y163" s="30"/>
      <c r="Z163" s="30"/>
      <c r="AA163" s="30"/>
      <c r="AB163" s="26" t="s">
        <v>129</v>
      </c>
      <c r="AC163" s="26">
        <v>5.591325556214792E-2</v>
      </c>
      <c r="AD163" s="4">
        <f>AC163*AA145</f>
        <v>2.795662778107396E-2</v>
      </c>
      <c r="AE163" s="25" t="s">
        <v>137</v>
      </c>
      <c r="AG163" s="4">
        <v>2.795662778107396E-2</v>
      </c>
      <c r="AH163" s="29" t="s">
        <v>95</v>
      </c>
    </row>
  </sheetData>
  <mergeCells count="96">
    <mergeCell ref="AC107:AC108"/>
    <mergeCell ref="AA113:AA114"/>
    <mergeCell ref="AB113:AB114"/>
    <mergeCell ref="AC113:AC114"/>
    <mergeCell ref="AA109:AA110"/>
    <mergeCell ref="AB109:AB110"/>
    <mergeCell ref="AC109:AC110"/>
    <mergeCell ref="AA111:AA112"/>
    <mergeCell ref="AB111:AB112"/>
    <mergeCell ref="AC111:AC112"/>
    <mergeCell ref="AC90:AC91"/>
    <mergeCell ref="AA92:AA94"/>
    <mergeCell ref="Y100:Y116"/>
    <mergeCell ref="Z100:Z116"/>
    <mergeCell ref="AA100:AA103"/>
    <mergeCell ref="AB100:AB103"/>
    <mergeCell ref="AC100:AC103"/>
    <mergeCell ref="AB92:AB94"/>
    <mergeCell ref="AC92:AC94"/>
    <mergeCell ref="AA95:AA98"/>
    <mergeCell ref="AB95:AB98"/>
    <mergeCell ref="AC95:AC98"/>
    <mergeCell ref="AA104:AA106"/>
    <mergeCell ref="AB104:AB106"/>
    <mergeCell ref="AC104:AC106"/>
    <mergeCell ref="AA107:AA108"/>
    <mergeCell ref="X90:X116"/>
    <mergeCell ref="Y90:Y99"/>
    <mergeCell ref="Z90:Z99"/>
    <mergeCell ref="AA90:AA91"/>
    <mergeCell ref="AB90:AB91"/>
    <mergeCell ref="AB107:AB108"/>
    <mergeCell ref="X54:X80"/>
    <mergeCell ref="AC54:AC55"/>
    <mergeCell ref="AC56:AC58"/>
    <mergeCell ref="AC59:AC62"/>
    <mergeCell ref="AC64:AC67"/>
    <mergeCell ref="AC68:AC70"/>
    <mergeCell ref="AC71:AC72"/>
    <mergeCell ref="AA75:AA76"/>
    <mergeCell ref="AB75:AB76"/>
    <mergeCell ref="AA77:AA78"/>
    <mergeCell ref="AB77:AB78"/>
    <mergeCell ref="Y64:Y80"/>
    <mergeCell ref="Z64:Z80"/>
    <mergeCell ref="AC73:AC74"/>
    <mergeCell ref="AC75:AC76"/>
    <mergeCell ref="AC77:AC78"/>
    <mergeCell ref="AA68:AA70"/>
    <mergeCell ref="AB68:AB70"/>
    <mergeCell ref="AA71:AA72"/>
    <mergeCell ref="AB71:AB72"/>
    <mergeCell ref="AA73:AA74"/>
    <mergeCell ref="AB73:AB74"/>
    <mergeCell ref="AB64:AB67"/>
    <mergeCell ref="B1:B2"/>
    <mergeCell ref="B3:B5"/>
    <mergeCell ref="B6:B9"/>
    <mergeCell ref="B10:C10"/>
    <mergeCell ref="AA64:AA67"/>
    <mergeCell ref="AA44:AA45"/>
    <mergeCell ref="AA46:AA48"/>
    <mergeCell ref="Y54:Y63"/>
    <mergeCell ref="Z54:Z63"/>
    <mergeCell ref="AA54:AA55"/>
    <mergeCell ref="AA56:AA58"/>
    <mergeCell ref="AA59:AA62"/>
    <mergeCell ref="AB54:AB55"/>
    <mergeCell ref="AB56:AB58"/>
    <mergeCell ref="AB59:AB62"/>
    <mergeCell ref="Y135:Y163"/>
    <mergeCell ref="Z135:Z144"/>
    <mergeCell ref="AA135:AA144"/>
    <mergeCell ref="AB135:AB136"/>
    <mergeCell ref="AC135:AC136"/>
    <mergeCell ref="Z145:Z163"/>
    <mergeCell ref="AA145:AA163"/>
    <mergeCell ref="AB145:AB148"/>
    <mergeCell ref="AC145:AC148"/>
    <mergeCell ref="AB155:AB157"/>
    <mergeCell ref="AC155:AC157"/>
    <mergeCell ref="AD135:AD136"/>
    <mergeCell ref="AB137:AB139"/>
    <mergeCell ref="AC137:AC139"/>
    <mergeCell ref="AD137:AD139"/>
    <mergeCell ref="AB140:AB143"/>
    <mergeCell ref="AC140:AC143"/>
    <mergeCell ref="AD140:AD143"/>
    <mergeCell ref="AD155:AD157"/>
    <mergeCell ref="AD145:AD148"/>
    <mergeCell ref="AB149:AB151"/>
    <mergeCell ref="AC149:AC151"/>
    <mergeCell ref="AD149:AD151"/>
    <mergeCell ref="AB152:AB154"/>
    <mergeCell ref="AC152:AC154"/>
    <mergeCell ref="AD152:AD15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76" workbookViewId="0">
      <selection activeCell="A87" sqref="A87:I113"/>
    </sheetView>
  </sheetViews>
  <sheetFormatPr defaultRowHeight="13.5" x14ac:dyDescent="0.15"/>
  <sheetData>
    <row r="1" spans="1:8" x14ac:dyDescent="0.15">
      <c r="A1" s="36"/>
      <c r="B1" s="36" t="s">
        <v>11</v>
      </c>
      <c r="C1" s="36" t="s">
        <v>12</v>
      </c>
      <c r="D1" s="36" t="s">
        <v>13</v>
      </c>
      <c r="E1" s="36" t="s">
        <v>14</v>
      </c>
    </row>
    <row r="2" spans="1:8" x14ac:dyDescent="0.15">
      <c r="A2" s="36" t="s">
        <v>15</v>
      </c>
      <c r="B2" s="37">
        <v>1</v>
      </c>
      <c r="C2" s="37">
        <v>0.5</v>
      </c>
      <c r="D2" s="37">
        <v>0.34090909090909088</v>
      </c>
      <c r="E2" s="37">
        <v>1.3636363636363635</v>
      </c>
    </row>
    <row r="3" spans="1:8" x14ac:dyDescent="0.15">
      <c r="A3" s="36" t="s">
        <v>16</v>
      </c>
      <c r="B3" s="37">
        <v>2</v>
      </c>
      <c r="C3" s="37">
        <v>1</v>
      </c>
      <c r="D3" s="37">
        <v>1.5</v>
      </c>
      <c r="E3" s="37">
        <v>2.7272727272727271</v>
      </c>
    </row>
    <row r="4" spans="1:8" x14ac:dyDescent="0.15">
      <c r="A4" s="36" t="s">
        <v>17</v>
      </c>
      <c r="B4" s="37">
        <v>2.93333333333333</v>
      </c>
      <c r="C4" s="37">
        <v>0.66666666666666663</v>
      </c>
      <c r="D4" s="37">
        <v>1</v>
      </c>
      <c r="E4" s="37">
        <v>4</v>
      </c>
    </row>
    <row r="5" spans="1:8" x14ac:dyDescent="0.15">
      <c r="A5" s="36" t="s">
        <v>14</v>
      </c>
      <c r="B5" s="37">
        <v>0.73333333333333328</v>
      </c>
      <c r="C5" s="37">
        <v>0.36666666666666664</v>
      </c>
      <c r="D5" s="37">
        <v>0.25</v>
      </c>
      <c r="E5" s="37">
        <v>1</v>
      </c>
    </row>
    <row r="7" spans="1:8" x14ac:dyDescent="0.15">
      <c r="A7" s="36"/>
      <c r="B7" s="36" t="s">
        <v>27</v>
      </c>
      <c r="C7" s="36" t="s">
        <v>28</v>
      </c>
      <c r="D7" t="s">
        <v>18</v>
      </c>
      <c r="F7" s="36"/>
      <c r="G7" s="36" t="s">
        <v>57</v>
      </c>
      <c r="H7" s="36" t="s">
        <v>58</v>
      </c>
    </row>
    <row r="8" spans="1:8" x14ac:dyDescent="0.15">
      <c r="A8" s="38" t="s">
        <v>25</v>
      </c>
      <c r="B8" s="36">
        <v>1</v>
      </c>
      <c r="C8" s="36">
        <v>0.5</v>
      </c>
      <c r="D8">
        <f>B8*C8</f>
        <v>0.5</v>
      </c>
      <c r="F8" s="36" t="s">
        <v>57</v>
      </c>
      <c r="G8" s="36">
        <v>1</v>
      </c>
      <c r="H8" s="36">
        <v>1</v>
      </c>
    </row>
    <row r="9" spans="1:8" x14ac:dyDescent="0.15">
      <c r="A9" s="38" t="s">
        <v>26</v>
      </c>
      <c r="B9" s="36">
        <v>2</v>
      </c>
      <c r="C9" s="36">
        <v>1</v>
      </c>
      <c r="D9">
        <f>B9*C9</f>
        <v>2</v>
      </c>
      <c r="F9" s="36" t="s">
        <v>58</v>
      </c>
      <c r="G9" s="36">
        <v>1</v>
      </c>
      <c r="H9" s="36">
        <v>1</v>
      </c>
    </row>
    <row r="12" spans="1:8" x14ac:dyDescent="0.15">
      <c r="A12" s="36"/>
      <c r="B12" s="38" t="s">
        <v>29</v>
      </c>
      <c r="C12" s="38" t="s">
        <v>30</v>
      </c>
      <c r="D12" s="38" t="s">
        <v>31</v>
      </c>
    </row>
    <row r="13" spans="1:8" x14ac:dyDescent="0.15">
      <c r="A13" s="38" t="s">
        <v>29</v>
      </c>
      <c r="B13" s="37">
        <v>1</v>
      </c>
      <c r="C13" s="37">
        <v>0.75</v>
      </c>
      <c r="D13" s="37">
        <v>0.375</v>
      </c>
    </row>
    <row r="14" spans="1:8" x14ac:dyDescent="0.15">
      <c r="A14" s="38" t="s">
        <v>30</v>
      </c>
      <c r="B14" s="37">
        <f>1/C13</f>
        <v>1.3333333333333333</v>
      </c>
      <c r="C14" s="37">
        <v>1</v>
      </c>
      <c r="D14" s="37">
        <v>0.5</v>
      </c>
    </row>
    <row r="15" spans="1:8" x14ac:dyDescent="0.15">
      <c r="A15" s="38" t="s">
        <v>31</v>
      </c>
      <c r="B15" s="37">
        <f>1/D13</f>
        <v>2.6666666666666665</v>
      </c>
      <c r="C15" s="37">
        <v>2</v>
      </c>
      <c r="D15" s="37">
        <v>1</v>
      </c>
    </row>
    <row r="19" spans="1:9" x14ac:dyDescent="0.15">
      <c r="B19" s="2" t="s">
        <v>29</v>
      </c>
      <c r="C19" s="2" t="s">
        <v>30</v>
      </c>
      <c r="D19" s="2" t="s">
        <v>32</v>
      </c>
      <c r="E19" s="2" t="s">
        <v>33</v>
      </c>
    </row>
    <row r="20" spans="1:9" x14ac:dyDescent="0.15">
      <c r="A20" s="2" t="s">
        <v>29</v>
      </c>
      <c r="B20" s="1">
        <v>1</v>
      </c>
      <c r="C20" s="1">
        <v>0.75</v>
      </c>
      <c r="D20" s="1">
        <v>0.75</v>
      </c>
      <c r="E20" s="1">
        <v>0.27272727272727298</v>
      </c>
    </row>
    <row r="21" spans="1:9" x14ac:dyDescent="0.15">
      <c r="A21" s="2" t="s">
        <v>30</v>
      </c>
      <c r="B21" s="1">
        <v>1.3333333333333333</v>
      </c>
      <c r="C21" s="1">
        <v>1</v>
      </c>
      <c r="D21" s="1">
        <v>1</v>
      </c>
      <c r="E21" s="1">
        <v>0.36363636363636365</v>
      </c>
    </row>
    <row r="22" spans="1:9" x14ac:dyDescent="0.15">
      <c r="A22" s="2" t="s">
        <v>32</v>
      </c>
      <c r="B22" s="1">
        <v>1.3333333333333333</v>
      </c>
      <c r="C22" s="1">
        <v>1</v>
      </c>
      <c r="D22" s="1">
        <v>1</v>
      </c>
      <c r="E22" s="1">
        <v>0.36363636363636365</v>
      </c>
    </row>
    <row r="23" spans="1:9" x14ac:dyDescent="0.15">
      <c r="A23" s="2" t="s">
        <v>33</v>
      </c>
      <c r="B23" s="1">
        <v>3.6666666666666665</v>
      </c>
      <c r="C23" s="1">
        <v>2.75</v>
      </c>
      <c r="D23" s="1">
        <v>2.75</v>
      </c>
      <c r="E23" s="1">
        <v>1</v>
      </c>
    </row>
    <row r="26" spans="1:9" x14ac:dyDescent="0.15">
      <c r="A26" s="10"/>
      <c r="B26" s="39" t="s">
        <v>34</v>
      </c>
      <c r="C26" s="39" t="s">
        <v>35</v>
      </c>
      <c r="D26" s="39" t="s">
        <v>36</v>
      </c>
      <c r="E26" s="39" t="s">
        <v>37</v>
      </c>
      <c r="F26" s="39" t="s">
        <v>38</v>
      </c>
      <c r="G26" s="39" t="s">
        <v>39</v>
      </c>
      <c r="H26" s="39" t="s">
        <v>40</v>
      </c>
      <c r="I26" s="39" t="s">
        <v>41</v>
      </c>
    </row>
    <row r="27" spans="1:9" x14ac:dyDescent="0.15">
      <c r="A27" s="39" t="s">
        <v>34</v>
      </c>
      <c r="B27" s="10">
        <v>1</v>
      </c>
      <c r="C27" s="10">
        <v>1.1654889292684569</v>
      </c>
      <c r="D27" s="10">
        <v>1.6570663094440723</v>
      </c>
      <c r="E27" s="10">
        <v>1.9159199026440981</v>
      </c>
      <c r="F27" s="10">
        <v>1.9310883140053525</v>
      </c>
      <c r="G27" s="10">
        <v>2.0250233863423763</v>
      </c>
      <c r="H27" s="10">
        <v>2.3020071779875053</v>
      </c>
      <c r="I27" s="10">
        <v>2.7345649771040583</v>
      </c>
    </row>
    <row r="28" spans="1:9" x14ac:dyDescent="0.15">
      <c r="A28" s="39" t="s">
        <v>35</v>
      </c>
      <c r="B28" s="10">
        <v>0.85800900796858748</v>
      </c>
      <c r="C28" s="10">
        <v>1</v>
      </c>
      <c r="D28" s="10">
        <v>1.421777820304277</v>
      </c>
      <c r="E28" s="10">
        <v>1.6438765350149354</v>
      </c>
      <c r="F28" s="10">
        <v>1.6568911685994647</v>
      </c>
      <c r="G28" s="10">
        <v>1.7374883068288121</v>
      </c>
      <c r="H28" s="10">
        <v>1.975142895121627</v>
      </c>
      <c r="I28" s="10">
        <v>2.3462813832306963</v>
      </c>
    </row>
    <row r="29" spans="1:9" x14ac:dyDescent="0.15">
      <c r="A29" s="39" t="s">
        <v>36</v>
      </c>
      <c r="B29" s="10">
        <v>0.60347615198059823</v>
      </c>
      <c r="C29" s="10">
        <v>0.70334477421091601</v>
      </c>
      <c r="D29" s="10">
        <v>1</v>
      </c>
      <c r="E29" s="10">
        <v>1.1562119703507026</v>
      </c>
      <c r="F29" s="10">
        <v>1.1653657448706514</v>
      </c>
      <c r="G29" s="10">
        <v>1.2220533208606175</v>
      </c>
      <c r="H29" s="10">
        <v>1.3892064336036156</v>
      </c>
      <c r="I29" s="10">
        <v>1.6502447497236696</v>
      </c>
    </row>
    <row r="30" spans="1:9" x14ac:dyDescent="0.15">
      <c r="A30" s="39" t="s">
        <v>37</v>
      </c>
      <c r="B30" s="10">
        <v>0.52194248758517148</v>
      </c>
      <c r="C30" s="10">
        <v>0.60831819099535633</v>
      </c>
      <c r="D30" s="10">
        <v>0.86489331164481864</v>
      </c>
      <c r="E30" s="10">
        <v>1</v>
      </c>
      <c r="F30" s="10">
        <v>1.0079170383586085</v>
      </c>
      <c r="G30" s="10">
        <v>1.0569457436856875</v>
      </c>
      <c r="H30" s="10">
        <v>1.2015153529177189</v>
      </c>
      <c r="I30" s="10">
        <v>1.4272856466129795</v>
      </c>
    </row>
    <row r="31" spans="1:9" x14ac:dyDescent="0.15">
      <c r="A31" s="39" t="s">
        <v>38</v>
      </c>
      <c r="B31" s="10">
        <v>0.51784270701004731</v>
      </c>
      <c r="C31" s="10">
        <v>0.6035399421226193</v>
      </c>
      <c r="D31" s="10">
        <v>0.85809970337766717</v>
      </c>
      <c r="E31" s="10">
        <v>0.99214514879964599</v>
      </c>
      <c r="F31" s="10">
        <v>1</v>
      </c>
      <c r="G31" s="10">
        <v>1.0486435921421891</v>
      </c>
      <c r="H31" s="10">
        <v>1.1920776286056096</v>
      </c>
      <c r="I31" s="10">
        <v>1.4160745302384337</v>
      </c>
    </row>
    <row r="32" spans="1:9" x14ac:dyDescent="0.15">
      <c r="A32" s="39" t="s">
        <v>39</v>
      </c>
      <c r="B32" s="10">
        <v>0.49382145744312272</v>
      </c>
      <c r="C32" s="10">
        <v>0.57554344168517391</v>
      </c>
      <c r="D32" s="10">
        <v>0.81829490000956839</v>
      </c>
      <c r="E32" s="10">
        <v>0.94612235866799421</v>
      </c>
      <c r="F32" s="10">
        <v>0.95361284567350579</v>
      </c>
      <c r="G32" s="10">
        <v>1</v>
      </c>
      <c r="H32" s="10">
        <v>1.1367805396783197</v>
      </c>
      <c r="I32" s="10">
        <v>1.3503868624664455</v>
      </c>
    </row>
    <row r="33" spans="1:9" x14ac:dyDescent="0.15">
      <c r="A33" s="39" t="s">
        <v>40</v>
      </c>
      <c r="B33" s="10">
        <v>0.43440351079801359</v>
      </c>
      <c r="C33" s="10">
        <v>0.50629248267043536</v>
      </c>
      <c r="D33" s="10">
        <v>0.71983542244761256</v>
      </c>
      <c r="E33" s="10">
        <v>0.83228233211638458</v>
      </c>
      <c r="F33" s="10">
        <v>0.83887154326494195</v>
      </c>
      <c r="G33" s="10">
        <v>0.87967726847521044</v>
      </c>
      <c r="H33" s="10">
        <v>1</v>
      </c>
      <c r="I33" s="10">
        <v>1.1879046265592925</v>
      </c>
    </row>
    <row r="34" spans="1:9" x14ac:dyDescent="0.15">
      <c r="A34" s="39" t="s">
        <v>41</v>
      </c>
      <c r="B34" s="10">
        <v>0.36568887862339761</v>
      </c>
      <c r="C34" s="10">
        <v>0.42620633959216636</v>
      </c>
      <c r="D34" s="10">
        <v>0.60597072050521483</v>
      </c>
      <c r="E34" s="10">
        <v>0.70063060073016936</v>
      </c>
      <c r="F34" s="10">
        <v>0.70617752007136492</v>
      </c>
      <c r="G34" s="10">
        <v>0.7405285313376988</v>
      </c>
      <c r="H34" s="10">
        <v>0.8418184235012629</v>
      </c>
      <c r="I34" s="10">
        <v>1</v>
      </c>
    </row>
    <row r="37" spans="1:9" x14ac:dyDescent="0.15">
      <c r="A37" s="36"/>
      <c r="B37" s="36" t="s">
        <v>42</v>
      </c>
      <c r="C37" s="36" t="s">
        <v>43</v>
      </c>
      <c r="D37" s="36" t="s">
        <v>44</v>
      </c>
      <c r="E37" s="36" t="s">
        <v>45</v>
      </c>
      <c r="G37" s="36"/>
      <c r="H37" s="36" t="s">
        <v>49</v>
      </c>
      <c r="I37" s="36" t="s">
        <v>50</v>
      </c>
    </row>
    <row r="38" spans="1:9" x14ac:dyDescent="0.15">
      <c r="A38" s="36" t="s">
        <v>42</v>
      </c>
      <c r="B38" s="10">
        <v>1</v>
      </c>
      <c r="C38" s="10">
        <v>1.0055409595978591</v>
      </c>
      <c r="D38" s="10">
        <v>1.0683107979358</v>
      </c>
      <c r="E38" s="10">
        <v>1.0987091261003097</v>
      </c>
      <c r="G38" s="36" t="s">
        <v>49</v>
      </c>
      <c r="H38" s="36">
        <v>1</v>
      </c>
      <c r="I38" s="36">
        <v>1.0057243630808939</v>
      </c>
    </row>
    <row r="39" spans="1:9" x14ac:dyDescent="0.15">
      <c r="A39" s="36" t="s">
        <v>43</v>
      </c>
      <c r="B39" s="10">
        <v>0.99448957345300482</v>
      </c>
      <c r="C39" s="10">
        <v>1</v>
      </c>
      <c r="D39" s="10">
        <v>1.062423949754413</v>
      </c>
      <c r="E39" s="10">
        <v>1.0926547701644207</v>
      </c>
      <c r="G39" s="36" t="s">
        <v>50</v>
      </c>
      <c r="H39" s="36">
        <v>0.99430821874160613</v>
      </c>
      <c r="I39" s="36">
        <v>1</v>
      </c>
    </row>
    <row r="40" spans="1:9" x14ac:dyDescent="0.15">
      <c r="A40" s="36" t="s">
        <v>44</v>
      </c>
      <c r="B40" s="10">
        <v>0.93605718666534987</v>
      </c>
      <c r="C40" s="10">
        <v>0.94124384171794828</v>
      </c>
      <c r="D40" s="10">
        <v>1</v>
      </c>
      <c r="E40" s="10">
        <v>1.0284545735410011</v>
      </c>
    </row>
    <row r="41" spans="1:9" x14ac:dyDescent="0.15">
      <c r="A41" s="36" t="s">
        <v>45</v>
      </c>
      <c r="B41" s="10">
        <v>0.91015900045295717</v>
      </c>
      <c r="C41" s="10">
        <v>0.91520215470209487</v>
      </c>
      <c r="D41" s="10">
        <v>0.97233268802234885</v>
      </c>
      <c r="E41" s="10">
        <v>1</v>
      </c>
    </row>
    <row r="43" spans="1:9" x14ac:dyDescent="0.15">
      <c r="A43" s="36"/>
      <c r="B43" s="36" t="s">
        <v>46</v>
      </c>
      <c r="C43" s="36" t="s">
        <v>47</v>
      </c>
      <c r="D43" s="36" t="s">
        <v>48</v>
      </c>
      <c r="F43" s="36"/>
      <c r="G43" s="36" t="s">
        <v>51</v>
      </c>
      <c r="H43" s="36" t="s">
        <v>52</v>
      </c>
    </row>
    <row r="44" spans="1:9" x14ac:dyDescent="0.15">
      <c r="A44" s="36" t="s">
        <v>46</v>
      </c>
      <c r="B44" s="36">
        <v>1</v>
      </c>
      <c r="C44" s="36">
        <v>1.0153676609462596</v>
      </c>
      <c r="D44" s="36">
        <v>1.018881250132192</v>
      </c>
      <c r="F44" s="36" t="s">
        <v>51</v>
      </c>
      <c r="G44" s="36">
        <v>1</v>
      </c>
      <c r="H44" s="36">
        <v>1.0989620757194059</v>
      </c>
    </row>
    <row r="45" spans="1:9" x14ac:dyDescent="0.15">
      <c r="A45" s="36" t="s">
        <v>47</v>
      </c>
      <c r="B45" s="36">
        <v>0.98486492968277339</v>
      </c>
      <c r="C45" s="36">
        <v>1</v>
      </c>
      <c r="D45" s="36">
        <v>1.0034604107665375</v>
      </c>
      <c r="F45" s="36" t="s">
        <v>52</v>
      </c>
      <c r="G45" s="36">
        <v>0.90994950789851148</v>
      </c>
      <c r="H45" s="36">
        <v>1</v>
      </c>
    </row>
    <row r="46" spans="1:9" x14ac:dyDescent="0.15">
      <c r="A46" s="36" t="s">
        <v>48</v>
      </c>
      <c r="B46" s="36">
        <v>0.98146864501653908</v>
      </c>
      <c r="C46" s="36">
        <v>0.99655152238253808</v>
      </c>
      <c r="D46" s="36">
        <v>1</v>
      </c>
    </row>
    <row r="49" spans="1:10" ht="12.75" customHeight="1" x14ac:dyDescent="0.15"/>
    <row r="51" spans="1:10" x14ac:dyDescent="0.15">
      <c r="A51" s="36"/>
      <c r="B51" s="36" t="s">
        <v>53</v>
      </c>
      <c r="C51" s="36" t="s">
        <v>54</v>
      </c>
      <c r="F51" s="36"/>
      <c r="G51" s="36" t="s">
        <v>139</v>
      </c>
      <c r="H51" s="36" t="s">
        <v>138</v>
      </c>
    </row>
    <row r="52" spans="1:10" x14ac:dyDescent="0.15">
      <c r="A52" s="36" t="s">
        <v>53</v>
      </c>
      <c r="B52" s="10">
        <v>1</v>
      </c>
      <c r="C52" s="10">
        <v>1.0303075676708047</v>
      </c>
      <c r="F52" s="36" t="s">
        <v>139</v>
      </c>
      <c r="G52" s="10">
        <v>1</v>
      </c>
      <c r="H52" s="10">
        <v>1.0537780292422649</v>
      </c>
    </row>
    <row r="53" spans="1:10" x14ac:dyDescent="0.15">
      <c r="A53" s="36" t="s">
        <v>54</v>
      </c>
      <c r="B53" s="10">
        <v>0.97058396092409538</v>
      </c>
      <c r="C53" s="10">
        <v>1</v>
      </c>
      <c r="F53" s="36" t="s">
        <v>138</v>
      </c>
      <c r="G53" s="10">
        <v>0.94896645427222015</v>
      </c>
      <c r="H53" s="10">
        <v>1</v>
      </c>
    </row>
    <row r="58" spans="1:10" x14ac:dyDescent="0.15">
      <c r="A58" s="40" t="s">
        <v>59</v>
      </c>
      <c r="B58" s="40" t="s">
        <v>60</v>
      </c>
      <c r="C58" s="40">
        <v>0.5</v>
      </c>
      <c r="D58" s="40" t="s">
        <v>15</v>
      </c>
      <c r="E58" s="40">
        <v>0.15202997216035799</v>
      </c>
      <c r="F58" s="40">
        <f>E58*C58</f>
        <v>7.6014986080178995E-2</v>
      </c>
      <c r="G58" s="38" t="s">
        <v>25</v>
      </c>
      <c r="H58" s="41">
        <v>0.33333333333333331</v>
      </c>
      <c r="I58" s="41">
        <v>2.5338328693392996E-2</v>
      </c>
      <c r="J58" s="36"/>
    </row>
    <row r="59" spans="1:10" x14ac:dyDescent="0.15">
      <c r="A59" s="40"/>
      <c r="B59" s="40"/>
      <c r="C59" s="40"/>
      <c r="D59" s="40"/>
      <c r="E59" s="40"/>
      <c r="F59" s="40"/>
      <c r="G59" s="38" t="s">
        <v>26</v>
      </c>
      <c r="H59" s="41">
        <v>0.66666666666666663</v>
      </c>
      <c r="I59" s="41">
        <v>5.0676657386785992E-2</v>
      </c>
      <c r="J59" s="36"/>
    </row>
    <row r="60" spans="1:10" x14ac:dyDescent="0.15">
      <c r="A60" s="40"/>
      <c r="B60" s="40"/>
      <c r="C60" s="40"/>
      <c r="D60" s="40" t="s">
        <v>16</v>
      </c>
      <c r="E60" s="40">
        <v>0.37030952401806327</v>
      </c>
      <c r="F60" s="40">
        <f>E60*C58</f>
        <v>0.18515476200903164</v>
      </c>
      <c r="G60" s="38" t="s">
        <v>29</v>
      </c>
      <c r="H60" s="41">
        <v>0.19999999999999998</v>
      </c>
      <c r="I60" s="41">
        <v>3.7030952401806323E-2</v>
      </c>
      <c r="J60" s="36"/>
    </row>
    <row r="61" spans="1:10" x14ac:dyDescent="0.15">
      <c r="A61" s="40"/>
      <c r="B61" s="40"/>
      <c r="C61" s="40"/>
      <c r="D61" s="40"/>
      <c r="E61" s="40"/>
      <c r="F61" s="40"/>
      <c r="G61" s="38" t="s">
        <v>30</v>
      </c>
      <c r="H61" s="41">
        <v>0.26666666666666666</v>
      </c>
      <c r="I61" s="41">
        <v>4.9374603202408433E-2</v>
      </c>
      <c r="J61" s="36"/>
    </row>
    <row r="62" spans="1:10" x14ac:dyDescent="0.15">
      <c r="A62" s="40"/>
      <c r="B62" s="40"/>
      <c r="C62" s="40"/>
      <c r="D62" s="40"/>
      <c r="E62" s="40"/>
      <c r="F62" s="40"/>
      <c r="G62" s="38" t="s">
        <v>31</v>
      </c>
      <c r="H62" s="41">
        <v>0.53333333333333333</v>
      </c>
      <c r="I62" s="41">
        <v>9.8749206404816867E-2</v>
      </c>
      <c r="J62" s="36"/>
    </row>
    <row r="63" spans="1:10" x14ac:dyDescent="0.15">
      <c r="A63" s="40"/>
      <c r="B63" s="40"/>
      <c r="C63" s="40"/>
      <c r="D63" s="40" t="s">
        <v>17</v>
      </c>
      <c r="E63" s="40">
        <v>0.36617185757065007</v>
      </c>
      <c r="F63" s="40">
        <f>E63*C58</f>
        <v>0.18308592878532504</v>
      </c>
      <c r="G63" s="38" t="s">
        <v>29</v>
      </c>
      <c r="H63" s="41">
        <v>0.13636363636363641</v>
      </c>
      <c r="I63" s="41">
        <v>2.4966263016180695E-2</v>
      </c>
      <c r="J63" s="36"/>
    </row>
    <row r="64" spans="1:10" x14ac:dyDescent="0.15">
      <c r="A64" s="40"/>
      <c r="B64" s="40"/>
      <c r="C64" s="40"/>
      <c r="D64" s="40"/>
      <c r="E64" s="40"/>
      <c r="F64" s="40"/>
      <c r="G64" s="38" t="s">
        <v>30</v>
      </c>
      <c r="H64" s="41">
        <v>0.18181818181818182</v>
      </c>
      <c r="I64" s="41">
        <v>3.3288350688240917E-2</v>
      </c>
      <c r="J64" s="36"/>
    </row>
    <row r="65" spans="1:10" x14ac:dyDescent="0.15">
      <c r="A65" s="40"/>
      <c r="B65" s="40"/>
      <c r="C65" s="40"/>
      <c r="D65" s="40"/>
      <c r="E65" s="40"/>
      <c r="F65" s="40"/>
      <c r="G65" s="38" t="s">
        <v>32</v>
      </c>
      <c r="H65" s="41">
        <v>0.18181818181818182</v>
      </c>
      <c r="I65" s="41">
        <v>3.3288350688240917E-2</v>
      </c>
      <c r="J65" s="36"/>
    </row>
    <row r="66" spans="1:10" x14ac:dyDescent="0.15">
      <c r="A66" s="40"/>
      <c r="B66" s="40"/>
      <c r="C66" s="40"/>
      <c r="D66" s="40"/>
      <c r="E66" s="40"/>
      <c r="F66" s="40"/>
      <c r="G66" s="38" t="s">
        <v>33</v>
      </c>
      <c r="H66" s="41">
        <v>0.49999999999999989</v>
      </c>
      <c r="I66" s="41">
        <v>9.1542964392662504E-2</v>
      </c>
      <c r="J66" s="36"/>
    </row>
    <row r="67" spans="1:10" x14ac:dyDescent="0.15">
      <c r="A67" s="40"/>
      <c r="B67" s="40"/>
      <c r="C67" s="40"/>
      <c r="D67" s="41" t="s">
        <v>14</v>
      </c>
      <c r="E67" s="41">
        <v>0.11148864625092895</v>
      </c>
      <c r="F67" s="41">
        <f>E67*C58</f>
        <v>5.5744323125464477E-2</v>
      </c>
      <c r="G67" s="41"/>
      <c r="H67" s="41"/>
      <c r="I67" s="41"/>
      <c r="J67" s="36"/>
    </row>
    <row r="68" spans="1:10" x14ac:dyDescent="0.15">
      <c r="A68" s="40"/>
      <c r="B68" s="40" t="s">
        <v>58</v>
      </c>
      <c r="C68" s="40">
        <v>0.5</v>
      </c>
      <c r="D68" s="42" t="s">
        <v>34</v>
      </c>
      <c r="E68" s="40">
        <v>0.20854256228700796</v>
      </c>
      <c r="F68" s="40">
        <f>E68*C68</f>
        <v>0.10427128114350398</v>
      </c>
      <c r="G68" s="41" t="s">
        <v>42</v>
      </c>
      <c r="H68" s="36">
        <v>0.26036881300983811</v>
      </c>
      <c r="I68" s="41">
        <v>2.7148989702349247E-2</v>
      </c>
      <c r="J68" s="43" t="s">
        <v>65</v>
      </c>
    </row>
    <row r="69" spans="1:10" x14ac:dyDescent="0.15">
      <c r="A69" s="40"/>
      <c r="B69" s="40"/>
      <c r="C69" s="40"/>
      <c r="D69" s="42"/>
      <c r="E69" s="40"/>
      <c r="F69" s="40"/>
      <c r="G69" s="41" t="s">
        <v>43</v>
      </c>
      <c r="H69" s="36">
        <v>0.25893406979061911</v>
      </c>
      <c r="I69" s="41">
        <v>2.6999387188769326E-2</v>
      </c>
      <c r="J69" s="43" t="s">
        <v>66</v>
      </c>
    </row>
    <row r="70" spans="1:10" x14ac:dyDescent="0.15">
      <c r="A70" s="40"/>
      <c r="B70" s="40"/>
      <c r="C70" s="40"/>
      <c r="D70" s="42"/>
      <c r="E70" s="40"/>
      <c r="F70" s="40"/>
      <c r="G70" s="41" t="s">
        <v>44</v>
      </c>
      <c r="H70" s="36">
        <v>0.24372009860138563</v>
      </c>
      <c r="I70" s="41">
        <v>2.5413006921587593E-2</v>
      </c>
      <c r="J70" s="43" t="s">
        <v>67</v>
      </c>
    </row>
    <row r="71" spans="1:10" x14ac:dyDescent="0.15">
      <c r="A71" s="40"/>
      <c r="B71" s="40"/>
      <c r="C71" s="40"/>
      <c r="D71" s="42"/>
      <c r="E71" s="40"/>
      <c r="F71" s="40"/>
      <c r="G71" s="41" t="s">
        <v>45</v>
      </c>
      <c r="H71" s="36">
        <v>0.2369770185981572</v>
      </c>
      <c r="I71" s="41">
        <v>2.4709897330797821E-2</v>
      </c>
      <c r="J71" s="43" t="s">
        <v>68</v>
      </c>
    </row>
    <row r="72" spans="1:10" x14ac:dyDescent="0.15">
      <c r="A72" s="40"/>
      <c r="B72" s="40"/>
      <c r="C72" s="40"/>
      <c r="D72" s="42" t="s">
        <v>35</v>
      </c>
      <c r="E72" s="40">
        <v>0.17893139698710306</v>
      </c>
      <c r="F72" s="40">
        <f>E72*C68</f>
        <v>8.9465698493551529E-2</v>
      </c>
      <c r="G72" s="41" t="s">
        <v>46</v>
      </c>
      <c r="H72" s="41">
        <v>0.33711650251653391</v>
      </c>
      <c r="I72" s="41">
        <v>3.0160363371344829E-2</v>
      </c>
      <c r="J72" s="43" t="s">
        <v>69</v>
      </c>
    </row>
    <row r="73" spans="1:10" x14ac:dyDescent="0.15">
      <c r="A73" s="40"/>
      <c r="B73" s="40"/>
      <c r="C73" s="40"/>
      <c r="D73" s="42"/>
      <c r="E73" s="40"/>
      <c r="F73" s="40"/>
      <c r="G73" s="41" t="s">
        <v>47</v>
      </c>
      <c r="H73" s="41">
        <v>0.33201422054584867</v>
      </c>
      <c r="I73" s="41">
        <v>2.9703884150926417E-2</v>
      </c>
      <c r="J73" s="43" t="s">
        <v>70</v>
      </c>
    </row>
    <row r="74" spans="1:10" x14ac:dyDescent="0.15">
      <c r="A74" s="40"/>
      <c r="B74" s="40"/>
      <c r="C74" s="40"/>
      <c r="D74" s="42"/>
      <c r="E74" s="40"/>
      <c r="F74" s="40"/>
      <c r="G74" s="41" t="s">
        <v>48</v>
      </c>
      <c r="H74" s="41">
        <v>0.33086927693761731</v>
      </c>
      <c r="I74" s="41">
        <v>2.9601450971280273E-2</v>
      </c>
      <c r="J74" s="43" t="s">
        <v>71</v>
      </c>
    </row>
    <row r="75" spans="1:10" x14ac:dyDescent="0.15">
      <c r="A75" s="40"/>
      <c r="B75" s="40"/>
      <c r="C75" s="40"/>
      <c r="D75" s="42" t="s">
        <v>36</v>
      </c>
      <c r="E75" s="40">
        <v>0.12585046301313776</v>
      </c>
      <c r="F75" s="40">
        <f>E75*C68</f>
        <v>6.2925231506568882E-2</v>
      </c>
      <c r="G75" s="41" t="s">
        <v>49</v>
      </c>
      <c r="H75" s="41">
        <v>0.50142700641879345</v>
      </c>
      <c r="I75" s="41">
        <v>3.1552410462548378E-2</v>
      </c>
      <c r="J75" s="43" t="s">
        <v>72</v>
      </c>
    </row>
    <row r="76" spans="1:10" x14ac:dyDescent="0.15">
      <c r="A76" s="40"/>
      <c r="B76" s="40"/>
      <c r="C76" s="40"/>
      <c r="D76" s="42"/>
      <c r="E76" s="40"/>
      <c r="F76" s="40"/>
      <c r="G76" s="41" t="s">
        <v>50</v>
      </c>
      <c r="H76" s="41">
        <v>0.49857299358120649</v>
      </c>
      <c r="I76" s="41">
        <v>3.1372821044020498E-2</v>
      </c>
      <c r="J76" s="43" t="s">
        <v>73</v>
      </c>
    </row>
    <row r="77" spans="1:10" x14ac:dyDescent="0.15">
      <c r="A77" s="40"/>
      <c r="B77" s="40"/>
      <c r="C77" s="40"/>
      <c r="D77" s="42" t="s">
        <v>37</v>
      </c>
      <c r="E77" s="40">
        <v>0.1088472237274665</v>
      </c>
      <c r="F77" s="40">
        <f>E77*C68</f>
        <v>5.4423611863733248E-2</v>
      </c>
      <c r="G77" s="41" t="s">
        <v>51</v>
      </c>
      <c r="H77" s="41">
        <v>0.52357405044716854</v>
      </c>
      <c r="I77" s="41">
        <v>2.8494790903459393E-2</v>
      </c>
      <c r="J77" s="43" t="s">
        <v>74</v>
      </c>
    </row>
    <row r="78" spans="1:10" x14ac:dyDescent="0.15">
      <c r="A78" s="40"/>
      <c r="B78" s="40"/>
      <c r="C78" s="40"/>
      <c r="D78" s="42"/>
      <c r="E78" s="40"/>
      <c r="F78" s="40"/>
      <c r="G78" s="41" t="s">
        <v>52</v>
      </c>
      <c r="H78" s="41">
        <v>0.47642594955283146</v>
      </c>
      <c r="I78" s="41">
        <v>2.5928820960273855E-2</v>
      </c>
      <c r="J78" s="43" t="s">
        <v>75</v>
      </c>
    </row>
    <row r="79" spans="1:10" x14ac:dyDescent="0.15">
      <c r="A79" s="40"/>
      <c r="B79" s="40"/>
      <c r="C79" s="40"/>
      <c r="D79" s="42" t="s">
        <v>38</v>
      </c>
      <c r="E79" s="40">
        <v>0.10799224498151561</v>
      </c>
      <c r="F79" s="40">
        <f>E79*C68</f>
        <v>5.3996122490757803E-2</v>
      </c>
      <c r="G79" s="41" t="s">
        <v>53</v>
      </c>
      <c r="H79" s="41">
        <v>0.50746378729838792</v>
      </c>
      <c r="I79" s="41">
        <v>2.7401076818587618E-2</v>
      </c>
      <c r="J79" s="43" t="s">
        <v>61</v>
      </c>
    </row>
    <row r="80" spans="1:10" x14ac:dyDescent="0.15">
      <c r="A80" s="40"/>
      <c r="B80" s="40"/>
      <c r="C80" s="40"/>
      <c r="D80" s="42"/>
      <c r="E80" s="40"/>
      <c r="F80" s="40"/>
      <c r="G80" s="41" t="s">
        <v>54</v>
      </c>
      <c r="H80" s="41">
        <v>0.49253621270161208</v>
      </c>
      <c r="I80" s="41">
        <v>2.6595045672170185E-2</v>
      </c>
      <c r="J80" s="43" t="s">
        <v>62</v>
      </c>
    </row>
    <row r="81" spans="1:10" x14ac:dyDescent="0.15">
      <c r="A81" s="40"/>
      <c r="B81" s="40"/>
      <c r="C81" s="40"/>
      <c r="D81" s="42" t="s">
        <v>39</v>
      </c>
      <c r="E81" s="40">
        <v>0.10298279204749347</v>
      </c>
      <c r="F81" s="40">
        <f>E81*C68</f>
        <v>5.1491396023746736E-2</v>
      </c>
      <c r="G81" s="41" t="s">
        <v>55</v>
      </c>
      <c r="H81" s="41">
        <v>0.51309246385844964</v>
      </c>
      <c r="I81" s="41">
        <v>2.6419847253335391E-2</v>
      </c>
      <c r="J81" s="43" t="s">
        <v>76</v>
      </c>
    </row>
    <row r="82" spans="1:10" x14ac:dyDescent="0.15">
      <c r="A82" s="40"/>
      <c r="B82" s="40"/>
      <c r="C82" s="40"/>
      <c r="D82" s="42"/>
      <c r="E82" s="40"/>
      <c r="F82" s="40"/>
      <c r="G82" s="41" t="s">
        <v>56</v>
      </c>
      <c r="H82" s="41">
        <v>0.4869075361415503</v>
      </c>
      <c r="I82" s="41">
        <v>2.5071548770411341E-2</v>
      </c>
      <c r="J82" s="43" t="s">
        <v>63</v>
      </c>
    </row>
    <row r="83" spans="1:10" x14ac:dyDescent="0.15">
      <c r="A83" s="40"/>
      <c r="B83" s="40"/>
      <c r="C83" s="40"/>
      <c r="D83" s="39" t="s">
        <v>40</v>
      </c>
      <c r="E83" s="41">
        <v>9.0591621208289688E-2</v>
      </c>
      <c r="F83" s="41">
        <f>E83*C68</f>
        <v>4.5295810604144844E-2</v>
      </c>
      <c r="G83" s="41" t="s">
        <v>78</v>
      </c>
      <c r="H83" s="41"/>
      <c r="I83" s="41">
        <v>4.5295810604144844E-2</v>
      </c>
      <c r="J83" s="44" t="s">
        <v>77</v>
      </c>
    </row>
    <row r="84" spans="1:10" x14ac:dyDescent="0.15">
      <c r="A84" s="40"/>
      <c r="B84" s="40"/>
      <c r="C84" s="40"/>
      <c r="D84" s="39" t="s">
        <v>41</v>
      </c>
      <c r="E84" s="41">
        <v>7.6261695747985997E-2</v>
      </c>
      <c r="F84" s="41">
        <f>E84*C68</f>
        <v>3.8130847873992998E-2</v>
      </c>
      <c r="G84" s="41" t="s">
        <v>79</v>
      </c>
      <c r="H84" s="41"/>
      <c r="I84" s="41">
        <v>3.8130847873992998E-2</v>
      </c>
      <c r="J84" s="43" t="s">
        <v>64</v>
      </c>
    </row>
    <row r="87" spans="1:10" x14ac:dyDescent="0.15">
      <c r="A87" s="40" t="s">
        <v>59</v>
      </c>
      <c r="B87" s="40" t="s">
        <v>60</v>
      </c>
      <c r="C87" s="40">
        <v>0.5</v>
      </c>
      <c r="D87" s="40" t="s">
        <v>15</v>
      </c>
      <c r="E87" s="40">
        <v>0.15202997216035799</v>
      </c>
      <c r="F87" s="40">
        <f>E87*C87</f>
        <v>7.6014986080178995E-2</v>
      </c>
      <c r="G87" s="38" t="s">
        <v>25</v>
      </c>
      <c r="H87" s="41">
        <v>0.33333333333333331</v>
      </c>
      <c r="I87" s="41">
        <v>2.5338328693392996E-2</v>
      </c>
    </row>
    <row r="88" spans="1:10" x14ac:dyDescent="0.15">
      <c r="A88" s="40"/>
      <c r="B88" s="40"/>
      <c r="C88" s="40"/>
      <c r="D88" s="40"/>
      <c r="E88" s="40"/>
      <c r="F88" s="40"/>
      <c r="G88" s="38" t="s">
        <v>26</v>
      </c>
      <c r="H88" s="41">
        <v>0.66666666666666663</v>
      </c>
      <c r="I88" s="41">
        <v>5.0676657386785992E-2</v>
      </c>
    </row>
    <row r="89" spans="1:10" x14ac:dyDescent="0.15">
      <c r="A89" s="40"/>
      <c r="B89" s="40"/>
      <c r="C89" s="40"/>
      <c r="D89" s="40" t="s">
        <v>16</v>
      </c>
      <c r="E89" s="40">
        <v>0.37030952401806327</v>
      </c>
      <c r="F89" s="40">
        <f>E89*C87</f>
        <v>0.18515476200903164</v>
      </c>
      <c r="G89" s="38" t="s">
        <v>29</v>
      </c>
      <c r="H89" s="41">
        <v>0.19999999999999998</v>
      </c>
      <c r="I89" s="41">
        <v>3.7030952401806323E-2</v>
      </c>
    </row>
    <row r="90" spans="1:10" x14ac:dyDescent="0.15">
      <c r="A90" s="40"/>
      <c r="B90" s="40"/>
      <c r="C90" s="40"/>
      <c r="D90" s="40"/>
      <c r="E90" s="40"/>
      <c r="F90" s="40"/>
      <c r="G90" s="38" t="s">
        <v>30</v>
      </c>
      <c r="H90" s="41">
        <v>0.26666666666666666</v>
      </c>
      <c r="I90" s="41">
        <v>4.9374603202408433E-2</v>
      </c>
    </row>
    <row r="91" spans="1:10" x14ac:dyDescent="0.15">
      <c r="A91" s="40"/>
      <c r="B91" s="40"/>
      <c r="C91" s="40"/>
      <c r="D91" s="40"/>
      <c r="E91" s="40"/>
      <c r="F91" s="40"/>
      <c r="G91" s="38" t="s">
        <v>31</v>
      </c>
      <c r="H91" s="41">
        <v>0.53333333333333333</v>
      </c>
      <c r="I91" s="41">
        <v>9.8749206404816867E-2</v>
      </c>
    </row>
    <row r="92" spans="1:10" x14ac:dyDescent="0.15">
      <c r="A92" s="40"/>
      <c r="B92" s="40"/>
      <c r="C92" s="40"/>
      <c r="D92" s="40" t="s">
        <v>17</v>
      </c>
      <c r="E92" s="40">
        <v>0.36617185757065007</v>
      </c>
      <c r="F92" s="40">
        <f>E92*C87</f>
        <v>0.18308592878532504</v>
      </c>
      <c r="G92" s="38" t="s">
        <v>29</v>
      </c>
      <c r="H92" s="41">
        <v>0.13636363636363641</v>
      </c>
      <c r="I92" s="41">
        <v>2.4966263016180695E-2</v>
      </c>
    </row>
    <row r="93" spans="1:10" x14ac:dyDescent="0.15">
      <c r="A93" s="40"/>
      <c r="B93" s="40"/>
      <c r="C93" s="40"/>
      <c r="D93" s="40"/>
      <c r="E93" s="40"/>
      <c r="F93" s="40"/>
      <c r="G93" s="38" t="s">
        <v>30</v>
      </c>
      <c r="H93" s="41">
        <v>0.18181818181818182</v>
      </c>
      <c r="I93" s="41">
        <v>3.3288350688240917E-2</v>
      </c>
    </row>
    <row r="94" spans="1:10" x14ac:dyDescent="0.15">
      <c r="A94" s="40"/>
      <c r="B94" s="40"/>
      <c r="C94" s="40"/>
      <c r="D94" s="40"/>
      <c r="E94" s="40"/>
      <c r="F94" s="40"/>
      <c r="G94" s="38" t="s">
        <v>32</v>
      </c>
      <c r="H94" s="41">
        <v>0.18181818181818182</v>
      </c>
      <c r="I94" s="41">
        <v>3.3288350688240917E-2</v>
      </c>
    </row>
    <row r="95" spans="1:10" x14ac:dyDescent="0.15">
      <c r="A95" s="40"/>
      <c r="B95" s="40"/>
      <c r="C95" s="40"/>
      <c r="D95" s="40"/>
      <c r="E95" s="40"/>
      <c r="F95" s="40"/>
      <c r="G95" s="38" t="s">
        <v>33</v>
      </c>
      <c r="H95" s="41">
        <v>0.49999999999999989</v>
      </c>
      <c r="I95" s="41">
        <v>9.1542964392662504E-2</v>
      </c>
    </row>
    <row r="96" spans="1:10" x14ac:dyDescent="0.15">
      <c r="A96" s="40"/>
      <c r="B96" s="40"/>
      <c r="C96" s="40"/>
      <c r="D96" s="41" t="s">
        <v>14</v>
      </c>
      <c r="E96" s="41">
        <v>0.11148864625092895</v>
      </c>
      <c r="F96" s="41">
        <f>E96*C87</f>
        <v>5.5744323125464477E-2</v>
      </c>
      <c r="G96" s="41"/>
      <c r="H96" s="41"/>
      <c r="I96" s="41">
        <v>5.5744323125464477E-2</v>
      </c>
    </row>
    <row r="97" spans="1:9" x14ac:dyDescent="0.15">
      <c r="A97" s="40"/>
      <c r="B97" s="40" t="s">
        <v>58</v>
      </c>
      <c r="C97" s="40">
        <v>0.5</v>
      </c>
      <c r="D97" s="42" t="s">
        <v>34</v>
      </c>
      <c r="E97" s="40">
        <v>0.20854256228700796</v>
      </c>
      <c r="F97" s="40">
        <f>E97*C97</f>
        <v>0.10427128114350398</v>
      </c>
      <c r="G97" s="41" t="s">
        <v>42</v>
      </c>
      <c r="H97" s="36">
        <v>0.26036881300983811</v>
      </c>
      <c r="I97" s="41">
        <v>2.7148989702349247E-2</v>
      </c>
    </row>
    <row r="98" spans="1:9" x14ac:dyDescent="0.15">
      <c r="A98" s="40"/>
      <c r="B98" s="40"/>
      <c r="C98" s="40"/>
      <c r="D98" s="42"/>
      <c r="E98" s="40"/>
      <c r="F98" s="40"/>
      <c r="G98" s="41" t="s">
        <v>43</v>
      </c>
      <c r="H98" s="36">
        <v>0.25893406979061911</v>
      </c>
      <c r="I98" s="41">
        <v>2.6999387188769326E-2</v>
      </c>
    </row>
    <row r="99" spans="1:9" x14ac:dyDescent="0.15">
      <c r="A99" s="40"/>
      <c r="B99" s="40"/>
      <c r="C99" s="40"/>
      <c r="D99" s="42"/>
      <c r="E99" s="40"/>
      <c r="F99" s="40"/>
      <c r="G99" s="41" t="s">
        <v>44</v>
      </c>
      <c r="H99" s="36">
        <v>0.24372009860138563</v>
      </c>
      <c r="I99" s="41">
        <v>2.5413006921587593E-2</v>
      </c>
    </row>
    <row r="100" spans="1:9" x14ac:dyDescent="0.15">
      <c r="A100" s="40"/>
      <c r="B100" s="40"/>
      <c r="C100" s="40"/>
      <c r="D100" s="42"/>
      <c r="E100" s="40"/>
      <c r="F100" s="40"/>
      <c r="G100" s="41" t="s">
        <v>45</v>
      </c>
      <c r="H100" s="36">
        <v>0.2369770185981572</v>
      </c>
      <c r="I100" s="41">
        <v>2.4709897330797821E-2</v>
      </c>
    </row>
    <row r="101" spans="1:9" x14ac:dyDescent="0.15">
      <c r="A101" s="40"/>
      <c r="B101" s="40"/>
      <c r="C101" s="40"/>
      <c r="D101" s="42" t="s">
        <v>35</v>
      </c>
      <c r="E101" s="40">
        <v>0.17893139698710306</v>
      </c>
      <c r="F101" s="40">
        <f>E101*C97</f>
        <v>8.9465698493551529E-2</v>
      </c>
      <c r="G101" s="41" t="s">
        <v>46</v>
      </c>
      <c r="H101" s="41">
        <v>0.33711650251653391</v>
      </c>
      <c r="I101" s="41">
        <v>3.0160363371344829E-2</v>
      </c>
    </row>
    <row r="102" spans="1:9" x14ac:dyDescent="0.15">
      <c r="A102" s="40"/>
      <c r="B102" s="40"/>
      <c r="C102" s="40"/>
      <c r="D102" s="42"/>
      <c r="E102" s="40"/>
      <c r="F102" s="40"/>
      <c r="G102" s="41" t="s">
        <v>47</v>
      </c>
      <c r="H102" s="41">
        <v>0.33201422054584867</v>
      </c>
      <c r="I102" s="41">
        <v>2.9703884150926417E-2</v>
      </c>
    </row>
    <row r="103" spans="1:9" x14ac:dyDescent="0.15">
      <c r="A103" s="40"/>
      <c r="B103" s="40"/>
      <c r="C103" s="40"/>
      <c r="D103" s="42"/>
      <c r="E103" s="40"/>
      <c r="F103" s="40"/>
      <c r="G103" s="41" t="s">
        <v>48</v>
      </c>
      <c r="H103" s="41">
        <v>0.33086927693761731</v>
      </c>
      <c r="I103" s="41">
        <v>2.9601450971280273E-2</v>
      </c>
    </row>
    <row r="104" spans="1:9" x14ac:dyDescent="0.15">
      <c r="A104" s="40"/>
      <c r="B104" s="40"/>
      <c r="C104" s="40"/>
      <c r="D104" s="42" t="s">
        <v>36</v>
      </c>
      <c r="E104" s="40">
        <v>0.12585046301313776</v>
      </c>
      <c r="F104" s="40">
        <f>E104*C97</f>
        <v>6.2925231506568882E-2</v>
      </c>
      <c r="G104" s="41" t="s">
        <v>49</v>
      </c>
      <c r="H104" s="41">
        <v>0.50142700641879345</v>
      </c>
      <c r="I104" s="41">
        <v>3.1552410462548378E-2</v>
      </c>
    </row>
    <row r="105" spans="1:9" x14ac:dyDescent="0.15">
      <c r="A105" s="40"/>
      <c r="B105" s="40"/>
      <c r="C105" s="40"/>
      <c r="D105" s="42"/>
      <c r="E105" s="40"/>
      <c r="F105" s="40"/>
      <c r="G105" s="41" t="s">
        <v>50</v>
      </c>
      <c r="H105" s="41">
        <v>0.49857299358120649</v>
      </c>
      <c r="I105" s="41">
        <v>3.1372821044020498E-2</v>
      </c>
    </row>
    <row r="106" spans="1:9" x14ac:dyDescent="0.15">
      <c r="A106" s="40"/>
      <c r="B106" s="40"/>
      <c r="C106" s="40"/>
      <c r="D106" s="42" t="s">
        <v>37</v>
      </c>
      <c r="E106" s="40">
        <v>0.1088472237274665</v>
      </c>
      <c r="F106" s="40">
        <f>E106*C97</f>
        <v>5.4423611863733248E-2</v>
      </c>
      <c r="G106" s="41" t="s">
        <v>51</v>
      </c>
      <c r="H106" s="41">
        <v>0.52357405044716854</v>
      </c>
      <c r="I106" s="41">
        <v>2.8494790903459393E-2</v>
      </c>
    </row>
    <row r="107" spans="1:9" x14ac:dyDescent="0.15">
      <c r="A107" s="40"/>
      <c r="B107" s="40"/>
      <c r="C107" s="40"/>
      <c r="D107" s="42"/>
      <c r="E107" s="40"/>
      <c r="F107" s="40"/>
      <c r="G107" s="41" t="s">
        <v>52</v>
      </c>
      <c r="H107" s="41">
        <v>0.47642594955283146</v>
      </c>
      <c r="I107" s="41">
        <v>2.5928820960273855E-2</v>
      </c>
    </row>
    <row r="108" spans="1:9" x14ac:dyDescent="0.15">
      <c r="A108" s="40"/>
      <c r="B108" s="40"/>
      <c r="C108" s="40"/>
      <c r="D108" s="42" t="s">
        <v>38</v>
      </c>
      <c r="E108" s="40">
        <v>0.10799224498151561</v>
      </c>
      <c r="F108" s="40">
        <f>E108*C97</f>
        <v>5.3996122490757803E-2</v>
      </c>
      <c r="G108" s="41" t="s">
        <v>53</v>
      </c>
      <c r="H108" s="41">
        <v>0.50746378729838792</v>
      </c>
      <c r="I108" s="41">
        <v>2.7401076818587618E-2</v>
      </c>
    </row>
    <row r="109" spans="1:9" x14ac:dyDescent="0.15">
      <c r="A109" s="40"/>
      <c r="B109" s="40"/>
      <c r="C109" s="40"/>
      <c r="D109" s="42"/>
      <c r="E109" s="40"/>
      <c r="F109" s="40"/>
      <c r="G109" s="41" t="s">
        <v>54</v>
      </c>
      <c r="H109" s="41">
        <v>0.49253621270161208</v>
      </c>
      <c r="I109" s="41">
        <v>2.6595045672170185E-2</v>
      </c>
    </row>
    <row r="110" spans="1:9" x14ac:dyDescent="0.15">
      <c r="A110" s="40"/>
      <c r="B110" s="40"/>
      <c r="C110" s="40"/>
      <c r="D110" s="42" t="s">
        <v>39</v>
      </c>
      <c r="E110" s="40">
        <v>0.10298279204749347</v>
      </c>
      <c r="F110" s="40">
        <f>E110*C97</f>
        <v>5.1491396023746736E-2</v>
      </c>
      <c r="G110" s="41" t="s">
        <v>55</v>
      </c>
      <c r="H110" s="41">
        <v>0.51309246385844964</v>
      </c>
      <c r="I110" s="41">
        <v>2.6419847253335391E-2</v>
      </c>
    </row>
    <row r="111" spans="1:9" x14ac:dyDescent="0.15">
      <c r="A111" s="40"/>
      <c r="B111" s="40"/>
      <c r="C111" s="40"/>
      <c r="D111" s="42"/>
      <c r="E111" s="40"/>
      <c r="F111" s="40"/>
      <c r="G111" s="41" t="s">
        <v>56</v>
      </c>
      <c r="H111" s="41">
        <v>0.4869075361415503</v>
      </c>
      <c r="I111" s="41">
        <v>2.5071548770411341E-2</v>
      </c>
    </row>
    <row r="112" spans="1:9" x14ac:dyDescent="0.15">
      <c r="A112" s="40"/>
      <c r="B112" s="40"/>
      <c r="C112" s="40"/>
      <c r="D112" s="39" t="s">
        <v>40</v>
      </c>
      <c r="E112" s="41">
        <v>9.0591621208289688E-2</v>
      </c>
      <c r="F112" s="41">
        <f>E112*C97</f>
        <v>4.5295810604144844E-2</v>
      </c>
      <c r="G112" s="41" t="s">
        <v>78</v>
      </c>
      <c r="H112" s="41">
        <v>1</v>
      </c>
      <c r="I112" s="41">
        <v>4.5295810604144844E-2</v>
      </c>
    </row>
    <row r="113" spans="1:9" x14ac:dyDescent="0.15">
      <c r="A113" s="40"/>
      <c r="B113" s="40"/>
      <c r="C113" s="40"/>
      <c r="D113" s="39" t="s">
        <v>41</v>
      </c>
      <c r="E113" s="41">
        <v>7.6261695747985997E-2</v>
      </c>
      <c r="F113" s="41">
        <f>E113*C97</f>
        <v>3.8130847873992998E-2</v>
      </c>
      <c r="G113" s="41" t="s">
        <v>133</v>
      </c>
      <c r="H113" s="41">
        <v>1</v>
      </c>
      <c r="I113" s="41">
        <v>3.8130847873992998E-2</v>
      </c>
    </row>
  </sheetData>
  <mergeCells count="64">
    <mergeCell ref="D108:D109"/>
    <mergeCell ref="E108:E109"/>
    <mergeCell ref="F108:F109"/>
    <mergeCell ref="D110:D111"/>
    <mergeCell ref="E110:E111"/>
    <mergeCell ref="F110:F111"/>
    <mergeCell ref="D104:D105"/>
    <mergeCell ref="E104:E105"/>
    <mergeCell ref="F104:F105"/>
    <mergeCell ref="D106:D107"/>
    <mergeCell ref="E106:E107"/>
    <mergeCell ref="F106:F107"/>
    <mergeCell ref="E92:E95"/>
    <mergeCell ref="F92:F95"/>
    <mergeCell ref="B97:B113"/>
    <mergeCell ref="C97:C113"/>
    <mergeCell ref="D97:D100"/>
    <mergeCell ref="E97:E100"/>
    <mergeCell ref="F97:F100"/>
    <mergeCell ref="D101:D103"/>
    <mergeCell ref="E101:E103"/>
    <mergeCell ref="F101:F103"/>
    <mergeCell ref="A87:A113"/>
    <mergeCell ref="B87:B96"/>
    <mergeCell ref="C87:C96"/>
    <mergeCell ref="D87:D88"/>
    <mergeCell ref="E87:E88"/>
    <mergeCell ref="F87:F88"/>
    <mergeCell ref="D89:D91"/>
    <mergeCell ref="E89:E91"/>
    <mergeCell ref="F89:F91"/>
    <mergeCell ref="D92:D95"/>
    <mergeCell ref="D79:D80"/>
    <mergeCell ref="E79:E80"/>
    <mergeCell ref="F79:F80"/>
    <mergeCell ref="D81:D82"/>
    <mergeCell ref="E81:E82"/>
    <mergeCell ref="F81:F82"/>
    <mergeCell ref="D75:D76"/>
    <mergeCell ref="E75:E76"/>
    <mergeCell ref="F75:F76"/>
    <mergeCell ref="D77:D78"/>
    <mergeCell ref="E77:E78"/>
    <mergeCell ref="F77:F78"/>
    <mergeCell ref="E63:E66"/>
    <mergeCell ref="F63:F66"/>
    <mergeCell ref="B68:B84"/>
    <mergeCell ref="C68:C84"/>
    <mergeCell ref="D68:D71"/>
    <mergeCell ref="E68:E71"/>
    <mergeCell ref="F68:F71"/>
    <mergeCell ref="D72:D74"/>
    <mergeCell ref="E72:E74"/>
    <mergeCell ref="F72:F74"/>
    <mergeCell ref="A58:A84"/>
    <mergeCell ref="B58:B67"/>
    <mergeCell ref="C58:C67"/>
    <mergeCell ref="D58:D59"/>
    <mergeCell ref="E58:E59"/>
    <mergeCell ref="F58:F59"/>
    <mergeCell ref="D60:D62"/>
    <mergeCell ref="E60:E62"/>
    <mergeCell ref="F60:F62"/>
    <mergeCell ref="D63:D6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2009-07-01T19:56:25Z</dcterms:modified>
</cp:coreProperties>
</file>