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gabriel/Documents/MMM Labs/Blogs Content/MMM Tales/Adstock/"/>
    </mc:Choice>
  </mc:AlternateContent>
  <xr:revisionPtr revIDLastSave="0" documentId="13_ncr:1_{1C8D16AA-C648-544E-80C9-63286DCD505F}" xr6:coauthVersionLast="47" xr6:coauthVersionMax="47" xr10:uidLastSave="{00000000-0000-0000-0000-000000000000}"/>
  <bookViews>
    <workbookView xWindow="0" yWindow="500" windowWidth="38400" windowHeight="19380" activeTab="1" xr2:uid="{00000000-000D-0000-FFFF-FFFF00000000}"/>
  </bookViews>
  <sheets>
    <sheet name="Sheet1" sheetId="1" r:id="rId1"/>
    <sheet name="Sheet1 (2)" sheetId="2" r:id="rId2"/>
  </sheets>
  <definedNames>
    <definedName name="Adstock">Sheet1!$B$3</definedName>
    <definedName name="solver_adj" localSheetId="1" hidden="1">'Sheet1 (2)'!$F$3:$F$4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hs1" localSheetId="1" hidden="1">'Sheet1 (2)'!$E$4</definedName>
    <definedName name="solver_lhs2" localSheetId="1" hidden="1">'Sheet1 (2)'!$F$4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opt" localSheetId="1" hidden="1">'Sheet1 (2)'!$H$34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3</definedName>
    <definedName name="solver_rhs1" localSheetId="1" hidden="1">0.00001</definedName>
    <definedName name="solver_rhs2" localSheetId="1" hidden="1">0.000001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2" l="1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H6" i="2"/>
  <c r="G6" i="2"/>
  <c r="G7" i="2"/>
  <c r="H7" i="2"/>
  <c r="D6" i="2"/>
  <c r="D7" i="2"/>
  <c r="D8" i="2"/>
  <c r="D9" i="2" s="1"/>
  <c r="D10" i="2" s="1"/>
  <c r="H8" i="2"/>
  <c r="E28" i="2"/>
  <c r="F28" i="2"/>
  <c r="E29" i="2"/>
  <c r="F29" i="2"/>
  <c r="E30" i="2"/>
  <c r="F30" i="2"/>
  <c r="E31" i="2"/>
  <c r="F31" i="2"/>
  <c r="B33" i="2"/>
  <c r="B34" i="2"/>
  <c r="C24" i="1"/>
  <c r="C25" i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G8" i="2" l="1"/>
  <c r="H9" i="2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8" i="2" s="1"/>
  <c r="H29" i="2" s="1"/>
  <c r="H30" i="2" s="1"/>
  <c r="H31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D11" i="2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8" i="2" s="1"/>
  <c r="D29" i="2" s="1"/>
  <c r="D30" i="2" s="1"/>
  <c r="D34" i="2" l="1"/>
  <c r="D33" i="2"/>
  <c r="G19" i="2"/>
  <c r="G20" i="2" s="1"/>
  <c r="G21" i="2" s="1"/>
  <c r="G22" i="2" s="1"/>
  <c r="G23" i="2" s="1"/>
  <c r="G28" i="2" s="1"/>
  <c r="G29" i="2" s="1"/>
  <c r="G30" i="2" s="1"/>
  <c r="G31" i="2" s="1"/>
  <c r="H34" i="2"/>
  <c r="H33" i="2"/>
  <c r="G33" i="2" l="1"/>
  <c r="G34" i="2"/>
</calcChain>
</file>

<file path=xl/sharedStrings.xml><?xml version="1.0" encoding="utf-8"?>
<sst xmlns="http://schemas.openxmlformats.org/spreadsheetml/2006/main" count="20" uniqueCount="20">
  <si>
    <t>Week</t>
  </si>
  <si>
    <t>&lt;-- Select adstock level between 0% - 100%.</t>
  </si>
  <si>
    <t>Formula</t>
  </si>
  <si>
    <t>=IF(A26=1,B26,B26+Adstock*C25)</t>
  </si>
  <si>
    <t>Adstock Exposures</t>
  </si>
  <si>
    <t>Exposures</t>
  </si>
  <si>
    <t>Adstock Rate</t>
  </si>
  <si>
    <t>Advertising Adstock Transformation</t>
  </si>
  <si>
    <t>SSE</t>
  </si>
  <si>
    <t>Correlation</t>
  </si>
  <si>
    <t>Sales</t>
  </si>
  <si>
    <t>Ad</t>
  </si>
  <si>
    <t>scale</t>
  </si>
  <si>
    <t>shape</t>
  </si>
  <si>
    <t>rate</t>
  </si>
  <si>
    <t>Weibull PDF Adstock</t>
  </si>
  <si>
    <t>Weibull CDF Adstock</t>
  </si>
  <si>
    <t>Weibull PDF Parameters</t>
  </si>
  <si>
    <t>Weibull CDF Parameters</t>
  </si>
  <si>
    <t>Geometric Adstock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</si>
</sst>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9" formatCode="#,##0.0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9">
    <xf numFmtId="0" fontId="0" fillId="0" borderId="0"/>
    <xf numFmtId="43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</cellStyleXfs>
  <cellXfs count="14">
    <xf numFmtId="0" fontId="0" fillId="0" borderId="0" xfId="0"/>
    <xf numFmtId="0" fontId="0" fillId="2" borderId="1" xfId="0" applyFill="1" applyBorder="1"/>
    <xf numFmtId="9" fontId="0" fillId="0" borderId="1" xfId="0" applyNumberFormat="1" applyBorder="1"/>
    <xf numFmtId="43" fontId="0" fillId="0" borderId="0" xfId="1" applyFont="1"/>
    <xf numFmtId="0" fontId="3" fillId="0" borderId="2" xfId="0" applyFont="1" applyBorder="1" applyAlignment="1">
      <alignment horizontal="right" wrapText="1"/>
    </xf>
    <xf numFmtId="0" fontId="0" fillId="0" borderId="3" xfId="0" applyBorder="1"/>
    <xf numFmtId="43" fontId="0" fillId="0" borderId="3" xfId="1" applyFont="1" applyBorder="1"/>
    <xf numFmtId="0" fontId="0" fillId="0" borderId="0" xfId="0" quotePrefix="1"/>
    <xf numFmtId="0" fontId="3" fillId="0" borderId="2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1" fillId="0" borderId="0" xfId="18"/>
    <xf numFmtId="164" fontId="1" fillId="0" borderId="0" xfId="18" applyNumberFormat="1"/>
    <xf numFmtId="0" fontId="1" fillId="0" borderId="0" xfId="18" applyAlignment="1">
      <alignment horizontal="right" wrapText="1"/>
    </xf>
    <xf numFmtId="169" fontId="1" fillId="0" borderId="0" xfId="18" applyNumberFormat="1"/>
  </cellXfs>
  <cellStyles count="19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  <cellStyle name="Normal 2" xfId="18" xr:uid="{3A7E2316-FF4E-DB47-8425-041D0D95AA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Exposures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cat>
            <c:numRef>
              <c:f>Sheet1!$A$24:$A$75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Sheet1!$B$24:$B$75</c:f>
              <c:numCache>
                <c:formatCode>_(* #,##0.00_);_(* \(#,##0.00\);_(* "-"??_);_(@_)</c:formatCode>
                <c:ptCount val="52"/>
                <c:pt idx="0">
                  <c:v>117.91300000000001</c:v>
                </c:pt>
                <c:pt idx="1">
                  <c:v>120.11199999999999</c:v>
                </c:pt>
                <c:pt idx="2">
                  <c:v>125.828</c:v>
                </c:pt>
                <c:pt idx="3">
                  <c:v>115.35400000000001</c:v>
                </c:pt>
                <c:pt idx="4">
                  <c:v>177.09</c:v>
                </c:pt>
                <c:pt idx="5">
                  <c:v>141.64699999999999</c:v>
                </c:pt>
                <c:pt idx="6">
                  <c:v>137.892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158.511</c:v>
                </c:pt>
                <c:pt idx="18">
                  <c:v>109.38500000000001</c:v>
                </c:pt>
                <c:pt idx="19">
                  <c:v>91.084000000000003</c:v>
                </c:pt>
                <c:pt idx="20">
                  <c:v>79.253</c:v>
                </c:pt>
                <c:pt idx="21">
                  <c:v>102.706</c:v>
                </c:pt>
                <c:pt idx="22">
                  <c:v>78.494</c:v>
                </c:pt>
                <c:pt idx="23">
                  <c:v>135.114</c:v>
                </c:pt>
                <c:pt idx="24">
                  <c:v>114.54899999999999</c:v>
                </c:pt>
                <c:pt idx="25">
                  <c:v>87.337000000000003</c:v>
                </c:pt>
                <c:pt idx="26">
                  <c:v>107.82899999999999</c:v>
                </c:pt>
                <c:pt idx="27">
                  <c:v>125.02000000000001</c:v>
                </c:pt>
                <c:pt idx="28">
                  <c:v>82.956000000000003</c:v>
                </c:pt>
                <c:pt idx="29">
                  <c:v>60.813000000000002</c:v>
                </c:pt>
                <c:pt idx="30">
                  <c:v>83.148999999999987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129.51499999999999</c:v>
                </c:pt>
                <c:pt idx="38">
                  <c:v>105.48599999999999</c:v>
                </c:pt>
                <c:pt idx="39">
                  <c:v>111.494</c:v>
                </c:pt>
                <c:pt idx="40">
                  <c:v>107.099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2E-444F-95B7-85388F649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3436032"/>
        <c:axId val="183437952"/>
      </c:barChart>
      <c:lineChart>
        <c:grouping val="standard"/>
        <c:varyColors val="0"/>
        <c:ser>
          <c:idx val="1"/>
          <c:order val="1"/>
          <c:tx>
            <c:strRef>
              <c:f>Sheet1!$C$23</c:f>
              <c:strCache>
                <c:ptCount val="1"/>
                <c:pt idx="0">
                  <c:v>Adstock Exposures</c:v>
                </c:pt>
              </c:strCache>
            </c:strRef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Sheet1!$A$24:$A$75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Sheet1!$C$24:$C$75</c:f>
              <c:numCache>
                <c:formatCode>_(* #,##0.00_);_(* \(#,##0.00\);_(* "-"??_);_(@_)</c:formatCode>
                <c:ptCount val="52"/>
                <c:pt idx="0">
                  <c:v>117.91300000000001</c:v>
                </c:pt>
                <c:pt idx="1">
                  <c:v>179.0685</c:v>
                </c:pt>
                <c:pt idx="2">
                  <c:v>215.36225000000002</c:v>
                </c:pt>
                <c:pt idx="3">
                  <c:v>223.03512500000002</c:v>
                </c:pt>
                <c:pt idx="4">
                  <c:v>288.60756250000003</c:v>
                </c:pt>
                <c:pt idx="5">
                  <c:v>285.95078124999998</c:v>
                </c:pt>
                <c:pt idx="6">
                  <c:v>280.86739062499998</c:v>
                </c:pt>
                <c:pt idx="7">
                  <c:v>140.43369531249999</c:v>
                </c:pt>
                <c:pt idx="8">
                  <c:v>70.216847656249996</c:v>
                </c:pt>
                <c:pt idx="9">
                  <c:v>35.108423828124998</c:v>
                </c:pt>
                <c:pt idx="10">
                  <c:v>17.554211914062499</c:v>
                </c:pt>
                <c:pt idx="11">
                  <c:v>8.7771059570312495</c:v>
                </c:pt>
                <c:pt idx="12">
                  <c:v>4.3885529785156248</c:v>
                </c:pt>
                <c:pt idx="13">
                  <c:v>2.1942764892578124</c:v>
                </c:pt>
                <c:pt idx="14">
                  <c:v>1.0971382446289062</c:v>
                </c:pt>
                <c:pt idx="15">
                  <c:v>0.54856912231445309</c:v>
                </c:pt>
                <c:pt idx="16">
                  <c:v>0.27428456115722655</c:v>
                </c:pt>
                <c:pt idx="17">
                  <c:v>158.64814228057861</c:v>
                </c:pt>
                <c:pt idx="18">
                  <c:v>188.70907114028932</c:v>
                </c:pt>
                <c:pt idx="19">
                  <c:v>185.43853557014467</c:v>
                </c:pt>
                <c:pt idx="20">
                  <c:v>171.97226778507235</c:v>
                </c:pt>
                <c:pt idx="21">
                  <c:v>188.69213389253616</c:v>
                </c:pt>
                <c:pt idx="22">
                  <c:v>172.84006694626808</c:v>
                </c:pt>
                <c:pt idx="23">
                  <c:v>221.53403347313406</c:v>
                </c:pt>
                <c:pt idx="24">
                  <c:v>225.31601673656701</c:v>
                </c:pt>
                <c:pt idx="25">
                  <c:v>199.99500836828349</c:v>
                </c:pt>
                <c:pt idx="26">
                  <c:v>207.82650418414175</c:v>
                </c:pt>
                <c:pt idx="27">
                  <c:v>228.93325209207089</c:v>
                </c:pt>
                <c:pt idx="28">
                  <c:v>197.42262604603545</c:v>
                </c:pt>
                <c:pt idx="29">
                  <c:v>159.52431302301773</c:v>
                </c:pt>
                <c:pt idx="30">
                  <c:v>162.91115651150886</c:v>
                </c:pt>
                <c:pt idx="31">
                  <c:v>81.455578255754432</c:v>
                </c:pt>
                <c:pt idx="32">
                  <c:v>40.727789127877216</c:v>
                </c:pt>
                <c:pt idx="33">
                  <c:v>20.363894563938608</c:v>
                </c:pt>
                <c:pt idx="34">
                  <c:v>10.181947281969304</c:v>
                </c:pt>
                <c:pt idx="35">
                  <c:v>5.090973640984652</c:v>
                </c:pt>
                <c:pt idx="36">
                  <c:v>2.545486820492326</c:v>
                </c:pt>
                <c:pt idx="37">
                  <c:v>130.78774341024615</c:v>
                </c:pt>
                <c:pt idx="38">
                  <c:v>170.87987170512307</c:v>
                </c:pt>
                <c:pt idx="39">
                  <c:v>196.93393585256155</c:v>
                </c:pt>
                <c:pt idx="40">
                  <c:v>205.56596792628079</c:v>
                </c:pt>
                <c:pt idx="41">
                  <c:v>102.7829839631404</c:v>
                </c:pt>
                <c:pt idx="42">
                  <c:v>51.391491981570198</c:v>
                </c:pt>
                <c:pt idx="43">
                  <c:v>25.695745990785099</c:v>
                </c:pt>
                <c:pt idx="44">
                  <c:v>12.847872995392549</c:v>
                </c:pt>
                <c:pt idx="45">
                  <c:v>6.4239364976962747</c:v>
                </c:pt>
                <c:pt idx="46">
                  <c:v>3.2119682488481374</c:v>
                </c:pt>
                <c:pt idx="47">
                  <c:v>1.6059841244240687</c:v>
                </c:pt>
                <c:pt idx="48">
                  <c:v>0.80299206221203434</c:v>
                </c:pt>
                <c:pt idx="49">
                  <c:v>0.40149603110601717</c:v>
                </c:pt>
                <c:pt idx="50">
                  <c:v>0.20074801555300859</c:v>
                </c:pt>
                <c:pt idx="51">
                  <c:v>0.10037400777650429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2E-444F-95B7-85388F649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36032"/>
        <c:axId val="183437952"/>
      </c:lineChart>
      <c:catAx>
        <c:axId val="18343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(Usually as Weeks)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437952"/>
        <c:crosses val="autoZero"/>
        <c:auto val="1"/>
        <c:lblAlgn val="ctr"/>
        <c:lblOffset val="100"/>
        <c:noMultiLvlLbl val="0"/>
      </c:catAx>
      <c:valAx>
        <c:axId val="183437952"/>
        <c:scaling>
          <c:orientation val="minMax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crossAx val="183436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(2)'!$C$6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'Sheet1 (2)'!$A$7:$A$23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'Sheet1 (2)'!$C$7:$C$23</c:f>
              <c:numCache>
                <c:formatCode>#,##0.0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A-4D46-AA9F-0B3DF7095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624223"/>
        <c:axId val="414589007"/>
      </c:lineChart>
      <c:lineChart>
        <c:grouping val="standard"/>
        <c:varyColors val="0"/>
        <c:ser>
          <c:idx val="1"/>
          <c:order val="1"/>
          <c:tx>
            <c:strRef>
              <c:f>'Sheet1 (2)'!$B$6</c:f>
              <c:strCache>
                <c:ptCount val="1"/>
                <c:pt idx="0">
                  <c:v>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'Sheet1 (2)'!$A$7:$A$23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'Sheet1 (2)'!$B$7:$B$23</c:f>
              <c:numCache>
                <c:formatCode>#,##0.0</c:formatCode>
                <c:ptCount val="17"/>
                <c:pt idx="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A-4D46-AA9F-0B3DF7095AD2}"/>
            </c:ext>
          </c:extLst>
        </c:ser>
        <c:ser>
          <c:idx val="2"/>
          <c:order val="2"/>
          <c:tx>
            <c:strRef>
              <c:f>'Sheet1 (2)'!$D$6</c:f>
              <c:strCache>
                <c:ptCount val="1"/>
                <c:pt idx="0">
                  <c:v>Geometric Adstock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'Sheet1 (2)'!$A$7:$A$23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'Sheet1 (2)'!$D$7:$D$23</c:f>
              <c:numCache>
                <c:formatCode>#,##0.0</c:formatCode>
                <c:ptCount val="17"/>
                <c:pt idx="0">
                  <c:v>100</c:v>
                </c:pt>
                <c:pt idx="1">
                  <c:v>30</c:v>
                </c:pt>
                <c:pt idx="2">
                  <c:v>9</c:v>
                </c:pt>
                <c:pt idx="3">
                  <c:v>2.6999999999999997</c:v>
                </c:pt>
                <c:pt idx="4">
                  <c:v>0.80999999999999994</c:v>
                </c:pt>
                <c:pt idx="5">
                  <c:v>0.24299999999999997</c:v>
                </c:pt>
                <c:pt idx="6">
                  <c:v>7.2899999999999993E-2</c:v>
                </c:pt>
                <c:pt idx="7">
                  <c:v>2.1869999999999997E-2</c:v>
                </c:pt>
                <c:pt idx="8">
                  <c:v>6.5609999999999991E-3</c:v>
                </c:pt>
                <c:pt idx="9">
                  <c:v>1.9682999999999997E-3</c:v>
                </c:pt>
                <c:pt idx="10">
                  <c:v>5.9048999999999983E-4</c:v>
                </c:pt>
                <c:pt idx="11">
                  <c:v>1.7714699999999995E-4</c:v>
                </c:pt>
                <c:pt idx="12">
                  <c:v>5.3144099999999985E-5</c:v>
                </c:pt>
                <c:pt idx="13">
                  <c:v>1.5943229999999995E-5</c:v>
                </c:pt>
                <c:pt idx="14">
                  <c:v>4.7829689999999983E-6</c:v>
                </c:pt>
                <c:pt idx="15">
                  <c:v>1.4348906999999995E-6</c:v>
                </c:pt>
                <c:pt idx="16">
                  <c:v>4.3046720999999985E-7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DA-4D46-AA9F-0B3DF7095AD2}"/>
            </c:ext>
          </c:extLst>
        </c:ser>
        <c:ser>
          <c:idx val="3"/>
          <c:order val="3"/>
          <c:tx>
            <c:strRef>
              <c:f>'Sheet1 (2)'!$G$6</c:f>
              <c:strCache>
                <c:ptCount val="1"/>
                <c:pt idx="0">
                  <c:v>Weibull CDF Adstock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'Sheet1 (2)'!$A$7:$A$23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'Sheet1 (2)'!$G$7:$G$23</c:f>
              <c:numCache>
                <c:formatCode>#,##0.0</c:formatCode>
                <c:ptCount val="17"/>
                <c:pt idx="0">
                  <c:v>100</c:v>
                </c:pt>
                <c:pt idx="1">
                  <c:v>99.999988746482529</c:v>
                </c:pt>
                <c:pt idx="2">
                  <c:v>99.999988746482501</c:v>
                </c:pt>
                <c:pt idx="3">
                  <c:v>99.999988746482501</c:v>
                </c:pt>
                <c:pt idx="4">
                  <c:v>99.999988746482501</c:v>
                </c:pt>
                <c:pt idx="5">
                  <c:v>99.999988746482501</c:v>
                </c:pt>
                <c:pt idx="6">
                  <c:v>99.999988746482501</c:v>
                </c:pt>
                <c:pt idx="7">
                  <c:v>99.999988746482501</c:v>
                </c:pt>
                <c:pt idx="8">
                  <c:v>99.999988746482501</c:v>
                </c:pt>
                <c:pt idx="9">
                  <c:v>99.999988746482501</c:v>
                </c:pt>
                <c:pt idx="10">
                  <c:v>99.999988746482501</c:v>
                </c:pt>
                <c:pt idx="11">
                  <c:v>99.999988746482501</c:v>
                </c:pt>
                <c:pt idx="12">
                  <c:v>99.999988746482501</c:v>
                </c:pt>
                <c:pt idx="13">
                  <c:v>99.999988746482501</c:v>
                </c:pt>
                <c:pt idx="14">
                  <c:v>99.999988746482501</c:v>
                </c:pt>
                <c:pt idx="15">
                  <c:v>99.999988746482501</c:v>
                </c:pt>
                <c:pt idx="16">
                  <c:v>99.999988746482501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DA-4D46-AA9F-0B3DF7095AD2}"/>
            </c:ext>
          </c:extLst>
        </c:ser>
        <c:ser>
          <c:idx val="4"/>
          <c:order val="4"/>
          <c:tx>
            <c:strRef>
              <c:f>'Sheet1 (2)'!$H$6</c:f>
              <c:strCache>
                <c:ptCount val="1"/>
                <c:pt idx="0">
                  <c:v>Weibull PDF Adstock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'Sheet1 (2)'!$A$7:$A$23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'Sheet1 (2)'!$H$7:$H$23</c:f>
              <c:numCache>
                <c:formatCode>#,##0.0</c:formatCode>
                <c:ptCount val="17"/>
                <c:pt idx="0">
                  <c:v>100</c:v>
                </c:pt>
                <c:pt idx="1">
                  <c:v>1.800562795508149E-4</c:v>
                </c:pt>
                <c:pt idx="2">
                  <c:v>1.0023471627524006E-18</c:v>
                </c:pt>
                <c:pt idx="3">
                  <c:v>5.1442409463451589E-45</c:v>
                </c:pt>
                <c:pt idx="4">
                  <c:v>7.6547868637441983E-87</c:v>
                </c:pt>
                <c:pt idx="5">
                  <c:v>1.0635770223777514E-147</c:v>
                </c:pt>
                <c:pt idx="6">
                  <c:v>4.5002694769822228E-231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DA-4D46-AA9F-0B3DF7095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496463"/>
        <c:axId val="479841775"/>
      </c:lineChart>
      <c:catAx>
        <c:axId val="41462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89007"/>
        <c:crosses val="autoZero"/>
        <c:auto val="1"/>
        <c:lblAlgn val="ctr"/>
        <c:lblOffset val="100"/>
        <c:noMultiLvlLbl val="0"/>
      </c:catAx>
      <c:valAx>
        <c:axId val="41458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24223"/>
        <c:crosses val="autoZero"/>
        <c:crossBetween val="between"/>
      </c:valAx>
      <c:valAx>
        <c:axId val="479841775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496463"/>
        <c:crosses val="max"/>
        <c:crossBetween val="between"/>
      </c:valAx>
      <c:catAx>
        <c:axId val="4794964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98417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(2)'!$C$6</c:f>
              <c:strCache>
                <c:ptCount val="1"/>
                <c:pt idx="0">
                  <c:v>Sales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'Sheet1 (2)'!$B$7:$B$30</c:f>
              <c:numCache>
                <c:formatCode>#,##0.0</c:formatCode>
                <c:ptCount val="24"/>
                <c:pt idx="0">
                  <c:v>100</c:v>
                </c:pt>
                <c:pt idx="21">
                  <c:v>15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'Sheet1 (2)'!$C$7:$C$30</c:f>
              <c:numCache>
                <c:formatCode>#,##0.0</c:formatCode>
                <c:ptCount val="24"/>
                <c:pt idx="21">
                  <c:v>145</c:v>
                </c:pt>
                <c:pt idx="22">
                  <c:v>132</c:v>
                </c:pt>
                <c:pt idx="23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C5-4742-97AB-FDCA204DB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454751"/>
        <c:axId val="414432383"/>
      </c:scatterChart>
      <c:valAx>
        <c:axId val="41445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32383"/>
        <c:crosses val="autoZero"/>
        <c:crossBetween val="midCat"/>
      </c:valAx>
      <c:valAx>
        <c:axId val="41443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5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10</xdr:col>
      <xdr:colOff>512572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33866</xdr:colOff>
      <xdr:row>7</xdr:row>
      <xdr:rowOff>12700</xdr:rowOff>
    </xdr:from>
    <xdr:to>
      <xdr:col>14</xdr:col>
      <xdr:colOff>457199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52FE0C-C1EB-6842-9082-67CAA94E3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152400</xdr:colOff>
      <xdr:row>8</xdr:row>
      <xdr:rowOff>173567</xdr:rowOff>
    </xdr:from>
    <xdr:to>
      <xdr:col>21</xdr:col>
      <xdr:colOff>575734</xdr:colOff>
      <xdr:row>22</xdr:row>
      <xdr:rowOff>71967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66E971-3EAD-2943-85CE-CE8101616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5"/>
  <sheetViews>
    <sheetView showGridLines="0" topLeftCell="A31" zoomScale="160" zoomScaleNormal="160" workbookViewId="0">
      <selection activeCell="B45" sqref="B45:B47"/>
    </sheetView>
  </sheetViews>
  <sheetFormatPr baseColWidth="10" defaultColWidth="8.83203125" defaultRowHeight="15" x14ac:dyDescent="0.2"/>
  <cols>
    <col min="1" max="1" width="11" bestFit="1" customWidth="1"/>
    <col min="2" max="3" width="9" customWidth="1"/>
  </cols>
  <sheetData>
    <row r="1" spans="1:11" ht="26" x14ac:dyDescent="0.3">
      <c r="A1" s="9" t="s">
        <v>7</v>
      </c>
      <c r="B1" s="9"/>
      <c r="C1" s="9"/>
      <c r="D1" s="9"/>
      <c r="E1" s="9"/>
      <c r="F1" s="9"/>
      <c r="G1" s="9"/>
      <c r="H1" s="9"/>
      <c r="I1" s="9"/>
      <c r="J1" s="9"/>
      <c r="K1" s="9"/>
    </row>
    <row r="3" spans="1:11" x14ac:dyDescent="0.2">
      <c r="A3" s="1" t="s">
        <v>6</v>
      </c>
      <c r="B3" s="2">
        <v>0.5</v>
      </c>
      <c r="C3" s="7" t="s">
        <v>1</v>
      </c>
    </row>
    <row r="23" spans="1:7" ht="33" thickBot="1" x14ac:dyDescent="0.25">
      <c r="A23" s="8" t="s">
        <v>0</v>
      </c>
      <c r="B23" s="4" t="s">
        <v>5</v>
      </c>
      <c r="C23" s="4" t="s">
        <v>4</v>
      </c>
      <c r="D23" s="4" t="s">
        <v>2</v>
      </c>
      <c r="E23" s="4"/>
      <c r="F23" s="4"/>
      <c r="G23" s="4"/>
    </row>
    <row r="24" spans="1:7" x14ac:dyDescent="0.2">
      <c r="A24">
        <v>1</v>
      </c>
      <c r="B24" s="3">
        <v>117.91300000000001</v>
      </c>
      <c r="C24" s="3">
        <f t="shared" ref="C24:C55" si="0">IF(A24=1,B24,B24+Adstock*C23)</f>
        <v>117.91300000000001</v>
      </c>
      <c r="D24" s="7" t="s">
        <v>3</v>
      </c>
    </row>
    <row r="25" spans="1:7" x14ac:dyDescent="0.2">
      <c r="A25">
        <v>2</v>
      </c>
      <c r="B25" s="3">
        <v>120.11199999999999</v>
      </c>
      <c r="C25" s="3">
        <f t="shared" si="0"/>
        <v>179.0685</v>
      </c>
    </row>
    <row r="26" spans="1:7" x14ac:dyDescent="0.2">
      <c r="A26">
        <v>3</v>
      </c>
      <c r="B26" s="3">
        <v>125.828</v>
      </c>
      <c r="C26" s="3">
        <f t="shared" si="0"/>
        <v>215.36225000000002</v>
      </c>
    </row>
    <row r="27" spans="1:7" x14ac:dyDescent="0.2">
      <c r="A27">
        <v>4</v>
      </c>
      <c r="B27" s="3">
        <v>115.35400000000001</v>
      </c>
      <c r="C27" s="3">
        <f t="shared" si="0"/>
        <v>223.03512500000002</v>
      </c>
    </row>
    <row r="28" spans="1:7" x14ac:dyDescent="0.2">
      <c r="A28">
        <v>5</v>
      </c>
      <c r="B28" s="3">
        <v>177.09</v>
      </c>
      <c r="C28" s="3">
        <f t="shared" si="0"/>
        <v>288.60756250000003</v>
      </c>
    </row>
    <row r="29" spans="1:7" x14ac:dyDescent="0.2">
      <c r="A29">
        <v>6</v>
      </c>
      <c r="B29" s="3">
        <v>141.64699999999999</v>
      </c>
      <c r="C29" s="3">
        <f t="shared" si="0"/>
        <v>285.95078124999998</v>
      </c>
    </row>
    <row r="30" spans="1:7" x14ac:dyDescent="0.2">
      <c r="A30">
        <v>7</v>
      </c>
      <c r="B30" s="3">
        <v>137.892</v>
      </c>
      <c r="C30" s="3">
        <f t="shared" si="0"/>
        <v>280.86739062499998</v>
      </c>
    </row>
    <row r="31" spans="1:7" x14ac:dyDescent="0.2">
      <c r="A31">
        <v>8</v>
      </c>
      <c r="B31" s="3">
        <v>0</v>
      </c>
      <c r="C31" s="3">
        <f t="shared" si="0"/>
        <v>140.43369531249999</v>
      </c>
    </row>
    <row r="32" spans="1:7" x14ac:dyDescent="0.2">
      <c r="A32">
        <v>9</v>
      </c>
      <c r="B32" s="3">
        <v>0</v>
      </c>
      <c r="C32" s="3">
        <f t="shared" si="0"/>
        <v>70.216847656249996</v>
      </c>
    </row>
    <row r="33" spans="1:3" x14ac:dyDescent="0.2">
      <c r="A33">
        <v>10</v>
      </c>
      <c r="B33" s="3">
        <v>0</v>
      </c>
      <c r="C33" s="3">
        <f t="shared" si="0"/>
        <v>35.108423828124998</v>
      </c>
    </row>
    <row r="34" spans="1:3" x14ac:dyDescent="0.2">
      <c r="A34">
        <v>11</v>
      </c>
      <c r="B34" s="3">
        <v>0</v>
      </c>
      <c r="C34" s="3">
        <f t="shared" si="0"/>
        <v>17.554211914062499</v>
      </c>
    </row>
    <row r="35" spans="1:3" x14ac:dyDescent="0.2">
      <c r="A35">
        <v>12</v>
      </c>
      <c r="B35" s="3">
        <v>0</v>
      </c>
      <c r="C35" s="3">
        <f t="shared" si="0"/>
        <v>8.7771059570312495</v>
      </c>
    </row>
    <row r="36" spans="1:3" x14ac:dyDescent="0.2">
      <c r="A36">
        <v>13</v>
      </c>
      <c r="B36" s="3">
        <v>0</v>
      </c>
      <c r="C36" s="3">
        <f t="shared" si="0"/>
        <v>4.3885529785156248</v>
      </c>
    </row>
    <row r="37" spans="1:3" x14ac:dyDescent="0.2">
      <c r="A37">
        <v>14</v>
      </c>
      <c r="B37" s="3">
        <v>0</v>
      </c>
      <c r="C37" s="3">
        <f t="shared" si="0"/>
        <v>2.1942764892578124</v>
      </c>
    </row>
    <row r="38" spans="1:3" x14ac:dyDescent="0.2">
      <c r="A38">
        <v>15</v>
      </c>
      <c r="B38" s="3">
        <v>0</v>
      </c>
      <c r="C38" s="3">
        <f t="shared" si="0"/>
        <v>1.0971382446289062</v>
      </c>
    </row>
    <row r="39" spans="1:3" x14ac:dyDescent="0.2">
      <c r="A39">
        <v>16</v>
      </c>
      <c r="B39" s="3">
        <v>0</v>
      </c>
      <c r="C39" s="3">
        <f t="shared" si="0"/>
        <v>0.54856912231445309</v>
      </c>
    </row>
    <row r="40" spans="1:3" x14ac:dyDescent="0.2">
      <c r="A40">
        <v>17</v>
      </c>
      <c r="B40" s="3">
        <v>0</v>
      </c>
      <c r="C40" s="3">
        <f t="shared" si="0"/>
        <v>0.27428456115722655</v>
      </c>
    </row>
    <row r="41" spans="1:3" x14ac:dyDescent="0.2">
      <c r="A41">
        <v>18</v>
      </c>
      <c r="B41" s="3">
        <v>158.511</v>
      </c>
      <c r="C41" s="3">
        <f t="shared" si="0"/>
        <v>158.64814228057861</v>
      </c>
    </row>
    <row r="42" spans="1:3" x14ac:dyDescent="0.2">
      <c r="A42">
        <v>19</v>
      </c>
      <c r="B42" s="3">
        <v>109.38500000000001</v>
      </c>
      <c r="C42" s="3">
        <f t="shared" si="0"/>
        <v>188.70907114028932</v>
      </c>
    </row>
    <row r="43" spans="1:3" x14ac:dyDescent="0.2">
      <c r="A43">
        <v>20</v>
      </c>
      <c r="B43" s="3">
        <v>91.084000000000003</v>
      </c>
      <c r="C43" s="3">
        <f t="shared" si="0"/>
        <v>185.43853557014467</v>
      </c>
    </row>
    <row r="44" spans="1:3" x14ac:dyDescent="0.2">
      <c r="A44">
        <v>21</v>
      </c>
      <c r="B44" s="3">
        <v>79.253</v>
      </c>
      <c r="C44" s="3">
        <f t="shared" si="0"/>
        <v>171.97226778507235</v>
      </c>
    </row>
    <row r="45" spans="1:3" x14ac:dyDescent="0.2">
      <c r="A45">
        <v>22</v>
      </c>
      <c r="B45" s="3">
        <v>102.706</v>
      </c>
      <c r="C45" s="3">
        <f t="shared" si="0"/>
        <v>188.69213389253616</v>
      </c>
    </row>
    <row r="46" spans="1:3" x14ac:dyDescent="0.2">
      <c r="A46">
        <v>23</v>
      </c>
      <c r="B46" s="3">
        <v>78.494</v>
      </c>
      <c r="C46" s="3">
        <f t="shared" si="0"/>
        <v>172.84006694626808</v>
      </c>
    </row>
    <row r="47" spans="1:3" x14ac:dyDescent="0.2">
      <c r="A47">
        <v>24</v>
      </c>
      <c r="B47" s="3">
        <v>135.114</v>
      </c>
      <c r="C47" s="3">
        <f t="shared" si="0"/>
        <v>221.53403347313406</v>
      </c>
    </row>
    <row r="48" spans="1:3" x14ac:dyDescent="0.2">
      <c r="A48">
        <v>25</v>
      </c>
      <c r="B48" s="3">
        <v>114.54899999999999</v>
      </c>
      <c r="C48" s="3">
        <f t="shared" si="0"/>
        <v>225.31601673656701</v>
      </c>
    </row>
    <row r="49" spans="1:3" x14ac:dyDescent="0.2">
      <c r="A49">
        <v>26</v>
      </c>
      <c r="B49" s="3">
        <v>87.337000000000003</v>
      </c>
      <c r="C49" s="3">
        <f t="shared" si="0"/>
        <v>199.99500836828349</v>
      </c>
    </row>
    <row r="50" spans="1:3" x14ac:dyDescent="0.2">
      <c r="A50">
        <v>27</v>
      </c>
      <c r="B50" s="3">
        <v>107.82899999999999</v>
      </c>
      <c r="C50" s="3">
        <f t="shared" si="0"/>
        <v>207.82650418414175</v>
      </c>
    </row>
    <row r="51" spans="1:3" x14ac:dyDescent="0.2">
      <c r="A51">
        <v>28</v>
      </c>
      <c r="B51" s="3">
        <v>125.02000000000001</v>
      </c>
      <c r="C51" s="3">
        <f t="shared" si="0"/>
        <v>228.93325209207089</v>
      </c>
    </row>
    <row r="52" spans="1:3" x14ac:dyDescent="0.2">
      <c r="A52">
        <v>29</v>
      </c>
      <c r="B52" s="3">
        <v>82.956000000000003</v>
      </c>
      <c r="C52" s="3">
        <f t="shared" si="0"/>
        <v>197.42262604603545</v>
      </c>
    </row>
    <row r="53" spans="1:3" x14ac:dyDescent="0.2">
      <c r="A53">
        <v>30</v>
      </c>
      <c r="B53" s="3">
        <v>60.813000000000002</v>
      </c>
      <c r="C53" s="3">
        <f t="shared" si="0"/>
        <v>159.52431302301773</v>
      </c>
    </row>
    <row r="54" spans="1:3" x14ac:dyDescent="0.2">
      <c r="A54">
        <v>31</v>
      </c>
      <c r="B54" s="3">
        <v>83.148999999999987</v>
      </c>
      <c r="C54" s="3">
        <f t="shared" si="0"/>
        <v>162.91115651150886</v>
      </c>
    </row>
    <row r="55" spans="1:3" x14ac:dyDescent="0.2">
      <c r="A55">
        <v>32</v>
      </c>
      <c r="B55" s="3">
        <v>0</v>
      </c>
      <c r="C55" s="3">
        <f t="shared" si="0"/>
        <v>81.455578255754432</v>
      </c>
    </row>
    <row r="56" spans="1:3" x14ac:dyDescent="0.2">
      <c r="A56">
        <v>33</v>
      </c>
      <c r="B56" s="3">
        <v>0</v>
      </c>
      <c r="C56" s="3">
        <f t="shared" ref="C56:C75" si="1">IF(A56=1,B56,B56+Adstock*C55)</f>
        <v>40.727789127877216</v>
      </c>
    </row>
    <row r="57" spans="1:3" x14ac:dyDescent="0.2">
      <c r="A57">
        <v>34</v>
      </c>
      <c r="B57" s="3">
        <v>0</v>
      </c>
      <c r="C57" s="3">
        <f t="shared" si="1"/>
        <v>20.363894563938608</v>
      </c>
    </row>
    <row r="58" spans="1:3" x14ac:dyDescent="0.2">
      <c r="A58">
        <v>35</v>
      </c>
      <c r="B58" s="3">
        <v>0</v>
      </c>
      <c r="C58" s="3">
        <f t="shared" si="1"/>
        <v>10.181947281969304</v>
      </c>
    </row>
    <row r="59" spans="1:3" x14ac:dyDescent="0.2">
      <c r="A59">
        <v>36</v>
      </c>
      <c r="B59" s="3">
        <v>0</v>
      </c>
      <c r="C59" s="3">
        <f t="shared" si="1"/>
        <v>5.090973640984652</v>
      </c>
    </row>
    <row r="60" spans="1:3" x14ac:dyDescent="0.2">
      <c r="A60">
        <v>37</v>
      </c>
      <c r="B60" s="3">
        <v>0</v>
      </c>
      <c r="C60" s="3">
        <f t="shared" si="1"/>
        <v>2.545486820492326</v>
      </c>
    </row>
    <row r="61" spans="1:3" x14ac:dyDescent="0.2">
      <c r="A61">
        <v>38</v>
      </c>
      <c r="B61" s="3">
        <v>129.51499999999999</v>
      </c>
      <c r="C61" s="3">
        <f t="shared" si="1"/>
        <v>130.78774341024615</v>
      </c>
    </row>
    <row r="62" spans="1:3" x14ac:dyDescent="0.2">
      <c r="A62">
        <v>39</v>
      </c>
      <c r="B62" s="3">
        <v>105.48599999999999</v>
      </c>
      <c r="C62" s="3">
        <f t="shared" si="1"/>
        <v>170.87987170512307</v>
      </c>
    </row>
    <row r="63" spans="1:3" x14ac:dyDescent="0.2">
      <c r="A63">
        <v>40</v>
      </c>
      <c r="B63" s="3">
        <v>111.494</v>
      </c>
      <c r="C63" s="3">
        <f t="shared" si="1"/>
        <v>196.93393585256155</v>
      </c>
    </row>
    <row r="64" spans="1:3" x14ac:dyDescent="0.2">
      <c r="A64">
        <v>41</v>
      </c>
      <c r="B64" s="3">
        <v>107.099</v>
      </c>
      <c r="C64" s="3">
        <f t="shared" si="1"/>
        <v>205.56596792628079</v>
      </c>
    </row>
    <row r="65" spans="1:7" x14ac:dyDescent="0.2">
      <c r="A65">
        <v>42</v>
      </c>
      <c r="B65" s="3">
        <v>0</v>
      </c>
      <c r="C65" s="3">
        <f t="shared" si="1"/>
        <v>102.7829839631404</v>
      </c>
    </row>
    <row r="66" spans="1:7" x14ac:dyDescent="0.2">
      <c r="A66">
        <v>43</v>
      </c>
      <c r="B66" s="3">
        <v>0</v>
      </c>
      <c r="C66" s="3">
        <f t="shared" si="1"/>
        <v>51.391491981570198</v>
      </c>
    </row>
    <row r="67" spans="1:7" x14ac:dyDescent="0.2">
      <c r="A67">
        <v>44</v>
      </c>
      <c r="B67" s="3">
        <v>0</v>
      </c>
      <c r="C67" s="3">
        <f t="shared" si="1"/>
        <v>25.695745990785099</v>
      </c>
    </row>
    <row r="68" spans="1:7" x14ac:dyDescent="0.2">
      <c r="A68">
        <v>45</v>
      </c>
      <c r="B68" s="3">
        <v>0</v>
      </c>
      <c r="C68" s="3">
        <f t="shared" si="1"/>
        <v>12.847872995392549</v>
      </c>
    </row>
    <row r="69" spans="1:7" x14ac:dyDescent="0.2">
      <c r="A69">
        <v>46</v>
      </c>
      <c r="B69" s="3">
        <v>0</v>
      </c>
      <c r="C69" s="3">
        <f t="shared" si="1"/>
        <v>6.4239364976962747</v>
      </c>
    </row>
    <row r="70" spans="1:7" x14ac:dyDescent="0.2">
      <c r="A70">
        <v>47</v>
      </c>
      <c r="B70" s="3">
        <v>0</v>
      </c>
      <c r="C70" s="3">
        <f t="shared" si="1"/>
        <v>3.2119682488481374</v>
      </c>
    </row>
    <row r="71" spans="1:7" x14ac:dyDescent="0.2">
      <c r="A71">
        <v>48</v>
      </c>
      <c r="B71" s="3">
        <v>0</v>
      </c>
      <c r="C71" s="3">
        <f t="shared" si="1"/>
        <v>1.6059841244240687</v>
      </c>
    </row>
    <row r="72" spans="1:7" x14ac:dyDescent="0.2">
      <c r="A72">
        <v>49</v>
      </c>
      <c r="B72" s="3">
        <v>0</v>
      </c>
      <c r="C72" s="3">
        <f t="shared" si="1"/>
        <v>0.80299206221203434</v>
      </c>
    </row>
    <row r="73" spans="1:7" x14ac:dyDescent="0.2">
      <c r="A73">
        <v>50</v>
      </c>
      <c r="B73" s="3">
        <v>0</v>
      </c>
      <c r="C73" s="3">
        <f t="shared" si="1"/>
        <v>0.40149603110601717</v>
      </c>
    </row>
    <row r="74" spans="1:7" x14ac:dyDescent="0.2">
      <c r="A74">
        <v>51</v>
      </c>
      <c r="B74" s="3">
        <v>0</v>
      </c>
      <c r="C74" s="3">
        <f t="shared" si="1"/>
        <v>0.20074801555300859</v>
      </c>
    </row>
    <row r="75" spans="1:7" x14ac:dyDescent="0.2">
      <c r="A75" s="5">
        <v>52</v>
      </c>
      <c r="B75" s="6">
        <v>0</v>
      </c>
      <c r="C75" s="6">
        <f t="shared" si="1"/>
        <v>0.10037400777650429</v>
      </c>
      <c r="D75" s="5"/>
      <c r="E75" s="5"/>
      <c r="F75" s="5"/>
      <c r="G75" s="5"/>
    </row>
  </sheetData>
  <mergeCells count="1">
    <mergeCell ref="A1:K1"/>
  </mergeCells>
  <dataValidations count="1">
    <dataValidation type="decimal" allowBlank="1" showInputMessage="1" showErrorMessage="1" errorTitle="Invalid Adstock" error="The value you entered is outside of the acceptable range for adstock._x000a__x000a_Adstock values are between 0% - 100%." sqref="B3" xr:uid="{00000000-0002-0000-0000-000000000000}">
      <formula1>0</formula1>
      <formula2>1</formula2>
    </dataValidation>
  </dataValidation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EAEC4-0F55-684E-AE4A-BD9C64C44E44}">
  <dimension ref="A1:H34"/>
  <sheetViews>
    <sheetView tabSelected="1" zoomScale="150" zoomScaleNormal="150" workbookViewId="0">
      <pane ySplit="1" topLeftCell="A2" activePane="bottomLeft" state="frozen"/>
      <selection pane="bottomLeft" activeCell="F7" sqref="F7"/>
    </sheetView>
  </sheetViews>
  <sheetFormatPr baseColWidth="10" defaultRowHeight="16" x14ac:dyDescent="0.2"/>
  <cols>
    <col min="1" max="16384" width="10.83203125" style="10"/>
  </cols>
  <sheetData>
    <row r="1" spans="1:8" ht="51" x14ac:dyDescent="0.2">
      <c r="D1" s="12" t="s">
        <v>19</v>
      </c>
      <c r="E1" s="12" t="s">
        <v>18</v>
      </c>
      <c r="F1" s="12" t="s">
        <v>17</v>
      </c>
      <c r="G1" s="12" t="s">
        <v>16</v>
      </c>
      <c r="H1" s="12" t="s">
        <v>15</v>
      </c>
    </row>
    <row r="2" spans="1:8" x14ac:dyDescent="0.2">
      <c r="C2" s="10" t="s">
        <v>14</v>
      </c>
      <c r="D2" s="10">
        <v>0.3</v>
      </c>
    </row>
    <row r="3" spans="1:8" x14ac:dyDescent="0.2">
      <c r="C3" s="10" t="s">
        <v>13</v>
      </c>
      <c r="E3" s="10">
        <v>2</v>
      </c>
      <c r="F3" s="10">
        <v>2</v>
      </c>
    </row>
    <row r="4" spans="1:8" x14ac:dyDescent="0.2">
      <c r="C4" s="10" t="s">
        <v>12</v>
      </c>
      <c r="E4" s="10">
        <v>0.5</v>
      </c>
      <c r="F4" s="10">
        <v>0.5</v>
      </c>
    </row>
    <row r="6" spans="1:8" x14ac:dyDescent="0.2">
      <c r="B6" s="10" t="s">
        <v>11</v>
      </c>
      <c r="C6" s="10" t="s">
        <v>10</v>
      </c>
      <c r="D6" s="10" t="str">
        <f>D1</f>
        <v>Geometric Adstock</v>
      </c>
      <c r="G6" s="10" t="str">
        <f>G1</f>
        <v>Weibull CDF Adstock</v>
      </c>
      <c r="H6" s="10" t="str">
        <f>H1</f>
        <v>Weibull PDF Adstock</v>
      </c>
    </row>
    <row r="7" spans="1:8" x14ac:dyDescent="0.2">
      <c r="A7" s="10">
        <v>1</v>
      </c>
      <c r="B7" s="11">
        <v>100</v>
      </c>
      <c r="C7" s="11"/>
      <c r="D7" s="11">
        <f>B7</f>
        <v>100</v>
      </c>
      <c r="E7" s="13">
        <f>_xlfn.WEIBULL.DIST(ROW(E7)-ROW(E$7)+1, $E$3, $E$4, TRUE)</f>
        <v>0.98168436111126578</v>
      </c>
      <c r="F7" s="13">
        <f>_xlfn.WEIBULL.DIST(ROW(F7)-ROW(F$7)+1, $F$3, $F$4, FALSE)</f>
        <v>0.14652511110987343</v>
      </c>
      <c r="G7" s="11">
        <f>$B7</f>
        <v>100</v>
      </c>
      <c r="H7" s="11">
        <f>B7</f>
        <v>100</v>
      </c>
    </row>
    <row r="8" spans="1:8" x14ac:dyDescent="0.2">
      <c r="A8" s="10">
        <v>2</v>
      </c>
      <c r="B8" s="11"/>
      <c r="C8" s="11"/>
      <c r="D8" s="11">
        <f>B8+D$2*D7</f>
        <v>30</v>
      </c>
      <c r="E8" s="13">
        <f t="shared" ref="E8:E23" si="0">_xlfn.WEIBULL.DIST(ROW(E8)-ROW(E$7)+1, $E$3, $E$4, TRUE)</f>
        <v>0.99999988746482527</v>
      </c>
      <c r="F8" s="13">
        <f t="shared" ref="F8:F23" si="1">_xlfn.WEIBULL.DIST(ROW(F8)-ROW(F$7)+1, $F$3, $F$4, FALSE)</f>
        <v>1.800562795508149E-6</v>
      </c>
      <c r="G8" s="11">
        <f>$B8+E8*G7</f>
        <v>99.999988746482529</v>
      </c>
      <c r="H8" s="11">
        <f>$B8+F8*H7</f>
        <v>1.800562795508149E-4</v>
      </c>
    </row>
    <row r="9" spans="1:8" x14ac:dyDescent="0.2">
      <c r="A9" s="10">
        <v>3</v>
      </c>
      <c r="B9" s="11"/>
      <c r="C9" s="11"/>
      <c r="D9" s="11">
        <f>B9+D$2*D8</f>
        <v>9</v>
      </c>
      <c r="E9" s="13">
        <f t="shared" si="0"/>
        <v>0.99999999999999978</v>
      </c>
      <c r="F9" s="13">
        <f t="shared" si="1"/>
        <v>5.5668547925845671E-15</v>
      </c>
      <c r="G9" s="11">
        <f>B9+E9*G8</f>
        <v>99.999988746482501</v>
      </c>
      <c r="H9" s="11">
        <f>$B9+F9*H8</f>
        <v>1.0023471627524006E-18</v>
      </c>
    </row>
    <row r="10" spans="1:8" x14ac:dyDescent="0.2">
      <c r="A10" s="10">
        <v>4</v>
      </c>
      <c r="B10" s="11"/>
      <c r="C10" s="11"/>
      <c r="D10" s="11">
        <f>B10+D$2*D9</f>
        <v>2.6999999999999997</v>
      </c>
      <c r="E10" s="13">
        <f t="shared" si="0"/>
        <v>1</v>
      </c>
      <c r="F10" s="13">
        <f t="shared" si="1"/>
        <v>5.1321948497557504E-27</v>
      </c>
      <c r="G10" s="11">
        <f>B10+E10*G9</f>
        <v>99.999988746482501</v>
      </c>
      <c r="H10" s="11">
        <f>$B10+F10*H9</f>
        <v>5.1442409463451589E-45</v>
      </c>
    </row>
    <row r="11" spans="1:8" x14ac:dyDescent="0.2">
      <c r="A11" s="10">
        <v>5</v>
      </c>
      <c r="B11" s="11"/>
      <c r="C11" s="11"/>
      <c r="D11" s="11">
        <f>B11+D$2*D10</f>
        <v>0.80999999999999994</v>
      </c>
      <c r="E11" s="13">
        <f t="shared" si="0"/>
        <v>1</v>
      </c>
      <c r="F11" s="13">
        <f t="shared" si="1"/>
        <v>1.4880303904082707E-42</v>
      </c>
      <c r="G11" s="11">
        <f>B11+E11*G10</f>
        <v>99.999988746482501</v>
      </c>
      <c r="H11" s="11">
        <f>$B11+F11*H10</f>
        <v>7.6547868637441983E-87</v>
      </c>
    </row>
    <row r="12" spans="1:8" x14ac:dyDescent="0.2">
      <c r="A12" s="10">
        <v>6</v>
      </c>
      <c r="B12" s="11"/>
      <c r="C12" s="11"/>
      <c r="D12" s="11">
        <f>B12+D$2*D11</f>
        <v>0.24299999999999997</v>
      </c>
      <c r="E12" s="13">
        <f t="shared" si="0"/>
        <v>1</v>
      </c>
      <c r="F12" s="13">
        <f t="shared" si="1"/>
        <v>1.3894273495911841E-61</v>
      </c>
      <c r="G12" s="11">
        <f>B12+E12*G11</f>
        <v>99.999988746482501</v>
      </c>
      <c r="H12" s="11">
        <f>$B12+F12*H11</f>
        <v>1.0635770223777514E-147</v>
      </c>
    </row>
    <row r="13" spans="1:8" x14ac:dyDescent="0.2">
      <c r="A13" s="10">
        <v>7</v>
      </c>
      <c r="B13" s="11"/>
      <c r="C13" s="11"/>
      <c r="D13" s="11">
        <f>B13+D$2*D12</f>
        <v>7.2899999999999993E-2</v>
      </c>
      <c r="E13" s="13">
        <f t="shared" si="0"/>
        <v>1</v>
      </c>
      <c r="F13" s="13">
        <f t="shared" si="1"/>
        <v>4.2312586510390585E-84</v>
      </c>
      <c r="G13" s="11">
        <f>B13+E13*G12</f>
        <v>99.999988746482501</v>
      </c>
      <c r="H13" s="11">
        <f>$B13+F13*H12</f>
        <v>4.5002694769822228E-231</v>
      </c>
    </row>
    <row r="14" spans="1:8" x14ac:dyDescent="0.2">
      <c r="A14" s="10">
        <v>8</v>
      </c>
      <c r="B14" s="11"/>
      <c r="C14" s="11"/>
      <c r="D14" s="11">
        <f>B14+D$2*D13</f>
        <v>2.1869999999999997E-2</v>
      </c>
      <c r="E14" s="13">
        <f t="shared" si="0"/>
        <v>1</v>
      </c>
      <c r="F14" s="13">
        <f t="shared" si="1"/>
        <v>4.2344070762943099E-110</v>
      </c>
      <c r="G14" s="11">
        <f>B14+E14*G13</f>
        <v>99.999988746482501</v>
      </c>
      <c r="H14" s="11">
        <f>$B14+F14*H13</f>
        <v>0</v>
      </c>
    </row>
    <row r="15" spans="1:8" x14ac:dyDescent="0.2">
      <c r="A15" s="10">
        <v>9</v>
      </c>
      <c r="B15" s="11"/>
      <c r="C15" s="11"/>
      <c r="D15" s="11">
        <f>B15+D$2*D14</f>
        <v>6.5609999999999991E-3</v>
      </c>
      <c r="E15" s="13">
        <f t="shared" si="0"/>
        <v>1</v>
      </c>
      <c r="F15" s="13">
        <f t="shared" si="1"/>
        <v>1.3993306920356502E-139</v>
      </c>
      <c r="G15" s="11">
        <f>B15+E15*G14</f>
        <v>99.999988746482501</v>
      </c>
      <c r="H15" s="11">
        <f>$B15+F15*H14</f>
        <v>0</v>
      </c>
    </row>
    <row r="16" spans="1:8" x14ac:dyDescent="0.2">
      <c r="A16" s="10">
        <v>10</v>
      </c>
      <c r="B16" s="11"/>
      <c r="C16" s="11"/>
      <c r="D16" s="11">
        <f>B16+D$2*D15</f>
        <v>1.9682999999999997E-3</v>
      </c>
      <c r="E16" s="13">
        <f t="shared" si="0"/>
        <v>1</v>
      </c>
      <c r="F16" s="13">
        <f t="shared" si="1"/>
        <v>1.5321356773713789E-172</v>
      </c>
      <c r="G16" s="11">
        <f>B16+E16*G15</f>
        <v>99.999988746482501</v>
      </c>
      <c r="H16" s="11">
        <f>$B16+F16*H15</f>
        <v>0</v>
      </c>
    </row>
    <row r="17" spans="1:8" x14ac:dyDescent="0.2">
      <c r="A17" s="10">
        <v>11</v>
      </c>
      <c r="B17" s="11"/>
      <c r="C17" s="11"/>
      <c r="D17" s="11">
        <f>B17+D$2*D16</f>
        <v>5.9048999999999983E-4</v>
      </c>
      <c r="E17" s="13">
        <f t="shared" si="0"/>
        <v>1</v>
      </c>
      <c r="F17" s="13">
        <f t="shared" si="1"/>
        <v>5.5712600558640544E-209</v>
      </c>
      <c r="G17" s="11">
        <f>B17+E17*G16</f>
        <v>99.999988746482501</v>
      </c>
      <c r="H17" s="11">
        <f>$B17+F17*H16</f>
        <v>0</v>
      </c>
    </row>
    <row r="18" spans="1:8" x14ac:dyDescent="0.2">
      <c r="A18" s="10">
        <v>12</v>
      </c>
      <c r="B18" s="11"/>
      <c r="C18" s="11"/>
      <c r="D18" s="11">
        <f>B18+D$2*D17</f>
        <v>1.7714699999999995E-4</v>
      </c>
      <c r="E18" s="13">
        <f t="shared" si="0"/>
        <v>1</v>
      </c>
      <c r="F18" s="13">
        <f t="shared" si="1"/>
        <v>6.7398410865637787E-249</v>
      </c>
      <c r="G18" s="11">
        <f>B18+E18*G17</f>
        <v>99.999988746482501</v>
      </c>
      <c r="H18" s="11">
        <f>$B18+F18*H17</f>
        <v>0</v>
      </c>
    </row>
    <row r="19" spans="1:8" x14ac:dyDescent="0.2">
      <c r="A19" s="10">
        <v>13</v>
      </c>
      <c r="B19" s="11"/>
      <c r="C19" s="11"/>
      <c r="D19" s="11">
        <f>B19+D$2*D18</f>
        <v>5.3144099999999985E-5</v>
      </c>
      <c r="E19" s="13">
        <f t="shared" si="0"/>
        <v>1</v>
      </c>
      <c r="F19" s="13">
        <f t="shared" si="1"/>
        <v>2.7162114317351088E-292</v>
      </c>
      <c r="G19" s="11">
        <f>B19+E19*G18</f>
        <v>99.999988746482501</v>
      </c>
      <c r="H19" s="11">
        <f>$B19+F19*H18</f>
        <v>0</v>
      </c>
    </row>
    <row r="20" spans="1:8" x14ac:dyDescent="0.2">
      <c r="A20" s="10">
        <v>14</v>
      </c>
      <c r="B20" s="11"/>
      <c r="C20" s="11"/>
      <c r="D20" s="11">
        <f>B20+D$2*D19</f>
        <v>1.5943229999999995E-5</v>
      </c>
      <c r="E20" s="13">
        <f t="shared" si="0"/>
        <v>1</v>
      </c>
      <c r="F20" s="13">
        <f t="shared" si="1"/>
        <v>0</v>
      </c>
      <c r="G20" s="11">
        <f>B20+E20*G19</f>
        <v>99.999988746482501</v>
      </c>
      <c r="H20" s="11">
        <f>$B20+F20*H19</f>
        <v>0</v>
      </c>
    </row>
    <row r="21" spans="1:8" x14ac:dyDescent="0.2">
      <c r="A21" s="10">
        <v>15</v>
      </c>
      <c r="B21" s="11"/>
      <c r="C21" s="11"/>
      <c r="D21" s="11">
        <f>B21+D$2*D20</f>
        <v>4.7829689999999983E-6</v>
      </c>
      <c r="E21" s="13">
        <f t="shared" si="0"/>
        <v>1</v>
      </c>
      <c r="F21" s="13">
        <f t="shared" si="1"/>
        <v>0</v>
      </c>
      <c r="G21" s="11">
        <f>B21+E21*G20</f>
        <v>99.999988746482501</v>
      </c>
      <c r="H21" s="11">
        <f>$B21+F21*H20</f>
        <v>0</v>
      </c>
    </row>
    <row r="22" spans="1:8" x14ac:dyDescent="0.2">
      <c r="A22" s="10">
        <v>16</v>
      </c>
      <c r="B22" s="11"/>
      <c r="C22" s="11"/>
      <c r="D22" s="11">
        <f>B22+D$2*D21</f>
        <v>1.4348906999999995E-6</v>
      </c>
      <c r="E22" s="13">
        <f t="shared" si="0"/>
        <v>1</v>
      </c>
      <c r="F22" s="13">
        <f t="shared" si="1"/>
        <v>0</v>
      </c>
      <c r="G22" s="11">
        <f>B22+E22*G21</f>
        <v>99.999988746482501</v>
      </c>
      <c r="H22" s="11">
        <f>$B22+F22*H21</f>
        <v>0</v>
      </c>
    </row>
    <row r="23" spans="1:8" x14ac:dyDescent="0.2">
      <c r="A23" s="10">
        <v>17</v>
      </c>
      <c r="B23" s="11"/>
      <c r="C23" s="11"/>
      <c r="D23" s="11">
        <f>B23+D$2*D22</f>
        <v>4.3046720999999985E-7</v>
      </c>
      <c r="E23" s="13">
        <f t="shared" si="0"/>
        <v>1</v>
      </c>
      <c r="F23" s="13">
        <f t="shared" si="1"/>
        <v>0</v>
      </c>
      <c r="G23" s="11">
        <f>B23+E23*G22</f>
        <v>99.999988746482501</v>
      </c>
      <c r="H23" s="11">
        <f>$B23+F23*H22</f>
        <v>0</v>
      </c>
    </row>
    <row r="24" spans="1:8" x14ac:dyDescent="0.2">
      <c r="B24" s="11"/>
      <c r="C24" s="11"/>
      <c r="D24" s="11"/>
      <c r="E24" s="11"/>
      <c r="F24" s="11"/>
      <c r="G24" s="11"/>
      <c r="H24" s="11"/>
    </row>
    <row r="25" spans="1:8" x14ac:dyDescent="0.2">
      <c r="B25" s="11"/>
      <c r="C25" s="11"/>
      <c r="D25" s="11"/>
      <c r="E25" s="11"/>
      <c r="F25" s="11"/>
      <c r="G25" s="11"/>
      <c r="H25" s="11"/>
    </row>
    <row r="26" spans="1:8" x14ac:dyDescent="0.2">
      <c r="B26" s="11"/>
      <c r="C26" s="11"/>
      <c r="D26" s="11"/>
      <c r="E26" s="11"/>
      <c r="F26" s="11"/>
      <c r="G26" s="11"/>
      <c r="H26" s="11"/>
    </row>
    <row r="27" spans="1:8" x14ac:dyDescent="0.2">
      <c r="B27" s="11"/>
      <c r="C27" s="11"/>
      <c r="D27" s="11"/>
      <c r="E27" s="11"/>
      <c r="F27" s="11"/>
      <c r="G27" s="11"/>
      <c r="H27" s="11"/>
    </row>
    <row r="28" spans="1:8" x14ac:dyDescent="0.2">
      <c r="A28" s="10">
        <v>18</v>
      </c>
      <c r="B28" s="11">
        <v>15</v>
      </c>
      <c r="C28" s="11">
        <v>145</v>
      </c>
      <c r="D28" s="11">
        <f>B28+D$2*D23</f>
        <v>15.000000129140163</v>
      </c>
      <c r="E28" s="11">
        <f>_xlfn.WEIBULL.DIST(ROW(E28)-ROW(E$7)+1, $E$4, $E$3, TRUE)</f>
        <v>0.96372493870040421</v>
      </c>
      <c r="F28" s="11">
        <f>_xlfn.WEIBULL.DIST(ROW(F28)-ROW(F$7)+1, $F$4, $F$3, FALSE)</f>
        <v>2.7343356267704815E-3</v>
      </c>
      <c r="G28" s="11">
        <f>B28+E28*G23</f>
        <v>111.37248302474497</v>
      </c>
      <c r="H28" s="11">
        <f>$B28+F28*H23</f>
        <v>15</v>
      </c>
    </row>
    <row r="29" spans="1:8" x14ac:dyDescent="0.2">
      <c r="A29" s="10">
        <v>19</v>
      </c>
      <c r="B29" s="11">
        <v>0</v>
      </c>
      <c r="C29" s="11">
        <v>132</v>
      </c>
      <c r="D29" s="11">
        <f>B29+D$2*D28</f>
        <v>4.5000000387420487</v>
      </c>
      <c r="E29" s="11">
        <f>_xlfn.WEIBULL.DIST(ROW(E29)-ROW(E$7)+1, $E$4, $E$3, TRUE)</f>
        <v>0.96633057055868543</v>
      </c>
      <c r="F29" s="11">
        <f>_xlfn.WEIBULL.DIST(ROW(F29)-ROW(F$7)+1, $F$4, $F$3, FALSE)</f>
        <v>2.4821432697233557E-3</v>
      </c>
      <c r="G29" s="11">
        <f>B29+E29*G28</f>
        <v>107.6226350658393</v>
      </c>
      <c r="H29" s="11">
        <f>$B29+F29*H28</f>
        <v>3.7232149045850337E-2</v>
      </c>
    </row>
    <row r="30" spans="1:8" x14ac:dyDescent="0.2">
      <c r="A30" s="10">
        <v>20</v>
      </c>
      <c r="B30" s="11">
        <v>0</v>
      </c>
      <c r="C30" s="11">
        <v>96</v>
      </c>
      <c r="D30" s="11">
        <f>B30+D$2*D29</f>
        <v>1.3500000116226145</v>
      </c>
      <c r="E30" s="11">
        <f>_xlfn.WEIBULL.DIST(ROW(E30)-ROW(E$7)+1, $E$4, $E$3, TRUE)</f>
        <v>0.9686988867550671</v>
      </c>
      <c r="F30" s="11">
        <f>_xlfn.WEIBULL.DIST(ROW(F30)-ROW(F$7)+1, $F$4, $F$3, FALSE)</f>
        <v>2.2589632697371195E-3</v>
      </c>
      <c r="G30" s="11">
        <f>B30+E30*G29</f>
        <v>104.25392677792539</v>
      </c>
      <c r="H30" s="11">
        <f>$B30+F30*H29</f>
        <v>8.4106057147953847E-5</v>
      </c>
    </row>
    <row r="31" spans="1:8" x14ac:dyDescent="0.2">
      <c r="B31" s="11"/>
      <c r="C31" s="11">
        <v>135</v>
      </c>
      <c r="D31" s="11"/>
      <c r="E31" s="11">
        <f>_xlfn.WEIBULL.DIST(ROW(E31)-ROW(E$7)+1, $E$4, $E$3, TRUE)</f>
        <v>0.97085680688875753</v>
      </c>
      <c r="F31" s="11">
        <f>_xlfn.WEIBULL.DIST(ROW(F31)-ROW(F$7)+1, $F$4, $F$3, FALSE)</f>
        <v>2.060734947438862E-3</v>
      </c>
      <c r="G31" s="11">
        <f>B31+E31*G30</f>
        <v>101.21563445723098</v>
      </c>
      <c r="H31" s="11">
        <f>$B31+F31*H30</f>
        <v>1.7332029125607859E-7</v>
      </c>
    </row>
    <row r="33" spans="1:8" x14ac:dyDescent="0.2">
      <c r="A33" s="10" t="s">
        <v>9</v>
      </c>
      <c r="B33" s="11">
        <f>CORREL($C$7:$C$30,B$7:B$30)</f>
        <v>0.70509196693885035</v>
      </c>
      <c r="C33" s="11"/>
      <c r="D33" s="11">
        <f>CORREL($C$7:$C$30,D$7:D$30)</f>
        <v>0.84402387204569818</v>
      </c>
      <c r="E33" s="11"/>
      <c r="F33" s="11"/>
      <c r="G33" s="11">
        <f>CORREL($C$7:$C$30,G$7:G$30)</f>
        <v>0.95664290592561696</v>
      </c>
      <c r="H33" s="11">
        <f>CORREL($C$7:$C$30,H$7:H$30)</f>
        <v>0.70661310332303484</v>
      </c>
    </row>
    <row r="34" spans="1:8" x14ac:dyDescent="0.2">
      <c r="A34" s="10" t="s">
        <v>8</v>
      </c>
      <c r="B34" s="11">
        <f>SUMXMY2($C$7:$C$30,B7:B30)</f>
        <v>43540</v>
      </c>
      <c r="C34" s="11"/>
      <c r="D34" s="11">
        <f>SUMXMY2($C$7:$C$30,D7:D30)</f>
        <v>42114.872454344179</v>
      </c>
      <c r="E34" s="11"/>
      <c r="F34" s="11"/>
      <c r="G34" s="11">
        <f>SUMXMY2($C$7:$C$30,G7:G30)</f>
        <v>1793.1931263096667</v>
      </c>
      <c r="H34" s="11">
        <f>SUMXMY2($C$7:$C$30,H7:H30)</f>
        <v>43530.155950528919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Sheet1 (2)</vt:lpstr>
      <vt:lpstr>Adstock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Mohanna</dc:creator>
  <cp:keywords/>
  <dc:description/>
  <cp:lastModifiedBy>Gabriel Mohanna</cp:lastModifiedBy>
  <dcterms:created xsi:type="dcterms:W3CDTF">2013-10-30T18:29:08Z</dcterms:created>
  <dcterms:modified xsi:type="dcterms:W3CDTF">2024-09-20T21:14:53Z</dcterms:modified>
  <cp:category/>
</cp:coreProperties>
</file>