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_repo\5 сем матстат\ЭКЗ\"/>
    </mc:Choice>
  </mc:AlternateContent>
  <bookViews>
    <workbookView xWindow="0" yWindow="0" windowWidth="28800" windowHeight="12000"/>
  </bookViews>
  <sheets>
    <sheet name="Лист1" sheetId="1" r:id="rId1"/>
    <sheet name="Равенство средних" sheetId="2" r:id="rId2"/>
  </sheets>
  <definedNames>
    <definedName name="Выборка">Лист1!$C$1:$W$1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54" i="1"/>
  <c r="D55" i="1" s="1"/>
  <c r="Y6" i="1"/>
  <c r="Y7" i="1"/>
  <c r="Y8" i="1"/>
  <c r="Y9" i="1"/>
  <c r="Y5" i="1"/>
  <c r="X6" i="1"/>
  <c r="X7" i="1"/>
  <c r="X8" i="1"/>
  <c r="X9" i="1"/>
  <c r="X5" i="1"/>
  <c r="P5" i="1"/>
  <c r="T5" i="1"/>
  <c r="D12" i="2" l="1"/>
  <c r="D57" i="1"/>
  <c r="C57" i="1"/>
  <c r="T18" i="1"/>
  <c r="P18" i="1"/>
  <c r="E17" i="1"/>
  <c r="E6" i="1"/>
  <c r="I5" i="1" s="1"/>
  <c r="E7" i="1"/>
  <c r="E8" i="1" s="1"/>
  <c r="E9" i="1"/>
  <c r="E10" i="1"/>
  <c r="E15" i="1"/>
  <c r="E49" i="1" s="1"/>
  <c r="E14" i="1"/>
  <c r="E13" i="1"/>
  <c r="E12" i="1"/>
  <c r="E11" i="1"/>
  <c r="E48" i="1" l="1"/>
  <c r="H6" i="1"/>
  <c r="H7" i="1"/>
  <c r="H8" i="1"/>
  <c r="H9" i="1"/>
  <c r="H5" i="1"/>
  <c r="J5" i="1" s="1"/>
  <c r="N5" i="1"/>
  <c r="L5" i="1" s="1"/>
  <c r="I6" i="1"/>
  <c r="J6" i="1" s="1"/>
  <c r="T6" i="1" s="1"/>
  <c r="U6" i="1" s="1"/>
  <c r="Q5" i="1" l="1"/>
  <c r="K5" i="1"/>
  <c r="N6" i="1"/>
  <c r="L6" i="1" s="1"/>
  <c r="P6" i="1"/>
  <c r="Q6" i="1" s="1"/>
  <c r="I7" i="1"/>
  <c r="J7" i="1" s="1"/>
  <c r="K6" i="1"/>
  <c r="R5" i="1"/>
  <c r="M5" i="1"/>
  <c r="P7" i="1" l="1"/>
  <c r="Q7" i="1" s="1"/>
  <c r="T7" i="1"/>
  <c r="U7" i="1" s="1"/>
  <c r="V6" i="1"/>
  <c r="R6" i="1"/>
  <c r="U5" i="1"/>
  <c r="M6" i="1"/>
  <c r="I8" i="1"/>
  <c r="J8" i="1" s="1"/>
  <c r="T8" i="1" s="1"/>
  <c r="U8" i="1" s="1"/>
  <c r="K7" i="1"/>
  <c r="N7" i="1"/>
  <c r="L7" i="1" s="1"/>
  <c r="V7" i="1" s="1"/>
  <c r="V5" i="1" l="1"/>
  <c r="T9" i="1"/>
  <c r="R7" i="1"/>
  <c r="M7" i="1"/>
  <c r="K8" i="1"/>
  <c r="I9" i="1"/>
  <c r="N8" i="1"/>
  <c r="L8" i="1" s="1"/>
  <c r="V8" i="1" s="1"/>
  <c r="P8" i="1"/>
  <c r="Q8" i="1" l="1"/>
  <c r="J9" i="1"/>
  <c r="P9" i="1"/>
  <c r="P15" i="1" s="1"/>
  <c r="T15" i="1"/>
  <c r="U9" i="1"/>
  <c r="U15" i="1" s="1"/>
  <c r="M8" i="1"/>
  <c r="R8" i="1"/>
  <c r="Q9" i="1"/>
  <c r="K9" i="1"/>
  <c r="N9" i="1"/>
  <c r="L9" i="1" s="1"/>
  <c r="V9" i="1" l="1"/>
  <c r="V15" i="1" s="1"/>
  <c r="T19" i="1" s="1"/>
  <c r="T17" i="1"/>
  <c r="R9" i="1"/>
  <c r="R15" i="1" s="1"/>
  <c r="P19" i="1" s="1"/>
  <c r="Q15" i="1"/>
  <c r="P17" i="1"/>
  <c r="M9" i="1"/>
</calcChain>
</file>

<file path=xl/sharedStrings.xml><?xml version="1.0" encoding="utf-8"?>
<sst xmlns="http://schemas.openxmlformats.org/spreadsheetml/2006/main" count="57" uniqueCount="48">
  <si>
    <t>ВЫБОРКА:</t>
  </si>
  <si>
    <t>Медиана</t>
  </si>
  <si>
    <t>Минимум</t>
  </si>
  <si>
    <t>Максимум</t>
  </si>
  <si>
    <t>Характеристика</t>
  </si>
  <si>
    <t>Размах</t>
  </si>
  <si>
    <t>Cреднее</t>
  </si>
  <si>
    <t>Выборочная дисперсия</t>
  </si>
  <si>
    <t>Выборочное с.к.о.</t>
  </si>
  <si>
    <t>Выборочная ассиметрия</t>
  </si>
  <si>
    <t>Выборочный эксцесс</t>
  </si>
  <si>
    <t>No</t>
  </si>
  <si>
    <t>шаг</t>
  </si>
  <si>
    <t>Лев гр</t>
  </si>
  <si>
    <t>Прав гр</t>
  </si>
  <si>
    <t>Абсолютная</t>
  </si>
  <si>
    <t xml:space="preserve">Относительная </t>
  </si>
  <si>
    <t>Накопленная</t>
  </si>
  <si>
    <t>СЧЕТ</t>
  </si>
  <si>
    <t>Середина</t>
  </si>
  <si>
    <t>p</t>
  </si>
  <si>
    <t>теор</t>
  </si>
  <si>
    <t>хи2</t>
  </si>
  <si>
    <t>N</t>
  </si>
  <si>
    <t>степени свободы</t>
  </si>
  <si>
    <t>ХИ2 кр</t>
  </si>
  <si>
    <t>Тест на нормальное</t>
  </si>
  <si>
    <t>Частоты</t>
  </si>
  <si>
    <t xml:space="preserve">индикатор нормальности </t>
  </si>
  <si>
    <t>H0: m = 3.2      sigma = ?</t>
  </si>
  <si>
    <t>Z</t>
  </si>
  <si>
    <t>Zкр</t>
  </si>
  <si>
    <t>p-value</t>
  </si>
  <si>
    <t>Тест на равномерное</t>
  </si>
  <si>
    <t>xср</t>
  </si>
  <si>
    <t>ско</t>
  </si>
  <si>
    <t>alpha</t>
  </si>
  <si>
    <t>n</t>
  </si>
  <si>
    <t>yt</t>
  </si>
  <si>
    <t>res</t>
  </si>
  <si>
    <t>Доверительные интервалы</t>
  </si>
  <si>
    <t>zнабл</t>
  </si>
  <si>
    <t>m</t>
  </si>
  <si>
    <t>yср</t>
  </si>
  <si>
    <t>скоx</t>
  </si>
  <si>
    <t>скоy</t>
  </si>
  <si>
    <t xml:space="preserve">alpha </t>
  </si>
  <si>
    <t>zкр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</si>
</sst>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/>
    <xf numFmtId="0" fontId="2" fillId="6" borderId="0" xfId="0" applyFont="1" applyFill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4" fillId="6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7" borderId="1" xfId="0" applyFill="1" applyBorder="1"/>
    <xf numFmtId="0" fontId="0" fillId="0" borderId="2" xfId="0" applyBorder="1" applyAlignment="1">
      <alignment horizontal="center"/>
    </xf>
    <xf numFmtId="0" fontId="0" fillId="8" borderId="1" xfId="0" applyFill="1" applyBorder="1"/>
    <xf numFmtId="9" fontId="0" fillId="8" borderId="1" xfId="0" applyNumberFormat="1" applyFill="1" applyBorder="1"/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>
        <c:manualLayout>
          <c:xMode val="edge"/>
          <c:yMode val="edge"/>
          <c:x val="0.14195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Лист1!$M$5:$M$9</c:f>
              <c:numCache>
                <c:formatCode>General</c:formatCode>
                <c:ptCount val="5"/>
                <c:pt idx="0">
                  <c:v>0.52380952380952384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0.19047619047619047</c:v>
                </c:pt>
                <c:pt idx="4">
                  <c:v>9.5238095238095233E-2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56384"/>
        <c:axId val="1259664544"/>
      </c:barChart>
      <c:catAx>
        <c:axId val="12596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64544"/>
        <c:crosses val="autoZero"/>
        <c:auto val="1"/>
        <c:lblAlgn val="ctr"/>
        <c:lblOffset val="100"/>
        <c:noMultiLvlLbl val="0"/>
      </c:catAx>
      <c:valAx>
        <c:axId val="12596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6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161925</xdr:rowOff>
    </xdr:from>
    <xdr:to>
      <xdr:col>12</xdr:col>
      <xdr:colOff>962025</xdr:colOff>
      <xdr:row>25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4" zoomScaleNormal="100" workbookViewId="0">
      <selection activeCell="M51" sqref="M51"/>
    </sheetView>
  </sheetViews>
  <sheetFormatPr defaultRowHeight="15" x14ac:dyDescent="0.25"/>
  <cols>
    <col min="11" max="11" width="10" bestFit="1" customWidth="1"/>
    <col min="12" max="12" width="12.140625" bestFit="1" customWidth="1"/>
    <col min="13" max="13" width="15.42578125" bestFit="1" customWidth="1"/>
    <col min="14" max="14" width="13.28515625" bestFit="1" customWidth="1"/>
    <col min="15" max="15" width="25.140625" bestFit="1" customWidth="1"/>
  </cols>
  <sheetData>
    <row r="1" spans="1:26" x14ac:dyDescent="0.25">
      <c r="A1" s="7" t="s">
        <v>0</v>
      </c>
      <c r="B1" s="7"/>
      <c r="C1" s="7">
        <v>5</v>
      </c>
      <c r="D1" s="7">
        <v>1</v>
      </c>
      <c r="E1" s="7">
        <v>2</v>
      </c>
      <c r="F1" s="7">
        <v>1</v>
      </c>
      <c r="G1" s="7">
        <v>0</v>
      </c>
      <c r="H1" s="7">
        <v>4</v>
      </c>
      <c r="I1" s="7">
        <v>0</v>
      </c>
      <c r="J1" s="7">
        <v>3</v>
      </c>
      <c r="K1" s="7">
        <v>4</v>
      </c>
      <c r="L1" s="7">
        <v>5</v>
      </c>
      <c r="M1" s="7">
        <v>0</v>
      </c>
      <c r="N1" s="7">
        <v>3</v>
      </c>
      <c r="O1" s="7">
        <v>0</v>
      </c>
      <c r="P1" s="7">
        <v>4</v>
      </c>
      <c r="Q1" s="7">
        <v>3</v>
      </c>
      <c r="R1" s="7">
        <v>4</v>
      </c>
      <c r="S1" s="7">
        <v>1</v>
      </c>
      <c r="T1" s="7">
        <v>0</v>
      </c>
      <c r="U1" s="7">
        <v>1</v>
      </c>
      <c r="V1" s="7">
        <v>1</v>
      </c>
      <c r="W1" s="7">
        <v>1</v>
      </c>
    </row>
    <row r="3" spans="1:26" x14ac:dyDescent="0.25">
      <c r="L3" s="16" t="s">
        <v>27</v>
      </c>
      <c r="M3" s="16"/>
      <c r="N3" s="16"/>
      <c r="P3" s="16" t="s">
        <v>26</v>
      </c>
      <c r="Q3" s="16"/>
      <c r="R3" s="16"/>
      <c r="T3" s="16" t="s">
        <v>33</v>
      </c>
      <c r="U3" s="16"/>
      <c r="V3" s="16"/>
    </row>
    <row r="4" spans="1:26" x14ac:dyDescent="0.25">
      <c r="G4" s="6" t="s">
        <v>11</v>
      </c>
      <c r="H4" s="6" t="s">
        <v>12</v>
      </c>
      <c r="I4" s="6" t="s">
        <v>13</v>
      </c>
      <c r="J4" s="6" t="s">
        <v>14</v>
      </c>
      <c r="K4" s="6" t="s">
        <v>19</v>
      </c>
      <c r="L4" s="6" t="s">
        <v>15</v>
      </c>
      <c r="M4" s="6" t="s">
        <v>16</v>
      </c>
      <c r="N4" s="6" t="s">
        <v>17</v>
      </c>
      <c r="P4" s="6" t="s">
        <v>20</v>
      </c>
      <c r="Q4" s="6" t="s">
        <v>21</v>
      </c>
      <c r="R4" s="6" t="s">
        <v>22</v>
      </c>
      <c r="T4" s="6" t="s">
        <v>20</v>
      </c>
      <c r="U4" s="6" t="s">
        <v>21</v>
      </c>
      <c r="V4" s="6" t="s">
        <v>22</v>
      </c>
      <c r="X4" s="6" t="s">
        <v>20</v>
      </c>
      <c r="Y4" s="6" t="s">
        <v>21</v>
      </c>
      <c r="Z4" s="6" t="s">
        <v>22</v>
      </c>
    </row>
    <row r="5" spans="1:26" x14ac:dyDescent="0.25">
      <c r="B5" s="3" t="s">
        <v>4</v>
      </c>
      <c r="C5" s="1"/>
      <c r="G5" s="5">
        <v>1</v>
      </c>
      <c r="H5">
        <f>$E$8/5</f>
        <v>1</v>
      </c>
      <c r="I5">
        <f>E6</f>
        <v>0</v>
      </c>
      <c r="J5">
        <f>I5+H5</f>
        <v>1</v>
      </c>
      <c r="K5">
        <f>(J5+I5)/2</f>
        <v>0.5</v>
      </c>
      <c r="L5">
        <f>N5</f>
        <v>11</v>
      </c>
      <c r="M5">
        <f>L5/$E$15</f>
        <v>0.52380952380952384</v>
      </c>
      <c r="N5">
        <f>FREQUENCY(Выборка,J5)</f>
        <v>11</v>
      </c>
      <c r="P5">
        <f>_xlfn.NORM.DIST(J5,$E$9,$E$12,1)-0</f>
        <v>0.27743120497458751</v>
      </c>
      <c r="Q5">
        <f>P5*$E$15</f>
        <v>5.8260553044663377</v>
      </c>
      <c r="R5">
        <f>(L5-Q5)^2/Q5</f>
        <v>4.5948248537769425</v>
      </c>
      <c r="T5">
        <f>(J5-I5)/($E$8)</f>
        <v>0.2</v>
      </c>
      <c r="U5">
        <f>T5*$E$15</f>
        <v>4.2</v>
      </c>
      <c r="V5">
        <f>(L5-U5)^2/U5</f>
        <v>11.009523809523808</v>
      </c>
      <c r="X5">
        <f>_xlfn.EXPON.DIST(I5,1/$E$12,TRUE)</f>
        <v>0</v>
      </c>
      <c r="Y5">
        <f>X5*$E$15</f>
        <v>0</v>
      </c>
    </row>
    <row r="6" spans="1:26" x14ac:dyDescent="0.25">
      <c r="B6" s="2" t="s">
        <v>2</v>
      </c>
      <c r="C6" s="1"/>
      <c r="E6">
        <f xml:space="preserve"> MIN(Выборка)</f>
        <v>0</v>
      </c>
      <c r="G6" s="5">
        <v>2</v>
      </c>
      <c r="H6">
        <f t="shared" ref="H6:H9" si="0">$E$8/5</f>
        <v>1</v>
      </c>
      <c r="I6">
        <f>J5</f>
        <v>1</v>
      </c>
      <c r="J6">
        <f t="shared" ref="J6:J9" si="1">I6+H6</f>
        <v>2</v>
      </c>
      <c r="K6">
        <f t="shared" ref="K6:K9" si="2">(J6+I6)/2</f>
        <v>1.5</v>
      </c>
      <c r="L6">
        <f>N6-FREQUENCY(Выборка,I6)</f>
        <v>1</v>
      </c>
      <c r="M6">
        <f t="shared" ref="M6:M9" si="3">L6/$E$15</f>
        <v>4.7619047619047616E-2</v>
      </c>
      <c r="N6">
        <f>FREQUENCY(Выборка,J6)</f>
        <v>12</v>
      </c>
      <c r="P6">
        <f t="shared" ref="P6:P8" si="4">_xlfn.NORM.DIST(J6,$E$9,$E$12,1)-_xlfn.NORM.DIST(I6,$E$9,$E$12,1)</f>
        <v>0.21186229441096138</v>
      </c>
      <c r="Q6">
        <f>P6*$E$15</f>
        <v>4.449108182630189</v>
      </c>
      <c r="R6">
        <f>(L6-Q6)^2/Q6</f>
        <v>2.6738723283760959</v>
      </c>
      <c r="T6">
        <f t="shared" ref="T6:T8" si="5">(J6-I6)/($E$8)</f>
        <v>0.2</v>
      </c>
      <c r="U6">
        <f t="shared" ref="U6:U9" si="6">T6*$E$15</f>
        <v>4.2</v>
      </c>
      <c r="V6">
        <f t="shared" ref="V6:V9" si="7">(L6-U6)^2/U6</f>
        <v>2.4380952380952383</v>
      </c>
      <c r="X6">
        <f>_xlfn.EXPON.DIST(I6,1/$E$12,TRUE)</f>
        <v>0.43087161035039712</v>
      </c>
      <c r="Y6">
        <f t="shared" ref="Y6:Y9" si="8">X6*$E$15</f>
        <v>9.0483038173583399</v>
      </c>
    </row>
    <row r="7" spans="1:26" x14ac:dyDescent="0.25">
      <c r="B7" s="2" t="s">
        <v>3</v>
      </c>
      <c r="C7" s="1"/>
      <c r="E7">
        <f>MAX(Выборка)</f>
        <v>5</v>
      </c>
      <c r="G7" s="5">
        <v>3</v>
      </c>
      <c r="H7">
        <f t="shared" si="0"/>
        <v>1</v>
      </c>
      <c r="I7">
        <f t="shared" ref="I7:I9" si="9">J6</f>
        <v>2</v>
      </c>
      <c r="J7">
        <f t="shared" si="1"/>
        <v>3</v>
      </c>
      <c r="K7">
        <f t="shared" si="2"/>
        <v>2.5</v>
      </c>
      <c r="L7">
        <f>N7-FREQUENCY(Выборка,I7)</f>
        <v>3</v>
      </c>
      <c r="M7">
        <f t="shared" si="3"/>
        <v>0.14285714285714285</v>
      </c>
      <c r="N7">
        <f>FREQUENCY(Выборка,J7)</f>
        <v>15</v>
      </c>
      <c r="P7">
        <f t="shared" si="4"/>
        <v>0.21500665093013804</v>
      </c>
      <c r="Q7">
        <f>P7*$E$15</f>
        <v>4.5151396695328989</v>
      </c>
      <c r="R7">
        <f t="shared" ref="R7:R8" si="10">(L7-Q7)^2/Q7</f>
        <v>0.50843348959562795</v>
      </c>
      <c r="T7">
        <f t="shared" si="5"/>
        <v>0.2</v>
      </c>
      <c r="U7">
        <f t="shared" si="6"/>
        <v>4.2</v>
      </c>
      <c r="V7">
        <f t="shared" si="7"/>
        <v>0.34285714285714292</v>
      </c>
      <c r="X7">
        <f t="shared" ref="X6:X9" si="11">_xlfn.EXPON.DIST(I7,1/$E$12,TRUE)</f>
        <v>0.6760928760948498</v>
      </c>
      <c r="Y7">
        <f t="shared" si="8"/>
        <v>14.197950397991846</v>
      </c>
    </row>
    <row r="8" spans="1:26" x14ac:dyDescent="0.25">
      <c r="B8" s="2" t="s">
        <v>5</v>
      </c>
      <c r="C8" s="1"/>
      <c r="E8">
        <f>E7-E6</f>
        <v>5</v>
      </c>
      <c r="G8" s="5">
        <v>4</v>
      </c>
      <c r="H8">
        <f t="shared" si="0"/>
        <v>1</v>
      </c>
      <c r="I8">
        <f t="shared" si="9"/>
        <v>3</v>
      </c>
      <c r="J8">
        <f t="shared" si="1"/>
        <v>4</v>
      </c>
      <c r="K8">
        <f t="shared" si="2"/>
        <v>3.5</v>
      </c>
      <c r="L8">
        <f>N8-FREQUENCY(Выборка,I8)</f>
        <v>4</v>
      </c>
      <c r="M8">
        <f t="shared" si="3"/>
        <v>0.19047619047619047</v>
      </c>
      <c r="N8">
        <f>FREQUENCY(Выборка,J8)</f>
        <v>19</v>
      </c>
      <c r="P8">
        <f t="shared" si="4"/>
        <v>0.16013354412614278</v>
      </c>
      <c r="Q8">
        <f t="shared" ref="Q8:Q9" si="12">P8*$E$15</f>
        <v>3.3628044266489985</v>
      </c>
      <c r="R8">
        <f t="shared" si="10"/>
        <v>0.1207379755660381</v>
      </c>
      <c r="T8">
        <f t="shared" si="5"/>
        <v>0.2</v>
      </c>
      <c r="U8">
        <f t="shared" si="6"/>
        <v>4.2</v>
      </c>
      <c r="V8">
        <f t="shared" si="7"/>
        <v>9.5238095238095403E-3</v>
      </c>
      <c r="X8">
        <f t="shared" si="11"/>
        <v>0.81565526017582746</v>
      </c>
      <c r="Y8">
        <f t="shared" si="8"/>
        <v>17.128760463692377</v>
      </c>
    </row>
    <row r="9" spans="1:26" x14ac:dyDescent="0.25">
      <c r="B9" s="2" t="s">
        <v>6</v>
      </c>
      <c r="C9" s="1"/>
      <c r="E9">
        <f>AVERAGE(Выборка)</f>
        <v>2.0476190476190474</v>
      </c>
      <c r="G9" s="5">
        <v>5</v>
      </c>
      <c r="H9">
        <f t="shared" si="0"/>
        <v>1</v>
      </c>
      <c r="I9">
        <f t="shared" si="9"/>
        <v>4</v>
      </c>
      <c r="J9">
        <f t="shared" si="1"/>
        <v>5</v>
      </c>
      <c r="K9">
        <f t="shared" si="2"/>
        <v>4.5</v>
      </c>
      <c r="L9">
        <f>N9-FREQUENCY(Выборка,I9)</f>
        <v>2</v>
      </c>
      <c r="M9">
        <f t="shared" si="3"/>
        <v>9.5238095238095233E-2</v>
      </c>
      <c r="N9">
        <f>FREQUENCY(Выборка,J9)</f>
        <v>21</v>
      </c>
      <c r="P9">
        <f>1-_xlfn.NORM.DIST(I9,$E$9,$E$12,1)</f>
        <v>0.13556630555817029</v>
      </c>
      <c r="Q9">
        <f t="shared" si="12"/>
        <v>2.8468924167215759</v>
      </c>
      <c r="R9">
        <f>(L9-Q9)^2/Q9</f>
        <v>0.25193321717666284</v>
      </c>
      <c r="T9">
        <f>1-SUM(T5:T8)</f>
        <v>0.19999999999999996</v>
      </c>
      <c r="U9">
        <f t="shared" si="6"/>
        <v>4.1999999999999993</v>
      </c>
      <c r="V9">
        <f t="shared" si="7"/>
        <v>1.1523809523809518</v>
      </c>
      <c r="X9">
        <f t="shared" si="11"/>
        <v>0.89508417508349369</v>
      </c>
      <c r="Y9">
        <f t="shared" si="8"/>
        <v>18.796767676753369</v>
      </c>
    </row>
    <row r="10" spans="1:26" x14ac:dyDescent="0.25">
      <c r="B10" s="2" t="s">
        <v>1</v>
      </c>
      <c r="C10" s="1"/>
      <c r="E10">
        <f>MEDIAN(Выборка)</f>
        <v>1</v>
      </c>
    </row>
    <row r="11" spans="1:26" x14ac:dyDescent="0.25">
      <c r="B11" s="2" t="s">
        <v>7</v>
      </c>
      <c r="C11" s="1"/>
      <c r="E11">
        <f>_xlfn.VAR.S(Выборка)</f>
        <v>3.1476190476190475</v>
      </c>
    </row>
    <row r="12" spans="1:26" x14ac:dyDescent="0.25">
      <c r="B12" s="2" t="s">
        <v>8</v>
      </c>
      <c r="C12" s="1"/>
      <c r="E12">
        <f>_xlfn.STDEV.S(Выборка)</f>
        <v>1.774153050787628</v>
      </c>
    </row>
    <row r="13" spans="1:26" x14ac:dyDescent="0.25">
      <c r="B13" s="2" t="s">
        <v>9</v>
      </c>
      <c r="C13" s="1"/>
      <c r="E13">
        <f>SKEW(Выборка)</f>
        <v>0.33651102176958486</v>
      </c>
    </row>
    <row r="14" spans="1:26" x14ac:dyDescent="0.25">
      <c r="B14" s="2" t="s">
        <v>10</v>
      </c>
      <c r="C14" s="1"/>
      <c r="E14">
        <f>KURT(Выборка)</f>
        <v>-1.4112740361710556</v>
      </c>
    </row>
    <row r="15" spans="1:26" x14ac:dyDescent="0.25">
      <c r="B15" s="4" t="s">
        <v>18</v>
      </c>
      <c r="C15" s="1"/>
      <c r="E15">
        <f>COUNT(Выборка)</f>
        <v>21</v>
      </c>
      <c r="P15" s="8">
        <f>SUM(P5:P9)</f>
        <v>1</v>
      </c>
      <c r="Q15" s="8">
        <f>SUM(Q5:Q9)</f>
        <v>21.000000000000004</v>
      </c>
      <c r="R15" s="10">
        <f>SUM(R5:R9)</f>
        <v>8.1498018644913675</v>
      </c>
      <c r="S15" s="13"/>
      <c r="T15" s="15">
        <f t="shared" ref="T15:V15" si="13">SUM(T5:T9)</f>
        <v>1</v>
      </c>
      <c r="U15" s="15">
        <f t="shared" si="13"/>
        <v>21</v>
      </c>
      <c r="V15" s="10">
        <f t="shared" si="13"/>
        <v>14.952380952380951</v>
      </c>
    </row>
    <row r="16" spans="1:26" x14ac:dyDescent="0.25">
      <c r="B16" s="4" t="s">
        <v>23</v>
      </c>
      <c r="E16" s="5">
        <v>5</v>
      </c>
    </row>
    <row r="17" spans="2:20" x14ac:dyDescent="0.25">
      <c r="B17" s="4" t="s">
        <v>24</v>
      </c>
      <c r="E17" s="12">
        <f>E16-1</f>
        <v>4</v>
      </c>
      <c r="O17" t="s">
        <v>32</v>
      </c>
      <c r="P17" s="9">
        <f>_xlfn.CHISQ.TEST(L5:L9,Q5:Q9)</f>
        <v>8.6242349517767464E-2</v>
      </c>
      <c r="Q17" s="9"/>
      <c r="S17" t="s">
        <v>32</v>
      </c>
      <c r="T17" s="9">
        <f>_xlfn.CHISQ.TEST(L5:L9,U5:U9)</f>
        <v>4.8010080935879306E-3</v>
      </c>
    </row>
    <row r="18" spans="2:20" x14ac:dyDescent="0.25">
      <c r="O18" t="s">
        <v>25</v>
      </c>
      <c r="P18" s="10">
        <f>_xlfn.CHISQ.INV(1-5%,E17)</f>
        <v>9.4877290367811575</v>
      </c>
      <c r="T18" s="14">
        <f>_xlfn.CHISQ.INV(1-5%,E17)</f>
        <v>9.4877290367811575</v>
      </c>
    </row>
    <row r="19" spans="2:20" x14ac:dyDescent="0.25">
      <c r="O19" s="11" t="s">
        <v>28</v>
      </c>
      <c r="P19">
        <f>IF(R15&gt;P18,0,1)</f>
        <v>1</v>
      </c>
      <c r="T19">
        <f>IF(V15&gt;T18,0,1)</f>
        <v>0</v>
      </c>
    </row>
    <row r="48" spans="1:5" x14ac:dyDescent="0.25">
      <c r="A48" t="s">
        <v>29</v>
      </c>
      <c r="D48" t="s">
        <v>30</v>
      </c>
      <c r="E48" s="5">
        <f>(E9-3.2)/(E12/SQRT(E15))</f>
        <v>-2.9765599655376942</v>
      </c>
    </row>
    <row r="49" spans="1:5" x14ac:dyDescent="0.25">
      <c r="D49" t="s">
        <v>31</v>
      </c>
      <c r="E49">
        <f>_xlfn.T.INV(1-5%,E15-1)</f>
        <v>1.7247182429207868</v>
      </c>
    </row>
    <row r="52" spans="1:5" x14ac:dyDescent="0.25">
      <c r="A52" s="20" t="s">
        <v>40</v>
      </c>
      <c r="B52" s="20"/>
      <c r="C52" s="20"/>
      <c r="D52" s="20"/>
      <c r="E52" s="20"/>
    </row>
    <row r="53" spans="1:5" x14ac:dyDescent="0.25">
      <c r="A53" s="18" t="s">
        <v>34</v>
      </c>
      <c r="B53" s="21">
        <v>24.15</v>
      </c>
      <c r="C53" s="18"/>
      <c r="D53" s="18"/>
      <c r="E53" s="18"/>
    </row>
    <row r="54" spans="1:5" x14ac:dyDescent="0.25">
      <c r="A54" s="18" t="s">
        <v>35</v>
      </c>
      <c r="B54" s="21">
        <v>5</v>
      </c>
      <c r="C54" s="18" t="s">
        <v>38</v>
      </c>
      <c r="D54" s="18">
        <f>_xlfn.NORM.S.INV(1-B55/2)</f>
        <v>1.9599639845400536</v>
      </c>
      <c r="E54" s="18"/>
    </row>
    <row r="55" spans="1:5" x14ac:dyDescent="0.25">
      <c r="A55" s="18" t="s">
        <v>36</v>
      </c>
      <c r="B55" s="22">
        <v>0.05</v>
      </c>
      <c r="C55" s="18" t="s">
        <v>39</v>
      </c>
      <c r="D55" s="18">
        <f>D54*B54/SQRT(B56)</f>
        <v>0.9799819922700268</v>
      </c>
      <c r="E55" s="18"/>
    </row>
    <row r="56" spans="1:5" x14ac:dyDescent="0.25">
      <c r="A56" s="18" t="s">
        <v>37</v>
      </c>
      <c r="B56" s="21">
        <v>100</v>
      </c>
      <c r="C56" s="18"/>
      <c r="D56" s="18"/>
      <c r="E56" s="18"/>
    </row>
    <row r="57" spans="1:5" x14ac:dyDescent="0.25">
      <c r="A57" s="18"/>
      <c r="B57" s="18"/>
      <c r="C57" s="19">
        <f>B53-D55</f>
        <v>23.170018007729972</v>
      </c>
      <c r="D57" s="19">
        <f>B53+D55</f>
        <v>25.129981992270025</v>
      </c>
      <c r="E57" s="18"/>
    </row>
  </sheetData>
  <mergeCells count="4">
    <mergeCell ref="P3:R3"/>
    <mergeCell ref="L3:N3"/>
    <mergeCell ref="T3:V3"/>
    <mergeCell ref="A52:E52"/>
  </mergeCells>
  <conditionalFormatting sqref="P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T1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N9" sqref="N9"/>
    </sheetView>
  </sheetViews>
  <sheetFormatPr defaultRowHeight="15" x14ac:dyDescent="0.25"/>
  <sheetData>
    <row r="1" spans="1:4" x14ac:dyDescent="0.25">
      <c r="A1" t="s">
        <v>44</v>
      </c>
      <c r="B1">
        <v>1.1000000000000001</v>
      </c>
    </row>
    <row r="2" spans="1:4" x14ac:dyDescent="0.25">
      <c r="A2" t="s">
        <v>37</v>
      </c>
      <c r="B2">
        <v>100</v>
      </c>
    </row>
    <row r="3" spans="1:4" x14ac:dyDescent="0.25">
      <c r="A3" t="s">
        <v>34</v>
      </c>
      <c r="B3">
        <v>3.57</v>
      </c>
    </row>
    <row r="5" spans="1:4" x14ac:dyDescent="0.25">
      <c r="A5" t="s">
        <v>42</v>
      </c>
      <c r="B5">
        <v>100</v>
      </c>
    </row>
    <row r="6" spans="1:4" x14ac:dyDescent="0.25">
      <c r="A6" t="s">
        <v>43</v>
      </c>
      <c r="B6">
        <v>3.11</v>
      </c>
    </row>
    <row r="7" spans="1:4" x14ac:dyDescent="0.25">
      <c r="A7" t="s">
        <v>45</v>
      </c>
      <c r="B7">
        <v>1.38</v>
      </c>
    </row>
    <row r="8" spans="1:4" x14ac:dyDescent="0.25">
      <c r="A8" t="s">
        <v>46</v>
      </c>
      <c r="B8" s="17">
        <v>0.05</v>
      </c>
    </row>
    <row r="10" spans="1:4" x14ac:dyDescent="0.25">
      <c r="C10" t="s">
        <v>41</v>
      </c>
      <c r="D10">
        <f>(B3-B6)/(SQRT(B1^2/B2)+(B7^2/B5))</f>
        <v>3.5646756145190786</v>
      </c>
    </row>
    <row r="11" spans="1:4" x14ac:dyDescent="0.25">
      <c r="C11" t="s">
        <v>47</v>
      </c>
      <c r="D11">
        <f>_xlfn.NORM.S.INV(1-B8)</f>
        <v>1.6448536269514715</v>
      </c>
    </row>
    <row r="12" spans="1:4" x14ac:dyDescent="0.25">
      <c r="D12">
        <f>D11-D10</f>
        <v>-1.919821987567607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Равенство средних</vt:lpstr>
      <vt:lpstr>Выборка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2024-01-14T11:12:14Z</dcterms:created>
  <dcterms:modified xsi:type="dcterms:W3CDTF">2024-01-15T22:45:18Z</dcterms:modified>
</cp:coreProperties>
</file>