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450" activeTab="1"/>
  </bookViews>
  <sheets>
    <sheet name="НЧ САЗ" sheetId="1" r:id="rId1"/>
    <sheet name="ВЧ САЗ" sheetId="2" r:id="rId2"/>
  </sheets>
  <calcPr calcId="152511"/>
</workbook>
</file>

<file path=xl/calcChain.xml><?xml version="1.0" encoding="utf-8"?>
<calcChain xmlns="http://schemas.openxmlformats.org/spreadsheetml/2006/main">
  <c r="M15" i="2" l="1"/>
  <c r="M14" i="2"/>
  <c r="M13" i="2"/>
  <c r="M12" i="2"/>
  <c r="K15" i="2"/>
  <c r="K14" i="2"/>
  <c r="K13" i="2"/>
  <c r="K12" i="2"/>
  <c r="F8" i="2" l="1"/>
  <c r="F3" i="2"/>
  <c r="F9" i="1"/>
  <c r="F8" i="1"/>
  <c r="F3" i="1"/>
  <c r="L4" i="2"/>
  <c r="L5" i="2" s="1"/>
  <c r="L6" i="2" s="1"/>
  <c r="L7" i="2" s="1"/>
  <c r="C6" i="2"/>
  <c r="C5" i="2"/>
  <c r="C4" i="2"/>
  <c r="O5" i="1"/>
  <c r="O6" i="1" s="1"/>
  <c r="O7" i="1" s="1"/>
  <c r="O4" i="1"/>
  <c r="C5" i="1"/>
  <c r="C6" i="1"/>
  <c r="C4" i="1"/>
  <c r="F2" i="1" s="1"/>
  <c r="F10" i="2" l="1"/>
  <c r="F4" i="1"/>
  <c r="F5" i="1" s="1"/>
  <c r="F9" i="2"/>
  <c r="F10" i="1"/>
  <c r="F11" i="1" s="1"/>
  <c r="F2" i="2"/>
  <c r="F4" i="2" s="1"/>
  <c r="F5" i="2" s="1"/>
  <c r="N13" i="1" l="1"/>
  <c r="N12" i="1"/>
  <c r="N10" i="1"/>
  <c r="N11" i="1"/>
  <c r="L12" i="1"/>
  <c r="L11" i="1"/>
  <c r="L13" i="1"/>
  <c r="L10" i="1"/>
  <c r="F12" i="2"/>
  <c r="F6" i="2"/>
</calcChain>
</file>

<file path=xl/sharedStrings.xml><?xml version="1.0" encoding="utf-8"?>
<sst xmlns="http://schemas.openxmlformats.org/spreadsheetml/2006/main" count="65" uniqueCount="35">
  <si>
    <t xml:space="preserve">  Дано</t>
  </si>
  <si>
    <t>L</t>
  </si>
  <si>
    <t>df</t>
  </si>
  <si>
    <t>Uсш</t>
  </si>
  <si>
    <t>Uш</t>
  </si>
  <si>
    <t>Uш0</t>
  </si>
  <si>
    <t>Октава</t>
  </si>
  <si>
    <t>МКВ</t>
  </si>
  <si>
    <t>Значение</t>
  </si>
  <si>
    <t>Uс</t>
  </si>
  <si>
    <t>K</t>
  </si>
  <si>
    <t>Lн</t>
  </si>
  <si>
    <t>Uс прив</t>
  </si>
  <si>
    <t>дельта</t>
  </si>
  <si>
    <t>Uш норм сим</t>
  </si>
  <si>
    <t>Uш норм несим</t>
  </si>
  <si>
    <t>Uш норм эл</t>
  </si>
  <si>
    <t xml:space="preserve"> Uш0 окт</t>
  </si>
  <si>
    <t>dF</t>
  </si>
  <si>
    <t xml:space="preserve"> Uш окт</t>
  </si>
  <si>
    <t xml:space="preserve"> дельта саз</t>
  </si>
  <si>
    <t>Uш саз</t>
  </si>
  <si>
    <t>Кз</t>
  </si>
  <si>
    <t>Ес</t>
  </si>
  <si>
    <t>Кант</t>
  </si>
  <si>
    <t>Ешнтсрв</t>
  </si>
  <si>
    <t xml:space="preserve"> Uсаз окт</t>
  </si>
  <si>
    <t>Есаз окт</t>
  </si>
  <si>
    <t>вид соединения</t>
  </si>
  <si>
    <t>С</t>
  </si>
  <si>
    <t>СС</t>
  </si>
  <si>
    <t>ДСП</t>
  </si>
  <si>
    <t>ОВ</t>
  </si>
  <si>
    <t>БЕЗ САЗ</t>
  </si>
  <si>
    <t>САЗ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</si>
</sst>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0" fillId="0" borderId="1" xfId="0" applyBorder="1"/>
    <xf numFmtId="0" fontId="0" fillId="6" borderId="1" xfId="0" applyFill="1" applyBorder="1"/>
    <xf numFmtId="0" fontId="0" fillId="8" borderId="1" xfId="0" applyFill="1" applyBorder="1"/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="130" zoomScaleNormal="130" workbookViewId="0">
      <selection activeCell="E11" sqref="E11"/>
    </sheetView>
  </sheetViews>
  <sheetFormatPr defaultRowHeight="15" x14ac:dyDescent="0.25"/>
  <cols>
    <col min="12" max="12" width="12.5703125" bestFit="1" customWidth="1"/>
    <col min="13" max="13" width="14.7109375" bestFit="1" customWidth="1"/>
    <col min="14" max="14" width="11.140625" bestFit="1" customWidth="1"/>
  </cols>
  <sheetData>
    <row r="1" spans="1:15" x14ac:dyDescent="0.25">
      <c r="A1" s="9" t="s">
        <v>0</v>
      </c>
      <c r="B1" s="9" t="s">
        <v>8</v>
      </c>
      <c r="C1" s="9" t="s">
        <v>7</v>
      </c>
      <c r="L1" s="6">
        <v>1</v>
      </c>
      <c r="M1" s="6">
        <v>2</v>
      </c>
      <c r="N1" s="6">
        <v>3</v>
      </c>
    </row>
    <row r="2" spans="1:15" x14ac:dyDescent="0.25">
      <c r="A2" s="9" t="s">
        <v>1</v>
      </c>
      <c r="B2" s="9">
        <v>80</v>
      </c>
      <c r="C2" s="9"/>
      <c r="E2" t="s">
        <v>9</v>
      </c>
      <c r="F2">
        <f>SQRT(C4*C4-C5*C5)</f>
        <v>99.949987493746093</v>
      </c>
      <c r="K2" s="2" t="s">
        <v>11</v>
      </c>
      <c r="L2" s="3" t="s">
        <v>14</v>
      </c>
      <c r="M2" s="3" t="s">
        <v>15</v>
      </c>
      <c r="N2" s="3" t="s">
        <v>16</v>
      </c>
      <c r="O2" s="1" t="s">
        <v>18</v>
      </c>
    </row>
    <row r="3" spans="1:15" x14ac:dyDescent="0.25">
      <c r="A3" s="9" t="s">
        <v>2</v>
      </c>
      <c r="B3" s="9">
        <v>1</v>
      </c>
      <c r="C3" s="9"/>
      <c r="E3" t="s">
        <v>10</v>
      </c>
      <c r="F3" s="2">
        <f>10^((B2-INDEX(K3:K7,B7))/20)</f>
        <v>8.9125093813374576</v>
      </c>
      <c r="K3" s="2">
        <v>66</v>
      </c>
      <c r="L3" s="3">
        <v>5.5E-2</v>
      </c>
      <c r="M3" s="3">
        <v>1.2</v>
      </c>
      <c r="N3" s="3">
        <v>151</v>
      </c>
      <c r="O3" s="1">
        <v>175</v>
      </c>
    </row>
    <row r="4" spans="1:15" x14ac:dyDescent="0.25">
      <c r="A4" s="9" t="s">
        <v>3</v>
      </c>
      <c r="B4" s="9">
        <v>40</v>
      </c>
      <c r="C4" s="11">
        <f xml:space="preserve"> 10^(B4/20)</f>
        <v>100</v>
      </c>
      <c r="E4" s="4" t="s">
        <v>12</v>
      </c>
      <c r="F4">
        <f>F2/F3</f>
        <v>11.214573047523354</v>
      </c>
      <c r="K4" s="2">
        <v>66</v>
      </c>
      <c r="L4" s="3">
        <v>6.8000000000000005E-2</v>
      </c>
      <c r="M4" s="3">
        <v>1.5</v>
      </c>
      <c r="N4" s="3">
        <v>74</v>
      </c>
      <c r="O4" s="1">
        <f>O3*2</f>
        <v>350</v>
      </c>
    </row>
    <row r="5" spans="1:15" x14ac:dyDescent="0.25">
      <c r="A5" s="9" t="s">
        <v>4</v>
      </c>
      <c r="B5" s="9">
        <v>10</v>
      </c>
      <c r="C5" s="11">
        <f t="shared" ref="C5:C6" si="0" xml:space="preserve"> 10^(B5/20)</f>
        <v>3.1622776601683795</v>
      </c>
      <c r="E5" t="s">
        <v>13</v>
      </c>
      <c r="F5" s="3">
        <f>F4/INDEX(L3:N7,B7,B8)</f>
        <v>138.45151910522659</v>
      </c>
      <c r="K5" s="2">
        <v>61</v>
      </c>
      <c r="L5" s="3">
        <v>8.1000000000000003E-2</v>
      </c>
      <c r="M5" s="3">
        <v>1.7</v>
      </c>
      <c r="N5" s="3">
        <v>20.5</v>
      </c>
      <c r="O5" s="1">
        <f t="shared" ref="O5:O7" si="1">O4*2</f>
        <v>700</v>
      </c>
    </row>
    <row r="6" spans="1:15" x14ac:dyDescent="0.25">
      <c r="A6" s="9" t="s">
        <v>5</v>
      </c>
      <c r="B6" s="9">
        <v>1</v>
      </c>
      <c r="C6" s="11">
        <f t="shared" si="0"/>
        <v>1.1220184543019636</v>
      </c>
      <c r="K6" s="2">
        <v>56</v>
      </c>
      <c r="L6" s="3">
        <v>9.8000000000000004E-2</v>
      </c>
      <c r="M6" s="3">
        <v>2.1</v>
      </c>
      <c r="N6" s="3">
        <v>4.5999999999999996</v>
      </c>
      <c r="O6" s="1">
        <f t="shared" si="1"/>
        <v>1400</v>
      </c>
    </row>
    <row r="7" spans="1:15" x14ac:dyDescent="0.25">
      <c r="A7" s="9" t="s">
        <v>6</v>
      </c>
      <c r="B7" s="9">
        <v>3</v>
      </c>
      <c r="C7" s="9"/>
      <c r="K7" s="2">
        <v>53</v>
      </c>
      <c r="L7" s="3">
        <v>0.11700000000000001</v>
      </c>
      <c r="M7" s="3">
        <v>2.6</v>
      </c>
      <c r="N7" s="3">
        <v>1</v>
      </c>
      <c r="O7" s="1">
        <f t="shared" si="1"/>
        <v>2800</v>
      </c>
    </row>
    <row r="8" spans="1:15" x14ac:dyDescent="0.25">
      <c r="A8" s="9" t="s">
        <v>28</v>
      </c>
      <c r="B8" s="10">
        <v>1</v>
      </c>
      <c r="C8" s="9"/>
      <c r="E8" t="s">
        <v>17</v>
      </c>
      <c r="F8" s="1">
        <f>C6*SQRT(INDEX(O3:O7,B7)/B3)</f>
        <v>29.685817965080854</v>
      </c>
    </row>
    <row r="9" spans="1:15" x14ac:dyDescent="0.25">
      <c r="E9" s="4" t="s">
        <v>19</v>
      </c>
      <c r="F9" s="1">
        <f>C5*SQRT(INDEX(O3:O7,B7)/B3)</f>
        <v>83.66600265340756</v>
      </c>
      <c r="K9" s="8" t="s">
        <v>33</v>
      </c>
      <c r="L9" s="8"/>
      <c r="M9" s="8" t="s">
        <v>34</v>
      </c>
      <c r="N9" s="8"/>
    </row>
    <row r="10" spans="1:15" x14ac:dyDescent="0.25">
      <c r="F10">
        <f>F9/F8</f>
        <v>2.8183829312644537</v>
      </c>
      <c r="K10" s="7" t="s">
        <v>31</v>
      </c>
      <c r="L10">
        <f>IF($F$5&gt;0.4,0,1)</f>
        <v>0</v>
      </c>
      <c r="M10" s="7" t="s">
        <v>31</v>
      </c>
      <c r="N10">
        <f>IF($F$11&gt;0.4,0,1)</f>
        <v>1</v>
      </c>
    </row>
    <row r="11" spans="1:15" x14ac:dyDescent="0.25">
      <c r="E11" t="s">
        <v>20</v>
      </c>
      <c r="F11" s="3">
        <f>IF(F10&gt;2,F4/F9,F4/INDEX(L3:N7,B7,B8))</f>
        <v>0.1340397854787031</v>
      </c>
      <c r="K11" s="7" t="s">
        <v>29</v>
      </c>
      <c r="L11">
        <f>IF($F$5&gt;0.3,0,1)</f>
        <v>0</v>
      </c>
      <c r="M11" s="7" t="s">
        <v>29</v>
      </c>
      <c r="N11">
        <f>IF($F$11&gt;0.3,0,1)</f>
        <v>1</v>
      </c>
    </row>
    <row r="12" spans="1:15" x14ac:dyDescent="0.25">
      <c r="K12" s="7" t="s">
        <v>30</v>
      </c>
      <c r="L12">
        <f>IF($F$5&gt;0.2,0,1)</f>
        <v>0</v>
      </c>
      <c r="M12" s="7" t="s">
        <v>30</v>
      </c>
      <c r="N12">
        <f>IF($F$11&gt;0.2,0,1)</f>
        <v>1</v>
      </c>
    </row>
    <row r="13" spans="1:15" x14ac:dyDescent="0.25">
      <c r="K13" s="7" t="s">
        <v>32</v>
      </c>
      <c r="L13">
        <f>IF($F$5&gt;0.1,0,1)</f>
        <v>0</v>
      </c>
      <c r="M13" s="7" t="s">
        <v>32</v>
      </c>
      <c r="N13">
        <f>IF($F$11&gt;0.1,0,1)</f>
        <v>0</v>
      </c>
    </row>
  </sheetData>
  <mergeCells count="2">
    <mergeCell ref="K9:L9"/>
    <mergeCell ref="M9:N9"/>
  </mergeCells>
  <conditionalFormatting sqref="L10:L13">
    <cfRule type="cellIs" dxfId="7" priority="4" operator="equal">
      <formula>0</formula>
    </cfRule>
    <cfRule type="cellIs" dxfId="6" priority="3" operator="equal">
      <formula>1</formula>
    </cfRule>
  </conditionalFormatting>
  <conditionalFormatting sqref="N10:N13">
    <cfRule type="cellIs" dxfId="5" priority="2" operator="equal">
      <formula>0</formula>
    </cfRule>
    <cfRule type="cellIs" dxfId="4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E23" sqref="E23"/>
    </sheetView>
  </sheetViews>
  <sheetFormatPr defaultRowHeight="15" x14ac:dyDescent="0.25"/>
  <sheetData>
    <row r="1" spans="1:13" x14ac:dyDescent="0.25">
      <c r="A1" s="9" t="s">
        <v>0</v>
      </c>
      <c r="B1" s="9" t="s">
        <v>8</v>
      </c>
      <c r="C1" s="9" t="s">
        <v>7</v>
      </c>
    </row>
    <row r="2" spans="1:13" x14ac:dyDescent="0.25">
      <c r="A2" s="9" t="s">
        <v>1</v>
      </c>
      <c r="B2" s="9">
        <v>103</v>
      </c>
      <c r="C2" s="9"/>
      <c r="E2" t="s">
        <v>9</v>
      </c>
      <c r="F2">
        <f>SQRT(C4*C4-C5*C5)*0.7</f>
        <v>2.1783131993934552</v>
      </c>
      <c r="K2" s="2" t="s">
        <v>11</v>
      </c>
      <c r="L2" s="1" t="s">
        <v>18</v>
      </c>
    </row>
    <row r="3" spans="1:13" x14ac:dyDescent="0.25">
      <c r="A3" s="9" t="s">
        <v>2</v>
      </c>
      <c r="B3" s="9">
        <v>10</v>
      </c>
      <c r="C3" s="9"/>
      <c r="E3" t="s">
        <v>10</v>
      </c>
      <c r="F3" s="2">
        <f>10^((B2-INDEX(K3:K7,B7))/20)</f>
        <v>125.89254117941677</v>
      </c>
      <c r="K3" s="2">
        <v>66</v>
      </c>
      <c r="L3" s="1">
        <v>175</v>
      </c>
    </row>
    <row r="4" spans="1:13" x14ac:dyDescent="0.25">
      <c r="A4" s="9" t="s">
        <v>3</v>
      </c>
      <c r="B4" s="9">
        <v>10</v>
      </c>
      <c r="C4" s="11">
        <f xml:space="preserve"> 10^(B4/20)</f>
        <v>3.1622776601683795</v>
      </c>
      <c r="E4" s="4" t="s">
        <v>12</v>
      </c>
      <c r="F4">
        <f>F2/F3</f>
        <v>1.7302956783508044E-2</v>
      </c>
      <c r="K4" s="2">
        <v>66</v>
      </c>
      <c r="L4" s="1">
        <f>L3*2</f>
        <v>350</v>
      </c>
    </row>
    <row r="5" spans="1:13" x14ac:dyDescent="0.25">
      <c r="A5" s="9" t="s">
        <v>4</v>
      </c>
      <c r="B5" s="9">
        <v>-5</v>
      </c>
      <c r="C5" s="11">
        <f t="shared" ref="C5:C6" si="0" xml:space="preserve"> 10^(B5/20)</f>
        <v>0.56234132519034907</v>
      </c>
      <c r="E5" t="s">
        <v>23</v>
      </c>
      <c r="F5">
        <f>F4/B8*B9</f>
        <v>7.5230246884817583E-3</v>
      </c>
      <c r="K5" s="2">
        <v>61</v>
      </c>
      <c r="L5" s="1">
        <f t="shared" ref="L5:L7" si="1">L4*2</f>
        <v>700</v>
      </c>
    </row>
    <row r="6" spans="1:13" x14ac:dyDescent="0.25">
      <c r="A6" s="9" t="s">
        <v>21</v>
      </c>
      <c r="B6" s="9">
        <v>2</v>
      </c>
      <c r="C6" s="11">
        <f t="shared" si="0"/>
        <v>1.2589254117941673</v>
      </c>
      <c r="E6" t="s">
        <v>13</v>
      </c>
      <c r="F6" s="5">
        <f>F5/B10</f>
        <v>0.47018904303010989</v>
      </c>
      <c r="K6" s="2">
        <v>56</v>
      </c>
      <c r="L6" s="1">
        <f t="shared" si="1"/>
        <v>1400</v>
      </c>
    </row>
    <row r="7" spans="1:13" x14ac:dyDescent="0.25">
      <c r="A7" s="9" t="s">
        <v>6</v>
      </c>
      <c r="B7" s="9">
        <v>3</v>
      </c>
      <c r="C7" s="9"/>
      <c r="K7" s="2">
        <v>53</v>
      </c>
      <c r="L7" s="1">
        <f t="shared" si="1"/>
        <v>2800</v>
      </c>
    </row>
    <row r="8" spans="1:13" x14ac:dyDescent="0.25">
      <c r="A8" s="9" t="s">
        <v>22</v>
      </c>
      <c r="B8" s="9">
        <v>23</v>
      </c>
      <c r="C8" s="9"/>
      <c r="E8" t="s">
        <v>26</v>
      </c>
      <c r="F8" s="1">
        <f>0.7*C6*SQRT(INDEX(L3:L7,B7)/B3)</f>
        <v>7.3730479790529087</v>
      </c>
    </row>
    <row r="9" spans="1:13" x14ac:dyDescent="0.25">
      <c r="A9" s="9" t="s">
        <v>24</v>
      </c>
      <c r="B9" s="9">
        <v>10</v>
      </c>
      <c r="C9" s="9"/>
      <c r="E9" s="4" t="s">
        <v>19</v>
      </c>
      <c r="F9">
        <f>0.7*C5*SQRT(L5/B3)</f>
        <v>3.2934195563847526</v>
      </c>
    </row>
    <row r="10" spans="1:13" x14ac:dyDescent="0.25">
      <c r="A10" s="9" t="s">
        <v>25</v>
      </c>
      <c r="B10" s="9">
        <v>1.6E-2</v>
      </c>
      <c r="C10" s="9"/>
      <c r="E10" t="s">
        <v>27</v>
      </c>
      <c r="F10">
        <f>F8/B8*B9</f>
        <v>3.2056730343708302</v>
      </c>
    </row>
    <row r="11" spans="1:13" x14ac:dyDescent="0.25">
      <c r="A11" s="9"/>
      <c r="B11" s="9"/>
      <c r="C11" s="9"/>
      <c r="J11" s="8" t="s">
        <v>33</v>
      </c>
      <c r="K11" s="8"/>
      <c r="L11" s="8" t="s">
        <v>34</v>
      </c>
      <c r="M11" s="8"/>
    </row>
    <row r="12" spans="1:13" x14ac:dyDescent="0.25">
      <c r="E12" t="s">
        <v>20</v>
      </c>
      <c r="F12" s="5">
        <f>F5/F10</f>
        <v>2.3467847805502362E-3</v>
      </c>
      <c r="J12" s="7" t="s">
        <v>31</v>
      </c>
      <c r="K12">
        <f>IF($F$6&gt;0.4,0,1)</f>
        <v>0</v>
      </c>
      <c r="L12" s="7" t="s">
        <v>31</v>
      </c>
      <c r="M12">
        <f>IF($F$12&gt;0.4,0,1)</f>
        <v>1</v>
      </c>
    </row>
    <row r="13" spans="1:13" x14ac:dyDescent="0.25">
      <c r="J13" s="7" t="s">
        <v>29</v>
      </c>
      <c r="K13">
        <f>IF($F$6&gt;0.3,0,1)</f>
        <v>0</v>
      </c>
      <c r="L13" s="7" t="s">
        <v>29</v>
      </c>
      <c r="M13">
        <f>IF($F$12&gt;0.3,0,1)</f>
        <v>1</v>
      </c>
    </row>
    <row r="14" spans="1:13" x14ac:dyDescent="0.25">
      <c r="J14" s="7" t="s">
        <v>30</v>
      </c>
      <c r="K14">
        <f>IF($F$6&gt;0.2,0,1)</f>
        <v>0</v>
      </c>
      <c r="L14" s="7" t="s">
        <v>30</v>
      </c>
      <c r="M14">
        <f>IF($F$12&gt;0.2,0,1)</f>
        <v>1</v>
      </c>
    </row>
    <row r="15" spans="1:13" x14ac:dyDescent="0.25">
      <c r="J15" s="7" t="s">
        <v>32</v>
      </c>
      <c r="K15">
        <f>IF($F$6&gt;0.1,0,1)</f>
        <v>0</v>
      </c>
      <c r="L15" s="7" t="s">
        <v>32</v>
      </c>
      <c r="M15">
        <f>IF($F$12&gt;0.1,0,1)</f>
        <v>1</v>
      </c>
    </row>
  </sheetData>
  <mergeCells count="2">
    <mergeCell ref="J11:K11"/>
    <mergeCell ref="L11:M11"/>
  </mergeCells>
  <conditionalFormatting sqref="K12:K15">
    <cfRule type="cellIs" dxfId="3" priority="3" operator="equal">
      <formula>1</formula>
    </cfRule>
    <cfRule type="cellIs" dxfId="2" priority="4" operator="equal">
      <formula>0</formula>
    </cfRule>
  </conditionalFormatting>
  <conditionalFormatting sqref="M12:M15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НЧ САЗ</vt:lpstr>
      <vt:lpstr>ВЧ САЗ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2023-12-04T16:27:01Z</dcterms:modified>
</cp:coreProperties>
</file>