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лаб 2\"/>
    </mc:Choice>
  </mc:AlternateContent>
  <xr:revisionPtr revIDLastSave="0" documentId="13_ncr:1_{5EB768C2-8765-4748-B85B-D90E6F274E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сх данные" sheetId="9" r:id="rId1"/>
    <sheet name="Итоги" sheetId="7" r:id="rId2"/>
    <sheet name="функционал качества" sheetId="5" r:id="rId3"/>
    <sheet name="Графики" sheetId="8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AK2" i="7" l="1"/>
  <c r="AL2" i="7" s="1"/>
  <c r="AM2" i="7" s="1"/>
  <c r="AK3" i="7"/>
  <c r="AL3" i="7" s="1"/>
  <c r="AM3" i="7" s="1"/>
  <c r="AK4" i="7"/>
  <c r="AL4" i="7" s="1"/>
  <c r="AM4" i="7" s="1"/>
  <c r="AK5" i="7"/>
  <c r="AL5" i="7" s="1"/>
  <c r="AM5" i="7" s="1"/>
  <c r="AK6" i="7"/>
  <c r="AL6" i="7" s="1"/>
  <c r="AM6" i="7" s="1"/>
  <c r="AK7" i="7"/>
  <c r="AL7" i="7" s="1"/>
  <c r="AM7" i="7" s="1"/>
  <c r="AK8" i="7"/>
  <c r="AL8" i="7" s="1"/>
  <c r="AM8" i="7" s="1"/>
  <c r="AK9" i="7"/>
  <c r="AL9" i="7" s="1"/>
  <c r="AM9" i="7" s="1"/>
  <c r="AK10" i="7"/>
  <c r="AL10" i="7" s="1"/>
  <c r="AM10" i="7" s="1"/>
  <c r="AK11" i="7"/>
  <c r="AL11" i="7" s="1"/>
  <c r="AM11" i="7" s="1"/>
  <c r="AK12" i="7"/>
  <c r="AL12" i="7" s="1"/>
  <c r="AM12" i="7" s="1"/>
  <c r="AK13" i="7"/>
  <c r="AL13" i="7" s="1"/>
  <c r="AM13" i="7" s="1"/>
  <c r="AK14" i="7"/>
  <c r="AL14" i="7" s="1"/>
  <c r="AM14" i="7" s="1"/>
  <c r="AK15" i="7"/>
  <c r="AL15" i="7" s="1"/>
  <c r="AM15" i="7" s="1"/>
  <c r="AK16" i="7"/>
  <c r="AL16" i="7" s="1"/>
  <c r="AM16" i="7" s="1"/>
  <c r="AK17" i="7"/>
  <c r="AL17" i="7" s="1"/>
  <c r="AM17" i="7" s="1"/>
  <c r="AK18" i="7"/>
  <c r="AL18" i="7" s="1"/>
  <c r="AM18" i="7" s="1"/>
  <c r="AK19" i="7"/>
  <c r="AL19" i="7" s="1"/>
  <c r="AM19" i="7" s="1"/>
  <c r="AK20" i="7"/>
  <c r="AL20" i="7" s="1"/>
  <c r="AM20" i="7" s="1"/>
  <c r="AK21" i="7"/>
  <c r="AL21" i="7" s="1"/>
  <c r="AM21" i="7" s="1"/>
  <c r="AK22" i="7"/>
  <c r="AL22" i="7" s="1"/>
  <c r="AM22" i="7" s="1"/>
  <c r="AK23" i="7"/>
  <c r="AL23" i="7" s="1"/>
  <c r="AM23" i="7" s="1"/>
  <c r="AK24" i="7"/>
  <c r="AL24" i="7" s="1"/>
  <c r="AM24" i="7" s="1"/>
  <c r="AK25" i="7"/>
  <c r="AL25" i="7" s="1"/>
  <c r="AM25" i="7" s="1"/>
  <c r="AK26" i="7"/>
  <c r="AL26" i="7" s="1"/>
  <c r="AM26" i="7" s="1"/>
  <c r="AK27" i="7"/>
  <c r="AL27" i="7" s="1"/>
  <c r="AM27" i="7" s="1"/>
  <c r="AK28" i="7"/>
  <c r="AL28" i="7" s="1"/>
  <c r="AM28" i="7" s="1"/>
  <c r="AK29" i="7"/>
  <c r="AL29" i="7" s="1"/>
  <c r="AM29" i="7" s="1"/>
  <c r="AK30" i="7"/>
  <c r="AL30" i="7" s="1"/>
  <c r="AM30" i="7" s="1"/>
  <c r="AK31" i="7"/>
  <c r="AL31" i="7" s="1"/>
  <c r="AM31" i="7" s="1"/>
  <c r="AK32" i="7"/>
  <c r="AL32" i="7" s="1"/>
  <c r="AM32" i="7" s="1"/>
  <c r="AK33" i="7"/>
  <c r="AL33" i="7" s="1"/>
  <c r="AM33" i="7" s="1"/>
  <c r="AK34" i="7"/>
  <c r="AL34" i="7" s="1"/>
  <c r="AM34" i="7" s="1"/>
  <c r="AK35" i="7"/>
  <c r="AL35" i="7" s="1"/>
  <c r="AM35" i="7" s="1"/>
  <c r="AK36" i="7"/>
  <c r="AL36" i="7" s="1"/>
  <c r="AM36" i="7" s="1"/>
  <c r="AK37" i="7"/>
  <c r="AL37" i="7" s="1"/>
  <c r="AM37" i="7" s="1"/>
  <c r="AK38" i="7"/>
  <c r="AL38" i="7" s="1"/>
  <c r="AM38" i="7" s="1"/>
  <c r="AK39" i="7"/>
  <c r="AL39" i="7" s="1"/>
  <c r="AM39" i="7" s="1"/>
  <c r="AK40" i="7"/>
  <c r="AL40" i="7" s="1"/>
  <c r="AM40" i="7" s="1"/>
  <c r="AK41" i="7"/>
  <c r="AL41" i="7" s="1"/>
  <c r="AM41" i="7" s="1"/>
  <c r="AK42" i="7"/>
  <c r="AL42" i="7" s="1"/>
  <c r="AM42" i="7" s="1"/>
  <c r="AK43" i="7"/>
  <c r="AL43" i="7" s="1"/>
  <c r="AM43" i="7" s="1"/>
  <c r="AK44" i="7"/>
  <c r="AL44" i="7" s="1"/>
  <c r="AM44" i="7" s="1"/>
  <c r="AK45" i="7"/>
  <c r="AL45" i="7" s="1"/>
  <c r="AM45" i="7" s="1"/>
  <c r="AK46" i="7"/>
  <c r="AL46" i="7" s="1"/>
  <c r="AM46" i="7" s="1"/>
  <c r="AK47" i="7"/>
  <c r="AL47" i="7" s="1"/>
  <c r="AM47" i="7" s="1"/>
  <c r="AK48" i="7"/>
  <c r="AL48" i="7" s="1"/>
  <c r="AM48" i="7" s="1"/>
  <c r="AK49" i="7"/>
  <c r="AL49" i="7" s="1"/>
  <c r="AM49" i="7" s="1"/>
  <c r="AK50" i="7"/>
  <c r="AL50" i="7" s="1"/>
  <c r="AM50" i="7" s="1"/>
  <c r="AK51" i="7"/>
  <c r="AL51" i="7" s="1"/>
  <c r="AM51" i="7" s="1"/>
  <c r="AK52" i="7"/>
  <c r="AL52" i="7" s="1"/>
  <c r="AM52" i="7" s="1"/>
  <c r="AK53" i="7"/>
  <c r="AL53" i="7" s="1"/>
  <c r="AM53" i="7" s="1"/>
  <c r="AK54" i="7"/>
  <c r="AL54" i="7" s="1"/>
  <c r="AM54" i="7" s="1"/>
  <c r="AK55" i="7"/>
  <c r="AL55" i="7" s="1"/>
  <c r="AM55" i="7" s="1"/>
  <c r="AK56" i="7"/>
  <c r="AL56" i="7" s="1"/>
  <c r="AM56" i="7" s="1"/>
  <c r="AK57" i="7"/>
  <c r="AL57" i="7" s="1"/>
  <c r="AM57" i="7" s="1"/>
  <c r="AK58" i="7"/>
  <c r="AL58" i="7" s="1"/>
  <c r="AM58" i="7" s="1"/>
  <c r="AK59" i="7"/>
  <c r="AL59" i="7" s="1"/>
  <c r="AM59" i="7" s="1"/>
  <c r="AK60" i="7"/>
  <c r="AL60" i="7" s="1"/>
  <c r="AM60" i="7" s="1"/>
  <c r="AK61" i="7"/>
  <c r="AL61" i="7" s="1"/>
  <c r="AM61" i="7" s="1"/>
  <c r="AK62" i="7"/>
  <c r="AL62" i="7" s="1"/>
  <c r="AM62" i="7" s="1"/>
  <c r="AK63" i="7"/>
  <c r="AL63" i="7" s="1"/>
  <c r="AM63" i="7" s="1"/>
  <c r="AK64" i="7"/>
  <c r="AL64" i="7" s="1"/>
  <c r="AM64" i="7" s="1"/>
  <c r="AK65" i="7"/>
  <c r="AL65" i="7" s="1"/>
  <c r="AM65" i="7" s="1"/>
  <c r="AK66" i="7"/>
  <c r="AL66" i="7" s="1"/>
  <c r="AM66" i="7" s="1"/>
  <c r="AK67" i="7"/>
  <c r="AL67" i="7" s="1"/>
  <c r="AM67" i="7" s="1"/>
  <c r="AK68" i="7"/>
  <c r="AL68" i="7" s="1"/>
  <c r="AM68" i="7" s="1"/>
  <c r="AK69" i="7"/>
  <c r="AL69" i="7" s="1"/>
  <c r="AM69" i="7" s="1"/>
  <c r="AK70" i="7"/>
  <c r="AL70" i="7" s="1"/>
  <c r="AM70" i="7" s="1"/>
  <c r="AK71" i="7"/>
  <c r="AL71" i="7" s="1"/>
  <c r="AM71" i="7" s="1"/>
  <c r="AK72" i="7"/>
  <c r="AL72" i="7" s="1"/>
  <c r="AM72" i="7" s="1"/>
  <c r="AK73" i="7"/>
  <c r="AL73" i="7" s="1"/>
  <c r="AM73" i="7" s="1"/>
  <c r="AK74" i="7"/>
  <c r="AL74" i="7" s="1"/>
  <c r="AM74" i="7" s="1"/>
  <c r="AK75" i="7"/>
  <c r="AL75" i="7" s="1"/>
  <c r="AM75" i="7" s="1"/>
  <c r="AK76" i="7"/>
  <c r="AL76" i="7" s="1"/>
  <c r="AM76" i="7" s="1"/>
  <c r="AK77" i="7"/>
  <c r="AL77" i="7" s="1"/>
  <c r="AM77" i="7" s="1"/>
  <c r="AK78" i="7"/>
  <c r="AL78" i="7" s="1"/>
  <c r="AM78" i="7" s="1"/>
  <c r="AK79" i="7"/>
  <c r="AL79" i="7" s="1"/>
  <c r="AM79" i="7" s="1"/>
  <c r="AK80" i="7"/>
  <c r="AL80" i="7" s="1"/>
  <c r="AM80" i="7" s="1"/>
  <c r="AK81" i="7"/>
  <c r="AL81" i="7" s="1"/>
  <c r="AM81" i="7" s="1"/>
  <c r="AK82" i="7"/>
  <c r="AL82" i="7" s="1"/>
  <c r="AM82" i="7" s="1"/>
  <c r="AK83" i="7"/>
  <c r="AL83" i="7" s="1"/>
  <c r="AM83" i="7" s="1"/>
  <c r="AK84" i="7"/>
  <c r="AL84" i="7" s="1"/>
  <c r="AM84" i="7" s="1"/>
  <c r="AK85" i="7"/>
  <c r="AL85" i="7" s="1"/>
  <c r="AM85" i="7" s="1"/>
  <c r="AK86" i="7"/>
  <c r="AL86" i="7" s="1"/>
  <c r="AM86" i="7" s="1"/>
  <c r="AM87" i="7" l="1"/>
  <c r="Z2" i="7"/>
  <c r="AA2" i="7" s="1"/>
  <c r="AB2" i="7" s="1"/>
  <c r="Z3" i="7"/>
  <c r="AA3" i="7" s="1"/>
  <c r="AB3" i="7" s="1"/>
  <c r="Z4" i="7"/>
  <c r="AA4" i="7" s="1"/>
  <c r="AB4" i="7" s="1"/>
  <c r="Z5" i="7"/>
  <c r="AA5" i="7" s="1"/>
  <c r="AB5" i="7" s="1"/>
  <c r="Z6" i="7"/>
  <c r="AA6" i="7" s="1"/>
  <c r="AB6" i="7" s="1"/>
  <c r="Z7" i="7"/>
  <c r="AA7" i="7" s="1"/>
  <c r="AB7" i="7" s="1"/>
  <c r="Z8" i="7"/>
  <c r="AA8" i="7" s="1"/>
  <c r="AB8" i="7" s="1"/>
  <c r="Z9" i="7"/>
  <c r="AA9" i="7" s="1"/>
  <c r="AB9" i="7" s="1"/>
  <c r="Z10" i="7"/>
  <c r="AA10" i="7" s="1"/>
  <c r="AB10" i="7" s="1"/>
  <c r="Z11" i="7"/>
  <c r="AA11" i="7" s="1"/>
  <c r="AB11" i="7" s="1"/>
  <c r="Z12" i="7"/>
  <c r="AA12" i="7" s="1"/>
  <c r="AB12" i="7" s="1"/>
  <c r="Z13" i="7"/>
  <c r="AA13" i="7" s="1"/>
  <c r="AB13" i="7" s="1"/>
  <c r="Z14" i="7"/>
  <c r="AA14" i="7" s="1"/>
  <c r="AB14" i="7" s="1"/>
  <c r="Z15" i="7"/>
  <c r="AA15" i="7" s="1"/>
  <c r="AB15" i="7" s="1"/>
  <c r="Z16" i="7"/>
  <c r="AA16" i="7" s="1"/>
  <c r="AB16" i="7" s="1"/>
  <c r="Z17" i="7"/>
  <c r="AA17" i="7" s="1"/>
  <c r="AB17" i="7" s="1"/>
  <c r="Z18" i="7"/>
  <c r="AA18" i="7" s="1"/>
  <c r="AB18" i="7" s="1"/>
  <c r="Z19" i="7"/>
  <c r="AA19" i="7" s="1"/>
  <c r="AB19" i="7" s="1"/>
  <c r="Z20" i="7"/>
  <c r="AA20" i="7" s="1"/>
  <c r="AB20" i="7" s="1"/>
  <c r="Z21" i="7"/>
  <c r="AA21" i="7" s="1"/>
  <c r="AB21" i="7" s="1"/>
  <c r="Z22" i="7"/>
  <c r="AA22" i="7" s="1"/>
  <c r="AB22" i="7" s="1"/>
  <c r="Z23" i="7"/>
  <c r="AA23" i="7" s="1"/>
  <c r="AB23" i="7" s="1"/>
  <c r="Z24" i="7"/>
  <c r="AA24" i="7" s="1"/>
  <c r="AB24" i="7" s="1"/>
  <c r="Z25" i="7"/>
  <c r="AA25" i="7" s="1"/>
  <c r="AB25" i="7" s="1"/>
  <c r="Z26" i="7"/>
  <c r="AA26" i="7" s="1"/>
  <c r="AB26" i="7" s="1"/>
  <c r="Z27" i="7"/>
  <c r="AA27" i="7" s="1"/>
  <c r="AB27" i="7" s="1"/>
  <c r="Z28" i="7"/>
  <c r="AA28" i="7" s="1"/>
  <c r="AB28" i="7" s="1"/>
  <c r="Z29" i="7"/>
  <c r="AA29" i="7" s="1"/>
  <c r="AB29" i="7" s="1"/>
  <c r="Z30" i="7"/>
  <c r="AA30" i="7" s="1"/>
  <c r="AB30" i="7" s="1"/>
  <c r="Z31" i="7"/>
  <c r="AA31" i="7" s="1"/>
  <c r="AB31" i="7" s="1"/>
  <c r="Z32" i="7"/>
  <c r="AA32" i="7" s="1"/>
  <c r="AB32" i="7" s="1"/>
  <c r="Z33" i="7"/>
  <c r="AA33" i="7" s="1"/>
  <c r="AB33" i="7" s="1"/>
  <c r="Z34" i="7"/>
  <c r="AA34" i="7" s="1"/>
  <c r="AB34" i="7" s="1"/>
  <c r="Z35" i="7"/>
  <c r="AA35" i="7" s="1"/>
  <c r="AB35" i="7" s="1"/>
  <c r="Z36" i="7"/>
  <c r="AA36" i="7" s="1"/>
  <c r="AB36" i="7" s="1"/>
  <c r="Z37" i="7"/>
  <c r="AA37" i="7" s="1"/>
  <c r="AB37" i="7" s="1"/>
  <c r="Z38" i="7"/>
  <c r="AA38" i="7" s="1"/>
  <c r="AB38" i="7" s="1"/>
  <c r="Z39" i="7"/>
  <c r="AA39" i="7" s="1"/>
  <c r="AB39" i="7" s="1"/>
  <c r="Z40" i="7"/>
  <c r="AA40" i="7" s="1"/>
  <c r="AB40" i="7" s="1"/>
  <c r="Z41" i="7"/>
  <c r="AA41" i="7" s="1"/>
  <c r="AB41" i="7" s="1"/>
  <c r="Z42" i="7"/>
  <c r="AA42" i="7" s="1"/>
  <c r="AB42" i="7" s="1"/>
  <c r="Z43" i="7"/>
  <c r="AA43" i="7" s="1"/>
  <c r="AB43" i="7" s="1"/>
  <c r="Z44" i="7"/>
  <c r="AA44" i="7" s="1"/>
  <c r="AB44" i="7" s="1"/>
  <c r="Z45" i="7"/>
  <c r="AA45" i="7" s="1"/>
  <c r="AB45" i="7" s="1"/>
  <c r="Z46" i="7"/>
  <c r="AA46" i="7" s="1"/>
  <c r="AB46" i="7" s="1"/>
  <c r="Z47" i="7"/>
  <c r="AA47" i="7" s="1"/>
  <c r="AB47" i="7" s="1"/>
  <c r="Z48" i="7"/>
  <c r="AA48" i="7" s="1"/>
  <c r="AB48" i="7" s="1"/>
  <c r="Z49" i="7"/>
  <c r="AA49" i="7" s="1"/>
  <c r="AB49" i="7" s="1"/>
  <c r="Z50" i="7"/>
  <c r="AA50" i="7" s="1"/>
  <c r="AB50" i="7" s="1"/>
  <c r="Z51" i="7"/>
  <c r="AA51" i="7" s="1"/>
  <c r="AB51" i="7" s="1"/>
  <c r="Z52" i="7"/>
  <c r="AA52" i="7" s="1"/>
  <c r="AB52" i="7" s="1"/>
  <c r="Z53" i="7"/>
  <c r="AA53" i="7" s="1"/>
  <c r="AB53" i="7" s="1"/>
  <c r="Z54" i="7"/>
  <c r="AA54" i="7" s="1"/>
  <c r="AB54" i="7" s="1"/>
  <c r="Z55" i="7"/>
  <c r="AA55" i="7" s="1"/>
  <c r="AB55" i="7" s="1"/>
  <c r="Z56" i="7"/>
  <c r="AA56" i="7" s="1"/>
  <c r="AB56" i="7" s="1"/>
  <c r="Z57" i="7"/>
  <c r="AA57" i="7" s="1"/>
  <c r="AB57" i="7" s="1"/>
  <c r="Z58" i="7"/>
  <c r="AA58" i="7" s="1"/>
  <c r="AB58" i="7" s="1"/>
  <c r="Z59" i="7"/>
  <c r="AA59" i="7" s="1"/>
  <c r="AB59" i="7" s="1"/>
  <c r="Z60" i="7"/>
  <c r="AA60" i="7" s="1"/>
  <c r="AB60" i="7" s="1"/>
  <c r="Z61" i="7"/>
  <c r="AA61" i="7" s="1"/>
  <c r="AB61" i="7" s="1"/>
  <c r="Z62" i="7"/>
  <c r="AA62" i="7" s="1"/>
  <c r="AB62" i="7" s="1"/>
  <c r="Z63" i="7"/>
  <c r="AA63" i="7" s="1"/>
  <c r="AB63" i="7" s="1"/>
  <c r="Z64" i="7"/>
  <c r="AA64" i="7" s="1"/>
  <c r="AB64" i="7" s="1"/>
  <c r="Z65" i="7"/>
  <c r="AA65" i="7" s="1"/>
  <c r="AB65" i="7" s="1"/>
  <c r="Z66" i="7"/>
  <c r="AA66" i="7" s="1"/>
  <c r="AB66" i="7" s="1"/>
  <c r="Z67" i="7"/>
  <c r="AA67" i="7" s="1"/>
  <c r="AB67" i="7" s="1"/>
  <c r="Z68" i="7"/>
  <c r="AA68" i="7" s="1"/>
  <c r="AB68" i="7" s="1"/>
  <c r="Z69" i="7"/>
  <c r="AA69" i="7" s="1"/>
  <c r="AB69" i="7" s="1"/>
  <c r="Z70" i="7"/>
  <c r="AA70" i="7" s="1"/>
  <c r="AB70" i="7" s="1"/>
  <c r="Z71" i="7"/>
  <c r="AA71" i="7" s="1"/>
  <c r="AB71" i="7" s="1"/>
  <c r="Z72" i="7"/>
  <c r="AA72" i="7" s="1"/>
  <c r="AB72" i="7" s="1"/>
  <c r="Z73" i="7"/>
  <c r="AA73" i="7" s="1"/>
  <c r="AB73" i="7" s="1"/>
  <c r="Z74" i="7"/>
  <c r="AA74" i="7" s="1"/>
  <c r="AB74" i="7" s="1"/>
  <c r="Z75" i="7"/>
  <c r="AA75" i="7" s="1"/>
  <c r="AB75" i="7" s="1"/>
  <c r="Z76" i="7"/>
  <c r="AA76" i="7" s="1"/>
  <c r="AB76" i="7" s="1"/>
  <c r="Z77" i="7"/>
  <c r="AA77" i="7" s="1"/>
  <c r="AB77" i="7" s="1"/>
  <c r="Z78" i="7"/>
  <c r="AA78" i="7" s="1"/>
  <c r="AB78" i="7" s="1"/>
  <c r="Z79" i="7"/>
  <c r="AA79" i="7" s="1"/>
  <c r="AB79" i="7" s="1"/>
  <c r="Z80" i="7"/>
  <c r="AA80" i="7" s="1"/>
  <c r="AB80" i="7" s="1"/>
  <c r="Z81" i="7"/>
  <c r="AA81" i="7" s="1"/>
  <c r="AB81" i="7" s="1"/>
  <c r="Z82" i="7"/>
  <c r="AA82" i="7" s="1"/>
  <c r="AB82" i="7" s="1"/>
  <c r="Z83" i="7"/>
  <c r="AA83" i="7" s="1"/>
  <c r="AB83" i="7" s="1"/>
  <c r="Z84" i="7"/>
  <c r="AA84" i="7" s="1"/>
  <c r="AB84" i="7" s="1"/>
  <c r="Z85" i="7"/>
  <c r="AA85" i="7" s="1"/>
  <c r="AB85" i="7" s="1"/>
  <c r="Z86" i="7"/>
  <c r="AA86" i="7" s="1"/>
  <c r="AB86" i="7" s="1"/>
  <c r="AB87" i="7" l="1"/>
  <c r="AA87" i="7" s="1"/>
  <c r="P87" i="7"/>
  <c r="Q87" i="7" s="1"/>
  <c r="AL87" i="7" l="1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12" i="7"/>
  <c r="O14" i="7"/>
  <c r="O13" i="7"/>
  <c r="O65" i="7"/>
  <c r="O33" i="7"/>
  <c r="O31" i="7"/>
  <c r="O45" i="7"/>
  <c r="O11" i="7"/>
  <c r="O85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0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<sst xmlns="http://schemas.openxmlformats.org/spreadsheetml/2006/main" count="415" uniqueCount="160">
  <si>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</si>
  <si>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</si>
  <si>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</si>
  <si>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</si>
  <si>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</si>
  <si>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</si>
  <si>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</si>
  <si>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</si>
  <si>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</si>
  <si>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</si>
  <si>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</si>
  <si>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</si>
  <si>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</si>
  <si>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</si>
  <si>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</si>
  <si>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</si>
  <si>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</si>
  <si>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</si>
  <si>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</si>
  <si>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</si>
  <si>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</si>
  <si>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</si>
  <si>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</si>
  <si>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</si>
  <si>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</si>
  <si>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</si>
  <si>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</si>
  <si>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</si>
  <si>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</si>
  <si>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</si>
  <si>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</si>
  <si>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</si>
  <si>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</si>
  <si>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</si>
  <si>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</si>
  <si>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</si>
  <si>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</si>
  <si>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</si>
  <si>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</si>
  <si>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</si>
  <si>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</si>
  <si>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</si>
  <si>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</si>
  <si>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</si>
  <si>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</si>
  <si>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</si>
  <si>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</si>
  <si>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</si>
  <si>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</si>
  <si>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</si>
  <si>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</si>
  <si>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</si>
  <si>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</si>
  <si>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</si>
  <si>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</si>
  <si>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</si>
  <si>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</si>
  <si>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</si>
  <si>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</si>
  <si>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</si>
  <si>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</si>
  <si>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</si>
  <si>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</si>
  <si>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</si>
  <si>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</si>
  <si>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</si>
  <si>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</si>
  <si>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</si>
  <si>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</si>
  <si>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</si>
  <si>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</si>
  <si>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</si>
  <si>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</si>
  <si>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</si>
  <si>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</si>
  <si>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</si>
  <si>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</si>
  <si>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</si>
  <si>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</si>
  <si>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</si>
  <si>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</si>
  <si>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</si>
  <si>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</si>
  <si>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</si>
  <si>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</si>
  <si>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</si>
  <si>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</si>
  <si>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</si>
  <si>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</si>
  <si>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</si>
  <si>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</si>
  <si>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</si>
  <si>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</si>
  <si>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</si>
  <si>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</si>
  <si>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</si>
  <si>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</si>
  <si>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</si>
  <si>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</si>
  <si>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</si>
  <si>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</si>
  <si>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</si>
  <si>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</si>
  <si>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</si>
  <si>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</si>
  <si>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</si>
  <si>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</si>
  <si>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</si>
  <si>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</si>
  <si>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</si>
  <si>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</si>
  <si>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</si>
  <si>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</si>
  <si>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</si>
  <si>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</si>
  <si>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</si>
  <si>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</si>
  <si>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</si>
  <si>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обучающая выборка</t>
  </si>
  <si>
    <t>функция</t>
  </si>
  <si>
    <t>---</t>
  </si>
  <si>
    <t>G_6:6</t>
  </si>
  <si>
    <t>G_4:4</t>
  </si>
  <si>
    <t>G_2:2</t>
  </si>
  <si>
    <t>G_3:3</t>
  </si>
  <si>
    <t>G_5:5</t>
  </si>
  <si>
    <t>G_7:7</t>
  </si>
  <si>
    <t>G_1:1</t>
  </si>
  <si>
    <t>Observed Махаланобис</t>
  </si>
  <si>
    <t>Махал1</t>
  </si>
  <si>
    <t>Махал2</t>
  </si>
  <si>
    <t>Махал3</t>
  </si>
  <si>
    <t>Махал4</t>
  </si>
  <si>
    <t>Махал5</t>
  </si>
  <si>
    <t>Махал6</t>
  </si>
  <si>
    <t>Махал7</t>
  </si>
  <si>
    <t>Минимум Махаланобис</t>
  </si>
  <si>
    <t>Махаланобис классификация</t>
  </si>
  <si>
    <t>априор</t>
  </si>
  <si>
    <t>априор1</t>
  </si>
  <si>
    <t>априор2</t>
  </si>
  <si>
    <t>априор3</t>
  </si>
  <si>
    <t>априор4</t>
  </si>
  <si>
    <t>априор5</t>
  </si>
  <si>
    <t>априор6</t>
  </si>
  <si>
    <t>априор7</t>
  </si>
  <si>
    <t>априор макс</t>
  </si>
  <si>
    <t>Априор Классификация</t>
  </si>
  <si>
    <t>Точность Махал</t>
  </si>
  <si>
    <t>Точность Априор</t>
  </si>
  <si>
    <t>Наименование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</si>
  <si>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</si>
  <si>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</si>
  <si>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Средняя Стоимость минимального (условного) набора потребительских товаров и услуг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</si>
  <si>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</si>
  <si>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</si>
  <si>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Продажа сильно алкогольной продукции населению(тысяч декалитров)/на тыс населения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</si>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</sst>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8"/>
      <name val="Arial"/>
    </font>
    <font>
      <b/>
      <sz val="10"/>
      <color theme="0"/>
      <name val="Arial"/>
    </font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color indexed="8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9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6" fillId="2" borderId="0" xfId="1" applyFont="1" applyFill="1" applyAlignment="1">
      <alignment horizontal="center" vertical="top" wrapText="1"/>
    </xf>
    <xf numFmtId="0" fontId="5" fillId="5" borderId="0" xfId="1" applyFont="1" applyFill="1" applyAlignment="1">
      <alignment horizontal="right" vertical="center"/>
    </xf>
    <xf numFmtId="1" fontId="9" fillId="0" borderId="0" xfId="3" applyNumberFormat="1" applyFont="1" applyAlignment="1">
      <alignment horizontal="right" vertical="center"/>
    </xf>
    <xf numFmtId="0" fontId="6" fillId="2" borderId="0" xfId="2" applyNumberFormat="1" applyFont="1" applyFill="1" applyAlignment="1">
      <alignment horizontal="center" vertical="top" wrapText="1"/>
    </xf>
    <xf numFmtId="165" fontId="9" fillId="0" borderId="0" xfId="3" applyNumberFormat="1" applyFont="1" applyAlignment="1">
      <alignment horizontal="right" vertical="center"/>
    </xf>
    <xf numFmtId="164" fontId="5" fillId="0" borderId="0" xfId="4" applyFont="1" applyAlignment="1">
      <alignment horizontal="right" vertical="center"/>
    </xf>
    <xf numFmtId="0" fontId="6" fillId="2" borderId="0" xfId="4" applyNumberFormat="1" applyFont="1" applyFill="1" applyAlignment="1">
      <alignment horizontal="center" vertical="top" wrapText="1"/>
    </xf>
    <xf numFmtId="49" fontId="6" fillId="2" borderId="0" xfId="4" applyNumberFormat="1" applyFont="1" applyFill="1" applyAlignment="1">
      <alignment horizontal="center" vertical="top" wrapText="1"/>
    </xf>
    <xf numFmtId="49" fontId="5" fillId="0" borderId="0" xfId="4" applyNumberFormat="1" applyFont="1" applyAlignment="1">
      <alignment horizontal="right" vertical="center"/>
    </xf>
    <xf numFmtId="49" fontId="0" fillId="0" borderId="0" xfId="0" applyNumberFormat="1"/>
    <xf numFmtId="166" fontId="9" fillId="0" borderId="0" xfId="3" applyNumberFormat="1" applyFont="1" applyAlignment="1">
      <alignment horizontal="right" vertical="center"/>
    </xf>
    <xf numFmtId="0" fontId="6" fillId="2" borderId="0" xfId="0" applyFont="1" applyFill="1" applyAlignment="1">
      <alignment horizontal="center" vertical="top" wrapText="1"/>
    </xf>
    <xf numFmtId="49" fontId="6" fillId="2" borderId="0" xfId="1" applyNumberFormat="1" applyFont="1" applyFill="1" applyAlignment="1">
      <alignment horizontal="center" vertical="top" wrapText="1"/>
    </xf>
    <xf numFmtId="49" fontId="5" fillId="0" borderId="0" xfId="1" applyNumberFormat="1" applyFont="1" applyAlignment="1">
      <alignment horizontal="right" vertical="center"/>
    </xf>
    <xf numFmtId="49" fontId="5" fillId="5" borderId="0" xfId="1" applyNumberFormat="1" applyFont="1" applyFill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10" fontId="5" fillId="5" borderId="0" xfId="0" applyNumberFormat="1" applyFont="1" applyFill="1" applyAlignment="1">
      <alignment horizontal="right" vertical="center"/>
    </xf>
    <xf numFmtId="10" fontId="0" fillId="5" borderId="0" xfId="0" applyNumberFormat="1" applyFill="1"/>
    <xf numFmtId="0" fontId="5" fillId="0" borderId="0" xfId="4" applyNumberFormat="1" applyFont="1" applyAlignment="1">
      <alignment horizontal="right" vertical="center"/>
    </xf>
  </cellXfs>
  <cellStyles count="5">
    <cellStyle name="Обычный" xfId="0" builtinId="0"/>
    <cellStyle name="Обычный_Итоги" xfId="1" xr:uid="{00000000-0005-0000-0000-000001000000}"/>
    <cellStyle name="Обычный_Итоги_1" xfId="3" xr:uid="{00000000-0005-0000-0000-000002000000}"/>
    <cellStyle name="Процентный" xfId="2" builtinId="5"/>
    <cellStyle name="Финансовый_Итоги" xfId="4" xr:uid="{00000000-0005-0000-0000-000006000000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* #,##0.00_);_(* \(#,##0.0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FCF-9F1C-F4EF5B1BE4F5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FCF-9F1C-F4EF5B1BE4F5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3-4FCF-9F1C-F4EF5B1BE4F5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3-4FCF-9F1C-F4EF5B1BE4F5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3-4FCF-9F1C-F4EF5B1B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52960"/>
        <c:axId val="1782657856"/>
      </c:lineChart>
      <c:catAx>
        <c:axId val="1782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657856"/>
        <c:crosses val="autoZero"/>
        <c:auto val="1"/>
        <c:lblAlgn val="ctr"/>
        <c:lblOffset val="100"/>
        <c:noMultiLvlLbl val="0"/>
      </c:catAx>
      <c:valAx>
        <c:axId val="17826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13</xdr:col>
      <xdr:colOff>182880</xdr:colOff>
      <xdr:row>3</xdr:row>
      <xdr:rowOff>22860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9C5ADA5-E61C-8F49-A13D-388C77C2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65760"/>
          <a:ext cx="1828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190500</xdr:colOff>
      <xdr:row>4</xdr:row>
      <xdr:rowOff>22860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634B5829-4667-BBE6-7854-80101CEC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5486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190500</xdr:colOff>
      <xdr:row>5</xdr:row>
      <xdr:rowOff>22860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399699D4-3284-5105-AED4-B42E6794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73152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190500</xdr:colOff>
      <xdr:row>6</xdr:row>
      <xdr:rowOff>22860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3C9307A-7593-7B06-4F99-4AE5039AF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91440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190500</xdr:colOff>
      <xdr:row>7</xdr:row>
      <xdr:rowOff>22860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01D68A0-CE01-808C-50FD-C493FB3C3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0972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190500</xdr:colOff>
      <xdr:row>8</xdr:row>
      <xdr:rowOff>22860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EE060814-5EF2-40B5-1AB2-15F5C6B88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28016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190500</xdr:colOff>
      <xdr:row>9</xdr:row>
      <xdr:rowOff>22860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64F4BC1-DEE1-1123-FF71-B5868BAE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4630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190500</xdr:colOff>
      <xdr:row>10</xdr:row>
      <xdr:rowOff>22860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D828F63-B333-65D7-54EB-5C6B788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64592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182880</xdr:colOff>
      <xdr:row>11</xdr:row>
      <xdr:rowOff>22860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EA1DA23C-5F14-352A-94CF-13EE05A5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828800"/>
          <a:ext cx="1828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сим" refreshedDate="45564.977532870369" createdVersion="5" refreshedVersion="5" minRefreshableVersion="3" recordCount="85" xr:uid="{00000000-000A-0000-FFFF-FFFF00000000}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AM87" totalsRowCount="1" headerRowDxfId="45" dataDxfId="44">
  <autoFilter ref="A1:AM86" xr:uid="{00000000-0009-0000-0100-000002000000}"/>
  <sortState xmlns:xlrd2="http://schemas.microsoft.com/office/spreadsheetml/2017/richdata2" ref="A20:P85">
    <sortCondition ref="O1:O86"/>
  </sortState>
  <tableColumns count="39">
    <tableColumn id="1" xr3:uid="{00000000-0010-0000-0100-000001000000}" name="Регион" dataDxfId="43" totalsRowDxfId="42"/>
    <tableColumn id="2" xr3:uid="{00000000-0010-0000-0100-000002000000}" name="Cluster Membership-Ward" totalsRowFunction="count" dataDxfId="41" totalsRowDxfId="40"/>
    <tableColumn id="3" xr3:uid="{00000000-0010-0000-0100-000003000000}" name="Cluster Membership-Complete" totalsRowFunction="count" dataDxfId="39" totalsRowDxfId="38"/>
    <tableColumn id="4" xr3:uid="{00000000-0010-0000-0100-000004000000}" name="Cluster Membership-Single" totalsRowFunction="count" dataDxfId="37" totalsRowDxfId="36"/>
    <tableColumn id="5" xr3:uid="{00000000-0010-0000-0100-000005000000}" name="CLUSTER K-means" totalsRowFunction="count" dataDxfId="35" totalsRowDxfId="34"/>
    <tableColumn id="6" xr3:uid="{00000000-0010-0000-0100-000006000000}" name="X1" totalsRowFunction="average" dataDxfId="33" totalsRowDxfId="32"/>
    <tableColumn id="7" xr3:uid="{00000000-0010-0000-0100-000007000000}" name="X2" totalsRowFunction="average" dataDxfId="31" totalsRowDxfId="30"/>
    <tableColumn id="8" xr3:uid="{00000000-0010-0000-0100-000008000000}" name="X3" totalsRowFunction="average" dataDxfId="29" totalsRowDxfId="28"/>
    <tableColumn id="9" xr3:uid="{00000000-0010-0000-0100-000009000000}" name="X4" totalsRowFunction="average" dataDxfId="27" totalsRowDxfId="26"/>
    <tableColumn id="10" xr3:uid="{00000000-0010-0000-0100-00000A000000}" name="X5" totalsRowFunction="average" dataDxfId="25" totalsRowDxfId="24"/>
    <tableColumn id="11" xr3:uid="{00000000-0010-0000-0100-00000B000000}" name="X6" totalsRowFunction="average" dataDxfId="23" totalsRowDxfId="22"/>
    <tableColumn id="12" xr3:uid="{00000000-0010-0000-0100-00000C000000}" name="X7" totalsRowFunction="average" dataDxfId="21" totalsRowDxfId="20"/>
    <tableColumn id="13" xr3:uid="{00000000-0010-0000-0100-00000D000000}" name="X8" totalsRowFunction="average" dataDxfId="19" totalsRowDxfId="18"/>
    <tableColumn id="14" xr3:uid="{00000000-0010-0000-0100-00000E000000}" name="X9" totalsRowFunction="average" dataDxfId="17" totalsRowDxfId="16"/>
    <tableColumn id="15" xr3:uid="{00000000-0010-0000-0100-00000F000000}" name="Расстояние" totalsRowFunction="sum" dataDxfId="15" totalsRowDxfId="14">
      <calculatedColumnFormula>SUMXMY2(Таблица2[[#This Row],[X1]:[X9]],Таблица2[[#Totals],[X1]:[X9]])</calculatedColumnFormula>
    </tableColumn>
    <tableColumn id="16" xr3:uid="{00000000-0010-0000-0100-000010000000}" name="обучающая выборка" totalsRowFunction="count" dataDxfId="13" totalsRowDxfId="12"/>
    <tableColumn id="17" xr3:uid="{00000000-0010-0000-0100-000011000000}" name="функция" totalsRowFunction="custom" dataDxfId="11" totalsRowDxfId="10">
      <totalsRowFormula>(Таблица2[[#Totals],[обучающая выборка]]-1)/Таблица2[[#Totals],[обучающая выборка]]</totalsRowFormula>
    </tableColumn>
    <tableColumn id="19" xr3:uid="{00000000-0010-0000-0100-000013000000}" name="Observed Махаланобис" totalsRowDxfId="9"/>
    <tableColumn id="21" xr3:uid="{00000000-0010-0000-0100-000015000000}" name="Махал1"/>
    <tableColumn id="22" xr3:uid="{00000000-0010-0000-0100-000016000000}" name="Махал2"/>
    <tableColumn id="23" xr3:uid="{00000000-0010-0000-0100-000017000000}" name="Махал3"/>
    <tableColumn id="24" xr3:uid="{00000000-0010-0000-0100-000018000000}" name="Махал4"/>
    <tableColumn id="25" xr3:uid="{00000000-0010-0000-0100-000019000000}" name="Махал5"/>
    <tableColumn id="26" xr3:uid="{00000000-0010-0000-0100-00001A000000}" name="Махал6"/>
    <tableColumn id="27" xr3:uid="{00000000-0010-0000-0100-00001B000000}" name="Махал7"/>
    <tableColumn id="28" xr3:uid="{00000000-0010-0000-0100-00001C000000}" name="Минимум Махаланобис" dataDxfId="8">
      <calculatedColumnFormula>MIN(Таблица2[[#This Row],[Махал1]:[Махал6]])</calculatedColumnFormula>
    </tableColumn>
    <tableColumn id="29" xr3:uid="{00000000-0010-0000-0100-00001D000000}" name="Махаланобис классификация" totalsRowFunction="custom" dataDxfId="7" totalsRowDxfId="6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calculatedColumnFormula>
      <totalsRowFormula>Таблица2[[#Totals],[Точность Махал]]/Таблица2[[#Totals],[обучающая выборка]]</totalsRowFormula>
    </tableColumn>
    <tableColumn id="38" xr3:uid="{00000000-0010-0000-0100-000026000000}" name="Точность Махал" totalsRowFunction="sum" dataDxfId="5" totalsRowDxfId="4" dataCellStyle="Финансовый_Итоги">
      <calculatedColumnFormula>IF(Таблица2[[#This Row],[Махаланобис классификация]]=Таблица2[[#This Row],[обучающая выборка]],1,0)</calculatedColumnFormula>
    </tableColumn>
    <tableColumn id="18" xr3:uid="{00000000-0010-0000-0100-000012000000}" name="априор"/>
    <tableColumn id="20" xr3:uid="{00000000-0010-0000-0100-000014000000}" name="априор1"/>
    <tableColumn id="30" xr3:uid="{00000000-0010-0000-0100-00001E000000}" name="априор2"/>
    <tableColumn id="31" xr3:uid="{00000000-0010-0000-0100-00001F000000}" name="априор3"/>
    <tableColumn id="32" xr3:uid="{00000000-0010-0000-0100-000020000000}" name="априор4"/>
    <tableColumn id="33" xr3:uid="{00000000-0010-0000-0100-000021000000}" name="априор5"/>
    <tableColumn id="34" xr3:uid="{00000000-0010-0000-0100-000022000000}" name="априор6"/>
    <tableColumn id="35" xr3:uid="{00000000-0010-0000-0100-000023000000}" name="априор7"/>
    <tableColumn id="36" xr3:uid="{00000000-0010-0000-0100-000024000000}" name="априор макс" dataDxfId="3">
      <calculatedColumnFormula>MAX(Таблица2[[#This Row],[априор1]:[априор7]])</calculatedColumnFormula>
    </tableColumn>
    <tableColumn id="37" xr3:uid="{00000000-0010-0000-0100-000025000000}" name="Априор Классификация" totalsRowFunction="custom" dataDxfId="2" totalsRowDxfId="1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calculatedColumnFormula>
      <totalsRowFormula>Таблица2[[#Totals],[Точность Априор]]/Таблица2[[#Totals],[обучающая выборка]]</totalsRowFormula>
    </tableColumn>
    <tableColumn id="39" xr3:uid="{00000000-0010-0000-0100-000027000000}" name="Точность Априор" totalsRowFunction="sum" dataDxfId="0">
      <calculatedColumnFormula>IF(Таблица2[[#This Row],[обучающая выборка]]=Таблица2[[#This Row],[Априор Классификация]],1,0)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3F60-D110-44AF-8C2A-A06C6760022C}">
  <dimension ref="A1:O86"/>
  <sheetViews>
    <sheetView tabSelected="1" workbookViewId="0">
      <selection activeCell="A4" sqref="A4"/>
    </sheetView>
  </sheetViews>
  <sheetFormatPr defaultRowHeight="14.4" x14ac:dyDescent="0.3"/>
  <cols>
    <col min="1" max="1" width="42.88671875" bestFit="1" customWidth="1"/>
    <col min="2" max="3" width="6" bestFit="1" customWidth="1"/>
    <col min="4" max="4" width="12" bestFit="1" customWidth="1"/>
    <col min="5" max="5" width="6" bestFit="1" customWidth="1"/>
    <col min="6" max="8" width="12" bestFit="1" customWidth="1"/>
    <col min="9" max="9" width="6" bestFit="1" customWidth="1"/>
    <col min="10" max="10" width="4" bestFit="1" customWidth="1"/>
    <col min="15" max="15" width="119.109375" bestFit="1" customWidth="1"/>
  </cols>
  <sheetData>
    <row r="1" spans="1:15" x14ac:dyDescent="0.3">
      <c r="A1" t="s">
        <v>150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5" x14ac:dyDescent="0.3">
      <c r="A2" t="s">
        <v>0</v>
      </c>
      <c r="B2">
        <v>107.2</v>
      </c>
      <c r="C2">
        <v>610.1</v>
      </c>
      <c r="D2">
        <v>0.54989848100000005</v>
      </c>
      <c r="E2">
        <v>112</v>
      </c>
      <c r="F2">
        <v>2.3365085649999999</v>
      </c>
      <c r="G2">
        <v>10.429965169999999</v>
      </c>
      <c r="H2">
        <v>3.361268462</v>
      </c>
      <c r="I2">
        <v>26010</v>
      </c>
      <c r="J2">
        <v>243</v>
      </c>
    </row>
    <row r="3" spans="1:15" x14ac:dyDescent="0.3">
      <c r="A3" t="s">
        <v>1</v>
      </c>
      <c r="B3">
        <v>150.19999999999999</v>
      </c>
      <c r="C3">
        <v>769.2</v>
      </c>
      <c r="D3">
        <v>1.0139705530000001</v>
      </c>
      <c r="E3">
        <v>109.5</v>
      </c>
      <c r="F3">
        <v>2.4911697049999999</v>
      </c>
      <c r="G3">
        <v>99.643103420000003</v>
      </c>
      <c r="H3">
        <v>3.4149949199999998</v>
      </c>
      <c r="I3">
        <v>39626</v>
      </c>
      <c r="J3">
        <v>194</v>
      </c>
      <c r="O3" t="s">
        <v>151</v>
      </c>
    </row>
    <row r="4" spans="1:15" x14ac:dyDescent="0.3">
      <c r="A4" t="s">
        <v>2</v>
      </c>
      <c r="B4">
        <v>76.099999999999994</v>
      </c>
      <c r="C4">
        <v>629.20000000000005</v>
      </c>
      <c r="D4">
        <v>1.325178915</v>
      </c>
      <c r="E4">
        <v>108.4</v>
      </c>
      <c r="F4">
        <v>1.947487967</v>
      </c>
      <c r="G4">
        <v>75.682703869999997</v>
      </c>
      <c r="H4">
        <v>3.0305718480000001</v>
      </c>
      <c r="I4">
        <v>37810</v>
      </c>
      <c r="J4">
        <v>180</v>
      </c>
      <c r="O4" t="s">
        <v>152</v>
      </c>
    </row>
    <row r="5" spans="1:15" x14ac:dyDescent="0.3">
      <c r="A5" t="s">
        <v>3</v>
      </c>
      <c r="B5">
        <v>97.9</v>
      </c>
      <c r="C5">
        <v>489.8</v>
      </c>
      <c r="D5">
        <v>0.54340763199999997</v>
      </c>
      <c r="E5">
        <v>109</v>
      </c>
      <c r="F5">
        <v>1.411707002</v>
      </c>
      <c r="G5">
        <v>41.65919066</v>
      </c>
      <c r="H5">
        <v>1.775376141</v>
      </c>
      <c r="I5">
        <v>26833</v>
      </c>
      <c r="J5">
        <v>294</v>
      </c>
      <c r="O5" t="s">
        <v>156</v>
      </c>
    </row>
    <row r="6" spans="1:15" x14ac:dyDescent="0.3">
      <c r="A6" t="s">
        <v>4</v>
      </c>
      <c r="B6">
        <v>68.8</v>
      </c>
      <c r="C6">
        <v>487.3</v>
      </c>
      <c r="D6">
        <v>0.52166639599999998</v>
      </c>
      <c r="E6">
        <v>108.6</v>
      </c>
      <c r="F6">
        <v>2.850876043</v>
      </c>
      <c r="G6">
        <v>50.702984469999997</v>
      </c>
      <c r="H6">
        <v>1.204854028</v>
      </c>
      <c r="I6">
        <v>35612</v>
      </c>
      <c r="J6">
        <v>311</v>
      </c>
      <c r="O6" t="s">
        <v>153</v>
      </c>
    </row>
    <row r="7" spans="1:15" x14ac:dyDescent="0.3">
      <c r="A7" t="s">
        <v>5</v>
      </c>
      <c r="B7">
        <v>49.9</v>
      </c>
      <c r="C7">
        <v>650.29999999999995</v>
      </c>
      <c r="D7">
        <v>0.68092562400000001</v>
      </c>
      <c r="E7">
        <v>111.7</v>
      </c>
      <c r="F7">
        <v>1.840199556</v>
      </c>
      <c r="G7">
        <v>38.769258659999998</v>
      </c>
      <c r="H7">
        <v>2.0974131900000001</v>
      </c>
      <c r="I7">
        <v>31608</v>
      </c>
      <c r="J7">
        <v>195</v>
      </c>
      <c r="O7" t="s">
        <v>157</v>
      </c>
    </row>
    <row r="8" spans="1:15" x14ac:dyDescent="0.3">
      <c r="A8" t="s">
        <v>6</v>
      </c>
      <c r="B8">
        <v>132.69999999999999</v>
      </c>
      <c r="C8">
        <v>667.4</v>
      </c>
      <c r="D8">
        <v>0.97955426000000001</v>
      </c>
      <c r="E8">
        <v>111.2</v>
      </c>
      <c r="F8">
        <v>2.0421749610000002</v>
      </c>
      <c r="G8">
        <v>38.553774279999999</v>
      </c>
      <c r="H8">
        <v>1.8285112809999999</v>
      </c>
      <c r="I8">
        <v>28489</v>
      </c>
      <c r="J8">
        <v>182</v>
      </c>
      <c r="O8" t="s">
        <v>158</v>
      </c>
    </row>
    <row r="9" spans="1:15" x14ac:dyDescent="0.3">
      <c r="A9" t="s">
        <v>7</v>
      </c>
      <c r="B9">
        <v>89.3</v>
      </c>
      <c r="C9">
        <v>509.3</v>
      </c>
      <c r="D9">
        <v>0.470333259</v>
      </c>
      <c r="E9">
        <v>109.2</v>
      </c>
      <c r="F9">
        <v>1.555553406</v>
      </c>
      <c r="G9">
        <v>32.896650000000001</v>
      </c>
      <c r="H9">
        <v>1.8815748329999999</v>
      </c>
      <c r="I9">
        <v>27677</v>
      </c>
      <c r="J9">
        <v>233</v>
      </c>
      <c r="O9" t="s">
        <v>159</v>
      </c>
    </row>
    <row r="10" spans="1:15" x14ac:dyDescent="0.3">
      <c r="A10" t="s">
        <v>8</v>
      </c>
      <c r="B10">
        <v>116</v>
      </c>
      <c r="C10">
        <v>573.5</v>
      </c>
      <c r="D10">
        <v>1.275402412</v>
      </c>
      <c r="E10">
        <v>110.2</v>
      </c>
      <c r="F10">
        <v>1.4299538730000001</v>
      </c>
      <c r="G10">
        <v>46.779428070000002</v>
      </c>
      <c r="H10">
        <v>2.579386258</v>
      </c>
      <c r="I10">
        <v>31851</v>
      </c>
      <c r="J10">
        <v>164</v>
      </c>
      <c r="O10" t="s">
        <v>154</v>
      </c>
    </row>
    <row r="11" spans="1:15" x14ac:dyDescent="0.3">
      <c r="A11" t="s">
        <v>9</v>
      </c>
      <c r="B11">
        <v>109.6</v>
      </c>
      <c r="C11">
        <v>501.6</v>
      </c>
      <c r="D11">
        <v>0.60127753500000003</v>
      </c>
      <c r="E11">
        <v>110</v>
      </c>
      <c r="F11">
        <v>2.4917729209999999</v>
      </c>
      <c r="G11">
        <v>39.887416850000001</v>
      </c>
      <c r="H11">
        <v>1.349201748</v>
      </c>
      <c r="I11">
        <v>35100</v>
      </c>
      <c r="J11">
        <v>380</v>
      </c>
      <c r="O11" t="s">
        <v>155</v>
      </c>
    </row>
    <row r="12" spans="1:15" x14ac:dyDescent="0.3">
      <c r="A12" t="s">
        <v>10</v>
      </c>
      <c r="B12">
        <v>59</v>
      </c>
      <c r="C12">
        <v>304.2</v>
      </c>
      <c r="D12">
        <v>0.58464047699999999</v>
      </c>
      <c r="E12">
        <v>109.7</v>
      </c>
      <c r="F12">
        <v>1.6317435769999999</v>
      </c>
      <c r="G12">
        <v>113.80794280000001</v>
      </c>
      <c r="H12">
        <v>0.43485085699999998</v>
      </c>
      <c r="I12">
        <v>88831</v>
      </c>
      <c r="J12">
        <v>622</v>
      </c>
    </row>
    <row r="13" spans="1:15" x14ac:dyDescent="0.3">
      <c r="A13" t="s">
        <v>11</v>
      </c>
      <c r="B13">
        <v>130.6</v>
      </c>
      <c r="C13">
        <v>686.1</v>
      </c>
      <c r="D13">
        <v>1.0934627889999999</v>
      </c>
      <c r="E13">
        <v>113.3</v>
      </c>
      <c r="F13">
        <v>2.3296682579999999</v>
      </c>
      <c r="G13">
        <v>94.173809410000004</v>
      </c>
      <c r="H13">
        <v>3.2319097220000002</v>
      </c>
      <c r="I13">
        <v>30297</v>
      </c>
      <c r="J13">
        <v>132</v>
      </c>
    </row>
    <row r="14" spans="1:15" x14ac:dyDescent="0.3">
      <c r="A14" t="s">
        <v>12</v>
      </c>
      <c r="B14">
        <v>93.5</v>
      </c>
      <c r="C14">
        <v>643</v>
      </c>
      <c r="D14">
        <v>0.69053482600000005</v>
      </c>
      <c r="E14">
        <v>110.9</v>
      </c>
      <c r="F14">
        <v>1.497279407</v>
      </c>
      <c r="G14">
        <v>154.3893769</v>
      </c>
      <c r="H14">
        <v>4.8892394579999996</v>
      </c>
      <c r="I14">
        <v>29827</v>
      </c>
      <c r="J14">
        <v>192</v>
      </c>
    </row>
    <row r="15" spans="1:15" x14ac:dyDescent="0.3">
      <c r="A15" t="s">
        <v>13</v>
      </c>
      <c r="B15">
        <v>101.9</v>
      </c>
      <c r="C15">
        <v>589.70000000000005</v>
      </c>
      <c r="D15">
        <v>0.89686976600000001</v>
      </c>
      <c r="E15">
        <v>109.2</v>
      </c>
      <c r="F15">
        <v>1.7804702960000001</v>
      </c>
      <c r="G15">
        <v>39.757673320000002</v>
      </c>
      <c r="H15">
        <v>2.3058014839999998</v>
      </c>
      <c r="I15">
        <v>28680</v>
      </c>
      <c r="J15">
        <v>252</v>
      </c>
    </row>
    <row r="16" spans="1:15" x14ac:dyDescent="0.3">
      <c r="A16" t="s">
        <v>14</v>
      </c>
      <c r="B16">
        <v>100.1</v>
      </c>
      <c r="C16">
        <v>689.8</v>
      </c>
      <c r="D16">
        <v>0.75958917599999998</v>
      </c>
      <c r="E16">
        <v>109.9</v>
      </c>
      <c r="F16">
        <v>1.440160686</v>
      </c>
      <c r="G16">
        <v>22.26059347</v>
      </c>
      <c r="H16">
        <v>3.027311224</v>
      </c>
      <c r="I16">
        <v>30346</v>
      </c>
      <c r="J16">
        <v>273</v>
      </c>
    </row>
    <row r="17" spans="1:10" x14ac:dyDescent="0.3">
      <c r="A17" t="s">
        <v>15</v>
      </c>
      <c r="B17">
        <v>60.1</v>
      </c>
      <c r="C17">
        <v>304.39999999999998</v>
      </c>
      <c r="D17">
        <v>0.107103104</v>
      </c>
      <c r="E17">
        <v>110.2</v>
      </c>
      <c r="F17">
        <v>1.699487277</v>
      </c>
      <c r="G17">
        <v>29.49119387</v>
      </c>
      <c r="H17">
        <v>0.52113184099999998</v>
      </c>
      <c r="I17">
        <v>25929</v>
      </c>
      <c r="J17">
        <v>175</v>
      </c>
    </row>
    <row r="18" spans="1:10" x14ac:dyDescent="0.3">
      <c r="A18" t="s">
        <v>16</v>
      </c>
      <c r="B18">
        <v>84.2</v>
      </c>
      <c r="C18">
        <v>392.1</v>
      </c>
      <c r="D18">
        <v>0.81014984599999995</v>
      </c>
      <c r="E18">
        <v>111.4</v>
      </c>
      <c r="F18">
        <v>1.6109943090000001</v>
      </c>
      <c r="G18">
        <v>46.187361930000002</v>
      </c>
      <c r="H18">
        <v>1.4210094209999999</v>
      </c>
      <c r="I18">
        <v>32010</v>
      </c>
      <c r="J18">
        <v>206</v>
      </c>
    </row>
    <row r="19" spans="1:10" x14ac:dyDescent="0.3">
      <c r="A19" t="s">
        <v>17</v>
      </c>
      <c r="B19">
        <v>102.9</v>
      </c>
      <c r="C19">
        <v>589.1</v>
      </c>
      <c r="D19">
        <v>0.863576707</v>
      </c>
      <c r="E19">
        <v>110.1</v>
      </c>
      <c r="F19">
        <v>0.66787742800000005</v>
      </c>
      <c r="G19">
        <v>47.72422632</v>
      </c>
      <c r="H19">
        <v>1.5027242119999999</v>
      </c>
      <c r="I19">
        <v>35028</v>
      </c>
      <c r="J19">
        <v>182</v>
      </c>
    </row>
    <row r="20" spans="1:10" x14ac:dyDescent="0.3">
      <c r="A20" t="s">
        <v>18</v>
      </c>
      <c r="B20">
        <v>125.9</v>
      </c>
      <c r="C20">
        <v>621.5</v>
      </c>
      <c r="D20">
        <v>1.2802251490000001</v>
      </c>
      <c r="E20">
        <v>107.6</v>
      </c>
      <c r="F20">
        <v>1.7305919110000001</v>
      </c>
      <c r="G20">
        <v>201.4216314</v>
      </c>
      <c r="H20">
        <v>3.0724027359999999</v>
      </c>
      <c r="I20">
        <v>60794</v>
      </c>
      <c r="J20">
        <v>144</v>
      </c>
    </row>
    <row r="21" spans="1:10" x14ac:dyDescent="0.3">
      <c r="A21" t="s">
        <v>19</v>
      </c>
      <c r="B21">
        <v>97.7</v>
      </c>
      <c r="C21">
        <v>325.60000000000002</v>
      </c>
      <c r="D21">
        <v>0.19156516000000001</v>
      </c>
      <c r="E21">
        <v>108.1</v>
      </c>
      <c r="F21">
        <v>1.2991445699999999</v>
      </c>
      <c r="G21">
        <v>44.139556710000001</v>
      </c>
      <c r="H21">
        <v>1.0346225229999999</v>
      </c>
      <c r="I21">
        <v>20473</v>
      </c>
      <c r="J21">
        <v>225</v>
      </c>
    </row>
    <row r="22" spans="1:10" x14ac:dyDescent="0.3">
      <c r="A22" t="s">
        <v>20</v>
      </c>
      <c r="B22">
        <v>95.8</v>
      </c>
      <c r="C22">
        <v>713.7</v>
      </c>
      <c r="D22">
        <v>0.68260258699999998</v>
      </c>
      <c r="E22">
        <v>108.8</v>
      </c>
      <c r="F22">
        <v>2.0820696669999998</v>
      </c>
      <c r="G22">
        <v>68.192238750000001</v>
      </c>
      <c r="H22">
        <v>3.0727193449999999</v>
      </c>
      <c r="I22">
        <v>28048</v>
      </c>
      <c r="J22">
        <v>173</v>
      </c>
    </row>
    <row r="23" spans="1:10" x14ac:dyDescent="0.3">
      <c r="A23" t="s">
        <v>21</v>
      </c>
      <c r="B23">
        <v>131.9</v>
      </c>
      <c r="C23">
        <v>514.6</v>
      </c>
      <c r="D23">
        <v>1.064054898</v>
      </c>
      <c r="E23">
        <v>109.1</v>
      </c>
      <c r="F23">
        <v>1.6106410739999999</v>
      </c>
      <c r="G23">
        <v>44.179132670000001</v>
      </c>
      <c r="H23">
        <v>3.2221565449999998</v>
      </c>
      <c r="I23">
        <v>26649</v>
      </c>
      <c r="J23">
        <v>222</v>
      </c>
    </row>
    <row r="24" spans="1:10" x14ac:dyDescent="0.3">
      <c r="A24" t="s">
        <v>22</v>
      </c>
      <c r="B24">
        <v>122.6</v>
      </c>
      <c r="C24">
        <v>541.4</v>
      </c>
      <c r="D24">
        <v>1.0427029919999999</v>
      </c>
      <c r="E24">
        <v>109</v>
      </c>
      <c r="F24">
        <v>2.031488065</v>
      </c>
      <c r="G24">
        <v>44.53463618</v>
      </c>
      <c r="H24">
        <v>2.4471778319999999</v>
      </c>
      <c r="I24">
        <v>28560</v>
      </c>
      <c r="J24">
        <v>171</v>
      </c>
    </row>
    <row r="25" spans="1:10" x14ac:dyDescent="0.3">
      <c r="A25" t="s">
        <v>23</v>
      </c>
      <c r="B25">
        <v>99.7</v>
      </c>
      <c r="C25">
        <v>493.5</v>
      </c>
      <c r="D25">
        <v>0.54856992999999998</v>
      </c>
      <c r="E25">
        <v>109.5</v>
      </c>
      <c r="F25">
        <v>1.458538924</v>
      </c>
      <c r="G25">
        <v>37.656155239999997</v>
      </c>
      <c r="H25">
        <v>0.91903229399999997</v>
      </c>
      <c r="I25">
        <v>43217</v>
      </c>
      <c r="J25">
        <v>173</v>
      </c>
    </row>
    <row r="26" spans="1:10" x14ac:dyDescent="0.3">
      <c r="A26" t="s">
        <v>24</v>
      </c>
      <c r="B26">
        <v>95</v>
      </c>
      <c r="C26">
        <v>547.29999999999995</v>
      </c>
      <c r="D26">
        <v>0.71587040700000004</v>
      </c>
      <c r="E26">
        <v>110.3</v>
      </c>
      <c r="F26">
        <v>1.642268238</v>
      </c>
      <c r="G26">
        <v>30.7115385</v>
      </c>
      <c r="H26">
        <v>2.5486375520000002</v>
      </c>
      <c r="I26">
        <v>36090</v>
      </c>
      <c r="J26">
        <v>230</v>
      </c>
    </row>
    <row r="27" spans="1:10" x14ac:dyDescent="0.3">
      <c r="A27" t="s">
        <v>25</v>
      </c>
      <c r="B27">
        <v>106.3</v>
      </c>
      <c r="C27">
        <v>620.6</v>
      </c>
      <c r="D27">
        <v>0.56561041700000003</v>
      </c>
      <c r="E27">
        <v>107.3</v>
      </c>
      <c r="F27">
        <v>2.7850250139999999</v>
      </c>
      <c r="G27">
        <v>43.824637299999999</v>
      </c>
      <c r="H27">
        <v>3.845055603</v>
      </c>
      <c r="I27">
        <v>23747</v>
      </c>
      <c r="J27">
        <v>185</v>
      </c>
    </row>
    <row r="28" spans="1:10" x14ac:dyDescent="0.3">
      <c r="A28" t="s">
        <v>26</v>
      </c>
      <c r="B28">
        <v>108.1</v>
      </c>
      <c r="C28">
        <v>597.29999999999995</v>
      </c>
      <c r="D28">
        <v>0.57952908599999997</v>
      </c>
      <c r="E28">
        <v>107.6</v>
      </c>
      <c r="F28">
        <v>1.7117364900000001</v>
      </c>
      <c r="G28">
        <v>43.988924060000002</v>
      </c>
      <c r="H28">
        <v>1.8916739309999999</v>
      </c>
      <c r="I28">
        <v>32715</v>
      </c>
      <c r="J28">
        <v>346</v>
      </c>
    </row>
    <row r="29" spans="1:10" x14ac:dyDescent="0.3">
      <c r="A29" t="s">
        <v>27</v>
      </c>
      <c r="B29">
        <v>99.3</v>
      </c>
      <c r="C29">
        <v>547.5</v>
      </c>
      <c r="D29">
        <v>1.111869905</v>
      </c>
      <c r="E29">
        <v>107.8</v>
      </c>
      <c r="F29">
        <v>1.45665231</v>
      </c>
      <c r="G29">
        <v>47.092651029999999</v>
      </c>
      <c r="H29">
        <v>1.3117315350000001</v>
      </c>
      <c r="I29">
        <v>36847</v>
      </c>
      <c r="J29">
        <v>32</v>
      </c>
    </row>
    <row r="30" spans="1:10" x14ac:dyDescent="0.3">
      <c r="A30" t="s">
        <v>28</v>
      </c>
      <c r="B30">
        <v>94.9</v>
      </c>
      <c r="C30">
        <v>602.29999999999995</v>
      </c>
      <c r="D30">
        <v>0.60740044599999998</v>
      </c>
      <c r="E30">
        <v>109.6</v>
      </c>
      <c r="F30">
        <v>2.5693295009999999</v>
      </c>
      <c r="G30">
        <v>40.770109929999997</v>
      </c>
      <c r="H30">
        <v>1.4988491450000001</v>
      </c>
      <c r="I30">
        <v>35124</v>
      </c>
      <c r="J30">
        <v>162</v>
      </c>
    </row>
    <row r="31" spans="1:10" x14ac:dyDescent="0.3">
      <c r="A31" t="s">
        <v>29</v>
      </c>
      <c r="B31">
        <v>131</v>
      </c>
      <c r="C31">
        <v>683.4</v>
      </c>
      <c r="D31">
        <v>1.4425176340000001</v>
      </c>
      <c r="E31">
        <v>108.7</v>
      </c>
      <c r="F31">
        <v>2.190791275</v>
      </c>
      <c r="G31">
        <v>204.2113521</v>
      </c>
      <c r="H31">
        <v>2.9383247849999998</v>
      </c>
      <c r="I31">
        <v>80979</v>
      </c>
      <c r="J31">
        <v>186</v>
      </c>
    </row>
    <row r="32" spans="1:10" x14ac:dyDescent="0.3">
      <c r="A32" t="s">
        <v>30</v>
      </c>
      <c r="B32">
        <v>46.5</v>
      </c>
      <c r="C32">
        <v>475.7</v>
      </c>
      <c r="D32">
        <v>1.0523992310000001</v>
      </c>
      <c r="E32">
        <v>110.1</v>
      </c>
      <c r="F32">
        <v>0.69989527299999998</v>
      </c>
      <c r="G32">
        <v>52.99463196</v>
      </c>
      <c r="H32">
        <v>0.82841173300000004</v>
      </c>
      <c r="I32">
        <v>53793</v>
      </c>
      <c r="J32">
        <v>86</v>
      </c>
    </row>
    <row r="33" spans="1:10" x14ac:dyDescent="0.3">
      <c r="A33" t="s">
        <v>31</v>
      </c>
      <c r="B33">
        <v>101.2</v>
      </c>
      <c r="C33">
        <v>621.5</v>
      </c>
      <c r="D33">
        <v>1.2526266340000001</v>
      </c>
      <c r="E33">
        <v>110.9</v>
      </c>
      <c r="F33">
        <v>1.2870693339999999</v>
      </c>
      <c r="G33">
        <v>84.865001230000004</v>
      </c>
      <c r="H33">
        <v>1.923050777</v>
      </c>
      <c r="I33">
        <v>51183</v>
      </c>
      <c r="J33">
        <v>104</v>
      </c>
    </row>
    <row r="34" spans="1:10" x14ac:dyDescent="0.3">
      <c r="A34" t="s">
        <v>32</v>
      </c>
      <c r="B34">
        <v>48.3</v>
      </c>
      <c r="C34">
        <v>593.1</v>
      </c>
      <c r="D34">
        <v>1.316266151</v>
      </c>
      <c r="E34">
        <v>108.8</v>
      </c>
      <c r="F34">
        <v>3.3087791329999998</v>
      </c>
      <c r="G34">
        <v>393.10469749999999</v>
      </c>
      <c r="H34">
        <v>4.3473010509999996</v>
      </c>
      <c r="I34">
        <v>86431</v>
      </c>
      <c r="J34">
        <v>0</v>
      </c>
    </row>
    <row r="35" spans="1:10" x14ac:dyDescent="0.3">
      <c r="A35" t="s">
        <v>33</v>
      </c>
      <c r="B35">
        <v>141.1</v>
      </c>
      <c r="C35">
        <v>587.29999999999995</v>
      </c>
      <c r="D35">
        <v>0.80623719299999996</v>
      </c>
      <c r="E35">
        <v>110.2</v>
      </c>
      <c r="F35">
        <v>1.6214555500000001</v>
      </c>
      <c r="G35">
        <v>45.008620950000001</v>
      </c>
      <c r="H35">
        <v>1.7493886830000001</v>
      </c>
      <c r="I35">
        <v>37524</v>
      </c>
      <c r="J35">
        <v>279</v>
      </c>
    </row>
    <row r="36" spans="1:10" x14ac:dyDescent="0.3">
      <c r="A36" t="s">
        <v>34</v>
      </c>
      <c r="B36">
        <v>123.2</v>
      </c>
      <c r="C36">
        <v>706</v>
      </c>
      <c r="D36">
        <v>0.96397075099999996</v>
      </c>
      <c r="E36">
        <v>107.6</v>
      </c>
      <c r="F36">
        <v>2.222022559</v>
      </c>
      <c r="G36">
        <v>48.25002765</v>
      </c>
      <c r="H36">
        <v>2.579688709</v>
      </c>
      <c r="I36">
        <v>29229</v>
      </c>
      <c r="J36">
        <v>154</v>
      </c>
    </row>
    <row r="37" spans="1:10" x14ac:dyDescent="0.3">
      <c r="A37" t="s">
        <v>35</v>
      </c>
      <c r="B37">
        <v>78.099999999999994</v>
      </c>
      <c r="C37">
        <v>561.29999999999995</v>
      </c>
      <c r="D37">
        <v>0.56332910000000003</v>
      </c>
      <c r="E37">
        <v>110.1</v>
      </c>
      <c r="F37">
        <v>1.3290990060000001</v>
      </c>
      <c r="G37">
        <v>43.029508790000001</v>
      </c>
      <c r="H37">
        <v>1.468232352</v>
      </c>
      <c r="I37">
        <v>35261</v>
      </c>
      <c r="J37">
        <v>352</v>
      </c>
    </row>
    <row r="38" spans="1:10" x14ac:dyDescent="0.3">
      <c r="A38" t="s">
        <v>36</v>
      </c>
      <c r="B38">
        <v>112.8</v>
      </c>
      <c r="C38">
        <v>532.70000000000005</v>
      </c>
      <c r="D38">
        <v>0.49071560400000003</v>
      </c>
      <c r="E38">
        <v>108.2</v>
      </c>
      <c r="F38">
        <v>2.1402975350000002</v>
      </c>
      <c r="G38">
        <v>61.74421761</v>
      </c>
      <c r="H38">
        <v>1.758062765</v>
      </c>
      <c r="I38">
        <v>29972</v>
      </c>
      <c r="J38">
        <v>396</v>
      </c>
    </row>
    <row r="39" spans="1:10" x14ac:dyDescent="0.3">
      <c r="A39" t="s">
        <v>37</v>
      </c>
      <c r="B39">
        <v>71.900000000000006</v>
      </c>
      <c r="C39">
        <v>589.29999999999995</v>
      </c>
      <c r="D39">
        <v>0.59034534100000002</v>
      </c>
      <c r="E39">
        <v>110.5</v>
      </c>
      <c r="F39">
        <v>2.1227115529999998</v>
      </c>
      <c r="G39">
        <v>42.546626349999997</v>
      </c>
      <c r="H39">
        <v>2.4700053390000001</v>
      </c>
      <c r="I39">
        <v>26518</v>
      </c>
      <c r="J39">
        <v>223</v>
      </c>
    </row>
    <row r="40" spans="1:10" x14ac:dyDescent="0.3">
      <c r="A40" t="s">
        <v>38</v>
      </c>
      <c r="B40">
        <v>88.6</v>
      </c>
      <c r="C40">
        <v>592.6</v>
      </c>
      <c r="D40">
        <v>0.61391193399999999</v>
      </c>
      <c r="E40">
        <v>109.5</v>
      </c>
      <c r="F40">
        <v>1.7244557899999999</v>
      </c>
      <c r="G40">
        <v>43.866411399999997</v>
      </c>
      <c r="H40">
        <v>1.504644402</v>
      </c>
      <c r="I40">
        <v>29846</v>
      </c>
      <c r="J40">
        <v>367</v>
      </c>
    </row>
    <row r="41" spans="1:10" x14ac:dyDescent="0.3">
      <c r="A41" t="s">
        <v>39</v>
      </c>
      <c r="B41">
        <v>119.6</v>
      </c>
      <c r="C41">
        <v>756.4</v>
      </c>
      <c r="D41">
        <v>0.64154097399999999</v>
      </c>
      <c r="E41">
        <v>108.2</v>
      </c>
      <c r="F41">
        <v>2.6701630810000001</v>
      </c>
      <c r="G41">
        <v>39.334181919999999</v>
      </c>
      <c r="H41">
        <v>2.1063024779999999</v>
      </c>
      <c r="I41">
        <v>26415</v>
      </c>
      <c r="J41">
        <v>244</v>
      </c>
    </row>
    <row r="42" spans="1:10" x14ac:dyDescent="0.3">
      <c r="A42" t="s">
        <v>40</v>
      </c>
      <c r="B42">
        <v>73.900000000000006</v>
      </c>
      <c r="C42">
        <v>670</v>
      </c>
      <c r="D42">
        <v>0.82387967699999998</v>
      </c>
      <c r="E42">
        <v>110.7</v>
      </c>
      <c r="F42">
        <v>1.5889533769999999</v>
      </c>
      <c r="G42">
        <v>47.589213239999999</v>
      </c>
      <c r="H42">
        <v>2.4595202309999999</v>
      </c>
      <c r="I42">
        <v>32747</v>
      </c>
      <c r="J42">
        <v>214</v>
      </c>
    </row>
    <row r="43" spans="1:10" x14ac:dyDescent="0.3">
      <c r="A43" t="s">
        <v>41</v>
      </c>
      <c r="B43">
        <v>129.69999999999999</v>
      </c>
      <c r="C43">
        <v>609.1</v>
      </c>
      <c r="D43">
        <v>0.99207053599999995</v>
      </c>
      <c r="E43">
        <v>109.3</v>
      </c>
      <c r="F43">
        <v>1.5898251189999999</v>
      </c>
      <c r="G43">
        <v>52.789129989999999</v>
      </c>
      <c r="H43">
        <v>2.1452535450000001</v>
      </c>
      <c r="I43">
        <v>40843</v>
      </c>
      <c r="J43">
        <v>235</v>
      </c>
    </row>
    <row r="44" spans="1:10" x14ac:dyDescent="0.3">
      <c r="A44" t="s">
        <v>42</v>
      </c>
      <c r="B44">
        <v>108.6</v>
      </c>
      <c r="C44">
        <v>741.3</v>
      </c>
      <c r="D44">
        <v>0.88664994200000002</v>
      </c>
      <c r="E44">
        <v>109.8</v>
      </c>
      <c r="F44">
        <v>1.6949667589999999</v>
      </c>
      <c r="G44">
        <v>46.871064349999997</v>
      </c>
      <c r="H44">
        <v>2.191301647</v>
      </c>
      <c r="I44">
        <v>29332</v>
      </c>
      <c r="J44">
        <v>187</v>
      </c>
    </row>
    <row r="45" spans="1:10" x14ac:dyDescent="0.3">
      <c r="A45" t="s">
        <v>43</v>
      </c>
      <c r="B45">
        <v>85.1</v>
      </c>
      <c r="C45">
        <v>441.7</v>
      </c>
      <c r="D45">
        <v>0.42237545999999998</v>
      </c>
      <c r="E45">
        <v>107.8</v>
      </c>
      <c r="F45">
        <v>1.8388589440000001</v>
      </c>
      <c r="G45">
        <v>33.045459559999998</v>
      </c>
      <c r="H45">
        <v>1.005751453</v>
      </c>
      <c r="I45">
        <v>34901</v>
      </c>
      <c r="J45">
        <v>285</v>
      </c>
    </row>
    <row r="46" spans="1:10" x14ac:dyDescent="0.3">
      <c r="A46" t="s">
        <v>44</v>
      </c>
      <c r="B46">
        <v>174.6</v>
      </c>
      <c r="C46">
        <v>600.4</v>
      </c>
      <c r="D46">
        <v>0.72916518399999997</v>
      </c>
      <c r="E46">
        <v>110.8</v>
      </c>
      <c r="F46">
        <v>1.6034992340000001</v>
      </c>
      <c r="G46">
        <v>74.754849640000003</v>
      </c>
      <c r="H46">
        <v>5.9822856030000002</v>
      </c>
      <c r="I46">
        <v>23798</v>
      </c>
      <c r="J46">
        <v>124</v>
      </c>
    </row>
    <row r="47" spans="1:10" x14ac:dyDescent="0.3">
      <c r="A47" t="s">
        <v>45</v>
      </c>
      <c r="B47">
        <v>84.9</v>
      </c>
      <c r="C47">
        <v>687.5</v>
      </c>
      <c r="D47">
        <v>0.760953922</v>
      </c>
      <c r="E47">
        <v>108</v>
      </c>
      <c r="F47">
        <v>2.4435625430000001</v>
      </c>
      <c r="G47">
        <v>37.709230499999997</v>
      </c>
      <c r="H47">
        <v>2.2871216589999999</v>
      </c>
      <c r="I47">
        <v>32621</v>
      </c>
      <c r="J47">
        <v>243</v>
      </c>
    </row>
    <row r="48" spans="1:10" x14ac:dyDescent="0.3">
      <c r="A48" t="s">
        <v>46</v>
      </c>
      <c r="B48">
        <v>96.6</v>
      </c>
      <c r="C48">
        <v>563.9</v>
      </c>
      <c r="D48">
        <v>0.738407645</v>
      </c>
      <c r="E48">
        <v>108.7</v>
      </c>
      <c r="F48">
        <v>1.7627958909999999</v>
      </c>
      <c r="G48">
        <v>80.816458220000001</v>
      </c>
      <c r="H48">
        <v>3.9557918239999998</v>
      </c>
      <c r="I48">
        <v>28314</v>
      </c>
      <c r="J48">
        <v>203</v>
      </c>
    </row>
    <row r="49" spans="1:10" x14ac:dyDescent="0.3">
      <c r="A49" t="s">
        <v>47</v>
      </c>
      <c r="B49">
        <v>45.2</v>
      </c>
      <c r="C49">
        <v>198.7</v>
      </c>
      <c r="D49">
        <v>0.146794808</v>
      </c>
      <c r="E49">
        <v>108.7</v>
      </c>
      <c r="F49">
        <v>1.031784593</v>
      </c>
      <c r="G49">
        <v>26.87798866</v>
      </c>
      <c r="H49">
        <v>0.21104684900000001</v>
      </c>
      <c r="I49">
        <v>30260</v>
      </c>
      <c r="J49">
        <v>166</v>
      </c>
    </row>
    <row r="50" spans="1:10" x14ac:dyDescent="0.3">
      <c r="A50" t="s">
        <v>48</v>
      </c>
      <c r="B50">
        <v>42.5</v>
      </c>
      <c r="C50">
        <v>153.1</v>
      </c>
      <c r="D50">
        <v>5.4930444000000002E-2</v>
      </c>
      <c r="E50">
        <v>115.7</v>
      </c>
      <c r="F50">
        <v>0.749227965</v>
      </c>
      <c r="G50">
        <v>39.498871309999998</v>
      </c>
      <c r="H50">
        <v>0.27756372800000001</v>
      </c>
      <c r="I50">
        <v>18139</v>
      </c>
      <c r="J50">
        <v>148</v>
      </c>
    </row>
    <row r="51" spans="1:10" x14ac:dyDescent="0.3">
      <c r="A51" t="s">
        <v>49</v>
      </c>
      <c r="B51">
        <v>148</v>
      </c>
      <c r="C51">
        <v>436.7</v>
      </c>
      <c r="D51">
        <v>0.51156868499999997</v>
      </c>
      <c r="E51">
        <v>106.6</v>
      </c>
      <c r="F51">
        <v>1.8684688350000001</v>
      </c>
      <c r="G51">
        <v>38.457307749999998</v>
      </c>
      <c r="H51">
        <v>2.399626306</v>
      </c>
      <c r="I51">
        <v>21319</v>
      </c>
      <c r="J51">
        <v>333</v>
      </c>
    </row>
    <row r="52" spans="1:10" x14ac:dyDescent="0.3">
      <c r="A52" t="s">
        <v>50</v>
      </c>
      <c r="B52">
        <v>103</v>
      </c>
      <c r="C52">
        <v>753.6</v>
      </c>
      <c r="D52">
        <v>1.607146899</v>
      </c>
      <c r="E52">
        <v>109.8</v>
      </c>
      <c r="F52">
        <v>2.0485464000000002</v>
      </c>
      <c r="G52">
        <v>57.677521820000003</v>
      </c>
      <c r="H52">
        <v>3.9631638910000002</v>
      </c>
      <c r="I52">
        <v>35173</v>
      </c>
      <c r="J52">
        <v>204</v>
      </c>
    </row>
    <row r="53" spans="1:10" x14ac:dyDescent="0.3">
      <c r="A53" t="s">
        <v>51</v>
      </c>
      <c r="B53">
        <v>111.3</v>
      </c>
      <c r="C53">
        <v>641.4</v>
      </c>
      <c r="D53">
        <v>1.518211279</v>
      </c>
      <c r="E53">
        <v>110</v>
      </c>
      <c r="F53">
        <v>1.814076963</v>
      </c>
      <c r="G53">
        <v>85.146474740000002</v>
      </c>
      <c r="H53">
        <v>4.8124381329999997</v>
      </c>
      <c r="I53">
        <v>38880</v>
      </c>
      <c r="J53">
        <v>179</v>
      </c>
    </row>
    <row r="54" spans="1:10" x14ac:dyDescent="0.3">
      <c r="A54" t="s">
        <v>52</v>
      </c>
      <c r="B54">
        <v>79.099999999999994</v>
      </c>
      <c r="C54">
        <v>583.1</v>
      </c>
      <c r="D54">
        <v>0.67039233899999995</v>
      </c>
      <c r="E54">
        <v>111.7</v>
      </c>
      <c r="F54">
        <v>1.2250850849999999</v>
      </c>
      <c r="G54">
        <v>0</v>
      </c>
      <c r="H54">
        <v>1.2240455560000001</v>
      </c>
      <c r="I54">
        <v>26357</v>
      </c>
      <c r="J54">
        <v>174</v>
      </c>
    </row>
    <row r="55" spans="1:10" x14ac:dyDescent="0.3">
      <c r="A55" t="s">
        <v>53</v>
      </c>
      <c r="B55">
        <v>98.3</v>
      </c>
      <c r="C55">
        <v>554.9</v>
      </c>
      <c r="D55">
        <v>0.89258174000000001</v>
      </c>
      <c r="E55">
        <v>109.6</v>
      </c>
      <c r="F55">
        <v>2.1354339680000001</v>
      </c>
      <c r="G55">
        <v>37.003659900000002</v>
      </c>
      <c r="H55">
        <v>1.8788853029999999</v>
      </c>
      <c r="I55">
        <v>23185</v>
      </c>
      <c r="J55">
        <v>255</v>
      </c>
    </row>
    <row r="56" spans="1:10" x14ac:dyDescent="0.3">
      <c r="A56" t="s">
        <v>54</v>
      </c>
      <c r="B56">
        <v>88.1</v>
      </c>
      <c r="C56">
        <v>523.6</v>
      </c>
      <c r="D56">
        <v>0.68391964500000002</v>
      </c>
      <c r="E56">
        <v>109.7</v>
      </c>
      <c r="F56">
        <v>2.1754054250000001</v>
      </c>
      <c r="G56">
        <v>47.160831880000003</v>
      </c>
      <c r="H56">
        <v>1.8804570279999999</v>
      </c>
      <c r="I56">
        <v>22906</v>
      </c>
      <c r="J56">
        <v>322</v>
      </c>
    </row>
    <row r="57" spans="1:10" x14ac:dyDescent="0.3">
      <c r="A57" t="s">
        <v>55</v>
      </c>
      <c r="B57">
        <v>73.7</v>
      </c>
      <c r="C57">
        <v>509.4</v>
      </c>
      <c r="D57">
        <v>0.800040894</v>
      </c>
      <c r="E57">
        <v>110.6</v>
      </c>
      <c r="F57">
        <v>1.5184940549999999</v>
      </c>
      <c r="G57">
        <v>53.808212699999999</v>
      </c>
      <c r="H57">
        <v>3.5491666319999999</v>
      </c>
      <c r="I57">
        <v>50369</v>
      </c>
      <c r="J57">
        <v>226</v>
      </c>
    </row>
    <row r="58" spans="1:10" x14ac:dyDescent="0.3">
      <c r="A58" t="s">
        <v>56</v>
      </c>
      <c r="B58">
        <v>111</v>
      </c>
      <c r="C58">
        <v>402.8</v>
      </c>
      <c r="D58">
        <v>0.111701419</v>
      </c>
      <c r="E58">
        <v>108.9</v>
      </c>
      <c r="F58">
        <v>1.775803687</v>
      </c>
      <c r="G58">
        <v>35.649295610000003</v>
      </c>
      <c r="H58">
        <v>0.79054739600000001</v>
      </c>
      <c r="I58">
        <v>25885</v>
      </c>
      <c r="J58">
        <v>294</v>
      </c>
    </row>
    <row r="59" spans="1:10" x14ac:dyDescent="0.3">
      <c r="A59" t="s">
        <v>57</v>
      </c>
      <c r="B59">
        <v>83.8</v>
      </c>
      <c r="C59">
        <v>454.2</v>
      </c>
      <c r="D59">
        <v>0.89270940700000001</v>
      </c>
      <c r="E59">
        <v>108.5</v>
      </c>
      <c r="F59">
        <v>1.504178858</v>
      </c>
      <c r="G59">
        <v>52.072682479999997</v>
      </c>
      <c r="H59">
        <v>1.8506048960000001</v>
      </c>
      <c r="I59">
        <v>39679</v>
      </c>
      <c r="J59">
        <v>360</v>
      </c>
    </row>
    <row r="60" spans="1:10" x14ac:dyDescent="0.3">
      <c r="A60" t="s">
        <v>58</v>
      </c>
      <c r="B60">
        <v>120.3</v>
      </c>
      <c r="C60">
        <v>670</v>
      </c>
      <c r="D60">
        <v>0.29011672999999999</v>
      </c>
      <c r="E60">
        <v>109.4</v>
      </c>
      <c r="F60">
        <v>2.0400224489999998</v>
      </c>
      <c r="G60">
        <v>154.4166338</v>
      </c>
      <c r="H60">
        <v>5.9359605179999999</v>
      </c>
      <c r="I60">
        <v>20652</v>
      </c>
      <c r="J60">
        <v>178</v>
      </c>
    </row>
    <row r="61" spans="1:10" x14ac:dyDescent="0.3">
      <c r="A61" t="s">
        <v>59</v>
      </c>
      <c r="B61">
        <v>89.4</v>
      </c>
      <c r="C61">
        <v>587.29999999999995</v>
      </c>
      <c r="D61">
        <v>0.52971063399999996</v>
      </c>
      <c r="E61">
        <v>108.8</v>
      </c>
      <c r="F61">
        <v>1.7230644209999999</v>
      </c>
      <c r="G61">
        <v>39.45422499</v>
      </c>
      <c r="H61">
        <v>3.4348423939999999</v>
      </c>
      <c r="I61">
        <v>26068</v>
      </c>
      <c r="J61">
        <v>143</v>
      </c>
    </row>
    <row r="62" spans="1:10" x14ac:dyDescent="0.3">
      <c r="A62" t="s">
        <v>60</v>
      </c>
      <c r="B62">
        <v>59.6</v>
      </c>
      <c r="C62">
        <v>478.7</v>
      </c>
      <c r="D62">
        <v>0.42757635300000002</v>
      </c>
      <c r="E62">
        <v>109.5</v>
      </c>
      <c r="F62">
        <v>2.0139119069999998</v>
      </c>
      <c r="G62">
        <v>37.192848519999998</v>
      </c>
      <c r="H62">
        <v>0.96662985099999998</v>
      </c>
      <c r="I62">
        <v>35041</v>
      </c>
      <c r="J62">
        <v>313</v>
      </c>
    </row>
    <row r="63" spans="1:10" x14ac:dyDescent="0.3">
      <c r="A63" t="s">
        <v>61</v>
      </c>
      <c r="B63">
        <v>125.6</v>
      </c>
      <c r="C63">
        <v>581.4</v>
      </c>
      <c r="D63">
        <v>0.66285835500000001</v>
      </c>
      <c r="E63">
        <v>109.4</v>
      </c>
      <c r="F63">
        <v>1.8404605080000001</v>
      </c>
      <c r="G63">
        <v>42.31824881</v>
      </c>
      <c r="H63">
        <v>1.3906311140000001</v>
      </c>
      <c r="I63">
        <v>30495</v>
      </c>
      <c r="J63">
        <v>261</v>
      </c>
    </row>
    <row r="64" spans="1:10" x14ac:dyDescent="0.3">
      <c r="A64" t="s">
        <v>62</v>
      </c>
      <c r="B64">
        <v>90.3</v>
      </c>
      <c r="C64">
        <v>563.1</v>
      </c>
      <c r="D64">
        <v>0.59336623399999999</v>
      </c>
      <c r="E64">
        <v>109.6</v>
      </c>
      <c r="F64">
        <v>1.383527618</v>
      </c>
      <c r="G64">
        <v>48.935463810000002</v>
      </c>
      <c r="H64">
        <v>1.3968460140000001</v>
      </c>
      <c r="I64">
        <v>32663</v>
      </c>
      <c r="J64">
        <v>318</v>
      </c>
    </row>
    <row r="65" spans="1:10" x14ac:dyDescent="0.3">
      <c r="A65" t="s">
        <v>63</v>
      </c>
      <c r="B65">
        <v>74.599999999999994</v>
      </c>
      <c r="C65">
        <v>394.9</v>
      </c>
      <c r="D65">
        <v>0.73472781799999998</v>
      </c>
      <c r="E65">
        <v>110.7</v>
      </c>
      <c r="F65">
        <v>0.96092420000000001</v>
      </c>
      <c r="G65">
        <v>74.142698580000001</v>
      </c>
      <c r="H65">
        <v>0.453070853</v>
      </c>
      <c r="I65">
        <v>57745</v>
      </c>
      <c r="J65">
        <v>577</v>
      </c>
    </row>
    <row r="66" spans="1:10" x14ac:dyDescent="0.3">
      <c r="A66" t="s">
        <v>64</v>
      </c>
      <c r="B66">
        <v>112.3</v>
      </c>
      <c r="C66">
        <v>537.1</v>
      </c>
      <c r="D66">
        <v>0.43337863300000001</v>
      </c>
      <c r="E66">
        <v>110.1</v>
      </c>
      <c r="F66">
        <v>1.3916586500000001</v>
      </c>
      <c r="G66">
        <v>32.932929909999999</v>
      </c>
      <c r="H66">
        <v>1.7262357230000001</v>
      </c>
      <c r="I66">
        <v>26228</v>
      </c>
      <c r="J66">
        <v>287</v>
      </c>
    </row>
    <row r="67" spans="1:10" x14ac:dyDescent="0.3">
      <c r="A67" t="s">
        <v>65</v>
      </c>
      <c r="B67">
        <v>91.5</v>
      </c>
      <c r="C67">
        <v>634.70000000000005</v>
      </c>
      <c r="D67">
        <v>1.5453124730000001</v>
      </c>
      <c r="E67">
        <v>112.2</v>
      </c>
      <c r="F67">
        <v>1.856360842</v>
      </c>
      <c r="G67" t="e">
        <v>#VALUE!</v>
      </c>
      <c r="H67">
        <v>3.7062460069999998</v>
      </c>
      <c r="I67">
        <v>63854</v>
      </c>
      <c r="J67">
        <v>104</v>
      </c>
    </row>
    <row r="68" spans="1:10" x14ac:dyDescent="0.3">
      <c r="A68" t="s">
        <v>66</v>
      </c>
      <c r="B68">
        <v>62.4</v>
      </c>
      <c r="C68">
        <v>572.4</v>
      </c>
      <c r="D68">
        <v>0.79846150400000004</v>
      </c>
      <c r="E68">
        <v>109.2</v>
      </c>
      <c r="F68">
        <v>1.696842424</v>
      </c>
      <c r="G68">
        <v>48.518238349999997</v>
      </c>
      <c r="H68">
        <v>2.2455994769999998</v>
      </c>
      <c r="I68">
        <v>40275</v>
      </c>
      <c r="J68">
        <v>282</v>
      </c>
    </row>
    <row r="69" spans="1:10" x14ac:dyDescent="0.3">
      <c r="A69" t="s">
        <v>67</v>
      </c>
      <c r="B69">
        <v>101.8</v>
      </c>
      <c r="C69">
        <v>403.5</v>
      </c>
      <c r="D69">
        <v>0.74665875599999998</v>
      </c>
      <c r="E69">
        <v>108</v>
      </c>
      <c r="F69">
        <v>0.64572959299999999</v>
      </c>
      <c r="G69">
        <v>0</v>
      </c>
      <c r="H69">
        <v>1.3366783449999999</v>
      </c>
      <c r="I69">
        <v>33013</v>
      </c>
      <c r="J69">
        <v>253</v>
      </c>
    </row>
    <row r="70" spans="1:10" x14ac:dyDescent="0.3">
      <c r="A70" t="s">
        <v>68</v>
      </c>
      <c r="B70">
        <v>94.7</v>
      </c>
      <c r="C70">
        <v>673.2</v>
      </c>
      <c r="D70">
        <v>0.92423500300000005</v>
      </c>
      <c r="E70">
        <v>109.6</v>
      </c>
      <c r="F70">
        <v>2.6546329370000001</v>
      </c>
      <c r="G70">
        <v>41.906721930000003</v>
      </c>
      <c r="H70">
        <v>2.0852959929999999</v>
      </c>
      <c r="I70">
        <v>30731</v>
      </c>
      <c r="J70">
        <v>256</v>
      </c>
    </row>
    <row r="71" spans="1:10" x14ac:dyDescent="0.3">
      <c r="A71" t="s">
        <v>69</v>
      </c>
      <c r="B71">
        <v>82.7</v>
      </c>
      <c r="C71">
        <v>381.6</v>
      </c>
      <c r="D71">
        <v>0.36767789899999997</v>
      </c>
      <c r="E71">
        <v>106.5</v>
      </c>
      <c r="F71">
        <v>1.48472692</v>
      </c>
      <c r="G71">
        <v>31.741086549999999</v>
      </c>
      <c r="H71">
        <v>0.73597716700000004</v>
      </c>
      <c r="I71">
        <v>26190</v>
      </c>
      <c r="J71">
        <v>224</v>
      </c>
    </row>
    <row r="72" spans="1:10" x14ac:dyDescent="0.3">
      <c r="A72" t="s">
        <v>70</v>
      </c>
      <c r="B72">
        <v>100.9</v>
      </c>
      <c r="C72">
        <v>525.4</v>
      </c>
      <c r="D72">
        <v>0.51577498399999999</v>
      </c>
      <c r="E72">
        <v>110.5</v>
      </c>
      <c r="F72">
        <v>3.6968842749999999</v>
      </c>
      <c r="G72">
        <v>45.26575725</v>
      </c>
      <c r="H72">
        <v>2.2730286799999999</v>
      </c>
      <c r="I72">
        <v>30241</v>
      </c>
      <c r="J72">
        <v>301</v>
      </c>
    </row>
    <row r="73" spans="1:10" x14ac:dyDescent="0.3">
      <c r="A73" t="s">
        <v>71</v>
      </c>
      <c r="B73">
        <v>111.1</v>
      </c>
      <c r="C73">
        <v>672.7</v>
      </c>
      <c r="D73">
        <v>1.0303534110000001</v>
      </c>
      <c r="E73">
        <v>109.5</v>
      </c>
      <c r="F73">
        <v>2.9074085169999999</v>
      </c>
      <c r="G73">
        <v>47.196685410000001</v>
      </c>
      <c r="H73">
        <v>1.9070893010000001</v>
      </c>
      <c r="I73">
        <v>30528</v>
      </c>
      <c r="J73">
        <v>183</v>
      </c>
    </row>
    <row r="74" spans="1:10" x14ac:dyDescent="0.3">
      <c r="A74" t="s">
        <v>72</v>
      </c>
      <c r="B74">
        <v>44.4</v>
      </c>
      <c r="C74">
        <v>511.3</v>
      </c>
      <c r="D74">
        <v>0.65470921599999998</v>
      </c>
      <c r="E74">
        <v>108.8</v>
      </c>
      <c r="F74">
        <v>1.4393578309999999</v>
      </c>
      <c r="G74">
        <v>123.1728099</v>
      </c>
      <c r="H74">
        <v>2.4474757330000001</v>
      </c>
      <c r="I74">
        <v>30976</v>
      </c>
      <c r="J74">
        <v>587</v>
      </c>
    </row>
    <row r="75" spans="1:10" x14ac:dyDescent="0.3">
      <c r="A75" t="s">
        <v>73</v>
      </c>
      <c r="B75">
        <v>108.9</v>
      </c>
      <c r="C75">
        <v>643.4</v>
      </c>
      <c r="D75">
        <v>0.66960808000000005</v>
      </c>
      <c r="E75">
        <v>107.6</v>
      </c>
      <c r="F75">
        <v>1.376017407</v>
      </c>
      <c r="G75">
        <v>42.593144760000001</v>
      </c>
      <c r="H75">
        <v>1.1000080590000001</v>
      </c>
      <c r="I75">
        <v>32131</v>
      </c>
      <c r="J75">
        <v>223</v>
      </c>
    </row>
    <row r="76" spans="1:10" x14ac:dyDescent="0.3">
      <c r="A76" t="s">
        <v>74</v>
      </c>
      <c r="B76">
        <v>152.30000000000001</v>
      </c>
      <c r="C76">
        <v>483.1</v>
      </c>
      <c r="D76">
        <v>0.67364938500000004</v>
      </c>
      <c r="E76">
        <v>107.2</v>
      </c>
      <c r="F76">
        <v>3.0667987889999999</v>
      </c>
      <c r="G76">
        <v>79.419189169999996</v>
      </c>
      <c r="H76">
        <v>2.370478512</v>
      </c>
      <c r="I76">
        <v>33983</v>
      </c>
      <c r="J76">
        <v>292</v>
      </c>
    </row>
    <row r="77" spans="1:10" x14ac:dyDescent="0.3">
      <c r="A77" t="s">
        <v>75</v>
      </c>
      <c r="B77">
        <v>89</v>
      </c>
      <c r="C77">
        <v>538.9</v>
      </c>
      <c r="D77">
        <v>1.0715281350000001</v>
      </c>
      <c r="E77">
        <v>110.2</v>
      </c>
      <c r="F77">
        <v>1.710017785</v>
      </c>
      <c r="G77">
        <v>42.190676670000002</v>
      </c>
      <c r="H77">
        <v>3.3045125240000002</v>
      </c>
      <c r="I77">
        <v>27650</v>
      </c>
      <c r="J77">
        <v>283</v>
      </c>
    </row>
    <row r="78" spans="1:10" x14ac:dyDescent="0.3">
      <c r="A78" t="s">
        <v>76</v>
      </c>
      <c r="B78">
        <v>83.6</v>
      </c>
      <c r="C78">
        <v>582.1</v>
      </c>
      <c r="D78">
        <v>0.58904203099999997</v>
      </c>
      <c r="E78">
        <v>109.4</v>
      </c>
      <c r="F78">
        <v>1.4886208169999999</v>
      </c>
      <c r="G78">
        <v>34.985033710000003</v>
      </c>
      <c r="H78">
        <v>1.955606057</v>
      </c>
      <c r="I78">
        <v>26849</v>
      </c>
      <c r="J78">
        <v>295</v>
      </c>
    </row>
    <row r="79" spans="1:10" x14ac:dyDescent="0.3">
      <c r="A79" t="s">
        <v>77</v>
      </c>
      <c r="B79">
        <v>107.7</v>
      </c>
      <c r="C79">
        <v>621.79999999999995</v>
      </c>
      <c r="D79">
        <v>1.1533443489999999</v>
      </c>
      <c r="E79">
        <v>108.3</v>
      </c>
      <c r="F79">
        <v>1.745539328</v>
      </c>
      <c r="G79">
        <v>82.822076839999994</v>
      </c>
      <c r="H79">
        <v>2.0971308419999999</v>
      </c>
      <c r="I79">
        <v>44108</v>
      </c>
      <c r="J79">
        <v>300</v>
      </c>
    </row>
    <row r="80" spans="1:10" x14ac:dyDescent="0.3">
      <c r="A80" t="s">
        <v>78</v>
      </c>
      <c r="B80">
        <v>75.5</v>
      </c>
      <c r="C80">
        <v>387</v>
      </c>
      <c r="D80">
        <v>0.80032147600000003</v>
      </c>
      <c r="E80">
        <v>105.1</v>
      </c>
      <c r="F80">
        <v>1.409360196</v>
      </c>
      <c r="G80">
        <v>112.5707148</v>
      </c>
      <c r="H80">
        <v>1.724099885</v>
      </c>
      <c r="I80">
        <v>57012</v>
      </c>
      <c r="J80">
        <v>114</v>
      </c>
    </row>
    <row r="81" spans="1:10" x14ac:dyDescent="0.3">
      <c r="A81" t="s">
        <v>79</v>
      </c>
      <c r="B81">
        <v>103.1</v>
      </c>
      <c r="C81">
        <v>573.5</v>
      </c>
      <c r="D81">
        <v>0.66615880999999999</v>
      </c>
      <c r="E81">
        <v>108.9</v>
      </c>
      <c r="F81">
        <v>1.5912248040000001</v>
      </c>
      <c r="G81">
        <v>38.689812500000002</v>
      </c>
      <c r="H81">
        <v>2.8063898530000002</v>
      </c>
      <c r="I81">
        <v>29498</v>
      </c>
      <c r="J81">
        <v>239</v>
      </c>
    </row>
    <row r="82" spans="1:10" x14ac:dyDescent="0.3">
      <c r="A82" t="s">
        <v>80</v>
      </c>
      <c r="B82">
        <v>12.9</v>
      </c>
      <c r="C82">
        <v>181.4</v>
      </c>
      <c r="D82">
        <v>1.1155544E-2</v>
      </c>
      <c r="E82">
        <v>110.3</v>
      </c>
      <c r="F82">
        <v>1.221203933</v>
      </c>
      <c r="G82">
        <v>43.13651892</v>
      </c>
      <c r="H82">
        <v>0.10236851900000001</v>
      </c>
      <c r="I82">
        <v>26397</v>
      </c>
      <c r="J82">
        <v>231</v>
      </c>
    </row>
    <row r="83" spans="1:10" x14ac:dyDescent="0.3">
      <c r="A83" t="s">
        <v>81</v>
      </c>
      <c r="B83">
        <v>83.8</v>
      </c>
      <c r="C83">
        <v>588.70000000000005</v>
      </c>
      <c r="D83">
        <v>0.93547711</v>
      </c>
      <c r="E83">
        <v>110</v>
      </c>
      <c r="F83">
        <v>2.8161891419999998</v>
      </c>
      <c r="G83">
        <v>36.552930189999998</v>
      </c>
      <c r="H83">
        <v>1.914227992</v>
      </c>
      <c r="I83">
        <v>23619</v>
      </c>
      <c r="J83">
        <v>299</v>
      </c>
    </row>
    <row r="84" spans="1:10" x14ac:dyDescent="0.3">
      <c r="A84" t="s">
        <v>82</v>
      </c>
      <c r="B84">
        <v>35.5</v>
      </c>
      <c r="C84">
        <v>820</v>
      </c>
      <c r="D84">
        <v>1.3013598479999999</v>
      </c>
      <c r="E84">
        <v>110.6</v>
      </c>
      <c r="F84">
        <v>1.566645082</v>
      </c>
      <c r="G84">
        <v>382.83165880000001</v>
      </c>
      <c r="H84">
        <v>5.0759300649999997</v>
      </c>
      <c r="I84">
        <v>99905</v>
      </c>
      <c r="J84">
        <v>20</v>
      </c>
    </row>
    <row r="85" spans="1:10" x14ac:dyDescent="0.3">
      <c r="A85" t="s">
        <v>83</v>
      </c>
      <c r="B85">
        <v>58</v>
      </c>
      <c r="C85">
        <v>427.2</v>
      </c>
      <c r="D85">
        <v>1.065814796</v>
      </c>
      <c r="E85">
        <v>106.6</v>
      </c>
      <c r="F85">
        <v>1.7213250879999999</v>
      </c>
      <c r="G85">
        <v>271.57527620000002</v>
      </c>
      <c r="H85">
        <v>2.6181335049999999</v>
      </c>
      <c r="I85">
        <v>96814</v>
      </c>
      <c r="J85">
        <v>3</v>
      </c>
    </row>
    <row r="86" spans="1:10" x14ac:dyDescent="0.3">
      <c r="A86" t="s">
        <v>84</v>
      </c>
      <c r="B86">
        <v>106.9</v>
      </c>
      <c r="C86">
        <v>621.5</v>
      </c>
      <c r="D86">
        <v>1.0489775610000001</v>
      </c>
      <c r="E86">
        <v>108</v>
      </c>
      <c r="F86">
        <v>1.594005938</v>
      </c>
      <c r="G86">
        <v>52.302059540000002</v>
      </c>
      <c r="H86">
        <v>1.531512239</v>
      </c>
      <c r="I86">
        <v>33124</v>
      </c>
      <c r="J86">
        <v>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87"/>
  <sheetViews>
    <sheetView topLeftCell="A60" workbookViewId="0">
      <selection activeCell="A87" sqref="A87"/>
    </sheetView>
  </sheetViews>
  <sheetFormatPr defaultRowHeight="14.4" x14ac:dyDescent="0.3"/>
  <cols>
    <col min="1" max="1" width="41.5546875" bestFit="1" customWidth="1"/>
    <col min="2" max="2" width="24.6640625" customWidth="1"/>
    <col min="3" max="3" width="28.109375" customWidth="1"/>
    <col min="4" max="4" width="25.44140625" customWidth="1"/>
    <col min="5" max="5" width="19.5546875" customWidth="1"/>
    <col min="16" max="16" width="9.109375" style="22"/>
    <col min="18" max="18" width="13" bestFit="1" customWidth="1"/>
    <col min="26" max="26" width="12.88671875" bestFit="1" customWidth="1"/>
    <col min="27" max="27" width="13.6640625" style="22" bestFit="1" customWidth="1"/>
    <col min="28" max="28" width="13.44140625" bestFit="1" customWidth="1"/>
  </cols>
  <sheetData>
    <row r="1" spans="1:39" ht="52.8" x14ac:dyDescent="0.3">
      <c r="A1" s="9" t="s">
        <v>109</v>
      </c>
      <c r="B1" s="10" t="s">
        <v>115</v>
      </c>
      <c r="C1" s="10" t="s">
        <v>116</v>
      </c>
      <c r="D1" s="10" t="s">
        <v>117</v>
      </c>
      <c r="E1" s="10" t="s">
        <v>96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110</v>
      </c>
      <c r="P1" s="25" t="s">
        <v>118</v>
      </c>
      <c r="Q1" s="13" t="s">
        <v>119</v>
      </c>
      <c r="R1" s="13" t="s">
        <v>128</v>
      </c>
      <c r="S1" s="16" t="s">
        <v>129</v>
      </c>
      <c r="T1" s="16" t="s">
        <v>130</v>
      </c>
      <c r="U1" s="16" t="s">
        <v>131</v>
      </c>
      <c r="V1" s="16" t="s">
        <v>132</v>
      </c>
      <c r="W1" s="16" t="s">
        <v>133</v>
      </c>
      <c r="X1" s="16" t="s">
        <v>134</v>
      </c>
      <c r="Y1" s="16" t="s">
        <v>135</v>
      </c>
      <c r="Z1" s="19" t="s">
        <v>136</v>
      </c>
      <c r="AA1" s="20" t="s">
        <v>137</v>
      </c>
      <c r="AB1" s="19" t="s">
        <v>148</v>
      </c>
      <c r="AC1" s="19" t="s">
        <v>138</v>
      </c>
      <c r="AD1" s="19" t="s">
        <v>139</v>
      </c>
      <c r="AE1" s="19" t="s">
        <v>140</v>
      </c>
      <c r="AF1" s="19" t="s">
        <v>141</v>
      </c>
      <c r="AG1" s="19" t="s">
        <v>142</v>
      </c>
      <c r="AH1" s="19" t="s">
        <v>143</v>
      </c>
      <c r="AI1" s="19" t="s">
        <v>144</v>
      </c>
      <c r="AJ1" s="19" t="s">
        <v>145</v>
      </c>
      <c r="AK1" s="24" t="s">
        <v>146</v>
      </c>
      <c r="AL1" s="24" t="s">
        <v>147</v>
      </c>
      <c r="AM1" s="24" t="s">
        <v>149</v>
      </c>
    </row>
    <row r="2" spans="1:39" x14ac:dyDescent="0.3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26"/>
      <c r="Q2" s="12">
        <v>6</v>
      </c>
      <c r="R2" s="15" t="s">
        <v>120</v>
      </c>
      <c r="S2" s="17">
        <v>1730.4215374864416</v>
      </c>
      <c r="T2" s="17">
        <v>246.12728906731968</v>
      </c>
      <c r="U2" s="17">
        <v>137.44586254237413</v>
      </c>
      <c r="V2" s="17">
        <v>108.2163375777701</v>
      </c>
      <c r="W2" s="17">
        <v>568.82261690165421</v>
      </c>
      <c r="X2" s="17">
        <v>94.773525477397527</v>
      </c>
      <c r="Y2" s="17">
        <v>139.86244344462204</v>
      </c>
      <c r="Z2" s="18">
        <f>MIN(Таблица2[[#This Row],[Махал1]:[Махал6]])</f>
        <v>94.773525477397527</v>
      </c>
      <c r="AA2" s="3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" s="31">
        <f>IF(Таблица2[[#This Row],[Махаланобис классификация]]=Таблица2[[#This Row],[обучающая выборка]],1,0)</f>
        <v>0</v>
      </c>
      <c r="AC2" s="15" t="s">
        <v>120</v>
      </c>
      <c r="AD2" s="23">
        <v>0</v>
      </c>
      <c r="AE2" s="23">
        <v>0</v>
      </c>
      <c r="AF2" s="23">
        <v>1.202658594997412E-10</v>
      </c>
      <c r="AG2" s="23">
        <v>1.0698257604326495E-3</v>
      </c>
      <c r="AH2" s="23">
        <v>0</v>
      </c>
      <c r="AI2" s="23">
        <v>0.9989301740294908</v>
      </c>
      <c r="AJ2" s="23">
        <v>8.9810785040591296E-11</v>
      </c>
      <c r="AK2" s="11">
        <f>MAX(Таблица2[[#This Row],[априор1]:[априор7]])</f>
        <v>0.9989301740294908</v>
      </c>
      <c r="AL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" s="11">
        <f>IF(Таблица2[[#This Row],[обучающая выборка]]=Таблица2[[#This Row],[Априор Классификация]],1,0)</f>
        <v>0</v>
      </c>
    </row>
    <row r="3" spans="1:39" x14ac:dyDescent="0.3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26"/>
      <c r="Q3" s="12">
        <v>7</v>
      </c>
      <c r="R3" s="15" t="s">
        <v>120</v>
      </c>
      <c r="S3" s="17">
        <v>972.86981266267253</v>
      </c>
      <c r="T3" s="17">
        <v>254.26935686512155</v>
      </c>
      <c r="U3" s="17">
        <v>329.04291270234376</v>
      </c>
      <c r="V3" s="17">
        <v>81.812626864309678</v>
      </c>
      <c r="W3" s="17">
        <v>143.36797225612605</v>
      </c>
      <c r="X3" s="17">
        <v>121.68219806640613</v>
      </c>
      <c r="Y3" s="17">
        <v>80.796723458503948</v>
      </c>
      <c r="Z3" s="18">
        <f>MIN(Таблица2[[#This Row],[Махал1]:[Махал6]])</f>
        <v>81.812626864309678</v>
      </c>
      <c r="AA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" s="31">
        <f>IF(Таблица2[[#This Row],[Махаланобис классификация]]=Таблица2[[#This Row],[обучающая выборка]],1,0)</f>
        <v>0</v>
      </c>
      <c r="AC3" s="15" t="s">
        <v>120</v>
      </c>
      <c r="AD3" s="23">
        <v>0</v>
      </c>
      <c r="AE3" s="23">
        <v>0</v>
      </c>
      <c r="AF3" s="23">
        <v>0</v>
      </c>
      <c r="AG3" s="23">
        <v>0.49051411931299682</v>
      </c>
      <c r="AH3" s="23">
        <v>5.2725183993291537E-15</v>
      </c>
      <c r="AI3" s="23">
        <v>1.2140502170289332E-9</v>
      </c>
      <c r="AJ3" s="23">
        <v>0.50948587947294766</v>
      </c>
      <c r="AK3" s="11">
        <f>MAX(Таблица2[[#This Row],[априор1]:[априор7]])</f>
        <v>0.50948587947294766</v>
      </c>
      <c r="AL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3" s="11">
        <f>IF(Таблица2[[#This Row],[обучающая выборка]]=Таблица2[[#This Row],[Априор Классификация]],1,0)</f>
        <v>0</v>
      </c>
    </row>
    <row r="4" spans="1:39" x14ac:dyDescent="0.3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26"/>
      <c r="Q4" s="12">
        <v>7</v>
      </c>
      <c r="R4" s="15" t="s">
        <v>120</v>
      </c>
      <c r="S4" s="17">
        <v>1213.1481536751846</v>
      </c>
      <c r="T4" s="17">
        <v>300.64891479220796</v>
      </c>
      <c r="U4" s="17">
        <v>338.57313045624323</v>
      </c>
      <c r="V4" s="17">
        <v>75.809306420667497</v>
      </c>
      <c r="W4" s="17">
        <v>221.52795491837745</v>
      </c>
      <c r="X4" s="17">
        <v>121.05058479243212</v>
      </c>
      <c r="Y4" s="17">
        <v>62.983503835892328</v>
      </c>
      <c r="Z4" s="18">
        <f>MIN(Таблица2[[#This Row],[Махал1]:[Махал6]])</f>
        <v>75.809306420667497</v>
      </c>
      <c r="AA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" s="31">
        <f>IF(Таблица2[[#This Row],[Махаланобис классификация]]=Таблица2[[#This Row],[обучающая выборка]],1,0)</f>
        <v>0</v>
      </c>
      <c r="AC4" s="15" t="s">
        <v>120</v>
      </c>
      <c r="AD4" s="23">
        <v>0</v>
      </c>
      <c r="AE4" s="23">
        <v>0</v>
      </c>
      <c r="AF4" s="23">
        <v>0</v>
      </c>
      <c r="AG4" s="23">
        <v>2.6175444347516326E-3</v>
      </c>
      <c r="AH4" s="23">
        <v>0</v>
      </c>
      <c r="AI4" s="23">
        <v>4.4159872394810937E-13</v>
      </c>
      <c r="AJ4" s="23">
        <v>0.99738245556480665</v>
      </c>
      <c r="AK4" s="11">
        <f>MAX(Таблица2[[#This Row],[априор1]:[априор7]])</f>
        <v>0.99738245556480665</v>
      </c>
      <c r="AL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" s="11">
        <f>IF(Таблица2[[#This Row],[обучающая выборка]]=Таблица2[[#This Row],[Априор Классификация]],1,0)</f>
        <v>0</v>
      </c>
    </row>
    <row r="5" spans="1:39" x14ac:dyDescent="0.3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26">
        <v>6</v>
      </c>
      <c r="Q5" s="12">
        <v>6</v>
      </c>
      <c r="R5" s="15" t="s">
        <v>121</v>
      </c>
      <c r="S5" s="17">
        <v>1581.596738189282</v>
      </c>
      <c r="T5" s="17">
        <v>107.73770082977065</v>
      </c>
      <c r="U5" s="17">
        <v>80.19877657730116</v>
      </c>
      <c r="V5" s="17">
        <v>25.318749378854612</v>
      </c>
      <c r="W5" s="17">
        <v>385.40731128610565</v>
      </c>
      <c r="X5" s="17">
        <v>3.7822132263098132</v>
      </c>
      <c r="Y5" s="17">
        <v>55.738817303778298</v>
      </c>
      <c r="Z5" s="18">
        <f>MIN(Таблица2[[#This Row],[Махал1]:[Махал6]])</f>
        <v>3.7822132263098132</v>
      </c>
      <c r="AA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" s="31">
        <f>IF(Таблица2[[#This Row],[Махаланобис классификация]]=Таблица2[[#This Row],[обучающая выборка]],1,0)</f>
        <v>1</v>
      </c>
      <c r="AC5" s="15" t="s">
        <v>121</v>
      </c>
      <c r="AD5" s="23">
        <v>0</v>
      </c>
      <c r="AE5" s="23">
        <v>5.9310562448657916E-24</v>
      </c>
      <c r="AF5" s="23">
        <v>5.6641332635467718E-18</v>
      </c>
      <c r="AG5" s="23">
        <v>1.8717159598687677E-5</v>
      </c>
      <c r="AH5" s="23">
        <v>0</v>
      </c>
      <c r="AI5" s="23">
        <v>0.99998128283750076</v>
      </c>
      <c r="AJ5" s="23">
        <v>2.9005886378224113E-12</v>
      </c>
      <c r="AK5" s="11">
        <f>MAX(Таблица2[[#This Row],[априор1]:[априор7]])</f>
        <v>0.99998128283750076</v>
      </c>
      <c r="AL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" s="11">
        <f>IF(Таблица2[[#This Row],[обучающая выборка]]=Таблица2[[#This Row],[Априор Классификация]],1,0)</f>
        <v>1</v>
      </c>
    </row>
    <row r="6" spans="1:39" x14ac:dyDescent="0.3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26"/>
      <c r="Q6" s="12">
        <v>6</v>
      </c>
      <c r="R6" s="15" t="s">
        <v>120</v>
      </c>
      <c r="S6" s="17">
        <v>1512.2057856210183</v>
      </c>
      <c r="T6" s="17">
        <v>148.13089594388094</v>
      </c>
      <c r="U6" s="17">
        <v>103.34675907558096</v>
      </c>
      <c r="V6" s="17">
        <v>41.280948898913408</v>
      </c>
      <c r="W6" s="17">
        <v>379.402799221046</v>
      </c>
      <c r="X6" s="17">
        <v>24.100843811988998</v>
      </c>
      <c r="Y6" s="17">
        <v>29.119457834814</v>
      </c>
      <c r="Z6" s="18">
        <f>MIN(Таблица2[[#This Row],[Махал1]:[Махал6]])</f>
        <v>24.100843811988998</v>
      </c>
      <c r="AA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" s="31">
        <f>IF(Таблица2[[#This Row],[Махаланобис классификация]]=Таблица2[[#This Row],[обучающая выборка]],1,0)</f>
        <v>0</v>
      </c>
      <c r="AC6" s="15" t="s">
        <v>120</v>
      </c>
      <c r="AD6" s="23">
        <v>0</v>
      </c>
      <c r="AE6" s="23">
        <v>2.4816696681027474E-28</v>
      </c>
      <c r="AF6" s="23">
        <v>1.31672697253367E-18</v>
      </c>
      <c r="AG6" s="23">
        <v>1.5811576026147204E-4</v>
      </c>
      <c r="AH6" s="23">
        <v>0</v>
      </c>
      <c r="AI6" s="23">
        <v>0.95662142189613175</v>
      </c>
      <c r="AJ6" s="23">
        <v>4.3220462343606658E-2</v>
      </c>
      <c r="AK6" s="11">
        <f>MAX(Таблица2[[#This Row],[априор1]:[априор7]])</f>
        <v>0.95662142189613175</v>
      </c>
      <c r="AL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" s="11">
        <f>IF(Таблица2[[#This Row],[обучающая выборка]]=Таблица2[[#This Row],[Априор Классификация]],1,0)</f>
        <v>0</v>
      </c>
    </row>
    <row r="7" spans="1:39" x14ac:dyDescent="0.3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26"/>
      <c r="Q7" s="12">
        <v>6</v>
      </c>
      <c r="R7" s="15" t="s">
        <v>120</v>
      </c>
      <c r="S7" s="17">
        <v>1450.4676332067086</v>
      </c>
      <c r="T7" s="17">
        <v>212.58836152032839</v>
      </c>
      <c r="U7" s="17">
        <v>98.453942625912475</v>
      </c>
      <c r="V7" s="17">
        <v>37.257378306970594</v>
      </c>
      <c r="W7" s="17">
        <v>393.50389692362108</v>
      </c>
      <c r="X7" s="17">
        <v>36.612964027650271</v>
      </c>
      <c r="Y7" s="17">
        <v>47.471079750748508</v>
      </c>
      <c r="Z7" s="18">
        <f>MIN(Таблица2[[#This Row],[Махал1]:[Махал6]])</f>
        <v>36.612964027650271</v>
      </c>
      <c r="AA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" s="31">
        <f>IF(Таблица2[[#This Row],[Махаланобис классификация]]=Таблица2[[#This Row],[обучающая выборка]],1,0)</f>
        <v>0</v>
      </c>
      <c r="AC7" s="15" t="s">
        <v>120</v>
      </c>
      <c r="AD7" s="23">
        <v>0</v>
      </c>
      <c r="AE7" s="23">
        <v>0</v>
      </c>
      <c r="AF7" s="23">
        <v>5.0307544568690836E-15</v>
      </c>
      <c r="AG7" s="23">
        <v>0.3911633974378807</v>
      </c>
      <c r="AH7" s="23">
        <v>0</v>
      </c>
      <c r="AI7" s="23">
        <v>0.60735626370686813</v>
      </c>
      <c r="AJ7" s="23">
        <v>1.4803388552461108E-3</v>
      </c>
      <c r="AK7" s="11">
        <f>MAX(Таблица2[[#This Row],[априор1]:[априор7]])</f>
        <v>0.60735626370686813</v>
      </c>
      <c r="AL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" s="11">
        <f>IF(Таблица2[[#This Row],[обучающая выборка]]=Таблица2[[#This Row],[Априор Классификация]],1,0)</f>
        <v>0</v>
      </c>
    </row>
    <row r="8" spans="1:39" x14ac:dyDescent="0.3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26"/>
      <c r="Q8" s="12">
        <v>4</v>
      </c>
      <c r="R8" s="15" t="s">
        <v>120</v>
      </c>
      <c r="S8" s="17">
        <v>1463.0816358112822</v>
      </c>
      <c r="T8" s="17">
        <v>197.39967959404942</v>
      </c>
      <c r="U8" s="17">
        <v>146.36274998453212</v>
      </c>
      <c r="V8" s="17">
        <v>30.795705894381996</v>
      </c>
      <c r="W8" s="17">
        <v>358.40818265048273</v>
      </c>
      <c r="X8" s="17">
        <v>40.088917703902581</v>
      </c>
      <c r="Y8" s="17">
        <v>62.216003908645561</v>
      </c>
      <c r="Z8" s="18">
        <f>MIN(Таблица2[[#This Row],[Махал1]:[Махал6]])</f>
        <v>30.795705894381996</v>
      </c>
      <c r="AA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" s="31">
        <f>IF(Таблица2[[#This Row],[Махаланобис классификация]]=Таблица2[[#This Row],[обучающая выборка]],1,0)</f>
        <v>0</v>
      </c>
      <c r="AC8" s="15" t="s">
        <v>120</v>
      </c>
      <c r="AD8" s="23">
        <v>0</v>
      </c>
      <c r="AE8" s="23">
        <v>0</v>
      </c>
      <c r="AF8" s="23">
        <v>1.9870683817567803E-26</v>
      </c>
      <c r="AG8" s="23">
        <v>0.98932178715193275</v>
      </c>
      <c r="AH8" s="23">
        <v>0</v>
      </c>
      <c r="AI8" s="23">
        <v>1.067811986870406E-2</v>
      </c>
      <c r="AJ8" s="23">
        <v>9.2979363108413674E-8</v>
      </c>
      <c r="AK8" s="11">
        <f>MAX(Таблица2[[#This Row],[априор1]:[априор7]])</f>
        <v>0.98932178715193275</v>
      </c>
      <c r="AL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8" s="11">
        <f>IF(Таблица2[[#This Row],[обучающая выборка]]=Таблица2[[#This Row],[Априор Классификация]],1,0)</f>
        <v>0</v>
      </c>
    </row>
    <row r="9" spans="1:39" x14ac:dyDescent="0.3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26">
        <v>6</v>
      </c>
      <c r="Q9" s="12">
        <v>6</v>
      </c>
      <c r="R9" s="15" t="s">
        <v>121</v>
      </c>
      <c r="S9" s="17">
        <v>1614.8107047873882</v>
      </c>
      <c r="T9" s="17">
        <v>142.67897644341068</v>
      </c>
      <c r="U9" s="17">
        <v>65.969841181799126</v>
      </c>
      <c r="V9" s="17">
        <v>24.748299789520779</v>
      </c>
      <c r="W9" s="17">
        <v>414.94141977950261</v>
      </c>
      <c r="X9" s="17">
        <v>3.3278751054943432</v>
      </c>
      <c r="Y9" s="17">
        <v>45.836834814428727</v>
      </c>
      <c r="Z9" s="18">
        <f>MIN(Таблица2[[#This Row],[Махал1]:[Махал6]])</f>
        <v>3.3278751054943432</v>
      </c>
      <c r="AA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9" s="31">
        <f>IF(Таблица2[[#This Row],[Махаланобис классификация]]=Таблица2[[#This Row],[обучающая выборка]],1,0)</f>
        <v>1</v>
      </c>
      <c r="AC9" s="15" t="s">
        <v>121</v>
      </c>
      <c r="AD9" s="23">
        <v>0</v>
      </c>
      <c r="AE9" s="23">
        <v>1.2220013684821618E-31</v>
      </c>
      <c r="AF9" s="23">
        <v>5.5494350152402498E-15</v>
      </c>
      <c r="AG9" s="23">
        <v>1.9835938016691433E-5</v>
      </c>
      <c r="AH9" s="23">
        <v>0</v>
      </c>
      <c r="AI9" s="23">
        <v>0.99998016373537835</v>
      </c>
      <c r="AJ9" s="23">
        <v>3.2659953608511847E-10</v>
      </c>
      <c r="AK9" s="11">
        <f>MAX(Таблица2[[#This Row],[априор1]:[априор7]])</f>
        <v>0.99998016373537835</v>
      </c>
      <c r="AL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9" s="11">
        <f>IF(Таблица2[[#This Row],[обучающая выборка]]=Таблица2[[#This Row],[Априор Классификация]],1,0)</f>
        <v>1</v>
      </c>
    </row>
    <row r="10" spans="1:39" x14ac:dyDescent="0.3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26">
        <v>4</v>
      </c>
      <c r="Q10" s="12">
        <v>4</v>
      </c>
      <c r="R10" s="15" t="s">
        <v>122</v>
      </c>
      <c r="S10" s="17">
        <v>1406.1603674498419</v>
      </c>
      <c r="T10" s="17">
        <v>184.44297926102169</v>
      </c>
      <c r="U10" s="17">
        <v>178.17687787912371</v>
      </c>
      <c r="V10" s="17">
        <v>6.8809204231512879</v>
      </c>
      <c r="W10" s="17">
        <v>287.51540379938717</v>
      </c>
      <c r="X10" s="17">
        <v>31.062569584684596</v>
      </c>
      <c r="Y10" s="17">
        <v>44.591961717449273</v>
      </c>
      <c r="Z10" s="18">
        <f>MIN(Таблица2[[#This Row],[Махал1]:[Махал6]])</f>
        <v>6.8809204231512879</v>
      </c>
      <c r="AA1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0" s="31">
        <f>IF(Таблица2[[#This Row],[Махаланобис классификация]]=Таблица2[[#This Row],[обучающая выборка]],1,0)</f>
        <v>1</v>
      </c>
      <c r="AC10" s="15" t="s">
        <v>122</v>
      </c>
      <c r="AD10" s="23">
        <v>0</v>
      </c>
      <c r="AE10" s="23">
        <v>0</v>
      </c>
      <c r="AF10" s="23">
        <v>0</v>
      </c>
      <c r="AG10" s="23">
        <v>0.99999368389013898</v>
      </c>
      <c r="AH10" s="23">
        <v>0</v>
      </c>
      <c r="AI10" s="23">
        <v>6.3120638347188768E-6</v>
      </c>
      <c r="AJ10" s="23">
        <v>4.0460263220520185E-9</v>
      </c>
      <c r="AK10" s="11">
        <f>MAX(Таблица2[[#This Row],[априор1]:[априор7]])</f>
        <v>0.99999368389013898</v>
      </c>
      <c r="AL1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0" s="11">
        <f>IF(Таблица2[[#This Row],[обучающая выборка]]=Таблица2[[#This Row],[Априор Классификация]],1,0)</f>
        <v>1</v>
      </c>
    </row>
    <row r="11" spans="1:39" x14ac:dyDescent="0.3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26"/>
      <c r="Q11" s="12">
        <v>6</v>
      </c>
      <c r="R11" s="15" t="s">
        <v>120</v>
      </c>
      <c r="S11" s="17">
        <v>1628.845866177754</v>
      </c>
      <c r="T11" s="17">
        <v>100.94014763852032</v>
      </c>
      <c r="U11" s="17">
        <v>100.80626166448278</v>
      </c>
      <c r="V11" s="17">
        <v>56.498604367904797</v>
      </c>
      <c r="W11" s="17">
        <v>437.86531319719484</v>
      </c>
      <c r="X11" s="17">
        <v>32.424730297380812</v>
      </c>
      <c r="Y11" s="17">
        <v>84.119022490649897</v>
      </c>
      <c r="Z11" s="18">
        <f>MIN(Таблица2[[#This Row],[Махал1]:[Махал6]])</f>
        <v>32.424730297380812</v>
      </c>
      <c r="AA1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1" s="31">
        <f>IF(Таблица2[[#This Row],[Махаланобис классификация]]=Таблица2[[#This Row],[обучающая выборка]],1,0)</f>
        <v>0</v>
      </c>
      <c r="AC11" s="15" t="s">
        <v>120</v>
      </c>
      <c r="AD11" s="23">
        <v>0</v>
      </c>
      <c r="AE11" s="23">
        <v>2.9434140734635475E-16</v>
      </c>
      <c r="AF11" s="23">
        <v>3.1471999227848965E-16</v>
      </c>
      <c r="AG11" s="23">
        <v>5.2634422011779891E-6</v>
      </c>
      <c r="AH11" s="23">
        <v>0</v>
      </c>
      <c r="AI11" s="23">
        <v>0.999994736554491</v>
      </c>
      <c r="AJ11" s="23">
        <v>3.3071377623463592E-12</v>
      </c>
      <c r="AK11" s="11">
        <f>MAX(Таблица2[[#This Row],[априор1]:[априор7]])</f>
        <v>0.999994736554491</v>
      </c>
      <c r="AL1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1" s="11">
        <f>IF(Таблица2[[#This Row],[обучающая выборка]]=Таблица2[[#This Row],[Априор Классификация]],1,0)</f>
        <v>0</v>
      </c>
    </row>
    <row r="12" spans="1:39" x14ac:dyDescent="0.3">
      <c r="A12" s="3" t="s">
        <v>63</v>
      </c>
      <c r="B12" s="4">
        <v>4</v>
      </c>
      <c r="C12" s="4">
        <v>2</v>
      </c>
      <c r="D12" s="4">
        <v>6</v>
      </c>
      <c r="E12" s="4">
        <v>4</v>
      </c>
      <c r="F12" s="4">
        <v>-0.72032093900000005</v>
      </c>
      <c r="G12" s="4">
        <v>-1.24777487</v>
      </c>
      <c r="H12" s="4">
        <v>-0.10152723600000001</v>
      </c>
      <c r="I12" s="4">
        <v>0.83099120300000018</v>
      </c>
      <c r="J12" s="4">
        <v>-1.5011937500000001</v>
      </c>
      <c r="K12" s="4">
        <v>0.13173583500000002</v>
      </c>
      <c r="L12" s="4">
        <v>-1.4581744300000001</v>
      </c>
      <c r="M12" s="4">
        <v>1.3142848800000002</v>
      </c>
      <c r="N12" s="4">
        <v>3.20563771</v>
      </c>
      <c r="O12" s="4">
        <f>SUMXMY2(Таблица2[[#This Row],[X1]:[X9]],Таблица2[[#Totals],[X1]:[X9]])</f>
        <v>19.177326088168495</v>
      </c>
      <c r="P12" s="26">
        <v>2</v>
      </c>
      <c r="Q12" s="12">
        <v>2</v>
      </c>
      <c r="R12" s="15" t="s">
        <v>123</v>
      </c>
      <c r="S12" s="17">
        <v>1624.0302878184239</v>
      </c>
      <c r="T12" s="17">
        <v>8.5318300256938429</v>
      </c>
      <c r="U12" s="17">
        <v>168.15267214707458</v>
      </c>
      <c r="V12" s="17">
        <v>133.09305989069003</v>
      </c>
      <c r="W12" s="17">
        <v>433.44058296348169</v>
      </c>
      <c r="X12" s="17">
        <v>97.08766806856562</v>
      </c>
      <c r="Y12" s="17">
        <v>207.71546779017712</v>
      </c>
      <c r="Z12" s="18">
        <f>MIN(Таблица2[[#This Row],[Махал1]:[Махал6]])</f>
        <v>8.5318300256938429</v>
      </c>
      <c r="AA1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12" s="31">
        <f>IF(Таблица2[[#This Row],[Махаланобис классификация]]=Таблица2[[#This Row],[обучающая выборка]],1,0)</f>
        <v>1</v>
      </c>
      <c r="AC12" s="15" t="s">
        <v>123</v>
      </c>
      <c r="AD12" s="23">
        <v>0</v>
      </c>
      <c r="AE12" s="23">
        <v>1</v>
      </c>
      <c r="AF12" s="23">
        <v>0</v>
      </c>
      <c r="AG12" s="23">
        <v>3.5804086411138495E-27</v>
      </c>
      <c r="AH12" s="23">
        <v>0</v>
      </c>
      <c r="AI12" s="23">
        <v>2.651896759394034E-19</v>
      </c>
      <c r="AJ12" s="23">
        <v>0</v>
      </c>
      <c r="AK12" s="11">
        <f>MAX(Таблица2[[#This Row],[априор1]:[априор7]])</f>
        <v>1</v>
      </c>
      <c r="AL1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12" s="11">
        <f>IF(Таблица2[[#This Row],[обучающая выборка]]=Таблица2[[#This Row],[Априор Классификация]],1,0)</f>
        <v>1</v>
      </c>
    </row>
    <row r="13" spans="1:39" x14ac:dyDescent="0.3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26"/>
      <c r="Q13" s="12">
        <v>4</v>
      </c>
      <c r="R13" s="15" t="s">
        <v>120</v>
      </c>
      <c r="S13" s="17">
        <v>1076.7767418589265</v>
      </c>
      <c r="T13" s="17">
        <v>351.86657547223649</v>
      </c>
      <c r="U13" s="17">
        <v>318.47827246332753</v>
      </c>
      <c r="V13" s="17">
        <v>191.40983799846276</v>
      </c>
      <c r="W13" s="17">
        <v>330.2759537552372</v>
      </c>
      <c r="X13" s="17">
        <v>223.30591974831742</v>
      </c>
      <c r="Y13" s="17">
        <v>233.69295902624648</v>
      </c>
      <c r="Z13" s="18">
        <f>MIN(Таблица2[[#This Row],[Махал1]:[Махал6]])</f>
        <v>191.40983799846276</v>
      </c>
      <c r="AA1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3" s="31">
        <f>IF(Таблица2[[#This Row],[Махаланобис классификация]]=Таблица2[[#This Row],[обучающая выборка]],1,0)</f>
        <v>0</v>
      </c>
      <c r="AC13" s="15" t="s">
        <v>120</v>
      </c>
      <c r="AD13" s="23">
        <v>0</v>
      </c>
      <c r="AE13" s="23">
        <v>0</v>
      </c>
      <c r="AF13" s="23">
        <v>6.3882219175884807E-29</v>
      </c>
      <c r="AG13" s="23">
        <v>0.9999998662345625</v>
      </c>
      <c r="AH13" s="23">
        <v>1.7520482104975184E-31</v>
      </c>
      <c r="AI13" s="23">
        <v>1.3335408234364073E-7</v>
      </c>
      <c r="AJ13" s="23">
        <v>4.1135510299728875E-10</v>
      </c>
      <c r="AK13" s="11">
        <f>MAX(Таблица2[[#This Row],[априор1]:[априор7]])</f>
        <v>0.9999998662345625</v>
      </c>
      <c r="AL1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3" s="11">
        <f>IF(Таблица2[[#This Row],[обучающая выборка]]=Таблица2[[#This Row],[Априор Классификация]],1,0)</f>
        <v>0</v>
      </c>
    </row>
    <row r="14" spans="1:39" x14ac:dyDescent="0.3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26"/>
      <c r="Q14" s="12">
        <v>5</v>
      </c>
      <c r="R14" s="15" t="s">
        <v>120</v>
      </c>
      <c r="S14" s="17">
        <v>687.44663889437447</v>
      </c>
      <c r="T14" s="17">
        <v>358.21792212616498</v>
      </c>
      <c r="U14" s="17">
        <v>408.7369009425808</v>
      </c>
      <c r="V14" s="17">
        <v>245.91362745630968</v>
      </c>
      <c r="W14" s="17">
        <v>171.6625464022604</v>
      </c>
      <c r="X14" s="17">
        <v>278.58653537422947</v>
      </c>
      <c r="Y14" s="17">
        <v>269.06500317090592</v>
      </c>
      <c r="Z14" s="18">
        <f>MIN(Таблица2[[#This Row],[Махал1]:[Махал6]])</f>
        <v>171.6625464022604</v>
      </c>
      <c r="AA1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14" s="31">
        <f>IF(Таблица2[[#This Row],[Махаланобис классификация]]=Таблица2[[#This Row],[обучающая выборка]],1,0)</f>
        <v>0</v>
      </c>
      <c r="AC14" s="15" t="s">
        <v>120</v>
      </c>
      <c r="AD14" s="23">
        <v>0</v>
      </c>
      <c r="AE14" s="23">
        <v>0</v>
      </c>
      <c r="AF14" s="23">
        <v>0</v>
      </c>
      <c r="AG14" s="23">
        <v>3.0105275283715233E-16</v>
      </c>
      <c r="AH14" s="23">
        <v>0.99999999999999978</v>
      </c>
      <c r="AI14" s="23">
        <v>2.7224713426524918E-23</v>
      </c>
      <c r="AJ14" s="23">
        <v>1.7671168150870096E-21</v>
      </c>
      <c r="AK14" s="11">
        <f>MAX(Таблица2[[#This Row],[априор1]:[априор7]])</f>
        <v>0.99999999999999978</v>
      </c>
      <c r="AL1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14" s="11">
        <f>IF(Таблица2[[#This Row],[обучающая выборка]]=Таблица2[[#This Row],[Априор Классификация]],1,0)</f>
        <v>0</v>
      </c>
    </row>
    <row r="15" spans="1:39" x14ac:dyDescent="0.3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27">
        <v>6</v>
      </c>
      <c r="Q15" s="14">
        <v>4</v>
      </c>
      <c r="R15" s="15" t="s">
        <v>121</v>
      </c>
      <c r="S15" s="17">
        <v>1486.3207228871465</v>
      </c>
      <c r="T15" s="17">
        <v>155.7107914758009</v>
      </c>
      <c r="U15" s="17">
        <v>143.53742270682153</v>
      </c>
      <c r="V15" s="17">
        <v>3.2684147125311935</v>
      </c>
      <c r="W15" s="17">
        <v>323.15677958978142</v>
      </c>
      <c r="X15" s="17">
        <v>8.8914271571161763</v>
      </c>
      <c r="Y15" s="17">
        <v>18.36301693471626</v>
      </c>
      <c r="Z15" s="18">
        <f>MIN(Таблица2[[#This Row],[Махал1]:[Махал6]])</f>
        <v>3.2684147125311935</v>
      </c>
      <c r="AA1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5" s="31">
        <f>IF(Таблица2[[#This Row],[Махаланобис классификация]]=Таблица2[[#This Row],[обучающая выборка]],1,0)</f>
        <v>0</v>
      </c>
      <c r="AC15" s="15" t="s">
        <v>121</v>
      </c>
      <c r="AD15" s="23">
        <v>0</v>
      </c>
      <c r="AE15" s="23">
        <v>0</v>
      </c>
      <c r="AF15" s="23">
        <v>8.1350008460596622E-32</v>
      </c>
      <c r="AG15" s="23">
        <v>0.93636607530549432</v>
      </c>
      <c r="AH15" s="23">
        <v>0</v>
      </c>
      <c r="AI15" s="23">
        <v>6.3325197801475039E-2</v>
      </c>
      <c r="AJ15" s="23">
        <v>3.0872689303067274E-4</v>
      </c>
      <c r="AK15" s="11">
        <f>MAX(Таблица2[[#This Row],[априор1]:[априор7]])</f>
        <v>0.93636607530549432</v>
      </c>
      <c r="AL1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5" s="11">
        <f>IF(Таблица2[[#This Row],[обучающая выборка]]=Таблица2[[#This Row],[Априор Классификация]],1,0)</f>
        <v>0</v>
      </c>
    </row>
    <row r="16" spans="1:39" x14ac:dyDescent="0.3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26">
        <v>4</v>
      </c>
      <c r="Q16" s="12">
        <v>4</v>
      </c>
      <c r="R16" s="15" t="s">
        <v>122</v>
      </c>
      <c r="S16" s="17">
        <v>1581.7365999177241</v>
      </c>
      <c r="T16" s="17">
        <v>164.62413890177692</v>
      </c>
      <c r="U16" s="17">
        <v>149.09129301171109</v>
      </c>
      <c r="V16" s="17">
        <v>9.2479325964607408</v>
      </c>
      <c r="W16" s="17">
        <v>376.50194021591977</v>
      </c>
      <c r="X16" s="17">
        <v>11.793969097896539</v>
      </c>
      <c r="Y16" s="17">
        <v>26.765524364114619</v>
      </c>
      <c r="Z16" s="18">
        <f>MIN(Таблица2[[#This Row],[Махал1]:[Махал6]])</f>
        <v>9.2479325964607408</v>
      </c>
      <c r="AA1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6" s="31">
        <f>IF(Таблица2[[#This Row],[Махаланобис классификация]]=Таблица2[[#This Row],[обучающая выборка]],1,0)</f>
        <v>1</v>
      </c>
      <c r="AC16" s="15" t="s">
        <v>122</v>
      </c>
      <c r="AD16" s="23">
        <v>0</v>
      </c>
      <c r="AE16" s="23">
        <v>0</v>
      </c>
      <c r="AF16" s="23">
        <v>8.1731115108600412E-32</v>
      </c>
      <c r="AG16" s="23">
        <v>0.76040908193307122</v>
      </c>
      <c r="AH16" s="23">
        <v>0</v>
      </c>
      <c r="AI16" s="23">
        <v>0.23951626793285033</v>
      </c>
      <c r="AJ16" s="23">
        <v>7.4650134078465153E-5</v>
      </c>
      <c r="AK16" s="11">
        <f>MAX(Таблица2[[#This Row],[априор1]:[априор7]])</f>
        <v>0.76040908193307122</v>
      </c>
      <c r="AL1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6" s="11">
        <f>IF(Таблица2[[#This Row],[обучающая выборка]]=Таблица2[[#This Row],[Априор Классификация]],1,0)</f>
        <v>1</v>
      </c>
    </row>
    <row r="17" spans="1:39" x14ac:dyDescent="0.3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26">
        <v>3</v>
      </c>
      <c r="Q17" s="12">
        <v>3</v>
      </c>
      <c r="R17" s="15" t="s">
        <v>124</v>
      </c>
      <c r="S17" s="17">
        <v>1834.8186886993979</v>
      </c>
      <c r="T17" s="17">
        <v>204.6614532989943</v>
      </c>
      <c r="U17" s="17">
        <v>4.6984752559844027</v>
      </c>
      <c r="V17" s="17">
        <v>131.03022813209648</v>
      </c>
      <c r="W17" s="17">
        <v>624.28116370971316</v>
      </c>
      <c r="X17" s="17">
        <v>75.492569048608672</v>
      </c>
      <c r="Y17" s="17">
        <v>168.19385509796476</v>
      </c>
      <c r="Z17" s="18">
        <f>MIN(Таблица2[[#This Row],[Махал1]:[Махал6]])</f>
        <v>4.6984752559844027</v>
      </c>
      <c r="AA1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17" s="31">
        <f>IF(Таблица2[[#This Row],[Махаланобис классификация]]=Таблица2[[#This Row],[обучающая выборка]],1,0)</f>
        <v>1</v>
      </c>
      <c r="AC17" s="15" t="s">
        <v>124</v>
      </c>
      <c r="AD17" s="23">
        <v>0</v>
      </c>
      <c r="AE17" s="23">
        <v>0</v>
      </c>
      <c r="AF17" s="23">
        <v>0.99999999999999811</v>
      </c>
      <c r="AG17" s="23">
        <v>1.4772990198969538E-27</v>
      </c>
      <c r="AH17" s="23">
        <v>0</v>
      </c>
      <c r="AI17" s="23">
        <v>1.9075255820323933E-15</v>
      </c>
      <c r="AJ17" s="23">
        <v>0</v>
      </c>
      <c r="AK17" s="11">
        <f>MAX(Таблица2[[#This Row],[априор1]:[априор7]])</f>
        <v>0.99999999999999811</v>
      </c>
      <c r="AL1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17" s="11">
        <f>IF(Таблица2[[#This Row],[обучающая выборка]]=Таблица2[[#This Row],[Априор Классификация]],1,0)</f>
        <v>1</v>
      </c>
    </row>
    <row r="18" spans="1:39" x14ac:dyDescent="0.3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26"/>
      <c r="Q18" s="12">
        <v>6</v>
      </c>
      <c r="R18" s="15" t="s">
        <v>120</v>
      </c>
      <c r="S18" s="17">
        <v>1556.2239593861277</v>
      </c>
      <c r="T18" s="17">
        <v>139.44559210903751</v>
      </c>
      <c r="U18" s="17">
        <v>52.905689519895297</v>
      </c>
      <c r="V18" s="17">
        <v>52.110869234111405</v>
      </c>
      <c r="W18" s="17">
        <v>431.56553711215969</v>
      </c>
      <c r="X18" s="17">
        <v>35.903810909373711</v>
      </c>
      <c r="Y18" s="17">
        <v>107.73225074672494</v>
      </c>
      <c r="Z18" s="18">
        <f>MIN(Таблица2[[#This Row],[Махал1]:[Махал6]])</f>
        <v>35.903810909373711</v>
      </c>
      <c r="AA1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8" s="31">
        <f>IF(Таблица2[[#This Row],[Махаланобис классификация]]=Таблица2[[#This Row],[обучающая выборка]],1,0)</f>
        <v>0</v>
      </c>
      <c r="AC18" s="15" t="s">
        <v>120</v>
      </c>
      <c r="AD18" s="23">
        <v>0</v>
      </c>
      <c r="AE18" s="23">
        <v>7.2918716105640865E-24</v>
      </c>
      <c r="AF18" s="23">
        <v>4.5158560826527075E-5</v>
      </c>
      <c r="AG18" s="23">
        <v>2.6877762758171901E-4</v>
      </c>
      <c r="AH18" s="23">
        <v>0</v>
      </c>
      <c r="AI18" s="23">
        <v>0.99968606381159164</v>
      </c>
      <c r="AJ18" s="23">
        <v>1.4036007777678009E-16</v>
      </c>
      <c r="AK18" s="11">
        <f>MAX(Таблица2[[#This Row],[априор1]:[априор7]])</f>
        <v>0.99968606381159164</v>
      </c>
      <c r="AL1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8" s="11">
        <f>IF(Таблица2[[#This Row],[обучающая выборка]]=Таблица2[[#This Row],[Априор Классификация]],1,0)</f>
        <v>0</v>
      </c>
    </row>
    <row r="19" spans="1:39" x14ac:dyDescent="0.3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5.1571064200729717</v>
      </c>
      <c r="P19" s="26"/>
      <c r="Q19" s="12">
        <v>6</v>
      </c>
      <c r="R19" s="15" t="s">
        <v>120</v>
      </c>
      <c r="S19" s="17">
        <v>1481.9549306400077</v>
      </c>
      <c r="T19" s="17">
        <v>146.40880682650226</v>
      </c>
      <c r="U19" s="17">
        <v>121.35134966291876</v>
      </c>
      <c r="V19" s="17">
        <v>18.133389859252564</v>
      </c>
      <c r="W19" s="17">
        <v>325.89424284594799</v>
      </c>
      <c r="X19" s="17">
        <v>17.117820906929044</v>
      </c>
      <c r="Y19" s="17">
        <v>62.126944097888845</v>
      </c>
      <c r="Z19" s="18">
        <f>MIN(Таблица2[[#This Row],[Махал1]:[Махал6]])</f>
        <v>17.117820906929044</v>
      </c>
      <c r="AA1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9" s="31">
        <f>IF(Таблица2[[#This Row],[Махаланобис классификация]]=Таблица2[[#This Row],[обучающая выборка]],1,0)</f>
        <v>0</v>
      </c>
      <c r="AC19" s="15" t="s">
        <v>120</v>
      </c>
      <c r="AD19" s="23">
        <v>0</v>
      </c>
      <c r="AE19" s="23">
        <v>1.2176155579453363E-29</v>
      </c>
      <c r="AF19" s="23">
        <v>3.3625432335799495E-24</v>
      </c>
      <c r="AG19" s="23">
        <v>0.3485162691588482</v>
      </c>
      <c r="AH19" s="23">
        <v>0</v>
      </c>
      <c r="AI19" s="23">
        <v>0.65148373078019473</v>
      </c>
      <c r="AJ19" s="23">
        <v>6.0957079445744409E-11</v>
      </c>
      <c r="AK19" s="11">
        <f>MAX(Таблица2[[#This Row],[априор1]:[априор7]])</f>
        <v>0.65148373078019473</v>
      </c>
      <c r="AL1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9" s="11">
        <f>IF(Таблица2[[#This Row],[обучающая выборка]]=Таблица2[[#This Row],[Априор Классификация]],1,0)</f>
        <v>0</v>
      </c>
    </row>
    <row r="20" spans="1:39" x14ac:dyDescent="0.3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26">
        <v>5</v>
      </c>
      <c r="Q20" s="12">
        <v>5</v>
      </c>
      <c r="R20" s="15" t="s">
        <v>125</v>
      </c>
      <c r="S20" s="17">
        <v>503.5911270771465</v>
      </c>
      <c r="T20" s="17">
        <v>413.08212721230302</v>
      </c>
      <c r="U20" s="17">
        <v>624.6585600775411</v>
      </c>
      <c r="V20" s="17">
        <v>294.84162660238968</v>
      </c>
      <c r="W20" s="17">
        <v>4.1988057112838533</v>
      </c>
      <c r="X20" s="17">
        <v>360.12371033783614</v>
      </c>
      <c r="Y20" s="17">
        <v>294.38699807377623</v>
      </c>
      <c r="Z20" s="18">
        <f>MIN(Таблица2[[#This Row],[Махал1]:[Махал6]])</f>
        <v>4.1988057112838533</v>
      </c>
      <c r="AA2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20" s="31">
        <f>IF(Таблица2[[#This Row],[Махаланобис классификация]]=Таблица2[[#This Row],[обучающая выборка]],1,0)</f>
        <v>1</v>
      </c>
      <c r="AC20" s="15" t="s">
        <v>125</v>
      </c>
      <c r="AD20" s="23">
        <v>0</v>
      </c>
      <c r="AE20" s="23">
        <v>0</v>
      </c>
      <c r="AF20" s="23">
        <v>0</v>
      </c>
      <c r="AG20" s="23">
        <v>0</v>
      </c>
      <c r="AH20" s="23">
        <v>1</v>
      </c>
      <c r="AI20" s="23">
        <v>0</v>
      </c>
      <c r="AJ20" s="23">
        <v>0</v>
      </c>
      <c r="AK20" s="11">
        <f>MAX(Таблица2[[#This Row],[априор1]:[априор7]])</f>
        <v>1</v>
      </c>
      <c r="AL2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20" s="11">
        <f>IF(Таблица2[[#This Row],[обучающая выборка]]=Таблица2[[#This Row],[Априор Классификация]],1,0)</f>
        <v>1</v>
      </c>
    </row>
    <row r="21" spans="1:39" x14ac:dyDescent="0.3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26"/>
      <c r="Q21" s="12">
        <v>6</v>
      </c>
      <c r="R21" s="15" t="s">
        <v>120</v>
      </c>
      <c r="S21" s="17">
        <v>1704.0562795886381</v>
      </c>
      <c r="T21" s="17">
        <v>143.02591526442851</v>
      </c>
      <c r="U21" s="17">
        <v>40.097716632678832</v>
      </c>
      <c r="V21" s="17">
        <v>83.745332696274275</v>
      </c>
      <c r="W21" s="17">
        <v>486.34993349227994</v>
      </c>
      <c r="X21" s="17">
        <v>37.196982340542299</v>
      </c>
      <c r="Y21" s="17">
        <v>120.49530455024426</v>
      </c>
      <c r="Z21" s="18">
        <f>MIN(Таблица2[[#This Row],[Махал1]:[Махал6]])</f>
        <v>37.196982340542299</v>
      </c>
      <c r="AA2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1" s="31">
        <f>IF(Таблица2[[#This Row],[Махаланобис классификация]]=Таблица2[[#This Row],[обучающая выборка]],1,0)</f>
        <v>0</v>
      </c>
      <c r="AC21" s="15" t="s">
        <v>120</v>
      </c>
      <c r="AD21" s="23">
        <v>0</v>
      </c>
      <c r="AE21" s="23">
        <v>2.2093602331272852E-24</v>
      </c>
      <c r="AF21" s="23">
        <v>4.952686993897279E-2</v>
      </c>
      <c r="AG21" s="23">
        <v>6.5908506532653106E-11</v>
      </c>
      <c r="AH21" s="23">
        <v>0</v>
      </c>
      <c r="AI21" s="23">
        <v>0.95047312999511868</v>
      </c>
      <c r="AJ21" s="23">
        <v>4.3118783030063173E-19</v>
      </c>
      <c r="AK21" s="11">
        <f>MAX(Таблица2[[#This Row],[априор1]:[априор7]])</f>
        <v>0.95047312999511868</v>
      </c>
      <c r="AL2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1" s="11">
        <f>IF(Таблица2[[#This Row],[обучающая выборка]]=Таблица2[[#This Row],[Априор Классификация]],1,0)</f>
        <v>0</v>
      </c>
    </row>
    <row r="22" spans="1:39" x14ac:dyDescent="0.3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26">
        <v>7</v>
      </c>
      <c r="Q22" s="12">
        <v>7</v>
      </c>
      <c r="R22" s="15" t="s">
        <v>126</v>
      </c>
      <c r="S22" s="17">
        <v>1186.8012782715484</v>
      </c>
      <c r="T22" s="17">
        <v>235.38694581421862</v>
      </c>
      <c r="U22" s="17">
        <v>202.9053048218656</v>
      </c>
      <c r="V22" s="17">
        <v>28.536123906322892</v>
      </c>
      <c r="W22" s="17">
        <v>225.0793693490773</v>
      </c>
      <c r="X22" s="17">
        <v>47.249861526490292</v>
      </c>
      <c r="Y22" s="17">
        <v>11.279369176693713</v>
      </c>
      <c r="Z22" s="18">
        <f>MIN(Таблица2[[#This Row],[Махал1]:[Махал6]])</f>
        <v>28.536123906322892</v>
      </c>
      <c r="AA2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2" s="31">
        <f>IF(Таблица2[[#This Row],[Махаланобис классификация]]=Таблица2[[#This Row],[обучающая выборка]],1,0)</f>
        <v>0</v>
      </c>
      <c r="AC22" s="15" t="s">
        <v>126</v>
      </c>
      <c r="AD22" s="23">
        <v>0</v>
      </c>
      <c r="AE22" s="23">
        <v>0</v>
      </c>
      <c r="AF22" s="23">
        <v>0</v>
      </c>
      <c r="AG22" s="23">
        <v>2.8624569283912919E-4</v>
      </c>
      <c r="AH22" s="23">
        <v>0</v>
      </c>
      <c r="AI22" s="23">
        <v>2.7813458227591836E-8</v>
      </c>
      <c r="AJ22" s="23">
        <v>0.99971372649370271</v>
      </c>
      <c r="AK22" s="11">
        <f>MAX(Таблица2[[#This Row],[априор1]:[априор7]])</f>
        <v>0.99971372649370271</v>
      </c>
      <c r="AL2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22" s="11">
        <f>IF(Таблица2[[#This Row],[обучающая выборка]]=Таблица2[[#This Row],[Априор Классификация]],1,0)</f>
        <v>1</v>
      </c>
    </row>
    <row r="23" spans="1:39" x14ac:dyDescent="0.3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26">
        <v>4</v>
      </c>
      <c r="Q23" s="12">
        <v>4</v>
      </c>
      <c r="R23" s="15" t="s">
        <v>122</v>
      </c>
      <c r="S23" s="17">
        <v>1456.5999259809823</v>
      </c>
      <c r="T23" s="17">
        <v>150.51663439669034</v>
      </c>
      <c r="U23" s="17">
        <v>163.81933280607149</v>
      </c>
      <c r="V23" s="17">
        <v>6.6493347862326058</v>
      </c>
      <c r="W23" s="17">
        <v>304.24588832425798</v>
      </c>
      <c r="X23" s="17">
        <v>19.415291753202879</v>
      </c>
      <c r="Y23" s="17">
        <v>43.209276284663417</v>
      </c>
      <c r="Z23" s="18">
        <f>MIN(Таблица2[[#This Row],[Махал1]:[Махал6]])</f>
        <v>6.6493347862326058</v>
      </c>
      <c r="AA2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3" s="31">
        <f>IF(Таблица2[[#This Row],[Махаланобис классификация]]=Таблица2[[#This Row],[обучающая выборка]],1,0)</f>
        <v>1</v>
      </c>
      <c r="AC23" s="15" t="s">
        <v>122</v>
      </c>
      <c r="AD23" s="23">
        <v>0</v>
      </c>
      <c r="AE23" s="23">
        <v>1.4345902462783805E-32</v>
      </c>
      <c r="AF23" s="23">
        <v>0</v>
      </c>
      <c r="AG23" s="23">
        <v>0.99810225930397201</v>
      </c>
      <c r="AH23" s="23">
        <v>0</v>
      </c>
      <c r="AI23" s="23">
        <v>1.8977335153635873E-3</v>
      </c>
      <c r="AJ23" s="23">
        <v>7.1806644086163769E-9</v>
      </c>
      <c r="AK23" s="11">
        <f>MAX(Таблица2[[#This Row],[априор1]:[априор7]])</f>
        <v>0.99810225930397201</v>
      </c>
      <c r="AL2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3" s="11">
        <f>IF(Таблица2[[#This Row],[обучающая выборка]]=Таблица2[[#This Row],[Априор Классификация]],1,0)</f>
        <v>1</v>
      </c>
    </row>
    <row r="24" spans="1:39" x14ac:dyDescent="0.3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26">
        <v>4</v>
      </c>
      <c r="Q24" s="12">
        <v>4</v>
      </c>
      <c r="R24" s="15" t="s">
        <v>122</v>
      </c>
      <c r="S24" s="17">
        <v>1438.5208872702501</v>
      </c>
      <c r="T24" s="17">
        <v>181.93711090353239</v>
      </c>
      <c r="U24" s="17">
        <v>155.28810330503947</v>
      </c>
      <c r="V24" s="17">
        <v>3.4132564456681975</v>
      </c>
      <c r="W24" s="17">
        <v>301.63890369537859</v>
      </c>
      <c r="X24" s="17">
        <v>17.624875918136539</v>
      </c>
      <c r="Y24" s="17">
        <v>21.704067997648185</v>
      </c>
      <c r="Z24" s="18">
        <f>MIN(Таблица2[[#This Row],[Махал1]:[Махал6]])</f>
        <v>3.4132564456681975</v>
      </c>
      <c r="AA2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4" s="31">
        <f>IF(Таблица2[[#This Row],[Махаланобис классификация]]=Таблица2[[#This Row],[обучающая выборка]],1,0)</f>
        <v>1</v>
      </c>
      <c r="AC24" s="15" t="s">
        <v>122</v>
      </c>
      <c r="AD24" s="23">
        <v>0</v>
      </c>
      <c r="AE24" s="23">
        <v>0</v>
      </c>
      <c r="AF24" s="23">
        <v>0</v>
      </c>
      <c r="AG24" s="23">
        <v>0.99901141935521776</v>
      </c>
      <c r="AH24" s="23">
        <v>0</v>
      </c>
      <c r="AI24" s="23">
        <v>9.2195349938071537E-4</v>
      </c>
      <c r="AJ24" s="23">
        <v>6.6627145401490203E-5</v>
      </c>
      <c r="AK24" s="11">
        <f>MAX(Таблица2[[#This Row],[априор1]:[априор7]])</f>
        <v>0.99901141935521776</v>
      </c>
      <c r="AL2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4" s="11">
        <f>IF(Таблица2[[#This Row],[обучающая выборка]]=Таблица2[[#This Row],[Априор Классификация]],1,0)</f>
        <v>1</v>
      </c>
    </row>
    <row r="25" spans="1:39" x14ac:dyDescent="0.3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26">
        <v>6</v>
      </c>
      <c r="Q25" s="12">
        <v>6</v>
      </c>
      <c r="R25" s="15" t="s">
        <v>121</v>
      </c>
      <c r="S25" s="17">
        <v>1635.7602783820059</v>
      </c>
      <c r="T25" s="17">
        <v>140.01894750478925</v>
      </c>
      <c r="U25" s="17">
        <v>67.815278445080949</v>
      </c>
      <c r="V25" s="17">
        <v>34.529977882064173</v>
      </c>
      <c r="W25" s="17">
        <v>416.77289834306953</v>
      </c>
      <c r="X25" s="17">
        <v>12.482327567265671</v>
      </c>
      <c r="Y25" s="17">
        <v>64.789852080659841</v>
      </c>
      <c r="Z25" s="18">
        <f>MIN(Таблица2[[#This Row],[Махал1]:[Махал6]])</f>
        <v>12.482327567265671</v>
      </c>
      <c r="AA2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5" s="31">
        <f>IF(Таблица2[[#This Row],[Махаланобис классификация]]=Таблица2[[#This Row],[обучающая выборка]],1,0)</f>
        <v>1</v>
      </c>
      <c r="AC25" s="15" t="s">
        <v>121</v>
      </c>
      <c r="AD25" s="23">
        <v>0</v>
      </c>
      <c r="AE25" s="23">
        <v>4.4932031100911881E-29</v>
      </c>
      <c r="AF25" s="23">
        <v>2.1447840619907452E-13</v>
      </c>
      <c r="AG25" s="23">
        <v>1.4496219170756046E-5</v>
      </c>
      <c r="AH25" s="23">
        <v>0</v>
      </c>
      <c r="AI25" s="23">
        <v>0.99998550377818107</v>
      </c>
      <c r="AJ25" s="23">
        <v>2.4338094336263893E-12</v>
      </c>
      <c r="AK25" s="11">
        <f>MAX(Таблица2[[#This Row],[априор1]:[априор7]])</f>
        <v>0.99998550377818107</v>
      </c>
      <c r="AL2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5" s="11">
        <f>IF(Таблица2[[#This Row],[обучающая выборка]]=Таблица2[[#This Row],[Априор Классификация]],1,0)</f>
        <v>1</v>
      </c>
    </row>
    <row r="26" spans="1:39" x14ac:dyDescent="0.3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26">
        <v>6</v>
      </c>
      <c r="Q26" s="12">
        <v>6</v>
      </c>
      <c r="R26" s="15" t="s">
        <v>121</v>
      </c>
      <c r="S26" s="17">
        <v>1577.7403728211279</v>
      </c>
      <c r="T26" s="17">
        <v>140.2801364320168</v>
      </c>
      <c r="U26" s="17">
        <v>91.786792991565434</v>
      </c>
      <c r="V26" s="17">
        <v>15.197495462962856</v>
      </c>
      <c r="W26" s="17">
        <v>395.72300547643522</v>
      </c>
      <c r="X26" s="17">
        <v>7.8012195746879174</v>
      </c>
      <c r="Y26" s="17">
        <v>45.393510800474843</v>
      </c>
      <c r="Z26" s="18">
        <f>MIN(Таблица2[[#This Row],[Махал1]:[Махал6]])</f>
        <v>7.8012195746879174</v>
      </c>
      <c r="AA2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6" s="31">
        <f>IF(Таблица2[[#This Row],[Махаланобис классификация]]=Таблица2[[#This Row],[обучающая выборка]],1,0)</f>
        <v>1</v>
      </c>
      <c r="AC26" s="15" t="s">
        <v>121</v>
      </c>
      <c r="AD26" s="23">
        <v>0</v>
      </c>
      <c r="AE26" s="23">
        <v>3.7144789650133734E-30</v>
      </c>
      <c r="AF26" s="23">
        <v>1.2591968712255178E-19</v>
      </c>
      <c r="AG26" s="23">
        <v>2.1543103701058681E-2</v>
      </c>
      <c r="AH26" s="23">
        <v>0</v>
      </c>
      <c r="AI26" s="23">
        <v>0.9784568925646614</v>
      </c>
      <c r="AJ26" s="23">
        <v>3.7342799346771389E-9</v>
      </c>
      <c r="AK26" s="11">
        <f>MAX(Таблица2[[#This Row],[априор1]:[априор7]])</f>
        <v>0.9784568925646614</v>
      </c>
      <c r="AL2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6" s="11">
        <f>IF(Таблица2[[#This Row],[обучающая выборка]]=Таблица2[[#This Row],[Априор Классификация]],1,0)</f>
        <v>1</v>
      </c>
    </row>
    <row r="27" spans="1:39" x14ac:dyDescent="0.3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26">
        <v>7</v>
      </c>
      <c r="Q27" s="12">
        <v>7</v>
      </c>
      <c r="R27" s="15" t="s">
        <v>126</v>
      </c>
      <c r="S27" s="17">
        <v>1403.6472294252155</v>
      </c>
      <c r="T27" s="17">
        <v>261.24665045764243</v>
      </c>
      <c r="U27" s="17">
        <v>207.12679068832466</v>
      </c>
      <c r="V27" s="17">
        <v>40.685823992875349</v>
      </c>
      <c r="W27" s="17">
        <v>323.55312194605449</v>
      </c>
      <c r="X27" s="17">
        <v>51.608058504550208</v>
      </c>
      <c r="Y27" s="17">
        <v>8.2265879441838905</v>
      </c>
      <c r="Z27" s="18">
        <f>MIN(Таблица2[[#This Row],[Махал1]:[Махал6]])</f>
        <v>40.685823992875349</v>
      </c>
      <c r="AA2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7" s="31">
        <f>IF(Таблица2[[#This Row],[Махаланобис классификация]]=Таблица2[[#This Row],[обучающая выборка]],1,0)</f>
        <v>0</v>
      </c>
      <c r="AC27" s="15" t="s">
        <v>126</v>
      </c>
      <c r="AD27" s="23">
        <v>0</v>
      </c>
      <c r="AE27" s="23">
        <v>0</v>
      </c>
      <c r="AF27" s="23">
        <v>0</v>
      </c>
      <c r="AG27" s="23">
        <v>1.4311540003203062E-7</v>
      </c>
      <c r="AH27" s="23">
        <v>0</v>
      </c>
      <c r="AI27" s="23">
        <v>6.8407828090933905E-10</v>
      </c>
      <c r="AJ27" s="23">
        <v>0.99999985620052168</v>
      </c>
      <c r="AK27" s="11">
        <f>MAX(Таблица2[[#This Row],[априор1]:[априор7]])</f>
        <v>0.99999985620052168</v>
      </c>
      <c r="AL2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27" s="11">
        <f>IF(Таблица2[[#This Row],[обучающая выборка]]=Таблица2[[#This Row],[Априор Классификация]],1,0)</f>
        <v>1</v>
      </c>
    </row>
    <row r="28" spans="1:39" x14ac:dyDescent="0.3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26"/>
      <c r="Q28" s="12">
        <v>6</v>
      </c>
      <c r="R28" s="15" t="s">
        <v>120</v>
      </c>
      <c r="S28" s="17">
        <v>1559.7128611981293</v>
      </c>
      <c r="T28" s="17">
        <v>129.50912675918082</v>
      </c>
      <c r="U28" s="17">
        <v>168.29382000731343</v>
      </c>
      <c r="V28" s="17">
        <v>31.982067652666842</v>
      </c>
      <c r="W28" s="17">
        <v>343.00604727487024</v>
      </c>
      <c r="X28" s="17">
        <v>20.814876339346227</v>
      </c>
      <c r="Y28" s="17">
        <v>35.742723008335858</v>
      </c>
      <c r="Z28" s="18">
        <f>MIN(Таблица2[[#This Row],[Махал1]:[Махал6]])</f>
        <v>20.814876339346227</v>
      </c>
      <c r="AA2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8" s="31">
        <f>IF(Таблица2[[#This Row],[Махаланобис классификация]]=Таблица2[[#This Row],[обучающая выборка]],1,0)</f>
        <v>0</v>
      </c>
      <c r="AC28" s="15" t="s">
        <v>120</v>
      </c>
      <c r="AD28" s="23">
        <v>0</v>
      </c>
      <c r="AE28" s="23">
        <v>5.5276981825944924E-25</v>
      </c>
      <c r="AF28" s="23">
        <v>0</v>
      </c>
      <c r="AG28" s="23">
        <v>3.3291711048471879E-3</v>
      </c>
      <c r="AH28" s="23">
        <v>0</v>
      </c>
      <c r="AI28" s="23">
        <v>0.99635343380867203</v>
      </c>
      <c r="AJ28" s="23">
        <v>3.1739508648084488E-4</v>
      </c>
      <c r="AK28" s="11">
        <f>MAX(Таблица2[[#This Row],[априор1]:[априор7]])</f>
        <v>0.99635343380867203</v>
      </c>
      <c r="AL2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8" s="11">
        <f>IF(Таблица2[[#This Row],[обучающая выборка]]=Таблица2[[#This Row],[Априор Классификация]],1,0)</f>
        <v>0</v>
      </c>
    </row>
    <row r="29" spans="1:39" x14ac:dyDescent="0.3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26"/>
      <c r="Q29" s="12">
        <v>4</v>
      </c>
      <c r="R29" s="15" t="s">
        <v>120</v>
      </c>
      <c r="S29" s="17">
        <v>1532.8527134586168</v>
      </c>
      <c r="T29" s="17">
        <v>325.63281618899452</v>
      </c>
      <c r="U29" s="17">
        <v>259.82249267388528</v>
      </c>
      <c r="V29" s="17">
        <v>84.391466097064566</v>
      </c>
      <c r="W29" s="17">
        <v>359.54327118640759</v>
      </c>
      <c r="X29" s="17">
        <v>105.43829671848019</v>
      </c>
      <c r="Y29" s="17">
        <v>85.95412092771987</v>
      </c>
      <c r="Z29" s="18">
        <f>MIN(Таблица2[[#This Row],[Махал1]:[Махал6]])</f>
        <v>84.391466097064566</v>
      </c>
      <c r="AA2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9" s="31">
        <f>IF(Таблица2[[#This Row],[Махаланобис классификация]]=Таблица2[[#This Row],[обучающая выборка]],1,0)</f>
        <v>0</v>
      </c>
      <c r="AC29" s="15" t="s">
        <v>120</v>
      </c>
      <c r="AD29" s="23">
        <v>0</v>
      </c>
      <c r="AE29" s="23">
        <v>0</v>
      </c>
      <c r="AF29" s="23">
        <v>0</v>
      </c>
      <c r="AG29" s="23">
        <v>0.7775118920227666</v>
      </c>
      <c r="AH29" s="23">
        <v>0</v>
      </c>
      <c r="AI29" s="23">
        <v>2.3528723304695566E-5</v>
      </c>
      <c r="AJ29" s="23">
        <v>0.22246457925392865</v>
      </c>
      <c r="AK29" s="11">
        <f>MAX(Таблица2[[#This Row],[априор1]:[априор7]])</f>
        <v>0.7775118920227666</v>
      </c>
      <c r="AL2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9" s="11">
        <f>IF(Таблица2[[#This Row],[обучающая выборка]]=Таблица2[[#This Row],[Априор Классификация]],1,0)</f>
        <v>0</v>
      </c>
    </row>
    <row r="30" spans="1:39" x14ac:dyDescent="0.3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26"/>
      <c r="Q30" s="12">
        <v>6</v>
      </c>
      <c r="R30" s="15" t="s">
        <v>120</v>
      </c>
      <c r="S30" s="17">
        <v>1484.9596974368562</v>
      </c>
      <c r="T30" s="17">
        <v>205.79374882225801</v>
      </c>
      <c r="U30" s="17">
        <v>107.76794728641026</v>
      </c>
      <c r="V30" s="17">
        <v>29.165504653539944</v>
      </c>
      <c r="W30" s="17">
        <v>372.85609570111603</v>
      </c>
      <c r="X30" s="17">
        <v>24.605359692610058</v>
      </c>
      <c r="Y30" s="17">
        <v>23.507907897366628</v>
      </c>
      <c r="Z30" s="18">
        <f>MIN(Таблица2[[#This Row],[Махал1]:[Махал6]])</f>
        <v>24.605359692610058</v>
      </c>
      <c r="AA3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0" s="31">
        <f>IF(Таблица2[[#This Row],[Махаланобис классификация]]=Таблица2[[#This Row],[обучающая выборка]],1,0)</f>
        <v>0</v>
      </c>
      <c r="AC30" s="15" t="s">
        <v>120</v>
      </c>
      <c r="AD30" s="23">
        <v>0</v>
      </c>
      <c r="AE30" s="23">
        <v>0</v>
      </c>
      <c r="AF30" s="23">
        <v>9.4614056527738073E-20</v>
      </c>
      <c r="AG30" s="23">
        <v>4.4291379204758695E-2</v>
      </c>
      <c r="AH30" s="23">
        <v>0</v>
      </c>
      <c r="AI30" s="23">
        <v>0.4871858019787294</v>
      </c>
      <c r="AJ30" s="23">
        <v>0.46852281881651187</v>
      </c>
      <c r="AK30" s="11">
        <f>MAX(Таблица2[[#This Row],[априор1]:[априор7]])</f>
        <v>0.4871858019787294</v>
      </c>
      <c r="AL3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0" s="11">
        <f>IF(Таблица2[[#This Row],[обучающая выборка]]=Таблица2[[#This Row],[Априор Классификация]],1,0)</f>
        <v>0</v>
      </c>
    </row>
    <row r="31" spans="1:39" x14ac:dyDescent="0.3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26">
        <v>5</v>
      </c>
      <c r="Q31" s="12">
        <v>5</v>
      </c>
      <c r="R31" s="15" t="s">
        <v>125</v>
      </c>
      <c r="S31" s="17">
        <v>492.40566306868192</v>
      </c>
      <c r="T31" s="17">
        <v>404.02652193770376</v>
      </c>
      <c r="U31" s="17">
        <v>669.73135715082287</v>
      </c>
      <c r="V31" s="17">
        <v>311.23017709349261</v>
      </c>
      <c r="W31" s="17">
        <v>4.1988057112838497</v>
      </c>
      <c r="X31" s="17">
        <v>384.2273645238439</v>
      </c>
      <c r="Y31" s="17">
        <v>311.70262712626186</v>
      </c>
      <c r="Z31" s="18">
        <f>MIN(Таблица2[[#This Row],[Махал1]:[Махал6]])</f>
        <v>4.1988057112838497</v>
      </c>
      <c r="AA3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31" s="31">
        <f>IF(Таблица2[[#This Row],[Махаланобис классификация]]=Таблица2[[#This Row],[обучающая выборка]],1,0)</f>
        <v>1</v>
      </c>
      <c r="AC31" s="15" t="s">
        <v>125</v>
      </c>
      <c r="AD31" s="23">
        <v>0</v>
      </c>
      <c r="AE31" s="23">
        <v>0</v>
      </c>
      <c r="AF31" s="23">
        <v>0</v>
      </c>
      <c r="AG31" s="23">
        <v>0</v>
      </c>
      <c r="AH31" s="23">
        <v>1</v>
      </c>
      <c r="AI31" s="23">
        <v>0</v>
      </c>
      <c r="AJ31" s="23">
        <v>0</v>
      </c>
      <c r="AK31" s="11">
        <f>MAX(Таблица2[[#This Row],[априор1]:[априор7]])</f>
        <v>1</v>
      </c>
      <c r="AL3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31" s="11">
        <f>IF(Таблица2[[#This Row],[обучающая выборка]]=Таблица2[[#This Row],[Априор Классификация]],1,0)</f>
        <v>1</v>
      </c>
    </row>
    <row r="32" spans="1:39" x14ac:dyDescent="0.3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26"/>
      <c r="Q32" s="12">
        <v>4</v>
      </c>
      <c r="R32" s="15" t="s">
        <v>120</v>
      </c>
      <c r="S32" s="17">
        <v>1557.8990206146757</v>
      </c>
      <c r="T32" s="17">
        <v>251.77177809284944</v>
      </c>
      <c r="U32" s="17">
        <v>186.97016515986317</v>
      </c>
      <c r="V32" s="17">
        <v>91.801781022294307</v>
      </c>
      <c r="W32" s="17">
        <v>399.95180907853688</v>
      </c>
      <c r="X32" s="17">
        <v>97.812265478229918</v>
      </c>
      <c r="Y32" s="17">
        <v>123.84139410506008</v>
      </c>
      <c r="Z32" s="18">
        <f>MIN(Таблица2[[#This Row],[Махал1]:[Махал6]])</f>
        <v>91.801781022294307</v>
      </c>
      <c r="AA3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2" s="31">
        <f>IF(Таблица2[[#This Row],[Махаланобис классификация]]=Таблица2[[#This Row],[обучающая выборка]],1,0)</f>
        <v>0</v>
      </c>
      <c r="AC32" s="15" t="s">
        <v>120</v>
      </c>
      <c r="AD32" s="23">
        <v>0</v>
      </c>
      <c r="AE32" s="23">
        <v>0</v>
      </c>
      <c r="AF32" s="23">
        <v>5.114935681208449E-22</v>
      </c>
      <c r="AG32" s="23">
        <v>0.94722294493665082</v>
      </c>
      <c r="AH32" s="23">
        <v>0</v>
      </c>
      <c r="AI32" s="23">
        <v>5.2776989747489851E-2</v>
      </c>
      <c r="AJ32" s="23">
        <v>6.5315859302549189E-8</v>
      </c>
      <c r="AK32" s="11">
        <f>MAX(Таблица2[[#This Row],[априор1]:[априор7]])</f>
        <v>0.94722294493665082</v>
      </c>
      <c r="AL3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32" s="11">
        <f>IF(Таблица2[[#This Row],[обучающая выборка]]=Таблица2[[#This Row],[Априор Классификация]],1,0)</f>
        <v>0</v>
      </c>
    </row>
    <row r="33" spans="1:39" x14ac:dyDescent="0.3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26"/>
      <c r="Q33" s="12">
        <v>4</v>
      </c>
      <c r="R33" s="15" t="s">
        <v>120</v>
      </c>
      <c r="S33" s="17">
        <v>1139.8613635891295</v>
      </c>
      <c r="T33" s="17">
        <v>197.22352041596352</v>
      </c>
      <c r="U33" s="17">
        <v>211.0137618883233</v>
      </c>
      <c r="V33" s="17">
        <v>33.673942564089977</v>
      </c>
      <c r="W33" s="17">
        <v>188.89401577423337</v>
      </c>
      <c r="X33" s="17">
        <v>65.183104464126018</v>
      </c>
      <c r="Y33" s="17">
        <v>67.750931918977713</v>
      </c>
      <c r="Z33" s="18">
        <f>MIN(Таблица2[[#This Row],[Махал1]:[Махал6]])</f>
        <v>33.673942564089977</v>
      </c>
      <c r="AA3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3" s="31">
        <f>IF(Таблица2[[#This Row],[Махаланобис классификация]]=Таблица2[[#This Row],[обучающая выборка]],1,0)</f>
        <v>0</v>
      </c>
      <c r="AC33" s="15" t="s">
        <v>120</v>
      </c>
      <c r="AD33" s="23">
        <v>0</v>
      </c>
      <c r="AE33" s="23">
        <v>0</v>
      </c>
      <c r="AF33" s="23">
        <v>0</v>
      </c>
      <c r="AG33" s="23">
        <v>0.99999981328523146</v>
      </c>
      <c r="AH33" s="23">
        <v>0</v>
      </c>
      <c r="AI33" s="23">
        <v>1.6181727003714745E-7</v>
      </c>
      <c r="AJ33" s="23">
        <v>2.48974986734205E-8</v>
      </c>
      <c r="AK33" s="11">
        <f>MAX(Таблица2[[#This Row],[априор1]:[априор7]])</f>
        <v>0.99999981328523146</v>
      </c>
      <c r="AL3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33" s="11">
        <f>IF(Таблица2[[#This Row],[обучающая выборка]]=Таблица2[[#This Row],[Априор Классификация]],1,0)</f>
        <v>0</v>
      </c>
    </row>
    <row r="34" spans="1:39" x14ac:dyDescent="0.3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54.225403051233627</v>
      </c>
      <c r="P34" s="26">
        <v>1</v>
      </c>
      <c r="Q34" s="12">
        <v>1</v>
      </c>
      <c r="R34" s="15" t="s">
        <v>127</v>
      </c>
      <c r="S34" s="17">
        <v>8.6457621247368959</v>
      </c>
      <c r="T34" s="17">
        <v>1568.0310517100622</v>
      </c>
      <c r="U34" s="17">
        <v>1843.3502489308735</v>
      </c>
      <c r="V34" s="17">
        <v>1447.9267959562765</v>
      </c>
      <c r="W34" s="17">
        <v>516.85524981133233</v>
      </c>
      <c r="X34" s="17">
        <v>1569.4340040486316</v>
      </c>
      <c r="Y34" s="17">
        <v>1393.5535704596264</v>
      </c>
      <c r="Z34" s="18">
        <f>MIN(Таблица2[[#This Row],[Махал1]:[Махал6]])</f>
        <v>8.6457621247368959</v>
      </c>
      <c r="AA3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1</v>
      </c>
      <c r="AB34" s="31">
        <f>IF(Таблица2[[#This Row],[Махаланобис классификация]]=Таблица2[[#This Row],[обучающая выборка]],1,0)</f>
        <v>1</v>
      </c>
      <c r="AC34" s="15" t="s">
        <v>127</v>
      </c>
      <c r="AD34" s="23">
        <v>1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11">
        <f>MAX(Таблица2[[#This Row],[априор1]:[априор7]])</f>
        <v>1</v>
      </c>
      <c r="AL3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1</v>
      </c>
      <c r="AM34" s="11">
        <f>IF(Таблица2[[#This Row],[обучающая выборка]]=Таблица2[[#This Row],[Априор Классификация]],1,0)</f>
        <v>1</v>
      </c>
    </row>
    <row r="35" spans="1:39" x14ac:dyDescent="0.3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26"/>
      <c r="Q35" s="12">
        <v>6</v>
      </c>
      <c r="R35" s="15" t="s">
        <v>120</v>
      </c>
      <c r="S35" s="17">
        <v>1526.3308983927452</v>
      </c>
      <c r="T35" s="17">
        <v>111.37612884326867</v>
      </c>
      <c r="U35" s="17">
        <v>133.11199742922554</v>
      </c>
      <c r="V35" s="17">
        <v>32.978685339369846</v>
      </c>
      <c r="W35" s="17">
        <v>356.79634880510616</v>
      </c>
      <c r="X35" s="17">
        <v>25.71368466919963</v>
      </c>
      <c r="Y35" s="17">
        <v>78.300260029094304</v>
      </c>
      <c r="Z35" s="18">
        <f>MIN(Таблица2[[#This Row],[Махал1]:[Махал6]])</f>
        <v>25.71368466919963</v>
      </c>
      <c r="AA3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5" s="31">
        <f>IF(Таблица2[[#This Row],[Махаланобис классификация]]=Таблица2[[#This Row],[обучающая выборка]],1,0)</f>
        <v>0</v>
      </c>
      <c r="AC35" s="15" t="s">
        <v>120</v>
      </c>
      <c r="AD35" s="23">
        <v>0</v>
      </c>
      <c r="AE35" s="23">
        <v>5.4366519547616449E-20</v>
      </c>
      <c r="AF35" s="23">
        <v>1.0362096631363684E-24</v>
      </c>
      <c r="AG35" s="23">
        <v>2.2971009263750276E-2</v>
      </c>
      <c r="AH35" s="23">
        <v>0</v>
      </c>
      <c r="AI35" s="23">
        <v>0.97702899073418148</v>
      </c>
      <c r="AJ35" s="23">
        <v>2.0682602954215736E-12</v>
      </c>
      <c r="AK35" s="11">
        <f>MAX(Таблица2[[#This Row],[априор1]:[априор7]])</f>
        <v>0.97702899073418148</v>
      </c>
      <c r="AL3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5" s="11">
        <f>IF(Таблица2[[#This Row],[обучающая выборка]]=Таблица2[[#This Row],[Априор Классификация]],1,0)</f>
        <v>0</v>
      </c>
    </row>
    <row r="36" spans="1:39" x14ac:dyDescent="0.3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26"/>
      <c r="Q36" s="12">
        <v>7</v>
      </c>
      <c r="R36" s="15" t="s">
        <v>120</v>
      </c>
      <c r="S36" s="17">
        <v>1383.3689016896051</v>
      </c>
      <c r="T36" s="17">
        <v>274.43304077272643</v>
      </c>
      <c r="U36" s="17">
        <v>264.83884787912046</v>
      </c>
      <c r="V36" s="17">
        <v>36.527573954061772</v>
      </c>
      <c r="W36" s="17">
        <v>273.66530564687241</v>
      </c>
      <c r="X36" s="17">
        <v>63.359662521136265</v>
      </c>
      <c r="Y36" s="17">
        <v>16.06016302448527</v>
      </c>
      <c r="Z36" s="18">
        <f>MIN(Таблица2[[#This Row],[Махал1]:[Махал6]])</f>
        <v>36.527573954061772</v>
      </c>
      <c r="AA3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6" s="31">
        <f>IF(Таблица2[[#This Row],[Махаланобис классификация]]=Таблица2[[#This Row],[обучающая выборка]],1,0)</f>
        <v>0</v>
      </c>
      <c r="AC36" s="15" t="s">
        <v>120</v>
      </c>
      <c r="AD36" s="23">
        <v>0</v>
      </c>
      <c r="AE36" s="23">
        <v>0</v>
      </c>
      <c r="AF36" s="23">
        <v>0</v>
      </c>
      <c r="AG36" s="23">
        <v>5.7498060834164716E-5</v>
      </c>
      <c r="AH36" s="23">
        <v>0</v>
      </c>
      <c r="AI36" s="23">
        <v>9.6447665296196643E-11</v>
      </c>
      <c r="AJ36" s="23">
        <v>0.99994250184271816</v>
      </c>
      <c r="AK36" s="11">
        <f>MAX(Таблица2[[#This Row],[априор1]:[априор7]])</f>
        <v>0.99994250184271816</v>
      </c>
      <c r="AL3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36" s="11">
        <f>IF(Таблица2[[#This Row],[обучающая выборка]]=Таблица2[[#This Row],[Априор Классификация]],1,0)</f>
        <v>0</v>
      </c>
    </row>
    <row r="37" spans="1:39" x14ac:dyDescent="0.3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26"/>
      <c r="Q37" s="12">
        <v>6</v>
      </c>
      <c r="R37" s="15" t="s">
        <v>120</v>
      </c>
      <c r="S37" s="17">
        <v>1564.9457699645652</v>
      </c>
      <c r="T37" s="17">
        <v>87.556383694819885</v>
      </c>
      <c r="U37" s="17">
        <v>83.280765859854128</v>
      </c>
      <c r="V37" s="17">
        <v>26.904066267506504</v>
      </c>
      <c r="W37" s="17">
        <v>384.40179425456864</v>
      </c>
      <c r="X37" s="17">
        <v>5.5917022956356019</v>
      </c>
      <c r="Y37" s="17">
        <v>58.084587952725073</v>
      </c>
      <c r="Z37" s="18">
        <f>MIN(Таблица2[[#This Row],[Махал1]:[Махал6]])</f>
        <v>5.5917022956356019</v>
      </c>
      <c r="AA3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7" s="31">
        <f>IF(Таблица2[[#This Row],[Махаланобис классификация]]=Таблица2[[#This Row],[обучающая выборка]],1,0)</f>
        <v>0</v>
      </c>
      <c r="AC37" s="15" t="s">
        <v>120</v>
      </c>
      <c r="AD37" s="23">
        <v>0</v>
      </c>
      <c r="AE37" s="23">
        <v>3.5348742757500811E-19</v>
      </c>
      <c r="AF37" s="23">
        <v>2.9978685644627434E-18</v>
      </c>
      <c r="AG37" s="23">
        <v>2.0937139656709726E-5</v>
      </c>
      <c r="AH37" s="23">
        <v>0</v>
      </c>
      <c r="AI37" s="23">
        <v>0.99997906285812499</v>
      </c>
      <c r="AJ37" s="23">
        <v>2.2183655480745079E-12</v>
      </c>
      <c r="AK37" s="11">
        <f>MAX(Таблица2[[#This Row],[априор1]:[априор7]])</f>
        <v>0.99997906285812499</v>
      </c>
      <c r="AL3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7" s="11">
        <f>IF(Таблица2[[#This Row],[обучающая выборка]]=Таблица2[[#This Row],[Априор Классификация]],1,0)</f>
        <v>0</v>
      </c>
    </row>
    <row r="38" spans="1:39" x14ac:dyDescent="0.3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26"/>
      <c r="Q38" s="12">
        <v>6</v>
      </c>
      <c r="R38" s="15" t="s">
        <v>120</v>
      </c>
      <c r="S38" s="17">
        <v>1451.4395640692292</v>
      </c>
      <c r="T38" s="17">
        <v>90.644027734827645</v>
      </c>
      <c r="U38" s="17">
        <v>136.76886918759763</v>
      </c>
      <c r="V38" s="17">
        <v>43.171798278354103</v>
      </c>
      <c r="W38" s="17">
        <v>324.71334452779888</v>
      </c>
      <c r="X38" s="17">
        <v>24.083759561703783</v>
      </c>
      <c r="Y38" s="17">
        <v>55.669156159685194</v>
      </c>
      <c r="Z38" s="18">
        <f>MIN(Таблица2[[#This Row],[Махал1]:[Махал6]])</f>
        <v>24.083759561703783</v>
      </c>
      <c r="AA3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8" s="31">
        <f>IF(Таблица2[[#This Row],[Махаланобис классификация]]=Таблица2[[#This Row],[обучающая выборка]],1,0)</f>
        <v>0</v>
      </c>
      <c r="AC38" s="15" t="s">
        <v>120</v>
      </c>
      <c r="AD38" s="23">
        <v>0</v>
      </c>
      <c r="AE38" s="23">
        <v>7.8231419677218531E-16</v>
      </c>
      <c r="AF38" s="23">
        <v>7.5422192094227602E-26</v>
      </c>
      <c r="AG38" s="23">
        <v>6.3665602172346676E-5</v>
      </c>
      <c r="AH38" s="23">
        <v>0</v>
      </c>
      <c r="AI38" s="23">
        <v>0.99993625748157988</v>
      </c>
      <c r="AJ38" s="23">
        <v>7.6916246994223733E-8</v>
      </c>
      <c r="AK38" s="11">
        <f>MAX(Таблица2[[#This Row],[априор1]:[априор7]])</f>
        <v>0.99993625748157988</v>
      </c>
      <c r="AL3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8" s="11">
        <f>IF(Таблица2[[#This Row],[обучающая выборка]]=Таблица2[[#This Row],[Априор Классификация]],1,0)</f>
        <v>0</v>
      </c>
    </row>
    <row r="39" spans="1:39" x14ac:dyDescent="0.3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26"/>
      <c r="Q39" s="12">
        <v>6</v>
      </c>
      <c r="R39" s="15" t="s">
        <v>120</v>
      </c>
      <c r="S39" s="17">
        <v>1439.5609648661728</v>
      </c>
      <c r="T39" s="17">
        <v>184.12800891021496</v>
      </c>
      <c r="U39" s="17">
        <v>91.502856862443551</v>
      </c>
      <c r="V39" s="17">
        <v>27.791532936213795</v>
      </c>
      <c r="W39" s="17">
        <v>372.79587017592769</v>
      </c>
      <c r="X39" s="17">
        <v>22.450468828577595</v>
      </c>
      <c r="Y39" s="17">
        <v>35.529319208843411</v>
      </c>
      <c r="Z39" s="18">
        <f>MIN(Таблица2[[#This Row],[Махал1]:[Махал6]])</f>
        <v>22.450468828577595</v>
      </c>
      <c r="AA3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9" s="31">
        <f>IF(Таблица2[[#This Row],[Махаланобис классификация]]=Таблица2[[#This Row],[обучающая выборка]],1,0)</f>
        <v>0</v>
      </c>
      <c r="AC39" s="15" t="s">
        <v>120</v>
      </c>
      <c r="AD39" s="23">
        <v>0</v>
      </c>
      <c r="AE39" s="23">
        <v>0</v>
      </c>
      <c r="AF39" s="23">
        <v>2.1183290363059062E-16</v>
      </c>
      <c r="AG39" s="23">
        <v>5.7915074386343406E-2</v>
      </c>
      <c r="AH39" s="23">
        <v>0</v>
      </c>
      <c r="AI39" s="23">
        <v>0.94132908069868382</v>
      </c>
      <c r="AJ39" s="23">
        <v>7.5584491497261892E-4</v>
      </c>
      <c r="AK39" s="11">
        <f>MAX(Таблица2[[#This Row],[априор1]:[априор7]])</f>
        <v>0.94132908069868382</v>
      </c>
      <c r="AL3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9" s="11">
        <f>IF(Таблица2[[#This Row],[обучающая выборка]]=Таблица2[[#This Row],[Априор Классификация]],1,0)</f>
        <v>0</v>
      </c>
    </row>
    <row r="40" spans="1:39" x14ac:dyDescent="0.3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26">
        <v>6</v>
      </c>
      <c r="Q40" s="12">
        <v>6</v>
      </c>
      <c r="R40" s="15" t="s">
        <v>121</v>
      </c>
      <c r="S40" s="17">
        <v>1531.8820054538696</v>
      </c>
      <c r="T40" s="17">
        <v>102.04962321441927</v>
      </c>
      <c r="U40" s="17">
        <v>108.51878396951561</v>
      </c>
      <c r="V40" s="17">
        <v>21.627191893664094</v>
      </c>
      <c r="W40" s="17">
        <v>360.25539659000367</v>
      </c>
      <c r="X40" s="17">
        <v>6.247894056071396</v>
      </c>
      <c r="Y40" s="17">
        <v>39.747883481616121</v>
      </c>
      <c r="Z40" s="18">
        <f>MIN(Таблица2[[#This Row],[Махал1]:[Махал6]])</f>
        <v>6.247894056071396</v>
      </c>
      <c r="AA4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40" s="31">
        <f>IF(Таблица2[[#This Row],[Махаланобис классификация]]=Таблица2[[#This Row],[обучающая выборка]],1,0)</f>
        <v>1</v>
      </c>
      <c r="AC40" s="15" t="s">
        <v>121</v>
      </c>
      <c r="AD40" s="23">
        <v>0</v>
      </c>
      <c r="AE40" s="23">
        <v>3.4956642747921775E-22</v>
      </c>
      <c r="AF40" s="23">
        <v>1.3764781025222978E-23</v>
      </c>
      <c r="AG40" s="23">
        <v>4.0653578436710737E-4</v>
      </c>
      <c r="AH40" s="23">
        <v>0</v>
      </c>
      <c r="AI40" s="23">
        <v>0.99959343469534334</v>
      </c>
      <c r="AJ40" s="23">
        <v>2.9520289638817322E-8</v>
      </c>
      <c r="AK40" s="11">
        <f>MAX(Таблица2[[#This Row],[априор1]:[априор7]])</f>
        <v>0.99959343469534334</v>
      </c>
      <c r="AL4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40" s="11">
        <f>IF(Таблица2[[#This Row],[обучающая выборка]]=Таблица2[[#This Row],[Априор Классификация]],1,0)</f>
        <v>1</v>
      </c>
    </row>
    <row r="41" spans="1:39" x14ac:dyDescent="0.3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26">
        <v>7</v>
      </c>
      <c r="Q41" s="12">
        <v>7</v>
      </c>
      <c r="R41" s="15" t="s">
        <v>126</v>
      </c>
      <c r="S41" s="17">
        <v>1451.2802242702962</v>
      </c>
      <c r="T41" s="17">
        <v>232.73586888783271</v>
      </c>
      <c r="U41" s="17">
        <v>206.23697076673935</v>
      </c>
      <c r="V41" s="17">
        <v>33.095940732962745</v>
      </c>
      <c r="W41" s="17">
        <v>326.00067700561033</v>
      </c>
      <c r="X41" s="17">
        <v>40.815223723233814</v>
      </c>
      <c r="Y41" s="17">
        <v>5.756165517535349</v>
      </c>
      <c r="Z41" s="18">
        <f>MIN(Таблица2[[#This Row],[Махал1]:[Махал6]])</f>
        <v>33.095940732962745</v>
      </c>
      <c r="AA4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1" s="31">
        <f>IF(Таблица2[[#This Row],[Махаланобис классификация]]=Таблица2[[#This Row],[обучающая выборка]],1,0)</f>
        <v>0</v>
      </c>
      <c r="AC41" s="15" t="s">
        <v>126</v>
      </c>
      <c r="AD41" s="23">
        <v>0</v>
      </c>
      <c r="AE41" s="23">
        <v>0</v>
      </c>
      <c r="AF41" s="23">
        <v>0</v>
      </c>
      <c r="AG41" s="23">
        <v>1.8508124128920047E-6</v>
      </c>
      <c r="AH41" s="23">
        <v>0</v>
      </c>
      <c r="AI41" s="23">
        <v>4.3882758773845501E-8</v>
      </c>
      <c r="AJ41" s="23">
        <v>0.99999810530482836</v>
      </c>
      <c r="AK41" s="11">
        <f>MAX(Таблица2[[#This Row],[априор1]:[априор7]])</f>
        <v>0.99999810530482836</v>
      </c>
      <c r="AL4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1" s="11">
        <f>IF(Таблица2[[#This Row],[обучающая выборка]]=Таблица2[[#This Row],[Априор Классификация]],1,0)</f>
        <v>1</v>
      </c>
    </row>
    <row r="42" spans="1:39" x14ac:dyDescent="0.3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26">
        <v>4</v>
      </c>
      <c r="Q42" s="12">
        <v>4</v>
      </c>
      <c r="R42" s="15" t="s">
        <v>122</v>
      </c>
      <c r="S42" s="17">
        <v>1366.9989214748937</v>
      </c>
      <c r="T42" s="17">
        <v>179.07779817667412</v>
      </c>
      <c r="U42" s="17">
        <v>132.23896843060172</v>
      </c>
      <c r="V42" s="17">
        <v>9.0886866111612932</v>
      </c>
      <c r="W42" s="17">
        <v>305.60499829232242</v>
      </c>
      <c r="X42" s="17">
        <v>18.483851018688728</v>
      </c>
      <c r="Y42" s="17">
        <v>21.884415600208648</v>
      </c>
      <c r="Z42" s="18">
        <f>MIN(Таблица2[[#This Row],[Махал1]:[Махал6]])</f>
        <v>9.0886866111612932</v>
      </c>
      <c r="AA4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2" s="31">
        <f>IF(Таблица2[[#This Row],[Махаланобис классификация]]=Таблица2[[#This Row],[обучающая выборка]],1,0)</f>
        <v>1</v>
      </c>
      <c r="AC42" s="15" t="s">
        <v>122</v>
      </c>
      <c r="AD42" s="23">
        <v>0</v>
      </c>
      <c r="AE42" s="23">
        <v>0</v>
      </c>
      <c r="AF42" s="23">
        <v>4.4804031242047445E-28</v>
      </c>
      <c r="AG42" s="23">
        <v>0.98882856164895416</v>
      </c>
      <c r="AH42" s="23">
        <v>0</v>
      </c>
      <c r="AI42" s="23">
        <v>1.0142371061684101E-2</v>
      </c>
      <c r="AJ42" s="23">
        <v>1.0290672893617429E-3</v>
      </c>
      <c r="AK42" s="11">
        <f>MAX(Таблица2[[#This Row],[априор1]:[априор7]])</f>
        <v>0.98882856164895416</v>
      </c>
      <c r="AL4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2" s="11">
        <f>IF(Таблица2[[#This Row],[обучающая выборка]]=Таблица2[[#This Row],[Априор Классификация]],1,0)</f>
        <v>1</v>
      </c>
    </row>
    <row r="43" spans="1:39" x14ac:dyDescent="0.3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26">
        <v>4</v>
      </c>
      <c r="Q43" s="12">
        <v>4</v>
      </c>
      <c r="R43" s="15" t="s">
        <v>122</v>
      </c>
      <c r="S43" s="17">
        <v>1413.4181741127738</v>
      </c>
      <c r="T43" s="17">
        <v>132.80240414551039</v>
      </c>
      <c r="U43" s="17">
        <v>172.45554171587898</v>
      </c>
      <c r="V43" s="17">
        <v>6.6815793492754842</v>
      </c>
      <c r="W43" s="17">
        <v>272.2476191376652</v>
      </c>
      <c r="X43" s="17">
        <v>17.283643994555433</v>
      </c>
      <c r="Y43" s="17">
        <v>34.898914434736561</v>
      </c>
      <c r="Z43" s="18">
        <f>MIN(Таблица2[[#This Row],[Махал1]:[Махал6]])</f>
        <v>6.6815793492754842</v>
      </c>
      <c r="AA4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3" s="31">
        <f>IF(Таблица2[[#This Row],[Махаланобис классификация]]=Таблица2[[#This Row],[обучающая выборка]],1,0)</f>
        <v>1</v>
      </c>
      <c r="AC43" s="15" t="s">
        <v>122</v>
      </c>
      <c r="AD43" s="23">
        <v>0</v>
      </c>
      <c r="AE43" s="23">
        <v>1.0202842938947972E-28</v>
      </c>
      <c r="AF43" s="23">
        <v>0</v>
      </c>
      <c r="AG43" s="23">
        <v>0.99442108364695903</v>
      </c>
      <c r="AH43" s="23">
        <v>0</v>
      </c>
      <c r="AI43" s="23">
        <v>5.5784527632322424E-3</v>
      </c>
      <c r="AJ43" s="23">
        <v>4.6358980873500233E-7</v>
      </c>
      <c r="AK43" s="11">
        <f>MAX(Таблица2[[#This Row],[априор1]:[априор7]])</f>
        <v>0.99442108364695903</v>
      </c>
      <c r="AL4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3" s="11">
        <f>IF(Таблица2[[#This Row],[обучающая выборка]]=Таблица2[[#This Row],[Априор Классификация]],1,0)</f>
        <v>1</v>
      </c>
    </row>
    <row r="44" spans="1:39" x14ac:dyDescent="0.3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26">
        <v>4</v>
      </c>
      <c r="Q44" s="12">
        <v>4</v>
      </c>
      <c r="R44" s="15" t="s">
        <v>122</v>
      </c>
      <c r="S44" s="17">
        <v>1359.1808059283362</v>
      </c>
      <c r="T44" s="17">
        <v>205.31263257390614</v>
      </c>
      <c r="U44" s="17">
        <v>176.84245570621684</v>
      </c>
      <c r="V44" s="17">
        <v>8.3017050339765284</v>
      </c>
      <c r="W44" s="17">
        <v>277.70875629903423</v>
      </c>
      <c r="X44" s="17">
        <v>24.786278675846852</v>
      </c>
      <c r="Y44" s="17">
        <v>13.437479474900199</v>
      </c>
      <c r="Z44" s="18">
        <f>MIN(Таблица2[[#This Row],[Махал1]:[Махал6]])</f>
        <v>8.3017050339765284</v>
      </c>
      <c r="AA4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4" s="31">
        <f>IF(Таблица2[[#This Row],[Махаланобис классификация]]=Таблица2[[#This Row],[обучающая выборка]],1,0)</f>
        <v>1</v>
      </c>
      <c r="AC44" s="15" t="s">
        <v>122</v>
      </c>
      <c r="AD44" s="23">
        <v>0</v>
      </c>
      <c r="AE44" s="23">
        <v>0</v>
      </c>
      <c r="AF44" s="23">
        <v>0</v>
      </c>
      <c r="AG44" s="23">
        <v>0.95398721371917872</v>
      </c>
      <c r="AH44" s="23">
        <v>0</v>
      </c>
      <c r="AI44" s="23">
        <v>2.8256306433351768E-4</v>
      </c>
      <c r="AJ44" s="23">
        <v>4.5730223216487675E-2</v>
      </c>
      <c r="AK44" s="11">
        <f>MAX(Таблица2[[#This Row],[априор1]:[априор7]])</f>
        <v>0.95398721371917872</v>
      </c>
      <c r="AL4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4" s="11">
        <f>IF(Таблица2[[#This Row],[обучающая выборка]]=Таблица2[[#This Row],[Априор Классификация]],1,0)</f>
        <v>1</v>
      </c>
    </row>
    <row r="45" spans="1:39" x14ac:dyDescent="0.3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26"/>
      <c r="Q45" s="12">
        <v>6</v>
      </c>
      <c r="R45" s="15" t="s">
        <v>120</v>
      </c>
      <c r="S45" s="17">
        <v>1730.1751328180617</v>
      </c>
      <c r="T45" s="17">
        <v>137.47239935024641</v>
      </c>
      <c r="U45" s="17">
        <v>91.09547263797883</v>
      </c>
      <c r="V45" s="17">
        <v>49.998904136794806</v>
      </c>
      <c r="W45" s="17">
        <v>451.52609959376815</v>
      </c>
      <c r="X45" s="17">
        <v>19.509972995375261</v>
      </c>
      <c r="Y45" s="17">
        <v>59.33525345946105</v>
      </c>
      <c r="Z45" s="18">
        <f>MIN(Таблица2[[#This Row],[Махал1]:[Махал6]])</f>
        <v>19.509972995375261</v>
      </c>
      <c r="AA4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45" s="31">
        <f>IF(Таблица2[[#This Row],[Махаланобис классификация]]=Таблица2[[#This Row],[обучающая выборка]],1,0)</f>
        <v>0</v>
      </c>
      <c r="AC45" s="15" t="s">
        <v>120</v>
      </c>
      <c r="AD45" s="23">
        <v>0</v>
      </c>
      <c r="AE45" s="23">
        <v>5.3897916132366218E-27</v>
      </c>
      <c r="AF45" s="23">
        <v>6.3415241935302558E-17</v>
      </c>
      <c r="AG45" s="23">
        <v>2.1294140125686645E-7</v>
      </c>
      <c r="AH45" s="23">
        <v>0</v>
      </c>
      <c r="AI45" s="23">
        <v>0.99999978580897975</v>
      </c>
      <c r="AJ45" s="23">
        <v>1.2496190261883953E-9</v>
      </c>
      <c r="AK45" s="11">
        <f>MAX(Таблица2[[#This Row],[априор1]:[априор7]])</f>
        <v>0.99999978580897975</v>
      </c>
      <c r="AL4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45" s="11">
        <f>IF(Таблица2[[#This Row],[обучающая выборка]]=Таблица2[[#This Row],[Априор Классификация]],1,0)</f>
        <v>0</v>
      </c>
    </row>
    <row r="46" spans="1:39" x14ac:dyDescent="0.3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26"/>
      <c r="Q46" s="12">
        <v>4</v>
      </c>
      <c r="R46" s="15" t="s">
        <v>120</v>
      </c>
      <c r="S46" s="17">
        <v>1247.728488282371</v>
      </c>
      <c r="T46" s="17">
        <v>336.29415601520083</v>
      </c>
      <c r="U46" s="17">
        <v>331.80212950595484</v>
      </c>
      <c r="V46" s="17">
        <v>193.94611507736406</v>
      </c>
      <c r="W46" s="17">
        <v>378.35232326151589</v>
      </c>
      <c r="X46" s="17">
        <v>214.0106813785421</v>
      </c>
      <c r="Y46" s="17">
        <v>247.6157590387424</v>
      </c>
      <c r="Z46" s="18">
        <f>MIN(Таблица2[[#This Row],[Махал1]:[Махал6]])</f>
        <v>193.94611507736406</v>
      </c>
      <c r="AA4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6" s="31">
        <f>IF(Таблица2[[#This Row],[Махаланобис классификация]]=Таблица2[[#This Row],[обучающая выборка]],1,0)</f>
        <v>0</v>
      </c>
      <c r="AC46" s="15" t="s">
        <v>120</v>
      </c>
      <c r="AD46" s="23">
        <v>0</v>
      </c>
      <c r="AE46" s="23">
        <v>3.0720917906251792E-32</v>
      </c>
      <c r="AF46" s="23">
        <v>2.9031224255351989E-31</v>
      </c>
      <c r="AG46" s="23">
        <v>0.99995055005133826</v>
      </c>
      <c r="AH46" s="23">
        <v>0</v>
      </c>
      <c r="AI46" s="23">
        <v>4.9449947276020855E-5</v>
      </c>
      <c r="AJ46" s="23">
        <v>1.3856177302458522E-12</v>
      </c>
      <c r="AK46" s="11">
        <f>MAX(Таблица2[[#This Row],[априор1]:[априор7]])</f>
        <v>0.99995055005133826</v>
      </c>
      <c r="AL4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6" s="11">
        <f>IF(Таблица2[[#This Row],[обучающая выборка]]=Таблица2[[#This Row],[Априор Классификация]],1,0)</f>
        <v>0</v>
      </c>
    </row>
    <row r="47" spans="1:39" x14ac:dyDescent="0.3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26">
        <v>7</v>
      </c>
      <c r="Q47" s="12">
        <v>7</v>
      </c>
      <c r="R47" s="15" t="s">
        <v>126</v>
      </c>
      <c r="S47" s="17">
        <v>1497.3092874089998</v>
      </c>
      <c r="T47" s="17">
        <v>246.09580492485486</v>
      </c>
      <c r="U47" s="17">
        <v>222.01690613348981</v>
      </c>
      <c r="V47" s="17">
        <v>41.075797564303741</v>
      </c>
      <c r="W47" s="17">
        <v>343.54723024821146</v>
      </c>
      <c r="X47" s="17">
        <v>52.499925341125852</v>
      </c>
      <c r="Y47" s="17">
        <v>11.503974223763437</v>
      </c>
      <c r="Z47" s="18">
        <f>MIN(Таблица2[[#This Row],[Махал1]:[Махал6]])</f>
        <v>41.075797564303741</v>
      </c>
      <c r="AA4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7" s="31">
        <f>IF(Таблица2[[#This Row],[Махаланобис классификация]]=Таблица2[[#This Row],[обучающая выборка]],1,0)</f>
        <v>0</v>
      </c>
      <c r="AC47" s="15" t="s">
        <v>126</v>
      </c>
      <c r="AD47" s="23">
        <v>0</v>
      </c>
      <c r="AE47" s="23">
        <v>0</v>
      </c>
      <c r="AF47" s="23">
        <v>0</v>
      </c>
      <c r="AG47" s="23">
        <v>6.0628925300336166E-7</v>
      </c>
      <c r="AH47" s="23">
        <v>0</v>
      </c>
      <c r="AI47" s="23">
        <v>2.254833951676096E-9</v>
      </c>
      <c r="AJ47" s="23">
        <v>0.99999939145591299</v>
      </c>
      <c r="AK47" s="11">
        <f>MAX(Таблица2[[#This Row],[априор1]:[априор7]])</f>
        <v>0.99999939145591299</v>
      </c>
      <c r="AL4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7" s="11">
        <f>IF(Таблица2[[#This Row],[обучающая выборка]]=Таблица2[[#This Row],[Априор Классификация]],1,0)</f>
        <v>1</v>
      </c>
    </row>
    <row r="48" spans="1:39" x14ac:dyDescent="0.3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26"/>
      <c r="Q48" s="12">
        <v>4</v>
      </c>
      <c r="R48" s="15" t="s">
        <v>120</v>
      </c>
      <c r="S48" s="17">
        <v>1136.3671719615297</v>
      </c>
      <c r="T48" s="17">
        <v>183.57616760112717</v>
      </c>
      <c r="U48" s="17">
        <v>186.92136647103763</v>
      </c>
      <c r="V48" s="17">
        <v>28.261915747259838</v>
      </c>
      <c r="W48" s="17">
        <v>200.9517737868718</v>
      </c>
      <c r="X48" s="17">
        <v>44.470985176746325</v>
      </c>
      <c r="Y48" s="17">
        <v>35.068844196025374</v>
      </c>
      <c r="Z48" s="18">
        <f>MIN(Таблица2[[#This Row],[Махал1]:[Махал6]])</f>
        <v>28.261915747259838</v>
      </c>
      <c r="AA4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8" s="31">
        <f>IF(Таблица2[[#This Row],[Махаланобис классификация]]=Таблица2[[#This Row],[обучающая выборка]],1,0)</f>
        <v>0</v>
      </c>
      <c r="AC48" s="15" t="s">
        <v>120</v>
      </c>
      <c r="AD48" s="23">
        <v>0</v>
      </c>
      <c r="AE48" s="23">
        <v>0</v>
      </c>
      <c r="AF48" s="23">
        <v>0</v>
      </c>
      <c r="AG48" s="23">
        <v>0.97931098079134393</v>
      </c>
      <c r="AH48" s="23">
        <v>0</v>
      </c>
      <c r="AI48" s="23">
        <v>3.3290356167504714E-4</v>
      </c>
      <c r="AJ48" s="23">
        <v>2.0356115646980935E-2</v>
      </c>
      <c r="AK48" s="11">
        <f>MAX(Таблица2[[#This Row],[априор1]:[априор7]])</f>
        <v>0.97931098079134393</v>
      </c>
      <c r="AL4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8" s="11">
        <f>IF(Таблица2[[#This Row],[обучающая выборка]]=Таблица2[[#This Row],[Априор Классификация]],1,0)</f>
        <v>0</v>
      </c>
    </row>
    <row r="49" spans="1:39" x14ac:dyDescent="0.3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26"/>
      <c r="Q49" s="12">
        <v>3</v>
      </c>
      <c r="R49" s="15" t="s">
        <v>120</v>
      </c>
      <c r="S49" s="17">
        <v>1966.8172871747631</v>
      </c>
      <c r="T49" s="17">
        <v>212.55681977791662</v>
      </c>
      <c r="U49" s="17">
        <v>30.782394897020122</v>
      </c>
      <c r="V49" s="17">
        <v>150.39214559249706</v>
      </c>
      <c r="W49" s="17">
        <v>656.10641367019275</v>
      </c>
      <c r="X49" s="17">
        <v>90.315314886603005</v>
      </c>
      <c r="Y49" s="17">
        <v>191.2256500924004</v>
      </c>
      <c r="Z49" s="18">
        <f>MIN(Таблица2[[#This Row],[Махал1]:[Махал6]])</f>
        <v>30.782394897020122</v>
      </c>
      <c r="AA4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49" s="31">
        <f>IF(Таблица2[[#This Row],[Махаланобис классификация]]=Таблица2[[#This Row],[обучающая выборка]],1,0)</f>
        <v>0</v>
      </c>
      <c r="AC49" s="15" t="s">
        <v>120</v>
      </c>
      <c r="AD49" s="23">
        <v>0</v>
      </c>
      <c r="AE49" s="23">
        <v>0</v>
      </c>
      <c r="AF49" s="23">
        <v>0.99999999999946809</v>
      </c>
      <c r="AG49" s="23">
        <v>4.2572841403082146E-26</v>
      </c>
      <c r="AH49" s="23">
        <v>0</v>
      </c>
      <c r="AI49" s="23">
        <v>5.3186718020111895E-13</v>
      </c>
      <c r="AJ49" s="23">
        <v>0</v>
      </c>
      <c r="AK49" s="11">
        <f>MAX(Таблица2[[#This Row],[априор1]:[априор7]])</f>
        <v>0.99999999999946809</v>
      </c>
      <c r="AL4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49" s="11">
        <f>IF(Таблица2[[#This Row],[обучающая выборка]]=Таблица2[[#This Row],[Априор Классификация]],1,0)</f>
        <v>0</v>
      </c>
    </row>
    <row r="50" spans="1:39" x14ac:dyDescent="0.3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26"/>
      <c r="Q50" s="12">
        <v>3</v>
      </c>
      <c r="R50" s="15" t="s">
        <v>120</v>
      </c>
      <c r="S50" s="17">
        <v>2188.3757935752078</v>
      </c>
      <c r="T50" s="17">
        <v>537.40703179819752</v>
      </c>
      <c r="U50" s="17">
        <v>241.24879562749379</v>
      </c>
      <c r="V50" s="17">
        <v>563.55076287554436</v>
      </c>
      <c r="W50" s="17">
        <v>1124.0993833729201</v>
      </c>
      <c r="X50" s="17">
        <v>484.3218011344062</v>
      </c>
      <c r="Y50" s="17">
        <v>687.19318728045801</v>
      </c>
      <c r="Z50" s="18">
        <f>MIN(Таблица2[[#This Row],[Махал1]:[Махал6]])</f>
        <v>241.24879562749379</v>
      </c>
      <c r="AA5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50" s="31">
        <f>IF(Таблица2[[#This Row],[Махаланобис классификация]]=Таблица2[[#This Row],[обучающая выборка]],1,0)</f>
        <v>0</v>
      </c>
      <c r="AC50" s="15" t="s">
        <v>120</v>
      </c>
      <c r="AD50" s="23">
        <v>0</v>
      </c>
      <c r="AE50" s="23">
        <v>0</v>
      </c>
      <c r="AF50" s="23">
        <v>1</v>
      </c>
      <c r="AG50" s="23">
        <v>0</v>
      </c>
      <c r="AH50" s="23">
        <v>0</v>
      </c>
      <c r="AI50" s="23">
        <v>0</v>
      </c>
      <c r="AJ50" s="23">
        <v>0</v>
      </c>
      <c r="AK50" s="11">
        <f>MAX(Таблица2[[#This Row],[априор1]:[априор7]])</f>
        <v>1</v>
      </c>
      <c r="AL5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50" s="11">
        <f>IF(Таблица2[[#This Row],[обучающая выборка]]=Таблица2[[#This Row],[Априор Классификация]],1,0)</f>
        <v>0</v>
      </c>
    </row>
    <row r="51" spans="1:39" x14ac:dyDescent="0.3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26"/>
      <c r="Q51" s="12">
        <v>6</v>
      </c>
      <c r="R51" s="15" t="s">
        <v>120</v>
      </c>
      <c r="S51" s="17">
        <v>1676.992801557644</v>
      </c>
      <c r="T51" s="17">
        <v>127.31942942832792</v>
      </c>
      <c r="U51" s="17">
        <v>155.71885355055622</v>
      </c>
      <c r="V51" s="17">
        <v>56.288266070872801</v>
      </c>
      <c r="W51" s="17">
        <v>406.14270269742235</v>
      </c>
      <c r="X51" s="17">
        <v>33.85808881488974</v>
      </c>
      <c r="Y51" s="17">
        <v>78.614901842331989</v>
      </c>
      <c r="Z51" s="18">
        <f>MIN(Таблица2[[#This Row],[Махал1]:[Махал6]])</f>
        <v>33.85808881488974</v>
      </c>
      <c r="AA5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1" s="31">
        <f>IF(Таблица2[[#This Row],[Махаланобис классификация]]=Таблица2[[#This Row],[обучающая выборка]],1,0)</f>
        <v>0</v>
      </c>
      <c r="AC51" s="15" t="s">
        <v>120</v>
      </c>
      <c r="AD51" s="23">
        <v>0</v>
      </c>
      <c r="AE51" s="23">
        <v>1.1269639833118923E-21</v>
      </c>
      <c r="AF51" s="23">
        <v>7.6745592596495278E-28</v>
      </c>
      <c r="AG51" s="23">
        <v>1.1972674419398093E-5</v>
      </c>
      <c r="AH51" s="23">
        <v>0</v>
      </c>
      <c r="AI51" s="23">
        <v>0.99998802721943447</v>
      </c>
      <c r="AJ51" s="23">
        <v>1.0614604877818836E-10</v>
      </c>
      <c r="AK51" s="11">
        <f>MAX(Таблица2[[#This Row],[априор1]:[априор7]])</f>
        <v>0.99998802721943447</v>
      </c>
      <c r="AL5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1" s="11">
        <f>IF(Таблица2[[#This Row],[обучающая выборка]]=Таблица2[[#This Row],[Априор Классификация]],1,0)</f>
        <v>0</v>
      </c>
    </row>
    <row r="52" spans="1:39" x14ac:dyDescent="0.3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26"/>
      <c r="Q52" s="12">
        <v>7</v>
      </c>
      <c r="R52" s="15" t="s">
        <v>120</v>
      </c>
      <c r="S52" s="17">
        <v>1248.2686727664266</v>
      </c>
      <c r="T52" s="17">
        <v>314.72853969921431</v>
      </c>
      <c r="U52" s="17">
        <v>380.16570901803982</v>
      </c>
      <c r="V52" s="17">
        <v>64.329474099566212</v>
      </c>
      <c r="W52" s="17">
        <v>234.43484858931427</v>
      </c>
      <c r="X52" s="17">
        <v>126.0499026379663</v>
      </c>
      <c r="Y52" s="17">
        <v>62.976544868845508</v>
      </c>
      <c r="Z52" s="18">
        <f>MIN(Таблица2[[#This Row],[Махал1]:[Махал6]])</f>
        <v>64.329474099566212</v>
      </c>
      <c r="AA5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2" s="31">
        <f>IF(Таблица2[[#This Row],[Махаланобис классификация]]=Таблица2[[#This Row],[обучающая выборка]],1,0)</f>
        <v>0</v>
      </c>
      <c r="AC52" s="15" t="s">
        <v>120</v>
      </c>
      <c r="AD52" s="23">
        <v>0</v>
      </c>
      <c r="AE52" s="23">
        <v>0</v>
      </c>
      <c r="AF52" s="23">
        <v>0</v>
      </c>
      <c r="AG52" s="23">
        <v>0.44856732184748832</v>
      </c>
      <c r="AH52" s="23">
        <v>0</v>
      </c>
      <c r="AI52" s="23">
        <v>1.9978339408384783E-14</v>
      </c>
      <c r="AJ52" s="23">
        <v>0.55143267815249164</v>
      </c>
      <c r="AK52" s="11">
        <f>MAX(Таблица2[[#This Row],[априор1]:[априор7]])</f>
        <v>0.55143267815249164</v>
      </c>
      <c r="AL5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52" s="11">
        <f>IF(Таблица2[[#This Row],[обучающая выборка]]=Таблица2[[#This Row],[Априор Классификация]],1,0)</f>
        <v>0</v>
      </c>
    </row>
    <row r="53" spans="1:39" x14ac:dyDescent="0.3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26"/>
      <c r="Q53" s="12">
        <v>4</v>
      </c>
      <c r="R53" s="15" t="s">
        <v>120</v>
      </c>
      <c r="S53" s="17">
        <v>1051.5703556822552</v>
      </c>
      <c r="T53" s="17">
        <v>261.99919858520877</v>
      </c>
      <c r="U53" s="17">
        <v>345.62830531557034</v>
      </c>
      <c r="V53" s="17">
        <v>58.963437255638077</v>
      </c>
      <c r="W53" s="17">
        <v>157.6444202763266</v>
      </c>
      <c r="X53" s="17">
        <v>118.07543934817473</v>
      </c>
      <c r="Y53" s="17">
        <v>78.289191972787179</v>
      </c>
      <c r="Z53" s="18">
        <f>MIN(Таблица2[[#This Row],[Махал1]:[Махал6]])</f>
        <v>58.963437255638077</v>
      </c>
      <c r="AA5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3" s="31">
        <f>IF(Таблица2[[#This Row],[Махаланобис классификация]]=Таблица2[[#This Row],[обучающая выборка]],1,0)</f>
        <v>0</v>
      </c>
      <c r="AC53" s="15" t="s">
        <v>120</v>
      </c>
      <c r="AD53" s="23">
        <v>0</v>
      </c>
      <c r="AE53" s="23">
        <v>0</v>
      </c>
      <c r="AF53" s="23">
        <v>0</v>
      </c>
      <c r="AG53" s="23">
        <v>0.99996025079566087</v>
      </c>
      <c r="AH53" s="23">
        <v>9.3243710674415707E-23</v>
      </c>
      <c r="AI53" s="23">
        <v>1.6410699675094487E-13</v>
      </c>
      <c r="AJ53" s="23">
        <v>3.9749204175175758E-5</v>
      </c>
      <c r="AK53" s="11">
        <f>MAX(Таблица2[[#This Row],[априор1]:[априор7]])</f>
        <v>0.99996025079566087</v>
      </c>
      <c r="AL5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3" s="11">
        <f>IF(Таблица2[[#This Row],[обучающая выборка]]=Таблица2[[#This Row],[Априор Классификация]],1,0)</f>
        <v>0</v>
      </c>
    </row>
    <row r="54" spans="1:39" x14ac:dyDescent="0.3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26"/>
      <c r="Q54" s="12">
        <v>6</v>
      </c>
      <c r="R54" s="15" t="s">
        <v>120</v>
      </c>
      <c r="S54" s="17">
        <v>1850.6833902583887</v>
      </c>
      <c r="T54" s="17">
        <v>214.81314351715289</v>
      </c>
      <c r="U54" s="17">
        <v>64.100786453470789</v>
      </c>
      <c r="V54" s="17">
        <v>57.363121174133617</v>
      </c>
      <c r="W54" s="17">
        <v>564.61444016035011</v>
      </c>
      <c r="X54" s="17">
        <v>37.296184177449277</v>
      </c>
      <c r="Y54" s="17">
        <v>98.277880761262921</v>
      </c>
      <c r="Z54" s="18">
        <f>MIN(Таблица2[[#This Row],[Махал1]:[Махал6]])</f>
        <v>37.296184177449277</v>
      </c>
      <c r="AA5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4" s="31">
        <f>IF(Таблица2[[#This Row],[Махаланобис классификация]]=Таблица2[[#This Row],[обучающая выборка]],1,0)</f>
        <v>0</v>
      </c>
      <c r="AC54" s="15" t="s">
        <v>120</v>
      </c>
      <c r="AD54" s="23">
        <v>0</v>
      </c>
      <c r="AE54" s="23">
        <v>0</v>
      </c>
      <c r="AF54" s="23">
        <v>3.3591156966468403E-7</v>
      </c>
      <c r="AG54" s="23">
        <v>3.9025671048718159E-5</v>
      </c>
      <c r="AH54" s="23">
        <v>0</v>
      </c>
      <c r="AI54" s="23">
        <v>0.99996063841734983</v>
      </c>
      <c r="AJ54" s="23">
        <v>3.1820224421993651E-14</v>
      </c>
      <c r="AK54" s="11">
        <f>MAX(Таблица2[[#This Row],[априор1]:[априор7]])</f>
        <v>0.99996063841734983</v>
      </c>
      <c r="AL5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4" s="11">
        <f>IF(Таблица2[[#This Row],[обучающая выборка]]=Таблица2[[#This Row],[Априор Классификация]],1,0)</f>
        <v>0</v>
      </c>
    </row>
    <row r="55" spans="1:39" x14ac:dyDescent="0.3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26"/>
      <c r="Q55" s="12">
        <v>4</v>
      </c>
      <c r="R55" s="15" t="s">
        <v>120</v>
      </c>
      <c r="S55" s="17">
        <v>1514.3645091093936</v>
      </c>
      <c r="T55" s="17">
        <v>161.38239064972828</v>
      </c>
      <c r="U55" s="17">
        <v>117.3496197144368</v>
      </c>
      <c r="V55" s="17">
        <v>8.6228080581453899</v>
      </c>
      <c r="W55" s="17">
        <v>356.00426577069817</v>
      </c>
      <c r="X55" s="17">
        <v>9.7156765580964688</v>
      </c>
      <c r="Y55" s="17">
        <v>23.721788363498415</v>
      </c>
      <c r="Z55" s="18">
        <f>MIN(Таблица2[[#This Row],[Махал1]:[Махал6]])</f>
        <v>8.6228080581453899</v>
      </c>
      <c r="AA5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5" s="31">
        <f>IF(Таблица2[[#This Row],[Махаланобис классификация]]=Таблица2[[#This Row],[обучающая выборка]],1,0)</f>
        <v>0</v>
      </c>
      <c r="AC55" s="15" t="s">
        <v>120</v>
      </c>
      <c r="AD55" s="23">
        <v>0</v>
      </c>
      <c r="AE55" s="23">
        <v>0</v>
      </c>
      <c r="AF55" s="23">
        <v>3.7177265737333219E-25</v>
      </c>
      <c r="AG55" s="23">
        <v>0.60543093199659259</v>
      </c>
      <c r="AH55" s="23">
        <v>0</v>
      </c>
      <c r="AI55" s="23">
        <v>0.39436988938823631</v>
      </c>
      <c r="AJ55" s="23">
        <v>1.9917861517102029E-4</v>
      </c>
      <c r="AK55" s="11">
        <f>MAX(Таблица2[[#This Row],[априор1]:[априор7]])</f>
        <v>0.60543093199659259</v>
      </c>
      <c r="AL5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5" s="11">
        <f>IF(Таблица2[[#This Row],[обучающая выборка]]=Таблица2[[#This Row],[Априор Классификация]],1,0)</f>
        <v>0</v>
      </c>
    </row>
    <row r="56" spans="1:39" x14ac:dyDescent="0.3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26"/>
      <c r="Q56" s="12">
        <v>6</v>
      </c>
      <c r="R56" s="15" t="s">
        <v>120</v>
      </c>
      <c r="S56" s="17">
        <v>1477.2350629042896</v>
      </c>
      <c r="T56" s="17">
        <v>126.55797467125826</v>
      </c>
      <c r="U56" s="17">
        <v>94.69960943280617</v>
      </c>
      <c r="V56" s="17">
        <v>22.414831052182087</v>
      </c>
      <c r="W56" s="17">
        <v>359.11637612862432</v>
      </c>
      <c r="X56" s="17">
        <v>11.522015619681738</v>
      </c>
      <c r="Y56" s="17">
        <v>39.398707657659791</v>
      </c>
      <c r="Z56" s="18">
        <f>MIN(Таблица2[[#This Row],[Махал1]:[Махал6]])</f>
        <v>11.522015619681738</v>
      </c>
      <c r="AA5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6" s="31">
        <f>IF(Таблица2[[#This Row],[Махаланобис классификация]]=Таблица2[[#This Row],[обучающая выборка]],1,0)</f>
        <v>0</v>
      </c>
      <c r="AC56" s="15" t="s">
        <v>120</v>
      </c>
      <c r="AD56" s="23">
        <v>0</v>
      </c>
      <c r="AE56" s="23">
        <v>2.3194489848676004E-26</v>
      </c>
      <c r="AF56" s="23">
        <v>1.9201755597209651E-19</v>
      </c>
      <c r="AG56" s="23">
        <v>3.8180456537707168E-3</v>
      </c>
      <c r="AH56" s="23">
        <v>0</v>
      </c>
      <c r="AI56" s="23">
        <v>0.99618146488399439</v>
      </c>
      <c r="AJ56" s="23">
        <v>4.8946223494125736E-7</v>
      </c>
      <c r="AK56" s="11">
        <f>MAX(Таблица2[[#This Row],[априор1]:[априор7]])</f>
        <v>0.99618146488399439</v>
      </c>
      <c r="AL5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6" s="11">
        <f>IF(Таблица2[[#This Row],[обучающая выборка]]=Таблица2[[#This Row],[Априор Классификация]],1,0)</f>
        <v>0</v>
      </c>
    </row>
    <row r="57" spans="1:39" x14ac:dyDescent="0.3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26"/>
      <c r="Q57" s="12">
        <v>4</v>
      </c>
      <c r="R57" s="15" t="s">
        <v>120</v>
      </c>
      <c r="S57" s="17">
        <v>1400.0358659747751</v>
      </c>
      <c r="T57" s="17">
        <v>133.17741329932852</v>
      </c>
      <c r="U57" s="17">
        <v>127.59256134332054</v>
      </c>
      <c r="V57" s="17">
        <v>25.521758920560298</v>
      </c>
      <c r="W57" s="17">
        <v>324.71215028034004</v>
      </c>
      <c r="X57" s="17">
        <v>29.191950305068282</v>
      </c>
      <c r="Y57" s="17">
        <v>57.661728157282354</v>
      </c>
      <c r="Z57" s="18">
        <f>MIN(Таблица2[[#This Row],[Махал1]:[Махал6]])</f>
        <v>25.521758920560298</v>
      </c>
      <c r="AA5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7" s="31">
        <f>IF(Таблица2[[#This Row],[Махаланобис классификация]]=Таблица2[[#This Row],[обучающая выборка]],1,0)</f>
        <v>0</v>
      </c>
      <c r="AC57" s="15" t="s">
        <v>120</v>
      </c>
      <c r="AD57" s="23">
        <v>0</v>
      </c>
      <c r="AE57" s="23">
        <v>8.8939778202862064E-25</v>
      </c>
      <c r="AF57" s="23">
        <v>1.4515474442646882E-23</v>
      </c>
      <c r="AG57" s="23">
        <v>0.84778231848282448</v>
      </c>
      <c r="AH57" s="23">
        <v>0</v>
      </c>
      <c r="AI57" s="23">
        <v>0.15221762591923199</v>
      </c>
      <c r="AJ57" s="23">
        <v>5.5597943507317391E-8</v>
      </c>
      <c r="AK57" s="11">
        <f>MAX(Таблица2[[#This Row],[априор1]:[априор7]])</f>
        <v>0.84778231848282448</v>
      </c>
      <c r="AL5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7" s="11">
        <f>IF(Таблица2[[#This Row],[обучающая выборка]]=Таблица2[[#This Row],[Априор Классификация]],1,0)</f>
        <v>0</v>
      </c>
    </row>
    <row r="58" spans="1:39" x14ac:dyDescent="0.3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26"/>
      <c r="Q58" s="12">
        <v>6</v>
      </c>
      <c r="R58" s="15" t="s">
        <v>120</v>
      </c>
      <c r="S58" s="17">
        <v>1776.3661761918102</v>
      </c>
      <c r="T58" s="17">
        <v>133.02878151284688</v>
      </c>
      <c r="U58" s="17">
        <v>49.246317629588034</v>
      </c>
      <c r="V58" s="17">
        <v>101.35811713626126</v>
      </c>
      <c r="W58" s="17">
        <v>535.97107655411401</v>
      </c>
      <c r="X58" s="17">
        <v>48.967250320977847</v>
      </c>
      <c r="Y58" s="17">
        <v>136.63416206099086</v>
      </c>
      <c r="Z58" s="18">
        <f>MIN(Таблица2[[#This Row],[Махал1]:[Махал6]])</f>
        <v>48.967250320977847</v>
      </c>
      <c r="AA5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8" s="31">
        <f>IF(Таблица2[[#This Row],[Махаланобис классификация]]=Таблица2[[#This Row],[обучающая выборка]],1,0)</f>
        <v>0</v>
      </c>
      <c r="AC58" s="15" t="s">
        <v>120</v>
      </c>
      <c r="AD58" s="23">
        <v>0</v>
      </c>
      <c r="AE58" s="23">
        <v>1.0382818270209581E-19</v>
      </c>
      <c r="AF58" s="23">
        <v>0.16197430495613885</v>
      </c>
      <c r="AG58" s="23">
        <v>3.130203930675478E-12</v>
      </c>
      <c r="AH58" s="23">
        <v>0</v>
      </c>
      <c r="AI58" s="23">
        <v>0.83802569504073099</v>
      </c>
      <c r="AJ58" s="23">
        <v>4.2791432244090452E-20</v>
      </c>
      <c r="AK58" s="11">
        <f>MAX(Таблица2[[#This Row],[априор1]:[априор7]])</f>
        <v>0.83802569504073099</v>
      </c>
      <c r="AL5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8" s="11">
        <f>IF(Таблица2[[#This Row],[обучающая выборка]]=Таблица2[[#This Row],[Априор Классификация]],1,0)</f>
        <v>0</v>
      </c>
    </row>
    <row r="59" spans="1:39" x14ac:dyDescent="0.3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26"/>
      <c r="Q59" s="12">
        <v>6</v>
      </c>
      <c r="R59" s="15" t="s">
        <v>120</v>
      </c>
      <c r="S59" s="17">
        <v>1547.6774911768598</v>
      </c>
      <c r="T59" s="17">
        <v>98.515313487995087</v>
      </c>
      <c r="U59" s="17">
        <v>157.18575649756909</v>
      </c>
      <c r="V59" s="17">
        <v>32.943554454936653</v>
      </c>
      <c r="W59" s="17">
        <v>339.92637463310484</v>
      </c>
      <c r="X59" s="17">
        <v>26.618124852804691</v>
      </c>
      <c r="Y59" s="17">
        <v>60.015647260022995</v>
      </c>
      <c r="Z59" s="18">
        <f>MIN(Таблица2[[#This Row],[Махал1]:[Махал6]])</f>
        <v>26.618124852804691</v>
      </c>
      <c r="AA5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9" s="31">
        <f>IF(Таблица2[[#This Row],[Махаланобис классификация]]=Таблица2[[#This Row],[обучающая выборка]],1,0)</f>
        <v>0</v>
      </c>
      <c r="AC59" s="15" t="s">
        <v>120</v>
      </c>
      <c r="AD59" s="23">
        <v>0</v>
      </c>
      <c r="AE59" s="23">
        <v>5.2297072383940162E-17</v>
      </c>
      <c r="AF59" s="23">
        <v>9.5137679113984243E-30</v>
      </c>
      <c r="AG59" s="23">
        <v>3.6246320578995232E-2</v>
      </c>
      <c r="AH59" s="23">
        <v>0</v>
      </c>
      <c r="AI59" s="23">
        <v>0.96375364946294484</v>
      </c>
      <c r="AJ59" s="23">
        <v>2.99580599253117E-8</v>
      </c>
      <c r="AK59" s="11">
        <f>MAX(Таблица2[[#This Row],[априор1]:[априор7]])</f>
        <v>0.96375364946294484</v>
      </c>
      <c r="AL5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9" s="11">
        <f>IF(Таблица2[[#This Row],[обучающая выборка]]=Таблица2[[#This Row],[Априор Классификация]],1,0)</f>
        <v>0</v>
      </c>
    </row>
    <row r="60" spans="1:39" x14ac:dyDescent="0.3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26"/>
      <c r="Q60" s="12">
        <v>5</v>
      </c>
      <c r="R60" s="15" t="s">
        <v>120</v>
      </c>
      <c r="S60" s="17">
        <v>737.39604424806259</v>
      </c>
      <c r="T60" s="17">
        <v>466.38382586174254</v>
      </c>
      <c r="U60" s="17">
        <v>496.00268673063096</v>
      </c>
      <c r="V60" s="17">
        <v>337.91416906623749</v>
      </c>
      <c r="W60" s="17">
        <v>254.4770512539979</v>
      </c>
      <c r="X60" s="17">
        <v>363.06253240708759</v>
      </c>
      <c r="Y60" s="17">
        <v>338.11545682733146</v>
      </c>
      <c r="Z60" s="18">
        <f>MIN(Таблица2[[#This Row],[Махал1]:[Махал6]])</f>
        <v>254.4770512539979</v>
      </c>
      <c r="AA6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60" s="31">
        <f>IF(Таблица2[[#This Row],[Махаланобис классификация]]=Таблица2[[#This Row],[обучающая выборка]],1,0)</f>
        <v>0</v>
      </c>
      <c r="AC60" s="15" t="s">
        <v>120</v>
      </c>
      <c r="AD60" s="23">
        <v>0</v>
      </c>
      <c r="AE60" s="23">
        <v>0</v>
      </c>
      <c r="AF60" s="23">
        <v>0</v>
      </c>
      <c r="AG60" s="23">
        <v>3.0473340575366782E-18</v>
      </c>
      <c r="AH60" s="23">
        <v>1</v>
      </c>
      <c r="AI60" s="23">
        <v>1.1862463085766231E-23</v>
      </c>
      <c r="AJ60" s="23">
        <v>1.7222294082287547E-18</v>
      </c>
      <c r="AK60" s="11">
        <f>MAX(Таблица2[[#This Row],[априор1]:[априор7]])</f>
        <v>1</v>
      </c>
      <c r="AL6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60" s="11">
        <f>IF(Таблица2[[#This Row],[обучающая выборка]]=Таблица2[[#This Row],[Априор Классификация]],1,0)</f>
        <v>0</v>
      </c>
    </row>
    <row r="61" spans="1:39" x14ac:dyDescent="0.3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26"/>
      <c r="Q61" s="12">
        <v>4</v>
      </c>
      <c r="R61" s="15" t="s">
        <v>120</v>
      </c>
      <c r="S61" s="17">
        <v>1446.3541776702803</v>
      </c>
      <c r="T61" s="17">
        <v>215.29322946231946</v>
      </c>
      <c r="U61" s="17">
        <v>125.26304862687377</v>
      </c>
      <c r="V61" s="17">
        <v>20.157308465844551</v>
      </c>
      <c r="W61" s="17">
        <v>345.3109221865393</v>
      </c>
      <c r="X61" s="17">
        <v>20.807263260961921</v>
      </c>
      <c r="Y61" s="17">
        <v>20.221171998899141</v>
      </c>
      <c r="Z61" s="18">
        <f>MIN(Таблица2[[#This Row],[Махал1]:[Махал6]])</f>
        <v>20.157308465844551</v>
      </c>
      <c r="AA6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1" s="31">
        <f>IF(Таблица2[[#This Row],[Махаланобис классификация]]=Таблица2[[#This Row],[обучающая выборка]],1,0)</f>
        <v>0</v>
      </c>
      <c r="AC61" s="15" t="s">
        <v>120</v>
      </c>
      <c r="AD61" s="23">
        <v>0</v>
      </c>
      <c r="AE61" s="23">
        <v>0</v>
      </c>
      <c r="AF61" s="23">
        <v>1.5524684901915333E-24</v>
      </c>
      <c r="AG61" s="23">
        <v>0.41352737987541877</v>
      </c>
      <c r="AH61" s="23">
        <v>0</v>
      </c>
      <c r="AI61" s="23">
        <v>0.33614054638102858</v>
      </c>
      <c r="AJ61" s="23">
        <v>0.25033207374355265</v>
      </c>
      <c r="AK61" s="11">
        <f>MAX(Таблица2[[#This Row],[априор1]:[априор7]])</f>
        <v>0.41352737987541877</v>
      </c>
      <c r="AL6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1" s="11">
        <f>IF(Таблица2[[#This Row],[обучающая выборка]]=Таблица2[[#This Row],[Априор Классификация]],1,0)</f>
        <v>0</v>
      </c>
    </row>
    <row r="62" spans="1:39" x14ac:dyDescent="0.3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26"/>
      <c r="Q62" s="12">
        <v>6</v>
      </c>
      <c r="R62" s="15" t="s">
        <v>120</v>
      </c>
      <c r="S62" s="17">
        <v>1647.3524655321239</v>
      </c>
      <c r="T62" s="17">
        <v>124.8155451491188</v>
      </c>
      <c r="U62" s="17">
        <v>57.785054874016076</v>
      </c>
      <c r="V62" s="17">
        <v>43.61260431385071</v>
      </c>
      <c r="W62" s="17">
        <v>446.29495874123472</v>
      </c>
      <c r="X62" s="17">
        <v>13.771571196071829</v>
      </c>
      <c r="Y62" s="17">
        <v>54.976831224942948</v>
      </c>
      <c r="Z62" s="18">
        <f>MIN(Таблица2[[#This Row],[Махал1]:[Махал6]])</f>
        <v>13.771571196071829</v>
      </c>
      <c r="AA6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2" s="31">
        <f>IF(Таблица2[[#This Row],[Махаланобис классификация]]=Таблица2[[#This Row],[обучающая выборка]],1,0)</f>
        <v>0</v>
      </c>
      <c r="AC62" s="15" t="s">
        <v>120</v>
      </c>
      <c r="AD62" s="23">
        <v>0</v>
      </c>
      <c r="AE62" s="23">
        <v>1.713542142547363E-25</v>
      </c>
      <c r="AF62" s="23">
        <v>6.1571652940308519E-11</v>
      </c>
      <c r="AG62" s="23">
        <v>2.9440781950022005E-7</v>
      </c>
      <c r="AH62" s="23">
        <v>0</v>
      </c>
      <c r="AI62" s="23">
        <v>0.99999970490382351</v>
      </c>
      <c r="AJ62" s="23">
        <v>6.2678535248996102E-10</v>
      </c>
      <c r="AK62" s="11">
        <f>MAX(Таблица2[[#This Row],[априор1]:[априор7]])</f>
        <v>0.99999970490382351</v>
      </c>
      <c r="AL6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2" s="11">
        <f>IF(Таблица2[[#This Row],[обучающая выборка]]=Таблица2[[#This Row],[Априор Классификация]],1,0)</f>
        <v>0</v>
      </c>
    </row>
    <row r="63" spans="1:39" x14ac:dyDescent="0.3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26"/>
      <c r="Q63" s="12">
        <v>6</v>
      </c>
      <c r="R63" s="15" t="s">
        <v>120</v>
      </c>
      <c r="S63" s="17">
        <v>1533.5999828745748</v>
      </c>
      <c r="T63" s="17">
        <v>127.12620636973102</v>
      </c>
      <c r="U63" s="17">
        <v>106.61563659312773</v>
      </c>
      <c r="V63" s="17">
        <v>21.008004436159752</v>
      </c>
      <c r="W63" s="17">
        <v>359.01973719835269</v>
      </c>
      <c r="X63" s="17">
        <v>8.9957226774544257</v>
      </c>
      <c r="Y63" s="17">
        <v>46.534473764722811</v>
      </c>
      <c r="Z63" s="18">
        <f>MIN(Таблица2[[#This Row],[Махал1]:[Махал6]])</f>
        <v>8.9957226774544257</v>
      </c>
      <c r="AA6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3" s="31">
        <f>IF(Таблица2[[#This Row],[Махаланобис классификация]]=Таблица2[[#This Row],[обучающая выборка]],1,0)</f>
        <v>0</v>
      </c>
      <c r="AC63" s="15" t="s">
        <v>120</v>
      </c>
      <c r="AD63" s="23">
        <v>0</v>
      </c>
      <c r="AE63" s="23">
        <v>4.9445739910035094E-27</v>
      </c>
      <c r="AF63" s="23">
        <v>1.405861434088409E-22</v>
      </c>
      <c r="AG63" s="23">
        <v>2.1850613543969413E-3</v>
      </c>
      <c r="AH63" s="23">
        <v>0</v>
      </c>
      <c r="AI63" s="23">
        <v>0.99781493473412175</v>
      </c>
      <c r="AJ63" s="23">
        <v>3.9114813823325081E-9</v>
      </c>
      <c r="AK63" s="11">
        <f>MAX(Таблица2[[#This Row],[априор1]:[априор7]])</f>
        <v>0.99781493473412175</v>
      </c>
      <c r="AL6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3" s="11">
        <f>IF(Таблица2[[#This Row],[обучающая выборка]]=Таблица2[[#This Row],[Априор Классификация]],1,0)</f>
        <v>0</v>
      </c>
    </row>
    <row r="64" spans="1:39" x14ac:dyDescent="0.3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26">
        <v>6</v>
      </c>
      <c r="Q64" s="12">
        <v>6</v>
      </c>
      <c r="R64" s="15" t="s">
        <v>121</v>
      </c>
      <c r="S64" s="17">
        <v>1508.2484949204938</v>
      </c>
      <c r="T64" s="17">
        <v>97.547295069530662</v>
      </c>
      <c r="U64" s="17">
        <v>92.322595979928423</v>
      </c>
      <c r="V64" s="17">
        <v>20.801822792711601</v>
      </c>
      <c r="W64" s="17">
        <v>349.25039065837916</v>
      </c>
      <c r="X64" s="17">
        <v>3.7089938775408036</v>
      </c>
      <c r="Y64" s="17">
        <v>48.40643522164104</v>
      </c>
      <c r="Z64" s="18">
        <f>MIN(Таблица2[[#This Row],[Махал1]:[Махал6]])</f>
        <v>3.7089938775408036</v>
      </c>
      <c r="AA6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4" s="31">
        <f>IF(Таблица2[[#This Row],[Махаланобис классификация]]=Таблица2[[#This Row],[обучающая выборка]],1,0)</f>
        <v>1</v>
      </c>
      <c r="AC64" s="15" t="s">
        <v>121</v>
      </c>
      <c r="AD64" s="23">
        <v>0</v>
      </c>
      <c r="AE64" s="23">
        <v>9.3322058258778217E-22</v>
      </c>
      <c r="AF64" s="23">
        <v>1.2720767086631996E-20</v>
      </c>
      <c r="AG64" s="23">
        <v>1.7262824706098335E-4</v>
      </c>
      <c r="AH64" s="23">
        <v>0</v>
      </c>
      <c r="AI64" s="23">
        <v>0.99982737164361213</v>
      </c>
      <c r="AJ64" s="23">
        <v>1.0932675341421269E-10</v>
      </c>
      <c r="AK64" s="11">
        <f>MAX(Таблица2[[#This Row],[априор1]:[априор7]])</f>
        <v>0.99982737164361213</v>
      </c>
      <c r="AL6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4" s="11">
        <f>IF(Таблица2[[#This Row],[обучающая выборка]]=Таблица2[[#This Row],[Априор Классификация]],1,0)</f>
        <v>1</v>
      </c>
    </row>
    <row r="65" spans="1:39" x14ac:dyDescent="0.3">
      <c r="A65" s="3" t="s">
        <v>10</v>
      </c>
      <c r="B65" s="4">
        <v>4</v>
      </c>
      <c r="C65" s="4">
        <v>2</v>
      </c>
      <c r="D65" s="4">
        <v>6</v>
      </c>
      <c r="E65" s="4">
        <v>4</v>
      </c>
      <c r="F65" s="4">
        <v>-1.26777641</v>
      </c>
      <c r="G65" s="4">
        <v>-1.9590033199999999</v>
      </c>
      <c r="H65" s="4">
        <v>-0.54443133799999999</v>
      </c>
      <c r="I65" s="4">
        <v>0.18058372399999997</v>
      </c>
      <c r="J65" s="4">
        <v>-0.32024784100000003</v>
      </c>
      <c r="K65" s="4">
        <v>0.73188267000000007</v>
      </c>
      <c r="L65" s="4">
        <v>-1.4730913399999999</v>
      </c>
      <c r="M65" s="4">
        <v>3.21523564</v>
      </c>
      <c r="N65" s="4">
        <v>3.6255255399999999</v>
      </c>
      <c r="O65" s="4">
        <f>SUMXMY2(Таблица2[[#This Row],[X1]:[X9]],Таблица2[[#Totals],[X1]:[X9]])</f>
        <v>32.064351678043934</v>
      </c>
      <c r="P65" s="26">
        <v>2</v>
      </c>
      <c r="Q65" s="12">
        <v>2</v>
      </c>
      <c r="R65" s="15" t="s">
        <v>123</v>
      </c>
      <c r="S65" s="17">
        <v>1473.8572458215413</v>
      </c>
      <c r="T65" s="17">
        <v>8.5318300256938429</v>
      </c>
      <c r="U65" s="17">
        <v>249.64749702973398</v>
      </c>
      <c r="V65" s="17">
        <v>206.04520790809292</v>
      </c>
      <c r="W65" s="17">
        <v>392.33411481534534</v>
      </c>
      <c r="X65" s="17">
        <v>167.51735891384968</v>
      </c>
      <c r="Y65" s="17">
        <v>262.86862290701021</v>
      </c>
      <c r="Z65" s="18">
        <f>MIN(Таблица2[[#This Row],[Махал1]:[Махал6]])</f>
        <v>8.5318300256938429</v>
      </c>
      <c r="AA6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65" s="31">
        <f>IF(Таблица2[[#This Row],[Махаланобис классификация]]=Таблица2[[#This Row],[обучающая выборка]],1,0)</f>
        <v>1</v>
      </c>
      <c r="AC65" s="15" t="s">
        <v>123</v>
      </c>
      <c r="AD65" s="23">
        <v>0</v>
      </c>
      <c r="AE65" s="23">
        <v>1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11">
        <f>MAX(Таблица2[[#This Row],[априор1]:[априор7]])</f>
        <v>1</v>
      </c>
      <c r="AL6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65" s="11">
        <f>IF(Таблица2[[#This Row],[обучающая выборка]]=Таблица2[[#This Row],[Априор Классификация]],1,0)</f>
        <v>1</v>
      </c>
    </row>
    <row r="66" spans="1:39" x14ac:dyDescent="0.3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3.1489525934349309</v>
      </c>
      <c r="P66" s="26"/>
      <c r="Q66" s="12">
        <v>6</v>
      </c>
      <c r="R66" s="15" t="s">
        <v>120</v>
      </c>
      <c r="S66" s="17">
        <v>1651.7642154997197</v>
      </c>
      <c r="T66" s="17">
        <v>123.40369389022491</v>
      </c>
      <c r="U66" s="17">
        <v>72.527916842899714</v>
      </c>
      <c r="V66" s="17">
        <v>51.574941446053089</v>
      </c>
      <c r="W66" s="17">
        <v>450.50526787512621</v>
      </c>
      <c r="X66" s="17">
        <v>23.00994615665633</v>
      </c>
      <c r="Y66" s="17">
        <v>93.453748996754342</v>
      </c>
      <c r="Z66" s="18">
        <f>MIN(Таблица2[[#This Row],[Махал1]:[Махал6]])</f>
        <v>23.00994615665633</v>
      </c>
      <c r="AA6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6" s="31">
        <f>IF(Таблица2[[#This Row],[Махаланобис классификация]]=Таблица2[[#This Row],[обучающая выборка]],1,0)</f>
        <v>0</v>
      </c>
      <c r="AC66" s="15" t="s">
        <v>120</v>
      </c>
      <c r="AD66" s="23">
        <v>0</v>
      </c>
      <c r="AE66" s="23">
        <v>3.5201560396192329E-23</v>
      </c>
      <c r="AF66" s="23">
        <v>3.9273221968514395E-12</v>
      </c>
      <c r="AG66" s="23">
        <v>5.5723363218514929E-7</v>
      </c>
      <c r="AH66" s="23">
        <v>0</v>
      </c>
      <c r="AI66" s="23">
        <v>0.99999944276244002</v>
      </c>
      <c r="AJ66" s="23">
        <v>2.8057555071361637E-16</v>
      </c>
      <c r="AK66" s="11">
        <f>MAX(Таблица2[[#This Row],[априор1]:[априор7]])</f>
        <v>0.99999944276244002</v>
      </c>
      <c r="AL6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6" s="11">
        <f>IF(Таблица2[[#This Row],[обучающая выборка]]=Таблица2[[#This Row],[Априор Классификация]],1,0)</f>
        <v>0</v>
      </c>
    </row>
    <row r="67" spans="1:39" x14ac:dyDescent="0.3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26"/>
      <c r="Q67" s="12">
        <v>4</v>
      </c>
      <c r="R67" s="15" t="s">
        <v>120</v>
      </c>
      <c r="S67" s="17">
        <v>1799.4656807023127</v>
      </c>
      <c r="T67" s="17">
        <v>336.82215413109327</v>
      </c>
      <c r="U67" s="17">
        <v>306.26441376028441</v>
      </c>
      <c r="V67" s="17">
        <v>108.83374252160024</v>
      </c>
      <c r="W67" s="17">
        <v>530.40235659917073</v>
      </c>
      <c r="X67" s="17">
        <v>146.8186570745093</v>
      </c>
      <c r="Y67" s="17">
        <v>143.15937931841512</v>
      </c>
      <c r="Z67" s="18">
        <f>MIN(Таблица2[[#This Row],[Махал1]:[Махал6]])</f>
        <v>108.83374252160024</v>
      </c>
      <c r="AA6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7" s="31">
        <f>IF(Таблица2[[#This Row],[Махаланобис классификация]]=Таблица2[[#This Row],[обучающая выборка]],1,0)</f>
        <v>0</v>
      </c>
      <c r="AC67" s="15" t="s">
        <v>120</v>
      </c>
      <c r="AD67" s="23">
        <v>0</v>
      </c>
      <c r="AE67" s="23">
        <v>0</v>
      </c>
      <c r="AF67" s="23">
        <v>0</v>
      </c>
      <c r="AG67" s="23">
        <v>0.99999997166229837</v>
      </c>
      <c r="AH67" s="23">
        <v>0</v>
      </c>
      <c r="AI67" s="23">
        <v>6.3508684530341121E-9</v>
      </c>
      <c r="AJ67" s="23">
        <v>2.1986833148847293E-8</v>
      </c>
      <c r="AK67" s="11">
        <f>MAX(Таблица2[[#This Row],[априор1]:[априор7]])</f>
        <v>0.99999997166229837</v>
      </c>
      <c r="AL6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7" s="11">
        <f>IF(Таблица2[[#This Row],[обучающая выборка]]=Таблица2[[#This Row],[Априор Классификация]],1,0)</f>
        <v>0</v>
      </c>
    </row>
    <row r="68" spans="1:39" x14ac:dyDescent="0.3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26"/>
      <c r="Q68" s="12">
        <v>4</v>
      </c>
      <c r="R68" s="15" t="s">
        <v>120</v>
      </c>
      <c r="S68" s="17">
        <v>1461.6976010229168</v>
      </c>
      <c r="T68" s="17">
        <v>153.58972930860637</v>
      </c>
      <c r="U68" s="17">
        <v>152.0530165042957</v>
      </c>
      <c r="V68" s="17">
        <v>20.964673985429869</v>
      </c>
      <c r="W68" s="17">
        <v>323.94943168018568</v>
      </c>
      <c r="X68" s="17">
        <v>23.262291013766085</v>
      </c>
      <c r="Y68" s="17">
        <v>25.761429497103016</v>
      </c>
      <c r="Z68" s="18">
        <f>MIN(Таблица2[[#This Row],[Махал1]:[Махал6]])</f>
        <v>20.964673985429869</v>
      </c>
      <c r="AA6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8" s="31">
        <f>IF(Таблица2[[#This Row],[Махаланобис классификация]]=Таблица2[[#This Row],[обучающая выборка]],1,0)</f>
        <v>0</v>
      </c>
      <c r="AC68" s="15" t="s">
        <v>120</v>
      </c>
      <c r="AD68" s="23">
        <v>0</v>
      </c>
      <c r="AE68" s="23">
        <v>2.8086673132290492E-30</v>
      </c>
      <c r="AF68" s="23">
        <v>6.0561028990453013E-30</v>
      </c>
      <c r="AG68" s="23">
        <v>0.70749786861899577</v>
      </c>
      <c r="AH68" s="23">
        <v>0</v>
      </c>
      <c r="AI68" s="23">
        <v>0.25232277937908654</v>
      </c>
      <c r="AJ68" s="23">
        <v>4.0179352001917752E-2</v>
      </c>
      <c r="AK68" s="11">
        <f>MAX(Таблица2[[#This Row],[априор1]:[априор7]])</f>
        <v>0.70749786861899577</v>
      </c>
      <c r="AL6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8" s="11">
        <f>IF(Таблица2[[#This Row],[обучающая выборка]]=Таблица2[[#This Row],[Априор Классификация]],1,0)</f>
        <v>0</v>
      </c>
    </row>
    <row r="69" spans="1:39" x14ac:dyDescent="0.3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8.128367755744053</v>
      </c>
      <c r="P69" s="26"/>
      <c r="Q69" s="12">
        <v>6</v>
      </c>
      <c r="R69" s="15" t="s">
        <v>120</v>
      </c>
      <c r="S69" s="17">
        <v>2073.7921500630578</v>
      </c>
      <c r="T69" s="17">
        <v>201.91373252842388</v>
      </c>
      <c r="U69" s="17">
        <v>167.30615401481174</v>
      </c>
      <c r="V69" s="17">
        <v>104.520276692718</v>
      </c>
      <c r="W69" s="17">
        <v>599.85852165466042</v>
      </c>
      <c r="X69" s="17">
        <v>77.832776067145502</v>
      </c>
      <c r="Y69" s="17">
        <v>150.91461646853369</v>
      </c>
      <c r="Z69" s="18">
        <f>MIN(Таблица2[[#This Row],[Махал1]:[Махал6]])</f>
        <v>77.832776067145502</v>
      </c>
      <c r="AA6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9" s="31">
        <f>IF(Таблица2[[#This Row],[Махаланобис классификация]]=Таблица2[[#This Row],[обучающая выборка]],1,0)</f>
        <v>0</v>
      </c>
      <c r="AC69" s="15" t="s">
        <v>120</v>
      </c>
      <c r="AD69" s="23">
        <v>0</v>
      </c>
      <c r="AE69" s="23">
        <v>2.5290040059601331E-28</v>
      </c>
      <c r="AF69" s="23">
        <v>8.2773192801811676E-21</v>
      </c>
      <c r="AG69" s="23">
        <v>1.4247206861657306E-6</v>
      </c>
      <c r="AH69" s="23">
        <v>0</v>
      </c>
      <c r="AI69" s="23">
        <v>0.99999857527931391</v>
      </c>
      <c r="AJ69" s="23">
        <v>7.5025149468590785E-17</v>
      </c>
      <c r="AK69" s="11">
        <f>MAX(Таблица2[[#This Row],[априор1]:[априор7]])</f>
        <v>0.99999857527931391</v>
      </c>
      <c r="AL6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9" s="11">
        <f>IF(Таблица2[[#This Row],[обучающая выборка]]=Таблица2[[#This Row],[Априор Классификация]],1,0)</f>
        <v>0</v>
      </c>
    </row>
    <row r="70" spans="1:39" x14ac:dyDescent="0.3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26">
        <v>7</v>
      </c>
      <c r="Q70" s="12">
        <v>7</v>
      </c>
      <c r="R70" s="15" t="s">
        <v>126</v>
      </c>
      <c r="S70" s="17">
        <v>1425.1274527144944</v>
      </c>
      <c r="T70" s="17">
        <v>203.31798971804639</v>
      </c>
      <c r="U70" s="17">
        <v>177.48571033280476</v>
      </c>
      <c r="V70" s="17">
        <v>18.066162372148042</v>
      </c>
      <c r="W70" s="17">
        <v>321.03181908281829</v>
      </c>
      <c r="X70" s="17">
        <v>31.854478617841973</v>
      </c>
      <c r="Y70" s="17">
        <v>8.2160863259196812</v>
      </c>
      <c r="Z70" s="18">
        <f>MIN(Таблица2[[#This Row],[Махал1]:[Махал6]])</f>
        <v>18.066162372148042</v>
      </c>
      <c r="AA7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0" s="31">
        <f>IF(Таблица2[[#This Row],[Махаланобис классификация]]=Таблица2[[#This Row],[обучающая выборка]],1,0)</f>
        <v>0</v>
      </c>
      <c r="AC70" s="15" t="s">
        <v>126</v>
      </c>
      <c r="AD70" s="23">
        <v>0</v>
      </c>
      <c r="AE70" s="23">
        <v>0</v>
      </c>
      <c r="AF70" s="23">
        <v>0</v>
      </c>
      <c r="AG70" s="23">
        <v>1.1486298136644828E-2</v>
      </c>
      <c r="AH70" s="23">
        <v>0</v>
      </c>
      <c r="AI70" s="23">
        <v>1.3098988983826415E-5</v>
      </c>
      <c r="AJ70" s="23">
        <v>0.98850060287437136</v>
      </c>
      <c r="AK70" s="11">
        <f>MAX(Таблица2[[#This Row],[априор1]:[априор7]])</f>
        <v>0.98850060287437136</v>
      </c>
      <c r="AL7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70" s="11">
        <f>IF(Таблица2[[#This Row],[обучающая выборка]]=Таблица2[[#This Row],[Априор Классификация]],1,0)</f>
        <v>1</v>
      </c>
    </row>
    <row r="71" spans="1:39" x14ac:dyDescent="0.3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26"/>
      <c r="Q71" s="12">
        <v>6</v>
      </c>
      <c r="R71" s="15" t="s">
        <v>120</v>
      </c>
      <c r="S71" s="17">
        <v>1812.4027651103929</v>
      </c>
      <c r="T71" s="17">
        <v>206.48705346084776</v>
      </c>
      <c r="U71" s="17">
        <v>126.08448244724765</v>
      </c>
      <c r="V71" s="17">
        <v>92.165323239179557</v>
      </c>
      <c r="W71" s="17">
        <v>498.72298974074732</v>
      </c>
      <c r="X71" s="17">
        <v>58.478457712737764</v>
      </c>
      <c r="Y71" s="17">
        <v>97.267017669754338</v>
      </c>
      <c r="Z71" s="18">
        <f>MIN(Таблица2[[#This Row],[Махал1]:[Махал6]])</f>
        <v>58.478457712737764</v>
      </c>
      <c r="AA7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1" s="31">
        <f>IF(Таблица2[[#This Row],[Махаланобис классификация]]=Таблица2[[#This Row],[обучающая выборка]],1,0)</f>
        <v>0</v>
      </c>
      <c r="AC71" s="15" t="s">
        <v>120</v>
      </c>
      <c r="AD71" s="23">
        <v>0</v>
      </c>
      <c r="AE71" s="23">
        <v>0</v>
      </c>
      <c r="AF71" s="23">
        <v>4.6379463845900385E-16</v>
      </c>
      <c r="AG71" s="23">
        <v>4.3036560255007675E-8</v>
      </c>
      <c r="AH71" s="23">
        <v>0</v>
      </c>
      <c r="AI71" s="23">
        <v>0.99999995486498894</v>
      </c>
      <c r="AJ71" s="23">
        <v>2.0984503597501355E-9</v>
      </c>
      <c r="AK71" s="11">
        <f>MAX(Таблица2[[#This Row],[априор1]:[априор7]])</f>
        <v>0.99999995486498894</v>
      </c>
      <c r="AL7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1" s="11">
        <f>IF(Таблица2[[#This Row],[обучающая выборка]]=Таблица2[[#This Row],[Априор Классификация]],1,0)</f>
        <v>0</v>
      </c>
    </row>
    <row r="72" spans="1:39" x14ac:dyDescent="0.3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12.759749014360006</v>
      </c>
      <c r="P72" s="26"/>
      <c r="Q72" s="12">
        <v>6</v>
      </c>
      <c r="R72" s="15" t="s">
        <v>120</v>
      </c>
      <c r="S72" s="17">
        <v>1526.1496099899923</v>
      </c>
      <c r="T72" s="17">
        <v>225.71763734133057</v>
      </c>
      <c r="U72" s="17">
        <v>151.19424561535757</v>
      </c>
      <c r="V72" s="17">
        <v>114.47260925461126</v>
      </c>
      <c r="W72" s="17">
        <v>476.23374634962812</v>
      </c>
      <c r="X72" s="17">
        <v>100.64619498552075</v>
      </c>
      <c r="Y72" s="17">
        <v>112.93014199146688</v>
      </c>
      <c r="Z72" s="18">
        <f>MIN(Таблица2[[#This Row],[Махал1]:[Махал6]])</f>
        <v>100.64619498552075</v>
      </c>
      <c r="AA7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2" s="31">
        <f>IF(Таблица2[[#This Row],[Махаланобис классификация]]=Таблица2[[#This Row],[обучающая выборка]],1,0)</f>
        <v>0</v>
      </c>
      <c r="AC72" s="15" t="s">
        <v>120</v>
      </c>
      <c r="AD72" s="23">
        <v>0</v>
      </c>
      <c r="AE72" s="23">
        <v>1.5380375899125504E-28</v>
      </c>
      <c r="AF72" s="23">
        <v>2.3416169304061788E-12</v>
      </c>
      <c r="AG72" s="23">
        <v>8.8222195161449487E-4</v>
      </c>
      <c r="AH72" s="23">
        <v>0</v>
      </c>
      <c r="AI72" s="23">
        <v>0.9979254372941011</v>
      </c>
      <c r="AJ72" s="23">
        <v>1.192340751942641E-3</v>
      </c>
      <c r="AK72" s="11">
        <f>MAX(Таблица2[[#This Row],[априор1]:[априор7]])</f>
        <v>0.9979254372941011</v>
      </c>
      <c r="AL7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2" s="11">
        <f>IF(Таблица2[[#This Row],[обучающая выборка]]=Таблица2[[#This Row],[Априор Классификация]],1,0)</f>
        <v>0</v>
      </c>
    </row>
    <row r="73" spans="1:39" x14ac:dyDescent="0.3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26"/>
      <c r="Q73" s="12">
        <v>7</v>
      </c>
      <c r="R73" s="15" t="s">
        <v>120</v>
      </c>
      <c r="S73" s="17">
        <v>1372.2061291187913</v>
      </c>
      <c r="T73" s="17">
        <v>241.42009552245196</v>
      </c>
      <c r="U73" s="17">
        <v>198.5308819678977</v>
      </c>
      <c r="V73" s="17">
        <v>25.517583191785317</v>
      </c>
      <c r="W73" s="17">
        <v>302.09957728333353</v>
      </c>
      <c r="X73" s="17">
        <v>47.392371144880101</v>
      </c>
      <c r="Y73" s="17">
        <v>12.996769446249802</v>
      </c>
      <c r="Z73" s="18">
        <f>MIN(Таблица2[[#This Row],[Махал1]:[Махал6]])</f>
        <v>25.517583191785317</v>
      </c>
      <c r="AA7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3" s="31">
        <f>IF(Таблица2[[#This Row],[Махаланобис классификация]]=Таблица2[[#This Row],[обучающая выборка]],1,0)</f>
        <v>0</v>
      </c>
      <c r="AC73" s="15" t="s">
        <v>120</v>
      </c>
      <c r="AD73" s="23">
        <v>0</v>
      </c>
      <c r="AE73" s="23">
        <v>0</v>
      </c>
      <c r="AF73" s="23">
        <v>0</v>
      </c>
      <c r="AG73" s="23">
        <v>3.0474338857347126E-3</v>
      </c>
      <c r="AH73" s="23">
        <v>0</v>
      </c>
      <c r="AI73" s="23">
        <v>6.0958877934364612E-8</v>
      </c>
      <c r="AJ73" s="23">
        <v>0.99695250515538725</v>
      </c>
      <c r="AK73" s="11">
        <f>MAX(Таблица2[[#This Row],[априор1]:[априор7]])</f>
        <v>0.99695250515538725</v>
      </c>
      <c r="AL7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73" s="11">
        <f>IF(Таблица2[[#This Row],[обучающая выборка]]=Таблица2[[#This Row],[Априор Классификация]],1,0)</f>
        <v>0</v>
      </c>
    </row>
    <row r="74" spans="1:39" x14ac:dyDescent="0.3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26"/>
      <c r="Q74" s="12">
        <v>2</v>
      </c>
      <c r="R74" s="15" t="s">
        <v>120</v>
      </c>
      <c r="S74" s="17">
        <v>1090.2931000365379</v>
      </c>
      <c r="T74" s="17">
        <v>108.5323341795816</v>
      </c>
      <c r="U74" s="17">
        <v>284.33246541287753</v>
      </c>
      <c r="V74" s="17">
        <v>144.03983022561519</v>
      </c>
      <c r="W74" s="17">
        <v>220.34571041564072</v>
      </c>
      <c r="X74" s="17">
        <v>138.82678742103087</v>
      </c>
      <c r="Y74" s="17">
        <v>161.82772557241228</v>
      </c>
      <c r="Z74" s="18">
        <f>MIN(Таблица2[[#This Row],[Махал1]:[Махал6]])</f>
        <v>108.5323341795816</v>
      </c>
      <c r="AA7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74" s="31">
        <f>IF(Таблица2[[#This Row],[Махаланобис классификация]]=Таблица2[[#This Row],[обучающая выборка]],1,0)</f>
        <v>0</v>
      </c>
      <c r="AC74" s="15" t="s">
        <v>120</v>
      </c>
      <c r="AD74" s="23">
        <v>0</v>
      </c>
      <c r="AE74" s="23">
        <v>0.99999873395776773</v>
      </c>
      <c r="AF74" s="23">
        <v>0</v>
      </c>
      <c r="AG74" s="23">
        <v>7.7929993855297763E-8</v>
      </c>
      <c r="AH74" s="23">
        <v>5.2484770078667863E-25</v>
      </c>
      <c r="AI74" s="23">
        <v>1.1881055549635721E-6</v>
      </c>
      <c r="AJ74" s="23">
        <v>6.6833201020831674E-12</v>
      </c>
      <c r="AK74" s="11">
        <f>MAX(Таблица2[[#This Row],[априор1]:[априор7]])</f>
        <v>0.99999873395776773</v>
      </c>
      <c r="AL7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74" s="11">
        <f>IF(Таблица2[[#This Row],[обучающая выборка]]=Таблица2[[#This Row],[Априор Классификация]],1,0)</f>
        <v>0</v>
      </c>
    </row>
    <row r="75" spans="1:39" x14ac:dyDescent="0.3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26"/>
      <c r="Q75" s="12">
        <v>6</v>
      </c>
      <c r="R75" s="15" t="s">
        <v>120</v>
      </c>
      <c r="S75" s="17">
        <v>1561.4101419986528</v>
      </c>
      <c r="T75" s="17">
        <v>196.92835598991317</v>
      </c>
      <c r="U75" s="17">
        <v>186.63388862347696</v>
      </c>
      <c r="V75" s="17">
        <v>41.648320848787264</v>
      </c>
      <c r="W75" s="17">
        <v>344.44939321295698</v>
      </c>
      <c r="X75" s="17">
        <v>37.747006201519596</v>
      </c>
      <c r="Y75" s="17">
        <v>41.946750997760596</v>
      </c>
      <c r="Z75" s="18">
        <f>MIN(Таблица2[[#This Row],[Махал1]:[Махал6]])</f>
        <v>37.747006201519596</v>
      </c>
      <c r="AA7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5" s="31">
        <f>IF(Таблица2[[#This Row],[Махаланобис классификация]]=Таблица2[[#This Row],[обучающая выборка]],1,0)</f>
        <v>0</v>
      </c>
      <c r="AC75" s="15" t="s">
        <v>120</v>
      </c>
      <c r="AD75" s="23">
        <v>0</v>
      </c>
      <c r="AE75" s="23">
        <v>0</v>
      </c>
      <c r="AF75" s="23">
        <v>0</v>
      </c>
      <c r="AG75" s="23">
        <v>0.10581072538715969</v>
      </c>
      <c r="AH75" s="23">
        <v>0</v>
      </c>
      <c r="AI75" s="23">
        <v>0.83722449446464919</v>
      </c>
      <c r="AJ75" s="23">
        <v>5.6964780148191174E-2</v>
      </c>
      <c r="AK75" s="11">
        <f>MAX(Таблица2[[#This Row],[априор1]:[априор7]])</f>
        <v>0.83722449446464919</v>
      </c>
      <c r="AL7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5" s="11">
        <f>IF(Таблица2[[#This Row],[обучающая выборка]]=Таблица2[[#This Row],[Априор Классификация]],1,0)</f>
        <v>0</v>
      </c>
    </row>
    <row r="76" spans="1:39" x14ac:dyDescent="0.3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11.745590811997225</v>
      </c>
      <c r="P76" s="26"/>
      <c r="Q76" s="12">
        <v>6</v>
      </c>
      <c r="R76" s="15" t="s">
        <v>120</v>
      </c>
      <c r="S76" s="17">
        <v>1291.9413358303234</v>
      </c>
      <c r="T76" s="17">
        <v>142.76430732761582</v>
      </c>
      <c r="U76" s="17">
        <v>196.9015926512682</v>
      </c>
      <c r="V76" s="17">
        <v>53.74109952930916</v>
      </c>
      <c r="W76" s="17">
        <v>253.91679185331392</v>
      </c>
      <c r="X76" s="17">
        <v>53.139619597721023</v>
      </c>
      <c r="Y76" s="17">
        <v>53.755680274530825</v>
      </c>
      <c r="Z76" s="18">
        <f>MIN(Таблица2[[#This Row],[Махал1]:[Махал6]])</f>
        <v>53.139619597721023</v>
      </c>
      <c r="AA7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6" s="31">
        <f>IF(Таблица2[[#This Row],[Махаланобис классификация]]=Таблица2[[#This Row],[обучающая выборка]],1,0)</f>
        <v>0</v>
      </c>
      <c r="AC76" s="15" t="s">
        <v>120</v>
      </c>
      <c r="AD76" s="23">
        <v>0</v>
      </c>
      <c r="AE76" s="23">
        <v>3.7140021625978753E-21</v>
      </c>
      <c r="AF76" s="23">
        <v>0</v>
      </c>
      <c r="AG76" s="23">
        <v>0.31845355225824568</v>
      </c>
      <c r="AH76" s="23">
        <v>0</v>
      </c>
      <c r="AI76" s="23">
        <v>0.48395872930206407</v>
      </c>
      <c r="AJ76" s="23">
        <v>0.19758771843969031</v>
      </c>
      <c r="AK76" s="11">
        <f>MAX(Таблица2[[#This Row],[априор1]:[априор7]])</f>
        <v>0.48395872930206407</v>
      </c>
      <c r="AL7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6" s="11">
        <f>IF(Таблица2[[#This Row],[обучающая выборка]]=Таблица2[[#This Row],[Априор Классификация]],1,0)</f>
        <v>0</v>
      </c>
    </row>
    <row r="77" spans="1:39" x14ac:dyDescent="0.3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26">
        <v>4</v>
      </c>
      <c r="Q77" s="12">
        <v>4</v>
      </c>
      <c r="R77" s="15" t="s">
        <v>122</v>
      </c>
      <c r="S77" s="17">
        <v>1444.8354519332991</v>
      </c>
      <c r="T77" s="17">
        <v>147.09306999207243</v>
      </c>
      <c r="U77" s="17">
        <v>150.71844436545655</v>
      </c>
      <c r="V77" s="17">
        <v>7.2449221156772952</v>
      </c>
      <c r="W77" s="17">
        <v>322.74159669089636</v>
      </c>
      <c r="X77" s="17">
        <v>20.174481145470523</v>
      </c>
      <c r="Y77" s="17">
        <v>37.380962096709247</v>
      </c>
      <c r="Z77" s="18">
        <f>MIN(Таблица2[[#This Row],[Махал1]:[Махал6]])</f>
        <v>7.2449221156772952</v>
      </c>
      <c r="AA77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7" s="31">
        <f>IF(Таблица2[[#This Row],[Махаланобис классификация]]=Таблица2[[#This Row],[обучающая выборка]],1,0)</f>
        <v>1</v>
      </c>
      <c r="AC77" s="15" t="s">
        <v>122</v>
      </c>
      <c r="AD77" s="23">
        <v>0</v>
      </c>
      <c r="AE77" s="23">
        <v>1.0703855779041276E-31</v>
      </c>
      <c r="AF77" s="23">
        <v>1.7470293706251725E-32</v>
      </c>
      <c r="AG77" s="23">
        <v>0.99825088473386914</v>
      </c>
      <c r="AH77" s="23">
        <v>0</v>
      </c>
      <c r="AI77" s="23">
        <v>1.7489369618435414E-3</v>
      </c>
      <c r="AJ77" s="23">
        <v>1.7830428737512094E-7</v>
      </c>
      <c r="AK77" s="11">
        <f>MAX(Таблица2[[#This Row],[априор1]:[априор7]])</f>
        <v>0.99825088473386914</v>
      </c>
      <c r="AL7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77" s="11">
        <f>IF(Таблица2[[#This Row],[обучающая выборка]]=Таблица2[[#This Row],[Априор Классификация]],1,0)</f>
        <v>1</v>
      </c>
    </row>
    <row r="78" spans="1:39" x14ac:dyDescent="0.3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26">
        <v>6</v>
      </c>
      <c r="Q78" s="12">
        <v>6</v>
      </c>
      <c r="R78" s="15" t="s">
        <v>121</v>
      </c>
      <c r="S78" s="17">
        <v>1567.6811204282378</v>
      </c>
      <c r="T78" s="17">
        <v>132.25188701694435</v>
      </c>
      <c r="U78" s="17">
        <v>96.187558457330582</v>
      </c>
      <c r="V78" s="17">
        <v>15.212307561538106</v>
      </c>
      <c r="W78" s="17">
        <v>379.2984499588934</v>
      </c>
      <c r="X78" s="17">
        <v>1.654526975870684</v>
      </c>
      <c r="Y78" s="17">
        <v>32.646846277668388</v>
      </c>
      <c r="Z78" s="18">
        <f>MIN(Таблица2[[#This Row],[Махал1]:[Махал6]])</f>
        <v>1.654526975870684</v>
      </c>
      <c r="AA78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8" s="31">
        <f>IF(Таблица2[[#This Row],[Махаланобис классификация]]=Таблица2[[#This Row],[обучающая выборка]],1,0)</f>
        <v>1</v>
      </c>
      <c r="AC78" s="15" t="s">
        <v>121</v>
      </c>
      <c r="AD78" s="23">
        <v>0</v>
      </c>
      <c r="AE78" s="23">
        <v>9.7161032357448205E-30</v>
      </c>
      <c r="AF78" s="23">
        <v>6.5881209565042578E-22</v>
      </c>
      <c r="AG78" s="23">
        <v>1.0101220997633161E-3</v>
      </c>
      <c r="AH78" s="23">
        <v>0</v>
      </c>
      <c r="AI78" s="23">
        <v>0.99898977453085669</v>
      </c>
      <c r="AJ78" s="23">
        <v>1.0336937983088154E-7</v>
      </c>
      <c r="AK78" s="11">
        <f>MAX(Таблица2[[#This Row],[априор1]:[априор7]])</f>
        <v>0.99898977453085669</v>
      </c>
      <c r="AL7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8" s="11">
        <f>IF(Таблица2[[#This Row],[обучающая выборка]]=Таблица2[[#This Row],[Априор Классификация]],1,0)</f>
        <v>1</v>
      </c>
    </row>
    <row r="79" spans="1:39" x14ac:dyDescent="0.3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26"/>
      <c r="Q79" s="12">
        <v>4</v>
      </c>
      <c r="R79" s="15" t="s">
        <v>120</v>
      </c>
      <c r="S79" s="17">
        <v>1224.1968156387866</v>
      </c>
      <c r="T79" s="17">
        <v>161.72818274550946</v>
      </c>
      <c r="U79" s="17">
        <v>274.37206972560455</v>
      </c>
      <c r="V79" s="17">
        <v>40.293841108009211</v>
      </c>
      <c r="W79" s="17">
        <v>183.67205511142456</v>
      </c>
      <c r="X79" s="17">
        <v>65.771803934180483</v>
      </c>
      <c r="Y79" s="17">
        <v>48.37990041016451</v>
      </c>
      <c r="Z79" s="18">
        <f>MIN(Таблица2[[#This Row],[Махал1]:[Махал6]])</f>
        <v>40.293841108009211</v>
      </c>
      <c r="AA79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9" s="31">
        <f>IF(Таблица2[[#This Row],[Махаланобис классификация]]=Таблица2[[#This Row],[обучающая выборка]],1,0)</f>
        <v>0</v>
      </c>
      <c r="AC79" s="15" t="s">
        <v>120</v>
      </c>
      <c r="AD79" s="23">
        <v>0</v>
      </c>
      <c r="AE79" s="23">
        <v>1.0569882575000279E-27</v>
      </c>
      <c r="AF79" s="23">
        <v>0</v>
      </c>
      <c r="AG79" s="23">
        <v>0.98915055104939487</v>
      </c>
      <c r="AH79" s="23">
        <v>1.8155943498024057E-32</v>
      </c>
      <c r="AI79" s="23">
        <v>3.2654691632457687E-6</v>
      </c>
      <c r="AJ79" s="23">
        <v>1.084618348144193E-2</v>
      </c>
      <c r="AK79" s="11">
        <f>MAX(Таблица2[[#This Row],[априор1]:[априор7]])</f>
        <v>0.98915055104939487</v>
      </c>
      <c r="AL7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79" s="11">
        <f>IF(Таблица2[[#This Row],[обучающая выборка]]=Таблица2[[#This Row],[Априор Классификация]],1,0)</f>
        <v>0</v>
      </c>
    </row>
    <row r="80" spans="1:39" x14ac:dyDescent="0.3">
      <c r="A80" s="3" t="s">
        <v>83</v>
      </c>
      <c r="B80" s="4">
        <v>3</v>
      </c>
      <c r="C80" s="4">
        <v>5</v>
      </c>
      <c r="D80" s="4">
        <v>5</v>
      </c>
      <c r="E80" s="4">
        <v>2</v>
      </c>
      <c r="F80" s="4">
        <v>-1.30286971</v>
      </c>
      <c r="G80" s="4">
        <v>-0.99449285499999995</v>
      </c>
      <c r="H80" s="4">
        <v>0.87550239899999993</v>
      </c>
      <c r="I80" s="4">
        <v>-1.8356794600000002</v>
      </c>
      <c r="J80" s="4">
        <v>-0.16254381000000001</v>
      </c>
      <c r="K80" s="4">
        <v>3.1189489199999998</v>
      </c>
      <c r="L80" s="4">
        <v>0.31438674100000014</v>
      </c>
      <c r="M80" s="4">
        <v>3.70340683</v>
      </c>
      <c r="N80" s="4">
        <v>-2.1502647600000002</v>
      </c>
      <c r="O80" s="4">
        <f>SUMXMY2(Таблица2[[#This Row],[X1]:[X9]],Таблица2[[#Totals],[X1]:[X9]])</f>
        <v>35.014671615955351</v>
      </c>
      <c r="P80" s="26"/>
      <c r="Q80" s="12">
        <v>5</v>
      </c>
      <c r="R80" s="15" t="s">
        <v>120</v>
      </c>
      <c r="S80" s="17">
        <v>354.56659838870689</v>
      </c>
      <c r="T80" s="17">
        <v>684.34004145952906</v>
      </c>
      <c r="U80" s="17">
        <v>891.64426339968566</v>
      </c>
      <c r="V80" s="17">
        <v>595.93288036297849</v>
      </c>
      <c r="W80" s="17">
        <v>112.5214037174801</v>
      </c>
      <c r="X80" s="17">
        <v>662.4138313629943</v>
      </c>
      <c r="Y80" s="17">
        <v>573.80007279039228</v>
      </c>
      <c r="Z80" s="18">
        <f>MIN(Таблица2[[#This Row],[Махал1]:[Махал6]])</f>
        <v>112.5214037174801</v>
      </c>
      <c r="AA80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80" s="31">
        <f>IF(Таблица2[[#This Row],[Махаланобис классификация]]=Таблица2[[#This Row],[обучающая выборка]],1,0)</f>
        <v>0</v>
      </c>
      <c r="AC80" s="15" t="s">
        <v>120</v>
      </c>
      <c r="AD80" s="23">
        <v>0</v>
      </c>
      <c r="AE80" s="23">
        <v>0</v>
      </c>
      <c r="AF80" s="23">
        <v>0</v>
      </c>
      <c r="AG80" s="23">
        <v>0</v>
      </c>
      <c r="AH80" s="23">
        <v>1</v>
      </c>
      <c r="AI80" s="23">
        <v>0</v>
      </c>
      <c r="AJ80" s="23">
        <v>0</v>
      </c>
      <c r="AK80" s="11">
        <f>MAX(Таблица2[[#This Row],[априор1]:[априор7]])</f>
        <v>1</v>
      </c>
      <c r="AL8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80" s="11">
        <f>IF(Таблица2[[#This Row],[обучающая выборка]]=Таблица2[[#This Row],[Априор Классификация]],1,0)</f>
        <v>0</v>
      </c>
    </row>
    <row r="81" spans="1:39" x14ac:dyDescent="0.3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1.0193020991836883</v>
      </c>
      <c r="P81" s="26">
        <v>6</v>
      </c>
      <c r="Q81" s="12">
        <v>6</v>
      </c>
      <c r="R81" s="15" t="s">
        <v>121</v>
      </c>
      <c r="S81" s="17">
        <v>1503.7896231569302</v>
      </c>
      <c r="T81" s="17">
        <v>148.02052641784411</v>
      </c>
      <c r="U81" s="17">
        <v>122.80479034597903</v>
      </c>
      <c r="V81" s="17">
        <v>7.6616755462935435</v>
      </c>
      <c r="W81" s="17">
        <v>339.34466700873753</v>
      </c>
      <c r="X81" s="17">
        <v>4.4632556745456711</v>
      </c>
      <c r="Y81" s="17">
        <v>23.718192445181799</v>
      </c>
      <c r="Z81" s="18">
        <f>MIN(Таблица2[[#This Row],[Махал1]:[Махал6]])</f>
        <v>4.4632556745456711</v>
      </c>
      <c r="AA81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81" s="31">
        <f>IF(Таблица2[[#This Row],[Махаланобис классификация]]=Таблица2[[#This Row],[обучающая выборка]],1,0)</f>
        <v>1</v>
      </c>
      <c r="AC81" s="15" t="s">
        <v>121</v>
      </c>
      <c r="AD81" s="23">
        <v>0</v>
      </c>
      <c r="AE81" s="23">
        <v>1.2646547820397612E-32</v>
      </c>
      <c r="AF81" s="23">
        <v>3.7800670830952562E-27</v>
      </c>
      <c r="AG81" s="23">
        <v>0.15225416848547621</v>
      </c>
      <c r="AH81" s="23">
        <v>0</v>
      </c>
      <c r="AI81" s="23">
        <v>0.84771479872147271</v>
      </c>
      <c r="AJ81" s="23">
        <v>3.1032793051039691E-5</v>
      </c>
      <c r="AK81" s="11">
        <f>MAX(Таблица2[[#This Row],[априор1]:[априор7]])</f>
        <v>0.84771479872147271</v>
      </c>
      <c r="AL8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81" s="11">
        <f>IF(Таблица2[[#This Row],[обучающая выборка]]=Таблица2[[#This Row],[Априор Классификация]],1,0)</f>
        <v>1</v>
      </c>
    </row>
    <row r="82" spans="1:39" x14ac:dyDescent="0.3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26">
        <v>3</v>
      </c>
      <c r="Q82" s="12">
        <v>3</v>
      </c>
      <c r="R82" s="15" t="s">
        <v>124</v>
      </c>
      <c r="S82" s="17">
        <v>1856.7420697282894</v>
      </c>
      <c r="T82" s="17">
        <v>205.4720063383954</v>
      </c>
      <c r="U82" s="17">
        <v>4.6984752559844045</v>
      </c>
      <c r="V82" s="17">
        <v>183.64739234449647</v>
      </c>
      <c r="W82" s="17">
        <v>671.10809260805206</v>
      </c>
      <c r="X82" s="17">
        <v>115.41151645011998</v>
      </c>
      <c r="Y82" s="17">
        <v>229.51889523605533</v>
      </c>
      <c r="Z82" s="18">
        <f>MIN(Таблица2[[#This Row],[Махал1]:[Махал6]])</f>
        <v>4.6984752559844045</v>
      </c>
      <c r="AA82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82" s="31">
        <f>IF(Таблица2[[#This Row],[Махаланобис классификация]]=Таблица2[[#This Row],[обучающая выборка]],1,0)</f>
        <v>1</v>
      </c>
      <c r="AC82" s="15" t="s">
        <v>124</v>
      </c>
      <c r="AD82" s="23">
        <v>0</v>
      </c>
      <c r="AE82" s="23">
        <v>0</v>
      </c>
      <c r="AF82" s="23">
        <v>1</v>
      </c>
      <c r="AG82" s="23">
        <v>0</v>
      </c>
      <c r="AH82" s="23">
        <v>0</v>
      </c>
      <c r="AI82" s="23">
        <v>4.0943133844663885E-24</v>
      </c>
      <c r="AJ82" s="23">
        <v>0</v>
      </c>
      <c r="AK82" s="11">
        <f>MAX(Таблица2[[#This Row],[априор1]:[априор7]])</f>
        <v>1</v>
      </c>
      <c r="AL8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82" s="11">
        <f>IF(Таблица2[[#This Row],[обучающая выборка]]=Таблица2[[#This Row],[Априор Классификация]],1,0)</f>
        <v>1</v>
      </c>
    </row>
    <row r="83" spans="1:39" x14ac:dyDescent="0.3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26"/>
      <c r="Q83" s="12">
        <v>7</v>
      </c>
      <c r="R83" s="15" t="s">
        <v>120</v>
      </c>
      <c r="S83" s="17">
        <v>1499.1974789843532</v>
      </c>
      <c r="T83" s="17">
        <v>189.13167863277127</v>
      </c>
      <c r="U83" s="17">
        <v>144.82216371360468</v>
      </c>
      <c r="V83" s="17">
        <v>25.872464580838347</v>
      </c>
      <c r="W83" s="17">
        <v>373.54464951117779</v>
      </c>
      <c r="X83" s="17">
        <v>31.571428823329484</v>
      </c>
      <c r="Y83" s="17">
        <v>24.667709067958388</v>
      </c>
      <c r="Z83" s="18">
        <f>MIN(Таблица2[[#This Row],[Махал1]:[Махал6]])</f>
        <v>25.872464580838347</v>
      </c>
      <c r="AA83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3" s="31">
        <f>IF(Таблица2[[#This Row],[Махаланобис классификация]]=Таблица2[[#This Row],[обучающая выборка]],1,0)</f>
        <v>0</v>
      </c>
      <c r="AC83" s="15" t="s">
        <v>120</v>
      </c>
      <c r="AD83" s="23">
        <v>0</v>
      </c>
      <c r="AE83" s="23">
        <v>0</v>
      </c>
      <c r="AF83" s="23">
        <v>1.677292395839707E-27</v>
      </c>
      <c r="AG83" s="23">
        <v>0.45317688314239352</v>
      </c>
      <c r="AH83" s="23">
        <v>0</v>
      </c>
      <c r="AI83" s="23">
        <v>2.9505699090427082E-2</v>
      </c>
      <c r="AJ83" s="23">
        <v>0.51731741776717954</v>
      </c>
      <c r="AK83" s="11">
        <f>MAX(Таблица2[[#This Row],[априор1]:[априор7]])</f>
        <v>0.51731741776717954</v>
      </c>
      <c r="AL8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83" s="11">
        <f>IF(Таблица2[[#This Row],[обучающая выборка]]=Таблица2[[#This Row],[Априор Классификация]],1,0)</f>
        <v>0</v>
      </c>
    </row>
    <row r="84" spans="1:39" x14ac:dyDescent="0.3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26">
        <v>1</v>
      </c>
      <c r="Q84" s="12">
        <v>1</v>
      </c>
      <c r="R84" s="15" t="s">
        <v>127</v>
      </c>
      <c r="S84" s="17">
        <v>8.6457621247368959</v>
      </c>
      <c r="T84" s="17">
        <v>1530.0843461279887</v>
      </c>
      <c r="U84" s="17">
        <v>1856.105083234318</v>
      </c>
      <c r="V84" s="17">
        <v>1421.8504274698216</v>
      </c>
      <c r="W84" s="17">
        <v>488.03545316140207</v>
      </c>
      <c r="X84" s="17">
        <v>1549.0731486034149</v>
      </c>
      <c r="Y84" s="17">
        <v>1391.4112693508316</v>
      </c>
      <c r="Z84" s="18">
        <f>MIN(Таблица2[[#This Row],[Махал1]:[Махал6]])</f>
        <v>8.6457621247368959</v>
      </c>
      <c r="AA84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1</v>
      </c>
      <c r="AB84" s="31">
        <f>IF(Таблица2[[#This Row],[Махаланобис классификация]]=Таблица2[[#This Row],[обучающая выборка]],1,0)</f>
        <v>1</v>
      </c>
      <c r="AC84" s="15" t="s">
        <v>127</v>
      </c>
      <c r="AD84" s="23">
        <v>1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11">
        <f>MAX(Таблица2[[#This Row],[априор1]:[априор7]])</f>
        <v>1</v>
      </c>
      <c r="AL8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1</v>
      </c>
      <c r="AM84" s="11">
        <f>IF(Таблица2[[#This Row],[обучающая выборка]]=Таблица2[[#This Row],[Априор Классификация]],1,0)</f>
        <v>1</v>
      </c>
    </row>
    <row r="85" spans="1:39" x14ac:dyDescent="0.3">
      <c r="A85" s="3" t="s">
        <v>78</v>
      </c>
      <c r="B85" s="4">
        <v>3</v>
      </c>
      <c r="C85" s="4">
        <v>5</v>
      </c>
      <c r="D85" s="4">
        <v>3</v>
      </c>
      <c r="E85" s="4">
        <v>4</v>
      </c>
      <c r="F85" s="4">
        <v>-0.68873696899999992</v>
      </c>
      <c r="G85" s="4">
        <v>-1.3097231</v>
      </c>
      <c r="H85" s="4">
        <v>9.2038054999999994E-2</v>
      </c>
      <c r="I85" s="4">
        <v>-2.8112906799999999</v>
      </c>
      <c r="J85" s="4">
        <v>-0.7117433070000001</v>
      </c>
      <c r="K85" s="4">
        <v>0.71316304600000002</v>
      </c>
      <c r="L85" s="4">
        <v>-0.41756864900000007</v>
      </c>
      <c r="M85" s="4">
        <v>1.2694609400000001</v>
      </c>
      <c r="N85" s="4">
        <v>-1.1145414600000001</v>
      </c>
      <c r="O85" s="4">
        <f>SUMXMY2(Таблица2[[#This Row],[X1]:[X9]],Таблица2[[#Totals],[X1]:[X9]])</f>
        <v>14.144836888784321</v>
      </c>
      <c r="P85" s="26"/>
      <c r="Q85" s="12">
        <v>7</v>
      </c>
      <c r="R85" s="15" t="s">
        <v>120</v>
      </c>
      <c r="S85" s="17">
        <v>1264.6084524882724</v>
      </c>
      <c r="T85" s="17">
        <v>330.20790699794748</v>
      </c>
      <c r="U85" s="17">
        <v>383.52230312151778</v>
      </c>
      <c r="V85" s="17">
        <v>191.8631307043027</v>
      </c>
      <c r="W85" s="17">
        <v>265.88008532565675</v>
      </c>
      <c r="X85" s="17">
        <v>206.02763380377556</v>
      </c>
      <c r="Y85" s="17">
        <v>176.56102619604013</v>
      </c>
      <c r="Z85" s="18">
        <f>MIN(Таблица2[[#This Row],[Махал1]:[Махал6]])</f>
        <v>191.8631307043027</v>
      </c>
      <c r="AA85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5" s="31">
        <f>IF(Таблица2[[#This Row],[Махаланобис классификация]]=Таблица2[[#This Row],[обучающая выборка]],1,0)</f>
        <v>0</v>
      </c>
      <c r="AC85" s="15" t="s">
        <v>120</v>
      </c>
      <c r="AD85" s="23">
        <v>0</v>
      </c>
      <c r="AE85" s="23">
        <v>0</v>
      </c>
      <c r="AF85" s="23">
        <v>0</v>
      </c>
      <c r="AG85" s="23">
        <v>7.6029052841627759E-4</v>
      </c>
      <c r="AH85" s="23">
        <v>1.6082075962733773E-20</v>
      </c>
      <c r="AI85" s="23">
        <v>7.1837189845016878E-7</v>
      </c>
      <c r="AJ85" s="23">
        <v>0.99923899109968528</v>
      </c>
      <c r="AK85" s="11">
        <f>MAX(Таблица2[[#This Row],[априор1]:[априор7]])</f>
        <v>0.99923899109968528</v>
      </c>
      <c r="AL8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85" s="11">
        <f>IF(Таблица2[[#This Row],[обучающая выборка]]=Таблица2[[#This Row],[Априор Классификация]],1,0)</f>
        <v>0</v>
      </c>
    </row>
    <row r="86" spans="1:39" x14ac:dyDescent="0.3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26"/>
      <c r="Q86" s="12">
        <v>4</v>
      </c>
      <c r="R86" s="15" t="s">
        <v>120</v>
      </c>
      <c r="S86" s="17">
        <v>1462.3671001126177</v>
      </c>
      <c r="T86" s="17">
        <v>193.03838666903636</v>
      </c>
      <c r="U86" s="17">
        <v>233.97096816124591</v>
      </c>
      <c r="V86" s="17">
        <v>36.077180191371042</v>
      </c>
      <c r="W86" s="17">
        <v>289.83938450884892</v>
      </c>
      <c r="X86" s="17">
        <v>50.382690108921842</v>
      </c>
      <c r="Y86" s="17">
        <v>41.60841193368757</v>
      </c>
      <c r="Z86" s="18">
        <f>MIN(Таблица2[[#This Row],[Махал1]:[Махал6]])</f>
        <v>36.077180191371042</v>
      </c>
      <c r="AA86" s="21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6" s="31">
        <f>IF(Таблица2[[#This Row],[Махаланобис классификация]]=Таблица2[[#This Row],[обучающая выборка]],1,0)</f>
        <v>0</v>
      </c>
      <c r="AC86" s="15" t="s">
        <v>120</v>
      </c>
      <c r="AD86" s="23">
        <v>0</v>
      </c>
      <c r="AE86" s="23">
        <v>0</v>
      </c>
      <c r="AF86" s="23">
        <v>0</v>
      </c>
      <c r="AG86" s="23">
        <v>0.96133845533534179</v>
      </c>
      <c r="AH86" s="23">
        <v>0</v>
      </c>
      <c r="AI86" s="23">
        <v>8.4649973930445025E-4</v>
      </c>
      <c r="AJ86" s="23">
        <v>3.7815044925353779E-2</v>
      </c>
      <c r="AK86" s="11">
        <f>MAX(Таблица2[[#This Row],[априор1]:[априор7]])</f>
        <v>0.96133845533534179</v>
      </c>
      <c r="AL8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86" s="11">
        <f>IF(Таблица2[[#This Row],[обучающая выборка]]=Таблица2[[#This Row],[Априор Классификация]],1,0)</f>
        <v>0</v>
      </c>
    </row>
    <row r="87" spans="1:39" x14ac:dyDescent="0.3">
      <c r="A87" s="5"/>
      <c r="B87" s="6">
        <f>SUBTOTAL(103,Таблица2[Cluster Membership-Ward])</f>
        <v>85</v>
      </c>
      <c r="C87" s="6">
        <f>SUBTOTAL(103,Таблица2[Cluster Membership-Complete])</f>
        <v>85</v>
      </c>
      <c r="D87" s="6">
        <f>SUBTOTAL(103,Таблица2[Cluster Membership-Single])</f>
        <v>85</v>
      </c>
      <c r="E87" s="6">
        <f>SUBTOTAL(103,Таблица2[CLUSTER K-means])</f>
        <v>85</v>
      </c>
      <c r="F87" s="6">
        <f>SUBTOTAL(101,Таблица2[X1])</f>
        <v>1.0094124686437353E-10</v>
      </c>
      <c r="G87" s="6">
        <f>SUBTOTAL(101,Таблица2[X2])</f>
        <v>2.4247059392980846E-10</v>
      </c>
      <c r="H87" s="6">
        <f>SUBTOTAL(101,Таблица2[X3])</f>
        <v>4.588230449170998E-11</v>
      </c>
      <c r="I87" s="6">
        <f>SUBTOTAL(101,Таблица2[X4])</f>
        <v>-4.7058762115839536E-12</v>
      </c>
      <c r="J87" s="6">
        <f>SUBTOTAL(101,Таблица2[X5])</f>
        <v>-9.6447077775210612E-11</v>
      </c>
      <c r="K87" s="6">
        <f>SUBTOTAL(101,Таблица2[X6])</f>
        <v>-1.4117685452047828E-11</v>
      </c>
      <c r="L87" s="6">
        <f>SUBTOTAL(101,Таблица2[X7])</f>
        <v>3.1058818262361938E-11</v>
      </c>
      <c r="M87" s="6">
        <f>SUBTOTAL(101,Таблица2[X8])</f>
        <v>4.2470586851283588E-11</v>
      </c>
      <c r="N87" s="6">
        <f>SUBTOTAL(101,Таблица2[X9])</f>
        <v>-1.4117671737528112E-11</v>
      </c>
      <c r="O87" s="6">
        <f>SUBTOTAL(109,Таблица2[Расстояние])</f>
        <v>755.99999992232358</v>
      </c>
      <c r="P87" s="28">
        <f>SUBTOTAL(103,Таблица2[обучающая выборка])</f>
        <v>30</v>
      </c>
      <c r="Q87" s="29">
        <f>(Таблица2[[#Totals],[обучающая выборка]]-1)/Таблица2[[#Totals],[обучающая выборка]]</f>
        <v>0.96666666666666667</v>
      </c>
      <c r="R87" s="11"/>
      <c r="AA87" s="30">
        <f>Таблица2[[#Totals],[Точность Махал]]/Таблица2[[#Totals],[обучающая выборка]]</f>
        <v>0.8</v>
      </c>
      <c r="AB87">
        <f>SUBTOTAL(109,Таблица2[Точность Махал])</f>
        <v>24</v>
      </c>
      <c r="AL87" s="30">
        <f>Таблица2[[#Totals],[Точность Априор]]/Таблица2[[#Totals],[обучающая выборка]]</f>
        <v>0.96666666666666667</v>
      </c>
      <c r="AM87">
        <f>SUBTOTAL(109,Таблица2[Точность Априор])</f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D9" sqref="D9"/>
    </sheetView>
  </sheetViews>
  <sheetFormatPr defaultRowHeight="14.4" x14ac:dyDescent="0.3"/>
  <cols>
    <col min="1" max="1" width="8.33203125" bestFit="1" customWidth="1"/>
    <col min="2" max="2" width="12" bestFit="1" customWidth="1"/>
    <col min="3" max="4" width="23" bestFit="1" customWidth="1"/>
    <col min="5" max="5" width="12.6640625" bestFit="1" customWidth="1"/>
  </cols>
  <sheetData>
    <row r="1" spans="1:5" x14ac:dyDescent="0.3">
      <c r="A1" s="7" t="s">
        <v>94</v>
      </c>
      <c r="B1" s="7" t="s">
        <v>97</v>
      </c>
      <c r="C1" s="7" t="s">
        <v>111</v>
      </c>
      <c r="D1" s="7" t="s">
        <v>113</v>
      </c>
      <c r="E1" s="7" t="s">
        <v>114</v>
      </c>
    </row>
    <row r="2" spans="1:5" x14ac:dyDescent="0.3">
      <c r="A2" s="7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3">
      <c r="A3" s="7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3">
      <c r="A4" s="7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3">
      <c r="A5" s="7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3">
      <c r="A6" s="7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3">
      <c r="A7" s="7">
        <v>6</v>
      </c>
      <c r="C7">
        <v>3.4848494462998918</v>
      </c>
      <c r="D7">
        <v>96.163392548052414</v>
      </c>
    </row>
    <row r="8" spans="1:5" x14ac:dyDescent="0.3">
      <c r="A8" s="7">
        <v>7</v>
      </c>
      <c r="C8">
        <v>491.9392198303994</v>
      </c>
      <c r="D8">
        <v>90.405260257787234</v>
      </c>
    </row>
    <row r="9" spans="1:5" x14ac:dyDescent="0.3">
      <c r="A9" s="8" t="s">
        <v>112</v>
      </c>
      <c r="B9" s="8">
        <f>SUM(B2:B8)</f>
        <v>401.80820390856729</v>
      </c>
      <c r="C9" s="8">
        <f>SUM(C2:C8)</f>
        <v>495.4240692766993</v>
      </c>
      <c r="D9" s="8">
        <f>SUM(D2:D8)</f>
        <v>350.34648106025975</v>
      </c>
      <c r="E9" s="8">
        <f>SUM(E2:E8)</f>
        <v>409.31585121753204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3"/>
  <sheetViews>
    <sheetView workbookViewId="0">
      <selection activeCell="C7" sqref="C7"/>
    </sheetView>
  </sheetViews>
  <sheetFormatPr defaultRowHeight="14.4" x14ac:dyDescent="0.3"/>
  <cols>
    <col min="1" max="1" width="20" customWidth="1"/>
    <col min="2" max="2" width="20.88671875" customWidth="1"/>
    <col min="3" max="7" width="12.6640625" customWidth="1"/>
    <col min="8" max="45" width="20.88671875" bestFit="1" customWidth="1"/>
    <col min="46" max="54" width="24.88671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8671875" bestFit="1" customWidth="1"/>
  </cols>
  <sheetData>
    <row r="3" spans="1:6" x14ac:dyDescent="0.3">
      <c r="B3" s="1" t="s">
        <v>107</v>
      </c>
    </row>
    <row r="4" spans="1:6" x14ac:dyDescent="0.3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3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3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3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3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3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3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3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3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3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 данные</vt:lpstr>
      <vt:lpstr>Итоги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2024-10-17T07:55:21Z</dcterms:modified>
</cp:coreProperties>
</file>